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unwomen-my.sharepoint.com/personal/esperance_ndayishimi_unwomen_org/Documents/Desktop/"/>
    </mc:Choice>
  </mc:AlternateContent>
  <xr:revisionPtr revIDLastSave="0" documentId="8_{90A2E954-8846-4AB8-A9A2-2A94979EB3DE}"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sheetId="1" r:id="rId2"/>
    <sheet name="UNW Expenses" sheetId="14" state="hidden" r:id="rId3"/>
    <sheet name="AFSC Exchange rates" sheetId="19" state="hidden" r:id="rId4"/>
    <sheet name="AFSC Pivot Table" sheetId="20" state="hidden" r:id="rId5"/>
    <sheet name="GL AFSC Expenses" sheetId="13" state="hidden" r:id="rId6"/>
    <sheet name="2) Par catégorie" sheetId="5" r:id="rId7"/>
    <sheet name="3) Notes explicatives" sheetId="3" r:id="rId8"/>
    <sheet name="4) -Pour une utilisation PBSO-" sheetId="6" r:id="rId9"/>
    <sheet name="5) -Pour une utilisation MPTF-" sheetId="4" r:id="rId10"/>
    <sheet name="6) Budget total 2,5 M $" sheetId="11" r:id="rId11"/>
    <sheet name="Listes déroulantes" sheetId="8" state="hidden" r:id="rId12"/>
    <sheet name="Feuille2" sheetId="7" state="hidden" r:id="rId13"/>
  </sheets>
  <externalReferences>
    <externalReference r:id="rId14"/>
    <externalReference r:id="rId15"/>
    <externalReference r:id="rId16"/>
    <externalReference r:id="rId17"/>
    <externalReference r:id="rId18"/>
    <externalReference r:id="rId19"/>
  </externalReferences>
  <calcPr calcId="191028"/>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3" i="14" l="1"/>
  <c r="F41" i="14" l="1"/>
  <c r="O31" i="14" s="1"/>
  <c r="C23" i="20"/>
  <c r="O32" i="14" l="1"/>
  <c r="O20" i="14"/>
  <c r="O3" i="14"/>
  <c r="F13" i="14" l="1"/>
  <c r="F52" i="14" l="1"/>
  <c r="F58" i="14" s="1"/>
  <c r="O2" i="14"/>
  <c r="O43" i="14" s="1"/>
  <c r="I110" i="1"/>
  <c r="I111" i="1"/>
  <c r="I112" i="1"/>
  <c r="I113" i="1"/>
  <c r="I114" i="1"/>
  <c r="I109" i="1"/>
  <c r="I104" i="1"/>
  <c r="I100" i="1"/>
  <c r="I101" i="1"/>
  <c r="I103" i="1"/>
  <c r="I99" i="1"/>
  <c r="I90" i="1"/>
  <c r="I91" i="1"/>
  <c r="I89" i="1"/>
  <c r="I69" i="1"/>
  <c r="I60" i="1"/>
  <c r="I26" i="1"/>
  <c r="I27" i="1"/>
  <c r="I28" i="1"/>
  <c r="I25" i="1"/>
  <c r="I17" i="1"/>
  <c r="I18" i="1"/>
  <c r="I19" i="1"/>
  <c r="I16" i="1"/>
  <c r="I9" i="1"/>
  <c r="I8" i="1"/>
  <c r="B42" i="14"/>
  <c r="O41" i="14"/>
  <c r="O40" i="14"/>
  <c r="O39" i="14"/>
  <c r="O25" i="14"/>
  <c r="G605" i="13"/>
  <c r="I605" i="13"/>
  <c r="I592" i="13"/>
  <c r="I602" i="13"/>
  <c r="I603" i="13"/>
  <c r="I604" i="13"/>
  <c r="O30" i="14"/>
  <c r="O22" i="14"/>
  <c r="O21" i="14"/>
  <c r="O12" i="14"/>
  <c r="O13" i="14"/>
  <c r="O14" i="14"/>
  <c r="O15" i="14"/>
  <c r="O16" i="14"/>
  <c r="O17" i="14"/>
  <c r="O18" i="14"/>
  <c r="O19" i="14"/>
  <c r="O23" i="14"/>
  <c r="O24" i="14"/>
  <c r="O26" i="14"/>
  <c r="O27" i="14"/>
  <c r="O28" i="14"/>
  <c r="O29" i="14"/>
  <c r="O33" i="14"/>
  <c r="O34" i="14"/>
  <c r="O35" i="14"/>
  <c r="O36" i="14"/>
  <c r="O37" i="14"/>
  <c r="O38" i="14"/>
  <c r="O42" i="14"/>
  <c r="O11" i="14"/>
  <c r="O10" i="14"/>
  <c r="O9" i="14"/>
  <c r="O8" i="14"/>
  <c r="O7" i="14"/>
  <c r="O6" i="14"/>
  <c r="O5" i="14"/>
  <c r="O4" i="14"/>
  <c r="I601" i="13"/>
  <c r="I600" i="13"/>
  <c r="I599" i="13"/>
  <c r="I598" i="13"/>
  <c r="I597" i="13"/>
  <c r="I596" i="13"/>
  <c r="I595" i="13"/>
  <c r="I594" i="13"/>
  <c r="I593" i="13"/>
  <c r="I591" i="13"/>
  <c r="I590" i="13"/>
  <c r="I589" i="13"/>
  <c r="I588" i="13"/>
  <c r="I587" i="13"/>
  <c r="I586" i="13"/>
  <c r="I585" i="13"/>
  <c r="I584" i="13"/>
  <c r="I583" i="13"/>
  <c r="I582" i="13"/>
  <c r="I581" i="13"/>
  <c r="I580" i="13"/>
  <c r="I579" i="13"/>
  <c r="I578" i="13"/>
  <c r="I577" i="13"/>
  <c r="I576" i="13"/>
  <c r="I575" i="13"/>
  <c r="I574" i="13"/>
  <c r="I573" i="13"/>
  <c r="I572" i="13"/>
  <c r="I571" i="13"/>
  <c r="I570" i="13"/>
  <c r="I569" i="13"/>
  <c r="I568" i="13"/>
  <c r="I567" i="13"/>
  <c r="I566" i="13"/>
  <c r="I565" i="13"/>
  <c r="I564" i="13"/>
  <c r="I563" i="13"/>
  <c r="I562" i="13"/>
  <c r="I561" i="13"/>
  <c r="I560" i="13"/>
  <c r="I559" i="13"/>
  <c r="I558" i="13"/>
  <c r="I557" i="13"/>
  <c r="I556" i="13"/>
  <c r="I555" i="13"/>
  <c r="I554" i="13"/>
  <c r="I553" i="13"/>
  <c r="I552" i="13"/>
  <c r="I551" i="13"/>
  <c r="I550" i="13"/>
  <c r="I549" i="13"/>
  <c r="I548" i="13"/>
  <c r="I547" i="13"/>
  <c r="I546" i="13"/>
  <c r="I545" i="13"/>
  <c r="I544" i="13"/>
  <c r="I543" i="13"/>
  <c r="I542" i="13"/>
  <c r="I541" i="13"/>
  <c r="I540" i="13"/>
  <c r="I539" i="13"/>
  <c r="I538" i="13"/>
  <c r="I537" i="13"/>
  <c r="I536" i="13"/>
  <c r="I535" i="13"/>
  <c r="I534" i="13"/>
  <c r="I533" i="13"/>
  <c r="I532" i="13"/>
  <c r="I531" i="13"/>
  <c r="I530" i="13"/>
  <c r="I529" i="13"/>
  <c r="I528" i="13"/>
  <c r="I527" i="13"/>
  <c r="I525" i="13"/>
  <c r="I511" i="13"/>
  <c r="I512" i="13"/>
  <c r="I513" i="13"/>
  <c r="I514" i="13"/>
  <c r="I515" i="13"/>
  <c r="I516" i="13"/>
  <c r="I517" i="13"/>
  <c r="I518" i="13"/>
  <c r="I519" i="13"/>
  <c r="I520" i="13"/>
  <c r="I521" i="13"/>
  <c r="I522" i="13"/>
  <c r="I523" i="13"/>
  <c r="I510" i="13"/>
  <c r="E12" i="19"/>
  <c r="I503" i="13"/>
  <c r="I502" i="13"/>
  <c r="I499" i="13"/>
  <c r="I174" i="1"/>
  <c r="I173" i="1"/>
  <c r="I172" i="1"/>
  <c r="I102" i="1"/>
  <c r="I92" i="1"/>
  <c r="I70" i="1"/>
  <c r="I67" i="1"/>
  <c r="I62" i="1"/>
  <c r="I61" i="1"/>
  <c r="I59" i="1"/>
  <c r="I58" i="1"/>
  <c r="I57" i="1"/>
  <c r="I49" i="1"/>
  <c r="I48" i="1"/>
  <c r="I47" i="1"/>
  <c r="I68" i="1"/>
  <c r="B59" i="14" l="1"/>
  <c r="J62" i="14"/>
  <c r="J64" i="14" s="1"/>
  <c r="J65" i="14" s="1"/>
  <c r="O44" i="14"/>
  <c r="I7" i="1"/>
  <c r="I509" i="13"/>
  <c r="I507" i="13"/>
  <c r="I506" i="13"/>
  <c r="G505" i="13"/>
  <c r="I505" i="13" s="1"/>
  <c r="I504" i="13"/>
  <c r="G500" i="13"/>
  <c r="I498" i="13"/>
  <c r="G497" i="13"/>
  <c r="I497" i="13" s="1"/>
  <c r="I496" i="13"/>
  <c r="I495" i="13"/>
  <c r="I494" i="13"/>
  <c r="I493" i="13"/>
  <c r="I492" i="13"/>
  <c r="I491" i="13"/>
  <c r="I490" i="13"/>
  <c r="I489" i="13"/>
  <c r="I488" i="13"/>
  <c r="I487" i="13"/>
  <c r="I486" i="13"/>
  <c r="I485" i="13"/>
  <c r="I484" i="13"/>
  <c r="I483" i="13"/>
  <c r="G482" i="13"/>
  <c r="I482" i="13" s="1"/>
  <c r="I481" i="13"/>
  <c r="I480" i="13"/>
  <c r="I479" i="13"/>
  <c r="I478" i="13"/>
  <c r="I477" i="13"/>
  <c r="I476" i="13"/>
  <c r="I475" i="13"/>
  <c r="G474" i="13"/>
  <c r="I474" i="13" s="1"/>
  <c r="G473" i="13"/>
  <c r="I473" i="13" s="1"/>
  <c r="I472" i="13"/>
  <c r="I471" i="13"/>
  <c r="I470" i="13"/>
  <c r="I469" i="13"/>
  <c r="G468" i="13"/>
  <c r="I468" i="13" s="1"/>
  <c r="G467" i="13"/>
  <c r="I467" i="13" s="1"/>
  <c r="I466" i="13"/>
  <c r="I465" i="13"/>
  <c r="I464" i="13"/>
  <c r="I463" i="13"/>
  <c r="I462" i="13"/>
  <c r="I461" i="13"/>
  <c r="I460" i="13"/>
  <c r="I459" i="13"/>
  <c r="I458" i="13"/>
  <c r="I457" i="13"/>
  <c r="I456" i="13"/>
  <c r="I455" i="13"/>
  <c r="I454" i="13"/>
  <c r="I453" i="13"/>
  <c r="I452" i="13"/>
  <c r="I451" i="13"/>
  <c r="I450" i="13"/>
  <c r="I449" i="13"/>
  <c r="G448" i="13"/>
  <c r="I448" i="13" s="1"/>
  <c r="I447" i="13"/>
  <c r="I446" i="13"/>
  <c r="I445" i="13"/>
  <c r="I444" i="13"/>
  <c r="I443" i="13"/>
  <c r="G442" i="13"/>
  <c r="I442" i="13" s="1"/>
  <c r="I441" i="13"/>
  <c r="I440" i="13"/>
  <c r="I439" i="13"/>
  <c r="I438" i="13"/>
  <c r="G437" i="13"/>
  <c r="I437" i="13" s="1"/>
  <c r="I435" i="13"/>
  <c r="I434" i="13"/>
  <c r="I433" i="13"/>
  <c r="I432" i="13"/>
  <c r="I431" i="13"/>
  <c r="I430" i="13"/>
  <c r="I429" i="13"/>
  <c r="I428" i="13"/>
  <c r="I427" i="13"/>
  <c r="I426" i="13"/>
  <c r="I425" i="13"/>
  <c r="I424" i="13"/>
  <c r="I423" i="13"/>
  <c r="I422" i="13"/>
  <c r="I421" i="13"/>
  <c r="I420" i="13"/>
  <c r="I419" i="13"/>
  <c r="I418" i="13"/>
  <c r="G417" i="13"/>
  <c r="I417" i="13" s="1"/>
  <c r="I416" i="13"/>
  <c r="I415" i="13"/>
  <c r="I414" i="13"/>
  <c r="I413" i="13"/>
  <c r="I412" i="13"/>
  <c r="I411" i="13"/>
  <c r="I410" i="13"/>
  <c r="I409" i="13"/>
  <c r="I408" i="13"/>
  <c r="I407" i="13"/>
  <c r="I406" i="13"/>
  <c r="I405" i="13"/>
  <c r="I404" i="13"/>
  <c r="I403" i="13"/>
  <c r="I402" i="13"/>
  <c r="I401" i="13"/>
  <c r="I400" i="13"/>
  <c r="I399" i="13"/>
  <c r="I398" i="13"/>
  <c r="I397" i="13"/>
  <c r="I396" i="13"/>
  <c r="I395" i="13"/>
  <c r="I394" i="13"/>
  <c r="I393" i="13"/>
  <c r="I392" i="13"/>
  <c r="I391" i="13"/>
  <c r="I390" i="13"/>
  <c r="I389" i="13"/>
  <c r="I388" i="13"/>
  <c r="I387" i="13"/>
  <c r="I386" i="13"/>
  <c r="I385" i="13"/>
  <c r="G384" i="13"/>
  <c r="I384" i="13" s="1"/>
  <c r="I383" i="13"/>
  <c r="I382" i="13"/>
  <c r="I381" i="13"/>
  <c r="I380" i="13"/>
  <c r="I379" i="13"/>
  <c r="I378" i="13"/>
  <c r="I377" i="13"/>
  <c r="I376" i="13"/>
  <c r="I375" i="13"/>
  <c r="I374" i="13"/>
  <c r="I373" i="13"/>
  <c r="I372" i="13"/>
  <c r="I371" i="13"/>
  <c r="I370" i="13"/>
  <c r="I369" i="13"/>
  <c r="I368" i="13"/>
  <c r="G367" i="13"/>
  <c r="I367" i="13" s="1"/>
  <c r="I366" i="13"/>
  <c r="I365" i="13"/>
  <c r="I364" i="13"/>
  <c r="I363" i="13"/>
  <c r="I362" i="13"/>
  <c r="G361" i="13"/>
  <c r="I361" i="13" s="1"/>
  <c r="I360" i="13"/>
  <c r="I359" i="13"/>
  <c r="I358" i="13"/>
  <c r="I357" i="13"/>
  <c r="I356" i="13"/>
  <c r="I355" i="13"/>
  <c r="I354" i="13"/>
  <c r="I353" i="13"/>
  <c r="I352" i="13"/>
  <c r="I351" i="13"/>
  <c r="I350" i="13"/>
  <c r="I349" i="13"/>
  <c r="I348" i="13"/>
  <c r="I347" i="13"/>
  <c r="I346" i="13"/>
  <c r="I345" i="13"/>
  <c r="I344" i="13"/>
  <c r="I343" i="13"/>
  <c r="I342" i="13"/>
  <c r="I341" i="13"/>
  <c r="I340" i="13"/>
  <c r="I339" i="13"/>
  <c r="I338" i="13"/>
  <c r="I337" i="13"/>
  <c r="I336" i="13"/>
  <c r="I335" i="13"/>
  <c r="I334" i="13"/>
  <c r="I333" i="13"/>
  <c r="I332" i="13"/>
  <c r="I331" i="13"/>
  <c r="I330" i="13"/>
  <c r="G329" i="13"/>
  <c r="I329" i="13" s="1"/>
  <c r="I328" i="13"/>
  <c r="I327" i="13"/>
  <c r="G326" i="13"/>
  <c r="I326" i="13" s="1"/>
  <c r="I325" i="13"/>
  <c r="G324" i="13"/>
  <c r="I324" i="13" s="1"/>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G294" i="13"/>
  <c r="I294" i="13" s="1"/>
  <c r="I293" i="13"/>
  <c r="I292" i="13"/>
  <c r="I291" i="13"/>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G179" i="13"/>
  <c r="I179" i="13" s="1"/>
  <c r="I178" i="13"/>
  <c r="G177" i="13"/>
  <c r="I177" i="13" s="1"/>
  <c r="G176" i="13"/>
  <c r="I176" i="13" s="1"/>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G112" i="13"/>
  <c r="I112" i="13" s="1"/>
  <c r="I111" i="13"/>
  <c r="G110" i="13"/>
  <c r="I110" i="13" s="1"/>
  <c r="I109" i="13"/>
  <c r="I108" i="13"/>
  <c r="I107" i="13"/>
  <c r="I106" i="13"/>
  <c r="I105" i="13"/>
  <c r="I104" i="13"/>
  <c r="I103" i="13"/>
  <c r="I102" i="13"/>
  <c r="I101" i="13"/>
  <c r="I100" i="13"/>
  <c r="I99" i="13"/>
  <c r="I98" i="13"/>
  <c r="I97" i="13"/>
  <c r="I96" i="13"/>
  <c r="I95" i="13"/>
  <c r="I94" i="13"/>
  <c r="I93" i="13"/>
  <c r="G92" i="13"/>
  <c r="I92" i="13" s="1"/>
  <c r="I91" i="13"/>
  <c r="I90" i="13"/>
  <c r="G89" i="13"/>
  <c r="I89" i="13" s="1"/>
  <c r="G88" i="13"/>
  <c r="I88" i="13" s="1"/>
  <c r="G87" i="13"/>
  <c r="I87" i="13" s="1"/>
  <c r="I86" i="13"/>
  <c r="I85" i="13"/>
  <c r="I84" i="13"/>
  <c r="I83" i="13"/>
  <c r="I82" i="13"/>
  <c r="I81" i="13"/>
  <c r="I80" i="13"/>
  <c r="I79" i="13"/>
  <c r="G78" i="13"/>
  <c r="I78" i="13" s="1"/>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G9" i="13"/>
  <c r="I9" i="13" s="1"/>
  <c r="H26" i="4" l="1"/>
  <c r="G26" i="4"/>
  <c r="H25" i="4"/>
  <c r="H24" i="4"/>
  <c r="G25" i="4"/>
  <c r="G24" i="4"/>
  <c r="F26" i="4"/>
  <c r="E26" i="4"/>
  <c r="F25" i="4"/>
  <c r="F24" i="4"/>
  <c r="E25" i="4"/>
  <c r="E24" i="4"/>
  <c r="F9" i="4"/>
  <c r="F10" i="4"/>
  <c r="F11" i="4"/>
  <c r="F12" i="4"/>
  <c r="F13" i="4"/>
  <c r="F14" i="4"/>
  <c r="F8" i="4"/>
  <c r="F15" i="4" s="1"/>
  <c r="E9" i="4"/>
  <c r="E10" i="4"/>
  <c r="E11" i="4"/>
  <c r="E12" i="4"/>
  <c r="E8" i="4"/>
  <c r="G193" i="5"/>
  <c r="G190" i="5"/>
  <c r="G187" i="5"/>
  <c r="G186" i="5"/>
  <c r="G206" i="5"/>
  <c r="G205" i="5"/>
  <c r="G204" i="5"/>
  <c r="G203" i="5"/>
  <c r="G202" i="5"/>
  <c r="G127" i="5"/>
  <c r="G119" i="5"/>
  <c r="G97" i="5"/>
  <c r="G63" i="5"/>
  <c r="F205" i="5"/>
  <c r="E14" i="4" s="1"/>
  <c r="F204" i="5"/>
  <c r="E13" i="4" s="1"/>
  <c r="F203" i="5"/>
  <c r="F202" i="5"/>
  <c r="F201" i="5"/>
  <c r="F200" i="5"/>
  <c r="F199" i="5"/>
  <c r="F193" i="5"/>
  <c r="F190" i="5"/>
  <c r="F194" i="5"/>
  <c r="F187" i="5"/>
  <c r="F186" i="5"/>
  <c r="F127" i="5"/>
  <c r="F119" i="5"/>
  <c r="F116" i="5"/>
  <c r="F108" i="5"/>
  <c r="F105" i="5"/>
  <c r="F37" i="5"/>
  <c r="F29" i="5"/>
  <c r="F26" i="5"/>
  <c r="F18" i="5"/>
  <c r="F15" i="5"/>
  <c r="F97" i="5"/>
  <c r="F7" i="5"/>
  <c r="C203" i="1"/>
  <c r="F33" i="1"/>
  <c r="F23" i="1"/>
  <c r="F14" i="1"/>
  <c r="E117" i="1"/>
  <c r="F117" i="1"/>
  <c r="D107" i="1"/>
  <c r="E107" i="1"/>
  <c r="D14" i="1"/>
  <c r="E14" i="1"/>
  <c r="E185" i="1"/>
  <c r="E176" i="1"/>
  <c r="E97" i="1"/>
  <c r="D33" i="1"/>
  <c r="E33" i="1"/>
  <c r="D23" i="1"/>
  <c r="E23" i="1"/>
  <c r="F16" i="4" l="1"/>
  <c r="F17" i="4"/>
  <c r="E15" i="4"/>
  <c r="E16" i="4"/>
  <c r="E17" i="4"/>
  <c r="E187" i="1"/>
  <c r="F206" i="5" s="1"/>
  <c r="E188" i="1" l="1"/>
  <c r="F207" i="5" s="1"/>
  <c r="F208" i="5" s="1"/>
  <c r="E189" i="1" l="1"/>
  <c r="E197" i="1" s="1"/>
  <c r="E196" i="1" l="1"/>
  <c r="E198" i="1" s="1"/>
  <c r="E190" i="5"/>
  <c r="D190" i="5"/>
  <c r="E188" i="5"/>
  <c r="E187" i="5"/>
  <c r="D188" i="5"/>
  <c r="D31" i="5"/>
  <c r="D33" i="5"/>
  <c r="D36" i="5"/>
  <c r="D11" i="5"/>
  <c r="D10" i="5"/>
  <c r="G111" i="1"/>
  <c r="G102" i="1"/>
  <c r="G103" i="1"/>
  <c r="G104" i="1"/>
  <c r="G91" i="1"/>
  <c r="G60" i="1"/>
  <c r="C112" i="1"/>
  <c r="G112" i="1" s="1"/>
  <c r="C109" i="1"/>
  <c r="C101" i="1"/>
  <c r="C100" i="1"/>
  <c r="C90" i="1"/>
  <c r="C89" i="1"/>
  <c r="C70" i="1"/>
  <c r="G70" i="1" s="1"/>
  <c r="D62" i="1"/>
  <c r="C62" i="1"/>
  <c r="D61" i="1"/>
  <c r="C61" i="1"/>
  <c r="C59" i="1"/>
  <c r="D58" i="1"/>
  <c r="D57" i="1"/>
  <c r="D49" i="1"/>
  <c r="G49" i="1" s="1"/>
  <c r="D48" i="1"/>
  <c r="C48" i="1"/>
  <c r="D47" i="1"/>
  <c r="C47" i="1"/>
  <c r="C28" i="1"/>
  <c r="G28" i="1" s="1"/>
  <c r="C27" i="1"/>
  <c r="G27" i="1" s="1"/>
  <c r="C26" i="1"/>
  <c r="G26" i="1" s="1"/>
  <c r="C25" i="1"/>
  <c r="G25" i="1" s="1"/>
  <c r="C19" i="1"/>
  <c r="C18" i="1"/>
  <c r="G18" i="1" s="1"/>
  <c r="E200" i="11"/>
  <c r="D200" i="11"/>
  <c r="G194" i="11"/>
  <c r="E189" i="11"/>
  <c r="D189" i="11"/>
  <c r="G181" i="11"/>
  <c r="E181" i="11"/>
  <c r="D181" i="11"/>
  <c r="M175" i="11"/>
  <c r="H197" i="11" s="1"/>
  <c r="K175" i="11"/>
  <c r="E175" i="11"/>
  <c r="D175" i="11"/>
  <c r="J174" i="11"/>
  <c r="H174" i="11"/>
  <c r="F174" i="11"/>
  <c r="I174" i="11" s="1"/>
  <c r="J173" i="11"/>
  <c r="I173" i="11"/>
  <c r="H173" i="11"/>
  <c r="H175" i="11" s="1"/>
  <c r="J172" i="11"/>
  <c r="I172" i="11"/>
  <c r="H172" i="11"/>
  <c r="H171" i="11"/>
  <c r="G171" i="11"/>
  <c r="G175" i="11" s="1"/>
  <c r="F171" i="11"/>
  <c r="J171" i="11" s="1"/>
  <c r="M168" i="11"/>
  <c r="L168" i="11"/>
  <c r="G168" i="11"/>
  <c r="E168" i="11"/>
  <c r="D168" i="11"/>
  <c r="J167" i="11"/>
  <c r="J166" i="11"/>
  <c r="J165" i="11"/>
  <c r="J164" i="11"/>
  <c r="J163" i="11"/>
  <c r="J162" i="11"/>
  <c r="J161" i="11"/>
  <c r="J168" i="11" s="1"/>
  <c r="J160" i="11"/>
  <c r="M158" i="11"/>
  <c r="G158" i="11"/>
  <c r="E158" i="11"/>
  <c r="D158" i="11"/>
  <c r="J157" i="11"/>
  <c r="J156" i="11"/>
  <c r="J155" i="11"/>
  <c r="J154" i="11"/>
  <c r="J153" i="11"/>
  <c r="J152" i="11"/>
  <c r="L158" i="11" s="1"/>
  <c r="J151" i="11"/>
  <c r="J150" i="11"/>
  <c r="M148" i="11"/>
  <c r="G148" i="11"/>
  <c r="E148" i="11"/>
  <c r="D148" i="11"/>
  <c r="J147" i="11"/>
  <c r="J146" i="11"/>
  <c r="J145" i="11"/>
  <c r="J144" i="11"/>
  <c r="J143" i="11"/>
  <c r="J142" i="11"/>
  <c r="J141" i="11"/>
  <c r="J140" i="11"/>
  <c r="L148" i="11" s="1"/>
  <c r="M138" i="11"/>
  <c r="G138" i="11"/>
  <c r="E138" i="11"/>
  <c r="D138" i="11"/>
  <c r="J137" i="11"/>
  <c r="J136" i="11"/>
  <c r="J135" i="11"/>
  <c r="J134" i="11"/>
  <c r="J133" i="11"/>
  <c r="J132" i="11"/>
  <c r="J131" i="11"/>
  <c r="J130" i="11"/>
  <c r="L138" i="11" s="1"/>
  <c r="M126" i="11"/>
  <c r="G126" i="11"/>
  <c r="E126" i="11"/>
  <c r="D126" i="11"/>
  <c r="J125" i="11"/>
  <c r="J124" i="11"/>
  <c r="J123" i="11"/>
  <c r="J122" i="11"/>
  <c r="L126" i="11" s="1"/>
  <c r="J121" i="11"/>
  <c r="J120" i="11"/>
  <c r="J119" i="11"/>
  <c r="J126" i="11" s="1"/>
  <c r="J118" i="11"/>
  <c r="M116" i="11"/>
  <c r="G116" i="11"/>
  <c r="F116" i="11"/>
  <c r="E116" i="11"/>
  <c r="J115" i="11"/>
  <c r="I115" i="11"/>
  <c r="H115" i="11"/>
  <c r="J114" i="11"/>
  <c r="I114" i="11"/>
  <c r="H114" i="11"/>
  <c r="J113" i="11"/>
  <c r="I113" i="11"/>
  <c r="H113" i="11"/>
  <c r="J112" i="11"/>
  <c r="I112" i="11"/>
  <c r="H112" i="11"/>
  <c r="I111" i="11"/>
  <c r="D111" i="11"/>
  <c r="J111" i="11" s="1"/>
  <c r="J110" i="11"/>
  <c r="I110" i="11"/>
  <c r="H110" i="11"/>
  <c r="J109" i="11"/>
  <c r="I109" i="11"/>
  <c r="H109" i="11"/>
  <c r="I108" i="11"/>
  <c r="I116" i="11" s="1"/>
  <c r="D108" i="11"/>
  <c r="D116" i="11" s="1"/>
  <c r="M106" i="11"/>
  <c r="G106" i="11"/>
  <c r="F106" i="11"/>
  <c r="F183" i="11" s="1"/>
  <c r="E106" i="11"/>
  <c r="J105" i="11"/>
  <c r="I105" i="11"/>
  <c r="H105" i="11"/>
  <c r="J104" i="11"/>
  <c r="I104" i="11"/>
  <c r="H104" i="11"/>
  <c r="J103" i="11"/>
  <c r="I103" i="11"/>
  <c r="H103" i="11"/>
  <c r="I102" i="11"/>
  <c r="D102" i="11"/>
  <c r="D106" i="11" s="1"/>
  <c r="J101" i="11"/>
  <c r="I101" i="11"/>
  <c r="H101" i="11"/>
  <c r="D101" i="11"/>
  <c r="J100" i="11"/>
  <c r="I100" i="11"/>
  <c r="I106" i="11" s="1"/>
  <c r="H100" i="11"/>
  <c r="M98" i="11"/>
  <c r="L98" i="11"/>
  <c r="G98" i="11"/>
  <c r="F98" i="11"/>
  <c r="E98" i="11"/>
  <c r="D98" i="11"/>
  <c r="J97" i="11"/>
  <c r="J96" i="11"/>
  <c r="J95" i="11"/>
  <c r="J93" i="11"/>
  <c r="I93" i="11"/>
  <c r="H93" i="11"/>
  <c r="J92" i="11"/>
  <c r="I92" i="11"/>
  <c r="H92" i="11"/>
  <c r="J91" i="11"/>
  <c r="I91" i="11"/>
  <c r="D91" i="11"/>
  <c r="H91" i="11" s="1"/>
  <c r="J90" i="11"/>
  <c r="J98" i="11" s="1"/>
  <c r="I90" i="11"/>
  <c r="I98" i="11" s="1"/>
  <c r="H90" i="11"/>
  <c r="D90" i="11"/>
  <c r="M86" i="11"/>
  <c r="G86" i="11"/>
  <c r="E86" i="11"/>
  <c r="D86" i="11"/>
  <c r="J85" i="11"/>
  <c r="J84" i="11"/>
  <c r="J83" i="11"/>
  <c r="J82" i="11"/>
  <c r="J81" i="11"/>
  <c r="J80" i="11"/>
  <c r="J79" i="11"/>
  <c r="J78" i="11"/>
  <c r="L86" i="11" s="1"/>
  <c r="M76" i="11"/>
  <c r="G76" i="11"/>
  <c r="F76" i="11"/>
  <c r="E76" i="11"/>
  <c r="J75" i="11"/>
  <c r="I75" i="11"/>
  <c r="J74" i="11"/>
  <c r="I74" i="11"/>
  <c r="H74" i="11"/>
  <c r="J73" i="11"/>
  <c r="I73" i="11"/>
  <c r="H73" i="11"/>
  <c r="J72" i="11"/>
  <c r="I72" i="11"/>
  <c r="H72" i="11"/>
  <c r="I71" i="11"/>
  <c r="D71" i="11"/>
  <c r="H71" i="11" s="1"/>
  <c r="K76" i="11" s="1"/>
  <c r="J70" i="11"/>
  <c r="I70" i="11"/>
  <c r="H70" i="11"/>
  <c r="J69" i="11"/>
  <c r="I69" i="11"/>
  <c r="H69" i="11"/>
  <c r="J68" i="11"/>
  <c r="I68" i="11"/>
  <c r="I76" i="11" s="1"/>
  <c r="H68" i="11"/>
  <c r="H76" i="11" s="1"/>
  <c r="M66" i="11"/>
  <c r="G66" i="11"/>
  <c r="F66" i="11"/>
  <c r="I65" i="11"/>
  <c r="E65" i="11"/>
  <c r="D65" i="11"/>
  <c r="D66" i="11" s="1"/>
  <c r="J64" i="11"/>
  <c r="I64" i="11"/>
  <c r="H64" i="11"/>
  <c r="E64" i="11"/>
  <c r="D64" i="11"/>
  <c r="J63" i="11"/>
  <c r="I63" i="11"/>
  <c r="H63" i="11"/>
  <c r="J62" i="11"/>
  <c r="I62" i="11"/>
  <c r="H62" i="11"/>
  <c r="D62" i="11"/>
  <c r="I61" i="11"/>
  <c r="E61" i="11"/>
  <c r="H61" i="11" s="1"/>
  <c r="J60" i="11"/>
  <c r="I60" i="11"/>
  <c r="I66" i="11" s="1"/>
  <c r="H60" i="11"/>
  <c r="E60" i="11"/>
  <c r="M58" i="11"/>
  <c r="G58" i="11"/>
  <c r="F58" i="11"/>
  <c r="D58" i="11"/>
  <c r="J57" i="11"/>
  <c r="J56" i="11"/>
  <c r="J55" i="11"/>
  <c r="J54" i="11"/>
  <c r="J53" i="11"/>
  <c r="I52" i="11"/>
  <c r="E52" i="11"/>
  <c r="H52" i="11" s="1"/>
  <c r="J51" i="11"/>
  <c r="I51" i="11"/>
  <c r="H51" i="11"/>
  <c r="E51" i="11"/>
  <c r="D51" i="11"/>
  <c r="I50" i="11"/>
  <c r="I58" i="11" s="1"/>
  <c r="E50" i="11"/>
  <c r="H50" i="11" s="1"/>
  <c r="D50" i="11"/>
  <c r="J50" i="11" s="1"/>
  <c r="M46" i="11"/>
  <c r="G46" i="11"/>
  <c r="E46" i="11"/>
  <c r="D46" i="11"/>
  <c r="J45" i="11"/>
  <c r="J44" i="11"/>
  <c r="J43" i="11"/>
  <c r="J42" i="11"/>
  <c r="J41" i="11"/>
  <c r="J40" i="11"/>
  <c r="J39" i="11"/>
  <c r="J38" i="11"/>
  <c r="L46" i="11" s="1"/>
  <c r="M36" i="11"/>
  <c r="G36" i="11"/>
  <c r="F36" i="11"/>
  <c r="E36" i="11"/>
  <c r="J35" i="11"/>
  <c r="I35" i="11"/>
  <c r="H35" i="11"/>
  <c r="J34" i="11"/>
  <c r="I34" i="11"/>
  <c r="H34" i="11"/>
  <c r="J33" i="11"/>
  <c r="I33" i="11"/>
  <c r="H33" i="11"/>
  <c r="J32" i="11"/>
  <c r="I32" i="11"/>
  <c r="H32" i="11"/>
  <c r="J31" i="11"/>
  <c r="I31" i="11"/>
  <c r="H31" i="11"/>
  <c r="D31" i="11"/>
  <c r="J30" i="11"/>
  <c r="I30" i="11"/>
  <c r="H30" i="11"/>
  <c r="D30" i="11"/>
  <c r="J29" i="11"/>
  <c r="I29" i="11"/>
  <c r="H29" i="11"/>
  <c r="K36" i="11" s="1"/>
  <c r="D29" i="11"/>
  <c r="D36" i="11" s="1"/>
  <c r="J28" i="11"/>
  <c r="L36" i="11" s="1"/>
  <c r="I28" i="11"/>
  <c r="I36" i="11" s="1"/>
  <c r="H28" i="11"/>
  <c r="H36" i="11" s="1"/>
  <c r="D28" i="11"/>
  <c r="M26" i="11"/>
  <c r="G26" i="11"/>
  <c r="F26" i="11"/>
  <c r="E26" i="11"/>
  <c r="J25" i="11"/>
  <c r="I25" i="11"/>
  <c r="H25" i="11"/>
  <c r="J24" i="11"/>
  <c r="I24" i="11"/>
  <c r="H24" i="11"/>
  <c r="J23" i="11"/>
  <c r="I23" i="11"/>
  <c r="H23" i="11"/>
  <c r="J22" i="11"/>
  <c r="I22" i="11"/>
  <c r="H22" i="11"/>
  <c r="I21" i="11"/>
  <c r="D21" i="11"/>
  <c r="H21" i="11" s="1"/>
  <c r="K26" i="11" s="1"/>
  <c r="J20" i="11"/>
  <c r="I20" i="11"/>
  <c r="H20" i="11"/>
  <c r="D20" i="11"/>
  <c r="D26" i="11" s="1"/>
  <c r="J19" i="11"/>
  <c r="I19" i="11"/>
  <c r="H19" i="11"/>
  <c r="J18" i="11"/>
  <c r="I18" i="11"/>
  <c r="I26" i="11" s="1"/>
  <c r="H18" i="11"/>
  <c r="M16" i="11"/>
  <c r="G16" i="11"/>
  <c r="G183" i="11" s="1"/>
  <c r="F16" i="11"/>
  <c r="E16" i="11"/>
  <c r="D16" i="11"/>
  <c r="J15" i="11"/>
  <c r="I15" i="11"/>
  <c r="H15" i="11"/>
  <c r="J14" i="11"/>
  <c r="I14" i="11"/>
  <c r="H14" i="11"/>
  <c r="J13" i="11"/>
  <c r="I13" i="11"/>
  <c r="H13" i="11"/>
  <c r="J12" i="11"/>
  <c r="I12" i="11"/>
  <c r="H12" i="11"/>
  <c r="J11" i="11"/>
  <c r="I11" i="11"/>
  <c r="H11" i="11"/>
  <c r="J10" i="11"/>
  <c r="L16" i="11" s="1"/>
  <c r="I10" i="11"/>
  <c r="H10" i="11"/>
  <c r="J9" i="11"/>
  <c r="I9" i="11"/>
  <c r="H9" i="11"/>
  <c r="J8" i="11"/>
  <c r="J16" i="11" s="1"/>
  <c r="I8" i="11"/>
  <c r="I16" i="11" s="1"/>
  <c r="H8" i="11"/>
  <c r="K16" i="11" s="1"/>
  <c r="G61" i="1" l="1"/>
  <c r="G62" i="1"/>
  <c r="C23" i="1"/>
  <c r="D22" i="5"/>
  <c r="H66" i="11"/>
  <c r="L76" i="11"/>
  <c r="G184" i="11"/>
  <c r="G185" i="11"/>
  <c r="H26" i="11"/>
  <c r="H106" i="11"/>
  <c r="L175" i="11"/>
  <c r="J175" i="11"/>
  <c r="L58" i="11"/>
  <c r="K58" i="11"/>
  <c r="H58" i="11"/>
  <c r="K98" i="11"/>
  <c r="F184" i="11"/>
  <c r="F185" i="11"/>
  <c r="I183" i="11"/>
  <c r="L26" i="11"/>
  <c r="E58" i="11"/>
  <c r="J61" i="11"/>
  <c r="J66" i="11" s="1"/>
  <c r="J71" i="11"/>
  <c r="J76" i="11" s="1"/>
  <c r="J108" i="11"/>
  <c r="H111" i="11"/>
  <c r="J148" i="11"/>
  <c r="F175" i="11"/>
  <c r="H16" i="11"/>
  <c r="H65" i="11"/>
  <c r="H102" i="11"/>
  <c r="J21" i="11"/>
  <c r="J26" i="11" s="1"/>
  <c r="J46" i="11"/>
  <c r="J52" i="11"/>
  <c r="J58" i="11" s="1"/>
  <c r="J65" i="11"/>
  <c r="K66" i="11"/>
  <c r="J86" i="11"/>
  <c r="H98" i="11"/>
  <c r="J102" i="11"/>
  <c r="L106" i="11" s="1"/>
  <c r="J36" i="11"/>
  <c r="K106" i="11"/>
  <c r="J138" i="11"/>
  <c r="I171" i="11"/>
  <c r="I175" i="11" s="1"/>
  <c r="E66" i="11"/>
  <c r="E183" i="11" s="1"/>
  <c r="D76" i="11"/>
  <c r="D183" i="11" s="1"/>
  <c r="H108" i="11"/>
  <c r="J158" i="11"/>
  <c r="H183" i="11" l="1"/>
  <c r="D184" i="11"/>
  <c r="D185" i="11"/>
  <c r="J183" i="11"/>
  <c r="E184" i="11"/>
  <c r="E185" i="11"/>
  <c r="E197" i="11"/>
  <c r="I184" i="11"/>
  <c r="I185" i="11" s="1"/>
  <c r="L116" i="11"/>
  <c r="J116" i="11"/>
  <c r="L66" i="11"/>
  <c r="J106" i="11"/>
  <c r="K116" i="11"/>
  <c r="D197" i="11" s="1"/>
  <c r="H116" i="11"/>
  <c r="D198" i="11" l="1"/>
  <c r="H184" i="11"/>
  <c r="H185" i="11"/>
  <c r="D201" i="11" s="1"/>
  <c r="E192" i="11"/>
  <c r="E191" i="11"/>
  <c r="E193" i="11"/>
  <c r="J184" i="11"/>
  <c r="J185" i="11" s="1"/>
  <c r="H198" i="11"/>
  <c r="D192" i="11"/>
  <c r="D191" i="11"/>
  <c r="D193" i="11"/>
  <c r="D76" i="5"/>
  <c r="D20" i="5"/>
  <c r="D13" i="5"/>
  <c r="E201" i="11" l="1"/>
  <c r="E198" i="11"/>
  <c r="F191" i="11"/>
  <c r="D194" i="11"/>
  <c r="E194" i="11"/>
  <c r="F192" i="11"/>
  <c r="H23" i="4"/>
  <c r="H22" i="4"/>
  <c r="D10" i="4"/>
  <c r="E202" i="5"/>
  <c r="D11" i="4" s="1"/>
  <c r="D203" i="5"/>
  <c r="C12" i="4" s="1"/>
  <c r="E201" i="5"/>
  <c r="F194" i="11" l="1"/>
  <c r="E203" i="5"/>
  <c r="D12" i="4" s="1"/>
  <c r="E199" i="5"/>
  <c r="D8" i="4" s="1"/>
  <c r="D187" i="5"/>
  <c r="D199" i="5" s="1"/>
  <c r="C8" i="4" s="1"/>
  <c r="E204" i="5"/>
  <c r="D13" i="4" s="1"/>
  <c r="E99" i="5"/>
  <c r="D24" i="5"/>
  <c r="D201" i="5"/>
  <c r="C10" i="4" s="1"/>
  <c r="D202" i="5" l="1"/>
  <c r="C11" i="4" s="1"/>
  <c r="D200" i="5"/>
  <c r="C9" i="4" s="1"/>
  <c r="E200" i="5"/>
  <c r="D9" i="4" s="1"/>
  <c r="D204" i="5"/>
  <c r="C13" i="4" s="1"/>
  <c r="D127" i="5"/>
  <c r="C176" i="1"/>
  <c r="D186" i="5" s="1"/>
  <c r="D194" i="5"/>
  <c r="E194" i="5"/>
  <c r="E71" i="5" l="1"/>
  <c r="E60" i="5"/>
  <c r="G8" i="4" l="1"/>
  <c r="F193" i="1" l="1"/>
  <c r="D193" i="1"/>
  <c r="C193" i="1"/>
  <c r="C185" i="1"/>
  <c r="F185" i="1"/>
  <c r="D185" i="1"/>
  <c r="I14" i="1"/>
  <c r="I23" i="1"/>
  <c r="I33" i="1"/>
  <c r="I43" i="1"/>
  <c r="I55" i="1"/>
  <c r="I65" i="1"/>
  <c r="I75" i="1"/>
  <c r="I85" i="1"/>
  <c r="I97" i="1"/>
  <c r="I107" i="1"/>
  <c r="I117" i="1"/>
  <c r="I127" i="1"/>
  <c r="I139" i="1"/>
  <c r="I149" i="1"/>
  <c r="I159" i="1"/>
  <c r="I169" i="1"/>
  <c r="I176" i="1"/>
  <c r="G172" i="1"/>
  <c r="H198" i="1"/>
  <c r="E205" i="5"/>
  <c r="D14" i="4" s="1"/>
  <c r="G201" i="5"/>
  <c r="G200" i="5"/>
  <c r="D205" i="5"/>
  <c r="C14" i="4" s="1"/>
  <c r="G199" i="5"/>
  <c r="H199" i="5" s="1"/>
  <c r="C149" i="1"/>
  <c r="D153" i="5" s="1"/>
  <c r="D149" i="1"/>
  <c r="E153" i="5" s="1"/>
  <c r="G173" i="1"/>
  <c r="G174" i="1"/>
  <c r="G175" i="1"/>
  <c r="G165" i="1"/>
  <c r="G168" i="1"/>
  <c r="G167" i="1"/>
  <c r="G166" i="1"/>
  <c r="G164" i="1"/>
  <c r="G163" i="1"/>
  <c r="G162" i="1"/>
  <c r="G161" i="1"/>
  <c r="G158" i="1"/>
  <c r="G157" i="1"/>
  <c r="G156" i="1"/>
  <c r="G155" i="1"/>
  <c r="G154" i="1"/>
  <c r="G153" i="1"/>
  <c r="G152" i="1"/>
  <c r="G151" i="1"/>
  <c r="G148" i="1"/>
  <c r="G147" i="1"/>
  <c r="G146" i="1"/>
  <c r="G145" i="1"/>
  <c r="G144" i="1"/>
  <c r="G143" i="1"/>
  <c r="G142" i="1"/>
  <c r="G141" i="1"/>
  <c r="G138" i="1"/>
  <c r="G137" i="1"/>
  <c r="G136" i="1"/>
  <c r="G135" i="1"/>
  <c r="G134" i="1"/>
  <c r="G133" i="1"/>
  <c r="G132" i="1"/>
  <c r="G131" i="1"/>
  <c r="G126" i="1"/>
  <c r="G125" i="1"/>
  <c r="G124" i="1"/>
  <c r="G123" i="1"/>
  <c r="G122" i="1"/>
  <c r="G121" i="1"/>
  <c r="G120" i="1"/>
  <c r="G119" i="1"/>
  <c r="G116" i="1"/>
  <c r="G115" i="1"/>
  <c r="G114" i="1"/>
  <c r="G113" i="1"/>
  <c r="G110" i="1"/>
  <c r="G109" i="1"/>
  <c r="G106" i="1"/>
  <c r="G101" i="1"/>
  <c r="G100" i="1"/>
  <c r="G99" i="1"/>
  <c r="G96" i="1"/>
  <c r="G95" i="1"/>
  <c r="G94" i="1"/>
  <c r="G93" i="1"/>
  <c r="G92" i="1"/>
  <c r="G90" i="1"/>
  <c r="G89" i="1"/>
  <c r="G84" i="1"/>
  <c r="G83" i="1"/>
  <c r="G82" i="1"/>
  <c r="G81" i="1"/>
  <c r="G80" i="1"/>
  <c r="G79" i="1"/>
  <c r="G78" i="1"/>
  <c r="G77" i="1"/>
  <c r="G74" i="1"/>
  <c r="G73" i="1"/>
  <c r="G72" i="1"/>
  <c r="G71" i="1"/>
  <c r="G69" i="1"/>
  <c r="G68" i="1"/>
  <c r="G67" i="1"/>
  <c r="G59" i="1"/>
  <c r="G58" i="1"/>
  <c r="G57" i="1"/>
  <c r="G54" i="1"/>
  <c r="G53" i="1"/>
  <c r="G52" i="1"/>
  <c r="G51" i="1"/>
  <c r="G50" i="1"/>
  <c r="G48" i="1"/>
  <c r="G47" i="1"/>
  <c r="G42" i="1"/>
  <c r="G41" i="1"/>
  <c r="G40" i="1"/>
  <c r="G39" i="1"/>
  <c r="G38" i="1"/>
  <c r="G37" i="1"/>
  <c r="G36" i="1"/>
  <c r="G35" i="1"/>
  <c r="G32" i="1"/>
  <c r="H33" i="1" s="1"/>
  <c r="G17" i="1"/>
  <c r="G19" i="1"/>
  <c r="G20" i="1"/>
  <c r="G21" i="1"/>
  <c r="G22" i="1"/>
  <c r="G16" i="1"/>
  <c r="G9" i="1"/>
  <c r="G10" i="1"/>
  <c r="G11" i="1"/>
  <c r="G12" i="1"/>
  <c r="G13" i="1"/>
  <c r="G194" i="5"/>
  <c r="H193" i="5"/>
  <c r="H192" i="5"/>
  <c r="H191" i="5"/>
  <c r="H190" i="5"/>
  <c r="H189" i="5"/>
  <c r="H188" i="5"/>
  <c r="H187" i="5"/>
  <c r="D176" i="1"/>
  <c r="E186" i="5" s="1"/>
  <c r="F176" i="1"/>
  <c r="H154" i="5"/>
  <c r="H155" i="5"/>
  <c r="H156" i="5"/>
  <c r="H157" i="5"/>
  <c r="H158" i="5"/>
  <c r="H159" i="5"/>
  <c r="H160" i="5"/>
  <c r="D161" i="5"/>
  <c r="E161" i="5"/>
  <c r="G161" i="5"/>
  <c r="H165" i="5"/>
  <c r="H166" i="5"/>
  <c r="H167" i="5"/>
  <c r="H168" i="5"/>
  <c r="H169" i="5"/>
  <c r="H170" i="5"/>
  <c r="H171" i="5"/>
  <c r="D172" i="5"/>
  <c r="E172" i="5"/>
  <c r="G172" i="5"/>
  <c r="H176" i="5"/>
  <c r="H177" i="5"/>
  <c r="H178" i="5"/>
  <c r="H179" i="5"/>
  <c r="H180" i="5"/>
  <c r="H181" i="5"/>
  <c r="H182" i="5"/>
  <c r="D183" i="5"/>
  <c r="E183" i="5"/>
  <c r="G183" i="5"/>
  <c r="G150" i="5"/>
  <c r="E150" i="5"/>
  <c r="H150" i="5" s="1"/>
  <c r="D150" i="5"/>
  <c r="H149" i="5"/>
  <c r="H148" i="5"/>
  <c r="H147" i="5"/>
  <c r="H146" i="5"/>
  <c r="H145" i="5"/>
  <c r="H144" i="5"/>
  <c r="H143" i="5"/>
  <c r="H109" i="5"/>
  <c r="H110" i="5"/>
  <c r="H111" i="5"/>
  <c r="H112" i="5"/>
  <c r="H113" i="5"/>
  <c r="H114" i="5"/>
  <c r="H115" i="5"/>
  <c r="D116" i="5"/>
  <c r="E116" i="5"/>
  <c r="G116" i="5"/>
  <c r="H120" i="5"/>
  <c r="H121" i="5"/>
  <c r="H122" i="5"/>
  <c r="H123" i="5"/>
  <c r="H124" i="5"/>
  <c r="H125" i="5"/>
  <c r="H126" i="5"/>
  <c r="E127" i="5"/>
  <c r="H131" i="5"/>
  <c r="H132" i="5"/>
  <c r="H133" i="5"/>
  <c r="H134" i="5"/>
  <c r="H135" i="5"/>
  <c r="H136" i="5"/>
  <c r="H137" i="5"/>
  <c r="D138" i="5"/>
  <c r="E138" i="5"/>
  <c r="G138" i="5"/>
  <c r="G105" i="5"/>
  <c r="E105" i="5"/>
  <c r="D105" i="5"/>
  <c r="H104" i="5"/>
  <c r="H103" i="5"/>
  <c r="H102" i="5"/>
  <c r="H101" i="5"/>
  <c r="H100" i="5"/>
  <c r="H99" i="5"/>
  <c r="H98" i="5"/>
  <c r="H64" i="5"/>
  <c r="H65" i="5"/>
  <c r="H66" i="5"/>
  <c r="H67" i="5"/>
  <c r="H68" i="5"/>
  <c r="H69" i="5"/>
  <c r="H70" i="5"/>
  <c r="D71" i="5"/>
  <c r="G71" i="5"/>
  <c r="H75" i="5"/>
  <c r="H76" i="5"/>
  <c r="H77" i="5"/>
  <c r="H78" i="5"/>
  <c r="H79" i="5"/>
  <c r="H80" i="5"/>
  <c r="H81" i="5"/>
  <c r="D82" i="5"/>
  <c r="E82" i="5"/>
  <c r="G82" i="5"/>
  <c r="H86" i="5"/>
  <c r="H87" i="5"/>
  <c r="H88" i="5"/>
  <c r="H89" i="5"/>
  <c r="H90" i="5"/>
  <c r="H91" i="5"/>
  <c r="H92" i="5"/>
  <c r="D93" i="5"/>
  <c r="E93" i="5"/>
  <c r="G93" i="5"/>
  <c r="H53" i="5"/>
  <c r="H54" i="5"/>
  <c r="H55" i="5"/>
  <c r="H56" i="5"/>
  <c r="H57" i="5"/>
  <c r="H58" i="5"/>
  <c r="H59" i="5"/>
  <c r="D60" i="5"/>
  <c r="G60" i="5"/>
  <c r="H19" i="5"/>
  <c r="H20" i="5"/>
  <c r="H21" i="5"/>
  <c r="H22" i="5"/>
  <c r="H23" i="5"/>
  <c r="H24" i="5"/>
  <c r="H25" i="5"/>
  <c r="D26" i="5"/>
  <c r="E26" i="5"/>
  <c r="G26" i="5"/>
  <c r="H30" i="5"/>
  <c r="H31" i="5"/>
  <c r="H32" i="5"/>
  <c r="H33" i="5"/>
  <c r="H34" i="5"/>
  <c r="H35" i="5"/>
  <c r="H36" i="5"/>
  <c r="D37" i="5"/>
  <c r="E37" i="5"/>
  <c r="G37" i="5"/>
  <c r="H41" i="5"/>
  <c r="H42" i="5"/>
  <c r="H43" i="5"/>
  <c r="H44" i="5"/>
  <c r="H45" i="5"/>
  <c r="H46" i="5"/>
  <c r="H47" i="5"/>
  <c r="D48" i="5"/>
  <c r="E48" i="5"/>
  <c r="G48" i="5"/>
  <c r="E15" i="5"/>
  <c r="G15" i="5"/>
  <c r="H8" i="5"/>
  <c r="H9" i="5"/>
  <c r="H10" i="5"/>
  <c r="H11" i="5"/>
  <c r="H12" i="5"/>
  <c r="H13" i="5"/>
  <c r="H14" i="5"/>
  <c r="D15" i="5"/>
  <c r="D169" i="1"/>
  <c r="E175" i="5" s="1"/>
  <c r="F169" i="1"/>
  <c r="G175" i="5" s="1"/>
  <c r="D159" i="1"/>
  <c r="E164" i="5" s="1"/>
  <c r="F159" i="1"/>
  <c r="G164" i="5" s="1"/>
  <c r="F149" i="1"/>
  <c r="G153" i="5" s="1"/>
  <c r="D139" i="1"/>
  <c r="E142" i="5" s="1"/>
  <c r="F139" i="1"/>
  <c r="G142" i="5" s="1"/>
  <c r="D127" i="1"/>
  <c r="E130" i="5" s="1"/>
  <c r="F127" i="1"/>
  <c r="G130" i="5" s="1"/>
  <c r="D117" i="1"/>
  <c r="E119" i="5" s="1"/>
  <c r="E108" i="5"/>
  <c r="F107" i="1"/>
  <c r="D97" i="1"/>
  <c r="E97" i="5" s="1"/>
  <c r="F97" i="1"/>
  <c r="D85" i="1"/>
  <c r="E85" i="5" s="1"/>
  <c r="F85" i="1"/>
  <c r="G85" i="5" s="1"/>
  <c r="D75" i="1"/>
  <c r="E74" i="5" s="1"/>
  <c r="F75" i="1"/>
  <c r="D65" i="1"/>
  <c r="E63" i="5" s="1"/>
  <c r="F65" i="1"/>
  <c r="D55" i="1"/>
  <c r="E52" i="5" s="1"/>
  <c r="F55" i="1"/>
  <c r="D43" i="1"/>
  <c r="E40" i="5" s="1"/>
  <c r="F43" i="1"/>
  <c r="G40" i="5" s="1"/>
  <c r="E18" i="5"/>
  <c r="D18" i="5"/>
  <c r="G7" i="5"/>
  <c r="E7" i="5"/>
  <c r="C169" i="1"/>
  <c r="D175" i="5" s="1"/>
  <c r="C159" i="1"/>
  <c r="D164" i="5" s="1"/>
  <c r="C139" i="1"/>
  <c r="D142" i="5" s="1"/>
  <c r="C127" i="1"/>
  <c r="D130" i="5" s="1"/>
  <c r="C117" i="1"/>
  <c r="D119" i="5" s="1"/>
  <c r="C107" i="1"/>
  <c r="D108" i="5" s="1"/>
  <c r="C97" i="1"/>
  <c r="D97" i="5" s="1"/>
  <c r="C85" i="1"/>
  <c r="D85" i="5" s="1"/>
  <c r="C75" i="1"/>
  <c r="D74" i="5" s="1"/>
  <c r="C65" i="1"/>
  <c r="D63" i="5" s="1"/>
  <c r="C55" i="1"/>
  <c r="D52" i="5" s="1"/>
  <c r="C43" i="1"/>
  <c r="D40" i="5" s="1"/>
  <c r="C33" i="1"/>
  <c r="D29" i="5" s="1"/>
  <c r="D45" i="6"/>
  <c r="D47" i="6"/>
  <c r="D46" i="6"/>
  <c r="D43" i="6"/>
  <c r="H75" i="1" l="1"/>
  <c r="H85" i="1"/>
  <c r="H164" i="5"/>
  <c r="H161" i="5"/>
  <c r="H130" i="5"/>
  <c r="H175" i="5"/>
  <c r="G108" i="5"/>
  <c r="H108" i="5" s="1"/>
  <c r="F187" i="1"/>
  <c r="H117" i="1"/>
  <c r="H127" i="1"/>
  <c r="G139" i="1"/>
  <c r="G149" i="1"/>
  <c r="H159" i="1"/>
  <c r="G169" i="1"/>
  <c r="G43" i="1"/>
  <c r="H40" i="5"/>
  <c r="H23" i="1"/>
  <c r="H97" i="1"/>
  <c r="H153" i="5"/>
  <c r="G14" i="4"/>
  <c r="H85" i="5"/>
  <c r="H43" i="1"/>
  <c r="H142" i="5"/>
  <c r="G127" i="1"/>
  <c r="G85" i="1"/>
  <c r="H149" i="1"/>
  <c r="H139" i="1"/>
  <c r="G159" i="1"/>
  <c r="H169" i="1"/>
  <c r="G18" i="5"/>
  <c r="H18" i="5" s="1"/>
  <c r="H48" i="5"/>
  <c r="H105" i="5"/>
  <c r="H138" i="5"/>
  <c r="H127" i="5"/>
  <c r="D44" i="6"/>
  <c r="H60" i="5"/>
  <c r="H29" i="5"/>
  <c r="H93" i="5"/>
  <c r="H183" i="5"/>
  <c r="H172" i="5"/>
  <c r="H63" i="5"/>
  <c r="H37" i="5"/>
  <c r="H71" i="5"/>
  <c r="H15" i="5"/>
  <c r="H26" i="5"/>
  <c r="H116" i="5"/>
  <c r="I200" i="1"/>
  <c r="H119" i="5"/>
  <c r="C15" i="4"/>
  <c r="C18" i="4" s="1"/>
  <c r="D206" i="5"/>
  <c r="E61" i="5"/>
  <c r="H52" i="5"/>
  <c r="H186" i="5"/>
  <c r="H82" i="5"/>
  <c r="H200" i="5"/>
  <c r="H194" i="5"/>
  <c r="H205" i="5"/>
  <c r="H203" i="5"/>
  <c r="H201" i="5"/>
  <c r="E206" i="5"/>
  <c r="H202" i="5"/>
  <c r="D15" i="4"/>
  <c r="H204" i="5"/>
  <c r="G12" i="4"/>
  <c r="G10" i="4"/>
  <c r="G9" i="4"/>
  <c r="G13" i="4"/>
  <c r="H176" i="1"/>
  <c r="G176" i="1"/>
  <c r="G117" i="1"/>
  <c r="H107" i="1"/>
  <c r="G107" i="1"/>
  <c r="G97" i="1"/>
  <c r="H97" i="5"/>
  <c r="H74" i="5"/>
  <c r="G75" i="1"/>
  <c r="G65" i="1"/>
  <c r="H65" i="1"/>
  <c r="G55" i="1"/>
  <c r="H55" i="1"/>
  <c r="D187" i="1"/>
  <c r="G33" i="1"/>
  <c r="G23" i="1"/>
  <c r="F188" i="1" l="1"/>
  <c r="F189" i="1" s="1"/>
  <c r="G207" i="5"/>
  <c r="G208" i="5" s="1"/>
  <c r="C29" i="6"/>
  <c r="D33" i="6" s="1"/>
  <c r="C18" i="6"/>
  <c r="D22" i="6" s="1"/>
  <c r="E207" i="5"/>
  <c r="E208" i="5" s="1"/>
  <c r="G11" i="4"/>
  <c r="D16" i="4"/>
  <c r="D17" i="4" s="1"/>
  <c r="D207" i="5"/>
  <c r="D208" i="5" s="1"/>
  <c r="I199" i="5" s="1"/>
  <c r="D188" i="1"/>
  <c r="D189" i="1" s="1"/>
  <c r="H206" i="5" l="1"/>
  <c r="H207" i="5" s="1"/>
  <c r="H208" i="5" s="1"/>
  <c r="F197" i="1"/>
  <c r="F196" i="1"/>
  <c r="D194" i="1"/>
  <c r="D22" i="4" s="1"/>
  <c r="D195" i="1"/>
  <c r="D23" i="4" s="1"/>
  <c r="D36" i="6"/>
  <c r="D35" i="6"/>
  <c r="D34" i="6"/>
  <c r="D32" i="6"/>
  <c r="D21" i="6"/>
  <c r="D23" i="6"/>
  <c r="D25" i="6"/>
  <c r="D24" i="6"/>
  <c r="G15" i="4"/>
  <c r="C16" i="4"/>
  <c r="C17" i="4" s="1"/>
  <c r="D197" i="1"/>
  <c r="D24" i="4" s="1"/>
  <c r="F198" i="1" l="1"/>
  <c r="G196" i="1"/>
  <c r="C30" i="6"/>
  <c r="C19" i="6"/>
  <c r="D26" i="4"/>
  <c r="G16" i="4"/>
  <c r="D198" i="1"/>
  <c r="G17" i="4" l="1"/>
  <c r="G7" i="1" l="1"/>
  <c r="G8" i="1" l="1"/>
  <c r="H14" i="1" s="1"/>
  <c r="C200" i="1" s="1"/>
  <c r="C14" i="1"/>
  <c r="C187" i="1" l="1"/>
  <c r="C190" i="1" s="1"/>
  <c r="D7" i="5"/>
  <c r="H7" i="5" s="1"/>
  <c r="G14" i="1"/>
  <c r="C7" i="6" s="1"/>
  <c r="G187" i="1" l="1"/>
  <c r="I201" i="1" s="1"/>
  <c r="C188" i="1"/>
  <c r="C189" i="1" s="1"/>
  <c r="C197" i="1" s="1"/>
  <c r="G197" i="1" s="1"/>
  <c r="D12" i="6"/>
  <c r="D13" i="6"/>
  <c r="D11" i="6"/>
  <c r="D14" i="6"/>
  <c r="D10" i="6"/>
  <c r="C195" i="1" l="1"/>
  <c r="C23" i="4" s="1"/>
  <c r="C194" i="1"/>
  <c r="C22" i="4" s="1"/>
  <c r="G188" i="1"/>
  <c r="G189" i="1" s="1"/>
  <c r="C204" i="1" s="1"/>
  <c r="C24" i="4"/>
  <c r="C8" i="6"/>
  <c r="G195" i="1" l="1"/>
  <c r="G23" i="4" s="1"/>
  <c r="C201" i="1"/>
  <c r="C198" i="1"/>
  <c r="G194" i="1"/>
  <c r="C26" i="4"/>
  <c r="G198" i="1" l="1"/>
  <c r="G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109" authorId="0" shapeId="0" xr:uid="{076877EC-ACE7-4F02-A839-834E863E186E}">
      <text>
        <r>
          <rPr>
            <b/>
            <sz val="9"/>
            <color indexed="81"/>
            <rFont val="Tahoma"/>
            <family val="2"/>
          </rPr>
          <t>Admin:</t>
        </r>
        <r>
          <rPr>
            <sz val="9"/>
            <color indexed="81"/>
            <rFont val="Tahoma"/>
            <family val="2"/>
          </rPr>
          <t xml:space="preserve">
ce nouveau budget de 5000 USD a été retiré de l'activité 3.3.4 pour l’ajouter à l’activité 3.3.1 qui n'avait pas de budget pour cette periode d'extension </t>
        </r>
      </text>
    </comment>
    <comment ref="F109" authorId="0" shapeId="0" xr:uid="{002D7E45-6337-426F-AFE0-090C0C184EBD}">
      <text>
        <r>
          <rPr>
            <b/>
            <sz val="9"/>
            <color indexed="81"/>
            <rFont val="Tahoma"/>
            <family val="2"/>
          </rPr>
          <t>Admin:</t>
        </r>
        <r>
          <rPr>
            <sz val="9"/>
            <color indexed="81"/>
            <rFont val="Tahoma"/>
            <family val="2"/>
          </rPr>
          <t xml:space="preserve">
 le budget de 5000 USD a été retiré de l’activité 3.3.5 du budget de AFSC pour l’ajouter à l’activité 3.3.1</t>
        </r>
      </text>
    </comment>
    <comment ref="E112" authorId="0" shapeId="0" xr:uid="{B75B626B-EC08-4769-A5E8-242A9852CC97}">
      <text>
        <r>
          <rPr>
            <b/>
            <sz val="9"/>
            <color indexed="81"/>
            <rFont val="Tahoma"/>
            <family val="2"/>
          </rPr>
          <t>Admin:</t>
        </r>
        <r>
          <rPr>
            <sz val="9"/>
            <color indexed="81"/>
            <rFont val="Tahoma"/>
            <family val="2"/>
          </rPr>
          <t xml:space="preserve">
le budget initial de l’activité 3.3.4 était 15000 pour la periode d'extention. Il ya eu une  Réduction de 5000 USD du budget de UNWomen  pour l’ajouter à l’activité 3.3.1 qui n'avait pas de budget pour cette periode d'extension </t>
        </r>
      </text>
    </comment>
    <comment ref="F113" authorId="0" shapeId="0" xr:uid="{FF50A6FE-C3C8-453B-B735-448A7EC9B78E}">
      <text>
        <r>
          <rPr>
            <b/>
            <sz val="9"/>
            <color indexed="81"/>
            <rFont val="Tahoma"/>
            <family val="2"/>
          </rPr>
          <t>Admin:</t>
        </r>
        <r>
          <rPr>
            <sz val="9"/>
            <color indexed="81"/>
            <rFont val="Tahoma"/>
            <family val="2"/>
          </rPr>
          <t xml:space="preserve">
le budget initial de l’activité 3.3.5 était 25000 pour la periode d'extention. Il ya eu une Réduction  de 5000 USD de l’activité 3.3.5 du budget de AFSC pour l’ajouter à l’activité 3.3.1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Dismas Manamfasha</author>
  </authors>
  <commentList>
    <comment ref="K5" authorId="0" shapeId="0" xr:uid="{8A9CDC9B-3A61-4E8A-8266-6EB9E3894717}">
      <text>
        <r>
          <rPr>
            <b/>
            <sz val="9"/>
            <color indexed="81"/>
            <rFont val="Tahoma"/>
            <family val="2"/>
          </rPr>
          <t>Dismas Manamfasha:</t>
        </r>
        <r>
          <rPr>
            <sz val="9"/>
            <color indexed="81"/>
            <rFont val="Tahoma"/>
            <family val="2"/>
          </rPr>
          <t xml:space="preserve">
Exchange rate from BIF to USD</t>
        </r>
      </text>
    </comment>
  </commentList>
</comments>
</file>

<file path=xl/sharedStrings.xml><?xml version="1.0" encoding="utf-8"?>
<sst xmlns="http://schemas.openxmlformats.org/spreadsheetml/2006/main" count="3904" uniqueCount="1371">
  <si>
    <t>Annexe D - Budget du projet PBF</t>
  </si>
  <si>
    <r>
      <rPr>
        <b/>
        <sz val="20"/>
        <color theme="1"/>
        <rFont val="Calibri"/>
        <family val="2"/>
        <scheme val="minor"/>
      </rPr>
      <t>Instructions</t>
    </r>
    <r>
      <rPr>
        <sz val="12"/>
        <color theme="1"/>
        <rFont val="Calibri"/>
        <family val="2"/>
        <scheme val="minor"/>
      </rPr>
      <t xml:space="preserve">
</t>
    </r>
    <r>
      <rPr>
        <sz val="14"/>
        <color theme="1"/>
        <rFont val="Calibri"/>
        <family val="2"/>
        <scheme val="minor"/>
      </rPr>
      <t>1. Ne remplissez que les globules blancs. Les cellules grises sont verrouillées et/ou contiennent des formules de feuille de calcul.
2. Remplissez à la fois la feuille 1 et la feuille 2. 
     a) Tout d’abord, préparer un budget organisé par activité/sortie/résultat dans la feuille 1. (Les montants d’activité peuvent être des estimations indicatives.)  
     b) Ensuite, divisez chaque budget de production le long des catégories budgétaires des Nations Unies dans la feuille 2.
3. N’utilisez pas la feuille 4 ou 5, qui sont pour l’utilisation mptf et PBF. 
4. Laissez vide ou cachez les organisations/résultats/extrants/activités qui ne sont pas nécessaires. NE SUPPRIMEZ PAS les cellules.
Pour le tableau 1
1. Assurez-vous d’inclure % vers l’égalité des sexes et l’autonomisation des femmes, ainsi qu’une justification. 
2. N’ajustez pas les montants des tranches sans consulter pbso.
Pour le tableau 2
1. Répartir le total de chaque budget de production selon les catégories budgétaires pertinentes de l’ONU.
2. Pour référence, les totaux de sortie de la ventilation des résultats, de la sortie et de l’activité ont été transférés du tableau 1. Les totaux de sortie doivent correspondre, et s’afficheront comme rouge sinon.</t>
    </r>
  </si>
  <si>
    <t>Tableau 1 - Budget du projet PBF par résultat, produit et activité</t>
  </si>
  <si>
    <r>
      <rPr>
        <b/>
        <sz val="12"/>
        <rFont val="Calibri"/>
        <family val="2"/>
        <scheme val="minor"/>
      </rPr>
      <t>Résultat / Extrant</t>
    </r>
    <r>
      <rPr>
        <sz val="12"/>
        <rFont val="Calibri"/>
        <family val="2"/>
        <scheme val="minor"/>
      </rPr>
      <t xml:space="preserve"> nombre</t>
    </r>
  </si>
  <si>
    <r>
      <rPr>
        <b/>
        <sz val="12"/>
        <rFont val="Calibri"/>
        <family val="2"/>
        <scheme val="minor"/>
      </rPr>
      <t>La description</t>
    </r>
    <r>
      <rPr>
        <sz val="12"/>
        <rFont val="Calibri"/>
        <family val="2"/>
        <scheme val="minor"/>
      </rPr>
      <t xml:space="preserve"> (Texte)</t>
    </r>
  </si>
  <si>
    <t>ONU Femmes</t>
  </si>
  <si>
    <t>AFSC</t>
  </si>
  <si>
    <t>Total</t>
  </si>
  <si>
    <r>
      <rPr>
        <b/>
        <sz val="12"/>
        <rFont val="Calibri"/>
        <family val="2"/>
        <scheme val="minor"/>
      </rPr>
      <t>% du budget</t>
    </r>
    <r>
      <rPr>
        <sz val="12"/>
        <rFont val="Calibri"/>
        <family val="2"/>
        <scheme val="minor"/>
      </rPr>
      <t xml:space="preserve"> par activité allouée à </t>
    </r>
    <r>
      <rPr>
        <b/>
        <sz val="12"/>
        <rFont val="Calibri"/>
        <family val="2"/>
        <scheme val="minor"/>
      </rPr>
      <t>Égalité des genres et autonomisation des femmes (GEWE)</t>
    </r>
    <r>
      <rPr>
        <sz val="12"/>
        <rFont val="Calibri"/>
        <family val="2"/>
        <scheme val="minor"/>
      </rPr>
      <t xml:space="preserve"> (si seulement):Budget total</t>
    </r>
  </si>
  <si>
    <r>
      <t xml:space="preserve">Niveau actuel de </t>
    </r>
    <r>
      <rPr>
        <b/>
        <sz val="12"/>
        <rFont val="Calibri"/>
        <family val="2"/>
        <scheme val="minor"/>
      </rPr>
      <t xml:space="preserve">dépenses / engagement </t>
    </r>
    <r>
      <rPr>
        <sz val="12"/>
        <rFont val="Calibri"/>
        <family val="2"/>
        <scheme val="minor"/>
      </rPr>
      <t>(À compléter au moment du rapport d'avancement du projet)</t>
    </r>
    <r>
      <rPr>
        <b/>
        <sz val="12"/>
        <rFont val="Calibri"/>
        <family val="2"/>
        <scheme val="minor"/>
      </rPr>
      <t xml:space="preserve"> </t>
    </r>
  </si>
  <si>
    <r>
      <rPr>
        <b/>
        <sz val="12"/>
        <rFont val="Calibri"/>
        <family val="2"/>
        <scheme val="minor"/>
      </rPr>
      <t xml:space="preserve">Justification GEWE </t>
    </r>
    <r>
      <rPr>
        <sz val="12"/>
        <rFont val="Calibri"/>
        <family val="2"/>
        <scheme val="minor"/>
      </rPr>
      <t>(par exemple, la formation comprend une session sur l'égalité des sexes, des efforts spécifiques déployés pour assurer une représentation égale des femmes et des hommes, etc.)</t>
    </r>
  </si>
  <si>
    <r>
      <t xml:space="preserve">Tout autre </t>
    </r>
    <r>
      <rPr>
        <b/>
        <sz val="12"/>
        <rFont val="Calibri"/>
        <family val="2"/>
        <scheme val="minor"/>
      </rPr>
      <t>remarques</t>
    </r>
    <r>
      <rPr>
        <sz val="12"/>
        <rFont val="Calibri"/>
        <family val="2"/>
        <scheme val="minor"/>
      </rPr>
      <t xml:space="preserve"> (par exemple sur les types d'intrants fournis ou la justification du budget, en particulier pour l'assistance technique ou les frais de déplacement)</t>
    </r>
  </si>
  <si>
    <t xml:space="preserve">RÉSULTAT 1: </t>
  </si>
  <si>
    <t>Le leadership des femmes et la participation significative au dialogue, à la médiation et aux processus politiques sont accrus grâce à un réseau institutionnalisé qui est durable et efficace pour soutenir et protéger ses membres et renforcer la collaboration entre les artisans de la paix au niveau local et les femmes leaders au niveau national pour un impact collectif plus fort sur l'avancement du rôle des femmes dans la consolidation de la paix.</t>
  </si>
  <si>
    <t>Produit 1.1:</t>
  </si>
  <si>
    <t>Le Réseau des femmes médiatrices est légalement enregistré et dispose de mécanismes de gouvernance efficaces.</t>
  </si>
  <si>
    <t>Activité 1.1.1:</t>
  </si>
  <si>
    <t xml:space="preserve">Allocation de fonds pour les locaux, le matériel et le fonctionnement à la nouvelle association agréée     </t>
  </si>
  <si>
    <t>Activité 1.1.2:</t>
  </si>
  <si>
    <t xml:space="preserve">Soutenir la mise en place des organes de gouvernance et de gestion de la nouvelle association
</t>
  </si>
  <si>
    <t>Activité 1.1.3</t>
  </si>
  <si>
    <t xml:space="preserve">Développer les instruments de gestion de l'organisation, y compris l'élaboration des plans stratégiques et opérationnels, des procédures et règlements internes et du plan de mobilisation des ressources, entre autres
</t>
  </si>
  <si>
    <t>Activité 1.1.5</t>
  </si>
  <si>
    <t>Activité 1.1.6</t>
  </si>
  <si>
    <t>Activité 1.1.7</t>
  </si>
  <si>
    <t>Activité 1.1.8</t>
  </si>
  <si>
    <t>Total de sortie</t>
  </si>
  <si>
    <t>Produit 1.2:</t>
  </si>
  <si>
    <t>Les capacités techniques et institutionnelles du Réseau des femmes médiatrices sont renforcées pour une mise en œuvre efficace de son mandat</t>
  </si>
  <si>
    <t>Activité 1.2.1</t>
  </si>
  <si>
    <t xml:space="preserve">Faciliter l'enregistrement du reseau en tant qu'association formelle a but non lucratif selon la loi burundaise, avec statut d'utilité publique </t>
  </si>
  <si>
    <t>Activité 1.2.2</t>
  </si>
  <si>
    <t xml:space="preserve">Organisation de sessions de renforcement des capacités pour les organes de gestion sur le développement de projets de mobilisation de ressources, la gestion administrative et financière, le suivi et l'évaluation des projets, l'analyse et la programmation sensibles au genre, entre autres
</t>
  </si>
  <si>
    <t>Activité 1.2.3</t>
  </si>
  <si>
    <t>Mise en place d'une plateforme digitale (plateforme d'interaction digitale sur téléphone et également sur ordinateur via une application) pour l'interaction digitale entre femmes médiatrices</t>
  </si>
  <si>
    <t>Activité 1.2.4</t>
  </si>
  <si>
    <t xml:space="preserve">Élaboration de matériels de formation et d'orientation sur la prévention des conflits, le dialogue, la médiation et la consolidation de la paix
</t>
  </si>
  <si>
    <t>Activité 1.2.6</t>
  </si>
  <si>
    <t>Activité 1.2.7</t>
  </si>
  <si>
    <t>Activité 1.2.8</t>
  </si>
  <si>
    <t>Sortie 1.3:</t>
  </si>
  <si>
    <t>Des espaces de collaboration et des partenariats sont établis pour améliorer la collaboration entre les femmes dirigeantes au niveau local et national ainsi que pour coordonner les actions stratégiques avec les principaux partenaires étatiques et non étatiques</t>
  </si>
  <si>
    <t>Activité 1.3.1</t>
  </si>
  <si>
    <t xml:space="preserve">Concevoir et mettre en œuvre un mécanisme de collaboration, facilité par le Réseau, pour promouvoir des synergies plus fortes et des actions conjointes entre les femmes occupant des postes de direction au niveau local et au niveau national
</t>
  </si>
  <si>
    <t>Activité 1.3.2</t>
  </si>
  <si>
    <t xml:space="preserve">Cartographier les acteurs étatiques et non étatiques soutenant actuellement les efforts de prévention des conflits, de consolidation de la paix et une participation significative accrue des femmes à ces processus et à d'autres processus sociaux et politiques. </t>
  </si>
  <si>
    <t>Activité 1.3.3</t>
  </si>
  <si>
    <t>Développer des accords de partenariat avec des acteurs stratégiques étatiques et non étatiques soutenant les efforts de prévention des conflits, de consolidation de la paix et une participation significative accrue des femmes à ces processus et à d'autres processus sociaux et politiques</t>
  </si>
  <si>
    <t>Activité 1.3.4</t>
  </si>
  <si>
    <t>Organisation de réunions régulières pour renforcer le réseautage pour des échanges d’expérience et d’apprentissage sur base de la Résolution 1325 au niveau local (les jeunes, les hommes, les leaders communautaires, etc.), au niveau national, régional et global</t>
  </si>
  <si>
    <t>Activité 1.3.5</t>
  </si>
  <si>
    <t>Activité 1.3.6</t>
  </si>
  <si>
    <t>Activité 1.3.7</t>
  </si>
  <si>
    <t>Activité 1.3.8</t>
  </si>
  <si>
    <t>Sortie 1.4:</t>
  </si>
  <si>
    <t>Activité 1.4.1</t>
  </si>
  <si>
    <t>Activité 1.4.2</t>
  </si>
  <si>
    <t>Activité 1.4.3</t>
  </si>
  <si>
    <t>Activité 1.4.4</t>
  </si>
  <si>
    <t>Activité 1.4.5</t>
  </si>
  <si>
    <t>Activité 1.4.6</t>
  </si>
  <si>
    <t>Activité 1.4.7</t>
  </si>
  <si>
    <t>Activité 1.4.8</t>
  </si>
  <si>
    <t xml:space="preserve">RÉSULTAT 2: </t>
  </si>
  <si>
    <t>Les conflits et tensions sociaux et politiques au niveau communautaire, y compris ceux liés à la famille, à l'accès à la terre et aux droits fonciers, aux conflits politiques, à la violence contre les femmes et aux réfugiés de retour et aux personnes déplacées à l'intérieur du pays, sont traités par la médiation, le dialogue et des processus de guérison menés par un Réseau des femmes médiatrices institutionnalisé</t>
  </si>
  <si>
    <t>Résultat 2.1</t>
  </si>
  <si>
    <t>Les capacités des femmes médiatrices dans les sept provinces ciblées sont renforcées en matière de prévention des conflits, de médiation, de réseautage stratégique et de partenariats</t>
  </si>
  <si>
    <t>Activité 2.1.1</t>
  </si>
  <si>
    <t>Bâtir sur les modules de formation existantes pour développer un manuel et une boîte à outils sur le modèle d’intervention des femmes médiatrices et les utiliser pour renforcer la médiation et la cohésion sociale en lien avec la résolution 1325</t>
  </si>
  <si>
    <t>Activité 2.1.2</t>
  </si>
  <si>
    <t>Organisation de sessions de dialogue entre les femmes élues (députés, sénatrices, membres des conseils communaux et collinaires), les médiatrices, les FNF, CDFC et les autres OSCs) sur base de la Résolution 1325.</t>
  </si>
  <si>
    <t>Activité 2.1.3</t>
  </si>
  <si>
    <t>Organisation de sessions de formation pour les représentants de groupes (femmes médiatrices et communautés) sur les concepts de résolution pacifique des conflits, l'approche «Ne pas nuire» et sur les nouveaux défis pour maintenir la paix au niveau local.</t>
  </si>
  <si>
    <t>Activité 2.1.4</t>
  </si>
  <si>
    <t>Activité 2.1.5</t>
  </si>
  <si>
    <t>Activité 2.1.6</t>
  </si>
  <si>
    <t>Activité 2.1.7</t>
  </si>
  <si>
    <t>Activité 2.1.8</t>
  </si>
  <si>
    <t>Produit 2.2</t>
  </si>
  <si>
    <t>Les capacités des femmes médiatrices sont renforcées pour soutenir la guérison des traumatismes dans leurs communautés, y compris les traumatismes liés à la violence sexuelle et sexiste vécus pendant la guerre et les crises violentes qui ont suivi, grâce à des services de santé psychologique et mentale et à une interaction avec les décideurs, les chefs communautaires et religieux pour améliorer la résilience de la communauté. aux conséquences négatives d'un traumatisme non résolu sur la cohésion sociale.</t>
  </si>
  <si>
    <t>Activité 2.2.1</t>
  </si>
  <si>
    <t xml:space="preserve">Déploiement d'un psychologue par commune pour fournir une assistance psychosociale dans les communes ciblées
</t>
  </si>
  <si>
    <t>Activité 2.2.2</t>
  </si>
  <si>
    <t xml:space="preserve">Séances de formation pour les femmes médiatrices sur la guérison psychosociale et les mettre en relation avec des psychologues locaux pour fournir une assistance psychosociale dans les municipalités ciblées, y compris sur les traumatismes liés aux violences sexuelles et sexistes
</t>
  </si>
  <si>
    <t>Activité 2.2.3</t>
  </si>
  <si>
    <t>Organisation de dialogues intergénérationnels dans chaque communauté ciblée sur la guérison des traumatismes, la réconciliation et sur les cadres légales des droits de femmes et la lutte contre les violences et exclusion basée sur le genre</t>
  </si>
  <si>
    <t>Activité 2.2.4</t>
  </si>
  <si>
    <t xml:space="preserve">Production et diffusion d'outils de mobilisation communautaire à la masculinité positive adaptés au contexte (outils audio-visuels : témoignages physiques (groupes d'acteurs), vidéo, images, affiches, engagements écrits honorés) et des messages et types sur la masculinité positive pour mettre fin aux stéréotypes discriminatoires et promouvoir les relations pacifiques et respectueuses entre les hommes et les femmes  </t>
  </si>
  <si>
    <t>Activité 2.2.5</t>
  </si>
  <si>
    <t xml:space="preserve">Six sessions de sensibilisation et de formation au niveau central (rassemblant des agents médiatiques des 7 provinces d'intervention) sur l'importance de la guérison des traumatismes et sur la diffusion des normes culturelles susceptibles de promouvoir l'égalité des sexes et de lutter contre les pratiques discriminatoires conduisant à la violence et à l'exclusion
</t>
  </si>
  <si>
    <t>Activité 2.2.6</t>
  </si>
  <si>
    <t xml:space="preserve">Ateliers et conférences visant à promouvoir et partager des expériences aux niveaux régional, continental et mondial sur les expériences réussies dans l'éradication des normes culturelles négatives conduisant à la violence et à l'exclusion des femmes et des aspects initiés en collaboration avec des femmes médiatrices et des hommes et jeunes témoins du changement
</t>
  </si>
  <si>
    <t>Activité 2.2.7</t>
  </si>
  <si>
    <t>Activité 2.2.8</t>
  </si>
  <si>
    <t>Produit 2.3</t>
  </si>
  <si>
    <t>La collaboration entre les femmes médiatrices et les structures locales de sécurité (comité de sécurité, conseil de sécurité communal, administration locale) est renforcée pour prévenir les conflits communautaires en temps utile. opérationnelle et liée aux mécanismes administratifs locaux existants</t>
  </si>
  <si>
    <t>Activité 2.3.1</t>
  </si>
  <si>
    <t>Mener un plaidoyer auprès des autorités nationales et locales pour intégrer les médiatrices dans ces structures locales de sécurité (comité de sécurité, conseil de sécurité communal, administration locale)</t>
  </si>
  <si>
    <t>Activité 2.3.2</t>
  </si>
  <si>
    <t>Formation des membres de la structure de collaboration sur la perspective genre dans l’analyse des conflits et les stratégies de réponse</t>
  </si>
  <si>
    <t>Activité 2.3.3</t>
  </si>
  <si>
    <t>Renforcer le comité de pilotage sur la Résolution 1325 dans l'organisation de la Journée annuelle porte ouverte sur la Résolution 1325 avec tous les acteurs au niveau national et renforcer la coordination de sa mise en œuvre</t>
  </si>
  <si>
    <t>Activité 2.3.4</t>
  </si>
  <si>
    <t>Mettre en place un mécanisme par lequel l'analyse et les informations d'alerte précoce sont partagées entre le réseau et les décideurs institutionnels pour une réponse rapide</t>
  </si>
  <si>
    <t>Activité 2.3.5</t>
  </si>
  <si>
    <t>Activité 2.3.6</t>
  </si>
  <si>
    <t>Activité 2.3.7</t>
  </si>
  <si>
    <t>Activité 2.3.8</t>
  </si>
  <si>
    <t>Produit 2.4</t>
  </si>
  <si>
    <t>Activité 2.4.1</t>
  </si>
  <si>
    <t>Activité 2.4.2</t>
  </si>
  <si>
    <t>Activité 2.4.3</t>
  </si>
  <si>
    <t>Activité 2.4.4</t>
  </si>
  <si>
    <t>Activité 2.4.5</t>
  </si>
  <si>
    <t>Activité 2.4.6</t>
  </si>
  <si>
    <t>Activité 2.4.7</t>
  </si>
  <si>
    <t>Activité 2.4.8</t>
  </si>
  <si>
    <t xml:space="preserve">RÉSULTAT 3: </t>
  </si>
  <si>
    <t xml:space="preserve">Les femmes médiatrices sont économiquement et financièrement autonomes, notamment grâce à une approche d'épargne, et le réseau des femmes médiatrices est financièrement autonome, grâce au développement des entreprises basé sur la capitalisation des chaînes de valeur existantes. </t>
  </si>
  <si>
    <t>Produit 3.1</t>
  </si>
  <si>
    <t>500 groupes réunissant des femmes médiatrices, des jeunes filles et d'autres membres plus vulnérables des 7 provinces où le projet est mis en œuvre sont opérationnels et travaillent ensemble pour leur autonomisation en partenariat avec les CDFC (unités locales du ministère en charge de GEWE)</t>
  </si>
  <si>
    <t>Activité 3.1.1</t>
  </si>
  <si>
    <t xml:space="preserve">Organisation de 14 sessions de sensibilisation pour les autorités locales, les leaders communautaires et les représentants des femmes médiatrices, les jeunes des 7 provinces ciblées sur la création de groupes / coopératives et leur valeur ajoutée dans la paix et le développement communautaire
</t>
  </si>
  <si>
    <t>Activité 3.1.2</t>
  </si>
  <si>
    <t xml:space="preserve">Définition des critères de sélection et de la méthodologie (approche transparente, garantissant la diversité ethnique et politique) et identification des membres des 500 groupes communautaires dans les 7 provinces
</t>
  </si>
  <si>
    <t>Activité 3.1.3</t>
  </si>
  <si>
    <t xml:space="preserve">Mener des séances d’information et de formation aux leadership des jeunes filles en situation de vulnérabilité (déscolarisées, filles-mère, déplacées, rapatriées et autres) impliquées dans IGR/AGR des jeunes filles en vue de les encourager à se regrouper en coopératives </t>
  </si>
  <si>
    <t>Activité 3.1.4</t>
  </si>
  <si>
    <t>Sélectionner et appuyer des IGRs /ARGs innovantes artisanale/ non agricole initiées par les jeunes filles en situation de vulnérabilité (déscolarisées, filles-mère, déplacées, rapatriées et autres)</t>
  </si>
  <si>
    <t>Activité 3.1.5</t>
  </si>
  <si>
    <t>Activité 3.1.6</t>
  </si>
  <si>
    <t>Activité 3.1.7</t>
  </si>
  <si>
    <t>Activité 3.1.8</t>
  </si>
  <si>
    <t>Produit 3.2:</t>
  </si>
  <si>
    <t>Les capacités des femmes médiatrices et des membres de la communauté impliqués sont renforcées pour créer ou rejoindre des coopératives / entreprises liées aux chaînes de valeur / approvisionnement rentables existantes (agricoles et non agricoles) dans leur localité ou au niveau national</t>
  </si>
  <si>
    <t>Activité 3.2.1</t>
  </si>
  <si>
    <t>Cartographie de l'agriculture et des activités génératrices de revenus des médiateurs actuels, en les regroupant en groupes d'intérêt commun</t>
  </si>
  <si>
    <t>Activité 3.2.2</t>
  </si>
  <si>
    <t>Appui à la structuration des groupes identifiés en chaînes de valeur (production, transformation, agrégation et commercialisation) à travers a) Identification des chaînes de valeur à développer b) Organisation des groupes autour des chaînes identifiées c) Formation de groupes selon la chaîne identifiée: ( i) Sur les techniques de production (ii) Sur les techniques de transformation (iii) Sur les techniques de commercialisation</t>
  </si>
  <si>
    <t>Activité 3.2.3</t>
  </si>
  <si>
    <t>Facilitation de l'accès des groupes et coopératives aux marchés locaux et régionaux à travers: a) L'identification des centres d'intérêt des groupes et coopératives; b) Réalisation d'une étude du marché local, sous-régional et régional; c) Etablissement d'un lien entre les groupes et les acteurs du marché local, sous-régional et régional</t>
  </si>
  <si>
    <t>Activité 3.2.4</t>
  </si>
  <si>
    <t xml:space="preserve">Organisation d'activités de plaidoyer auprès des autorités locales pour l'inclusion de femmes médiatrices dans les comités de planification du développement local et l'intégration du genre dans les plans et budgets locaux
</t>
  </si>
  <si>
    <t>Activité 3.2.5</t>
  </si>
  <si>
    <t xml:space="preserve">Appui aux IGRs/coopératives identifiées dans les chaines de valeur, en machines et en technologies, en moyens financiers et en capacités techniques en vue d'améliorer la transformation et l’emballage de l’huile, le riz et les légumineuses. </t>
  </si>
  <si>
    <t>Activité 3.2.6</t>
  </si>
  <si>
    <t>Avec la CFCIB et les groupes d’opérateurs économiques dans l’agribusiness et autres activités y relatives, facilitation de l'accès des groupes économiques et des coopératives des femmes aux marchés locaux et régionaux par la mise en réseaux</t>
  </si>
  <si>
    <t>Activité 3.2.7</t>
  </si>
  <si>
    <t>Activité 3.2.8</t>
  </si>
  <si>
    <t>Produit 3.3</t>
  </si>
  <si>
    <t xml:space="preserve">Les capacités et les partenariats du Réseau des femmes médiatrices pour obtenir des financements pour assumer ses responsabilités sont renforcés </t>
  </si>
  <si>
    <t>Activité 3.3.1</t>
  </si>
  <si>
    <t xml:space="preserve">Développer un plan de durabilité commerciale et financière pour le réseau basé sur les leçons tirées d'autres processus, y compris les cabanes de paix libériennes et Maliennes, ainsi que des opportunités concrètes au Burundi
</t>
  </si>
  <si>
    <t>Activité 3.3.2</t>
  </si>
  <si>
    <t xml:space="preserve">Identifier les partenaires nationaux et internationaux potentiels dont le soutien peut contribuer à renforcer la viabilité financière de tout ou partie des travaux du Réseau et établir des mécanismes de partenariat pour obtenir un tel soutien
</t>
  </si>
  <si>
    <t>Activité 3.3.3</t>
  </si>
  <si>
    <t xml:space="preserve">Mettre en place un mécanisme permettant aux coopératives et entreprises consolidées ou mises en place par le biais de l'appui au Réseau de contribuer à hauteur d'un pourcentage de leurs dividendes pour aider à couvrir les coûts récurrents du Réseau
</t>
  </si>
  <si>
    <t>Activité 3.3.4</t>
  </si>
  <si>
    <t xml:space="preserve">Mettre en place des capacités et des mécanismes de gestion financière appropriés, efficaces et transparents au siège du Réseau pour superviser et mettre en œuvre les activités liées à sa viabilité financière
</t>
  </si>
  <si>
    <t>Activité 3.3.5</t>
  </si>
  <si>
    <t>Renforcer les capacités d’épargne et crédit du Réseau et de ses membres pour garantir leur autosuffisance</t>
  </si>
  <si>
    <t>Activité 3.3.6</t>
  </si>
  <si>
    <t>Collecter et documenter les résultats des groupes économiques des femmes médiatrices et des autres groupes partenaires et les utiliser pour mobiliser de nouveaux partenaires et ressources</t>
  </si>
  <si>
    <t>Activité 3.3.7</t>
  </si>
  <si>
    <t>Activité 3.3.8</t>
  </si>
  <si>
    <t>Produit 3.4</t>
  </si>
  <si>
    <t>Activité 3.4.1</t>
  </si>
  <si>
    <t>Activité 3.4.2</t>
  </si>
  <si>
    <t>Activité 3.4.3</t>
  </si>
  <si>
    <t>Activité 3.4.4</t>
  </si>
  <si>
    <t>Activité 3.4.5</t>
  </si>
  <si>
    <t>Activité 3.4.6</t>
  </si>
  <si>
    <t>Activité 3.4.7</t>
  </si>
  <si>
    <t>Activité 3.4.8</t>
  </si>
  <si>
    <t xml:space="preserve">RÉSULTAT 4: </t>
  </si>
  <si>
    <t>Produit 4.1</t>
  </si>
  <si>
    <t>Activité 4.1.1</t>
  </si>
  <si>
    <t>Activité 4.1.2</t>
  </si>
  <si>
    <t>Activité 4.1.3</t>
  </si>
  <si>
    <t>Activité 4.1.4</t>
  </si>
  <si>
    <t>Activité 4.1.5</t>
  </si>
  <si>
    <t>Activité 4.1.6</t>
  </si>
  <si>
    <t>Activité 4.1.7</t>
  </si>
  <si>
    <t>Activité 4.1.8</t>
  </si>
  <si>
    <t>Produit 4.2</t>
  </si>
  <si>
    <t>Activité 4.2.1</t>
  </si>
  <si>
    <t>Activité 4.2.2</t>
  </si>
  <si>
    <t>Activité 4.2.3</t>
  </si>
  <si>
    <t>Activité 4.2.4</t>
  </si>
  <si>
    <t>Activité 4.2.5</t>
  </si>
  <si>
    <t>Activité 4.2.6</t>
  </si>
  <si>
    <t>Activité 4.2.7</t>
  </si>
  <si>
    <t>Activité 4.2.8</t>
  </si>
  <si>
    <t>Produit 4.3</t>
  </si>
  <si>
    <t>Activité 4.3.1</t>
  </si>
  <si>
    <t>Activité 4.3.2</t>
  </si>
  <si>
    <t>Activité 4.3.3</t>
  </si>
  <si>
    <t>Activité 4.3.4</t>
  </si>
  <si>
    <t>Activité 4.3.5</t>
  </si>
  <si>
    <t>Activité 4.3.6</t>
  </si>
  <si>
    <t>Activité 4.3.7</t>
  </si>
  <si>
    <t>Activité 4.3.8</t>
  </si>
  <si>
    <t>Produit 4.4</t>
  </si>
  <si>
    <t>Activité 4.4.1</t>
  </si>
  <si>
    <t>Activité 4.4.2</t>
  </si>
  <si>
    <t>Activité 4.4.3</t>
  </si>
  <si>
    <t>Activité 4.4.4</t>
  </si>
  <si>
    <t>Activité 4.4.5</t>
  </si>
  <si>
    <t>Activité 4.4.6</t>
  </si>
  <si>
    <t>Activité 4.4.7</t>
  </si>
  <si>
    <t>Activité 4.4.8</t>
  </si>
  <si>
    <t>Frais de personnel supplémentaires</t>
  </si>
  <si>
    <t>Coûts opérationnels supplémentaires</t>
  </si>
  <si>
    <t>Suivi du budget</t>
  </si>
  <si>
    <t>Budget pour l'évaluation finale indépendante</t>
  </si>
  <si>
    <t>Coûts supplémentaires totaux</t>
  </si>
  <si>
    <t>Totaux</t>
  </si>
  <si>
    <t>Budget partiel du projet</t>
  </si>
  <si>
    <t>Coûts de support indirect (7%):</t>
  </si>
  <si>
    <t>Répartition des tranches basée sur les performances</t>
  </si>
  <si>
    <t>Tranche%</t>
  </si>
  <si>
    <t>Première Tranche:</t>
  </si>
  <si>
    <t>Deuxième Tranche:</t>
  </si>
  <si>
    <t>Troisième Tranche</t>
  </si>
  <si>
    <t>Quatrieme Tranche</t>
  </si>
  <si>
    <t>Total:</t>
  </si>
  <si>
    <r>
      <t xml:space="preserve">$ Vers GEWE </t>
    </r>
    <r>
      <rPr>
        <sz val="11"/>
        <color theme="1"/>
        <rFont val="Calibri"/>
        <family val="2"/>
        <scheme val="minor"/>
      </rPr>
      <t>(comprend les coûts indirects)</t>
    </r>
  </si>
  <si>
    <t>Total des dépenses</t>
  </si>
  <si>
    <t>% Vers GEWE</t>
  </si>
  <si>
    <t>Taux de livraison:</t>
  </si>
  <si>
    <r>
      <t xml:space="preserve">$ Vers le S&amp;E </t>
    </r>
    <r>
      <rPr>
        <sz val="11"/>
        <color theme="1"/>
        <rFont val="Calibri"/>
        <family val="2"/>
        <scheme val="minor"/>
      </rPr>
      <t>(comprend les coûts indirects)</t>
    </r>
  </si>
  <si>
    <t>% Vers moi</t>
  </si>
  <si>
    <r>
      <t xml:space="preserve">Remarque: PBF n'accepte pas les projets avec moins de </t>
    </r>
    <r>
      <rPr>
        <b/>
        <sz val="11"/>
        <color theme="1"/>
        <rFont val="Calibri"/>
        <family val="2"/>
        <scheme val="minor"/>
      </rPr>
      <t>5%</t>
    </r>
    <r>
      <rPr>
        <sz val="11"/>
        <color theme="1"/>
        <rFont val="Calibri"/>
        <family val="2"/>
        <scheme val="minor"/>
      </rPr>
      <t xml:space="preserve"> vers le S&amp;E et moins de </t>
    </r>
    <r>
      <rPr>
        <b/>
        <sz val="11"/>
        <color theme="1"/>
        <rFont val="Calibri"/>
        <family val="2"/>
        <scheme val="minor"/>
      </rPr>
      <t xml:space="preserve">15% </t>
    </r>
    <r>
      <rPr>
        <sz val="11"/>
        <color theme="1"/>
        <rFont val="Calibri"/>
        <family val="2"/>
        <scheme val="minor"/>
      </rPr>
      <t>vers GEWE. Ces chiffres apparaîtront comme</t>
    </r>
    <r>
      <rPr>
        <sz val="11"/>
        <color rgb="FFFF0000"/>
        <rFont val="Calibri"/>
        <family val="2"/>
        <scheme val="minor"/>
      </rPr>
      <t xml:space="preserve">rouge </t>
    </r>
    <r>
      <rPr>
        <sz val="11"/>
        <color theme="1"/>
        <rFont val="Calibri"/>
        <family val="2"/>
        <scheme val="minor"/>
      </rPr>
      <t xml:space="preserve">si ce seuil minimum n'est pas atteint. </t>
    </r>
  </si>
  <si>
    <t>Tableau 2 - Ventilation des Extrants par catégories budgétaires de l'ONU</t>
  </si>
  <si>
    <t>UNW</t>
  </si>
  <si>
    <r>
      <t xml:space="preserve">ONU Femmes/ </t>
    </r>
    <r>
      <rPr>
        <b/>
        <sz val="12"/>
        <color rgb="FFFF0000"/>
        <rFont val="Calibri"/>
        <family val="2"/>
        <scheme val="minor"/>
      </rPr>
      <t>Extension</t>
    </r>
    <r>
      <rPr>
        <b/>
        <sz val="12"/>
        <color theme="1"/>
        <rFont val="Calibri"/>
        <family val="2"/>
        <scheme val="minor"/>
      </rPr>
      <t xml:space="preserve"> Budget </t>
    </r>
  </si>
  <si>
    <r>
      <t>AFSC/</t>
    </r>
    <r>
      <rPr>
        <b/>
        <sz val="12"/>
        <color rgb="FFFF0000"/>
        <rFont val="Calibri"/>
        <family val="2"/>
        <scheme val="minor"/>
      </rPr>
      <t>Extension</t>
    </r>
    <r>
      <rPr>
        <b/>
        <sz val="12"/>
        <color theme="1"/>
        <rFont val="Calibri"/>
        <family val="2"/>
        <scheme val="minor"/>
      </rPr>
      <t xml:space="preserve"> Budget </t>
    </r>
  </si>
  <si>
    <t>RÉSULTAT 1</t>
  </si>
  <si>
    <t>Extrant 1.1</t>
  </si>
  <si>
    <t>Total des extrants du tableau 1</t>
  </si>
  <si>
    <t>1. Personnel et autre personnel</t>
  </si>
  <si>
    <t>2. Fournitures, Extrants de base, matériaux</t>
  </si>
  <si>
    <t>3. Équipement, véhicules et meubles (y compris amortissement)</t>
  </si>
  <si>
    <t>4. Services contractuels</t>
  </si>
  <si>
    <t>5. Voyage</t>
  </si>
  <si>
    <t>6. Transferts et subventions aux contreparties</t>
  </si>
  <si>
    <t>7. Frais généraux de fonctionnement et autres frais</t>
  </si>
  <si>
    <t xml:space="preserve">Total </t>
  </si>
  <si>
    <t>Extrant 1.2</t>
  </si>
  <si>
    <t>Extrant 1.3</t>
  </si>
  <si>
    <t>Extrant 1.4</t>
  </si>
  <si>
    <t>RÉSULTAT 2</t>
  </si>
  <si>
    <t>Extrant 2.1</t>
  </si>
  <si>
    <t>Extrant 2.2</t>
  </si>
  <si>
    <t>Extrant 2.3</t>
  </si>
  <si>
    <t>Extrant 2.4</t>
  </si>
  <si>
    <t>RÉSULTAT 3</t>
  </si>
  <si>
    <t>Extrant 3.1</t>
  </si>
  <si>
    <t>Extrant 3.2</t>
  </si>
  <si>
    <t>Extrant 3.3</t>
  </si>
  <si>
    <t>Extrant 3.4</t>
  </si>
  <si>
    <t>RÉSULTAT 4</t>
  </si>
  <si>
    <t>Extrant 4.1</t>
  </si>
  <si>
    <t>Extrant 4.2</t>
  </si>
  <si>
    <t>Extrant 4.3</t>
  </si>
  <si>
    <t>Extrant 4.4</t>
  </si>
  <si>
    <t>Coûts additionnels</t>
  </si>
  <si>
    <t>Totaux des coûts supplémentaires du tableau 1</t>
  </si>
  <si>
    <t>AFS</t>
  </si>
  <si>
    <r>
      <rPr>
        <b/>
        <sz val="12"/>
        <color rgb="FF000000"/>
        <rFont val="Calibri"/>
        <family val="2"/>
      </rPr>
      <t>AFSC</t>
    </r>
    <r>
      <rPr>
        <b/>
        <sz val="12"/>
        <color rgb="FFFF0000"/>
        <rFont val="Calibri"/>
        <family val="2"/>
      </rPr>
      <t>/Extension</t>
    </r>
    <r>
      <rPr>
        <b/>
        <sz val="12"/>
        <color rgb="FF000000"/>
        <rFont val="Calibri"/>
        <family val="2"/>
      </rPr>
      <t xml:space="preserve"> Budget </t>
    </r>
  </si>
  <si>
    <t>7% de coûts indirects</t>
  </si>
  <si>
    <t>TOTAL</t>
  </si>
  <si>
    <t>Annexe 1: Guide du MPTFO sur les catégories de coûts des Nations Unies</t>
  </si>
  <si>
    <r>
      <rPr>
        <b/>
        <sz val="11"/>
        <color theme="1"/>
        <rFont val="Calibri"/>
        <family val="2"/>
        <scheme val="minor"/>
      </rPr>
      <t xml:space="preserve">1. Personnel et autres frais de personnel: </t>
    </r>
    <r>
      <rPr>
        <sz val="11"/>
        <color theme="1"/>
        <rFont val="Calibri"/>
        <family val="2"/>
        <scheme val="minor"/>
      </rPr>
      <t>Comprend tous les frais de personnel et de personnel temporaire, y compris le salaire de base, l'ajustement de poste et tous les droits du personnel.</t>
    </r>
  </si>
  <si>
    <r>
      <rPr>
        <b/>
        <sz val="11"/>
        <color theme="1"/>
        <rFont val="Calibri"/>
        <family val="2"/>
        <scheme val="minor"/>
      </rPr>
      <t>2. Fournitures, produits de base, matériaux:</t>
    </r>
    <r>
      <rPr>
        <sz val="11"/>
        <color theme="1"/>
        <rFont val="Calibri"/>
        <family val="2"/>
        <scheme val="minor"/>
      </rPr>
      <t>Comprend tous les coûts directs et indirects (par exemple, fret, transport, livraison, distribution) associés à l'achat de fournitures, de produits et de matériaux. Les fournitures de bureau doivent être déclarées comme «Fonctionnement général».</t>
    </r>
  </si>
  <si>
    <r>
      <rPr>
        <b/>
        <sz val="11"/>
        <color theme="1"/>
        <rFont val="Calibri"/>
        <family val="2"/>
        <scheme val="minor"/>
      </rPr>
      <t xml:space="preserve">3. Équipement, véhicules et meubles, y compris l'amortissement: </t>
    </r>
    <r>
      <rPr>
        <sz val="11"/>
        <color theme="1"/>
        <rFont val="Calibri"/>
        <family val="2"/>
        <scheme val="minor"/>
      </rPr>
      <t>Pour ceux déclarant des actifs sur la base UNSAS ou UNSAS modifié (c'est-à-dire les dépenses initiales), cela concernerait tous les coûts de mise en service des actifs. Pour ceux qui rédigent des rapports aux donateurs conformément aux IPSAS, cela équivaudrait à un amortissement pour la période.</t>
    </r>
  </si>
  <si>
    <r>
      <rPr>
        <b/>
        <sz val="11"/>
        <color theme="1"/>
        <rFont val="Calibri"/>
        <family val="2"/>
        <scheme val="minor"/>
      </rPr>
      <t>4. Services contractuels:</t>
    </r>
    <r>
      <rPr>
        <sz val="11"/>
        <color theme="1"/>
        <rFont val="Calibri"/>
        <family val="2"/>
        <scheme val="minor"/>
      </rPr>
      <t>Services contractés par une organisation qui suivent les processus d'approvisionnement normaux. Dans la terminologie IPSAS, cela serait similaire aux opérations de change. Cela pourrait inclure des contrats accordés à des ONG s'ils ressemblent davantage à des marchés de services qu'à un transfert de subvention.</t>
    </r>
  </si>
  <si>
    <r>
      <rPr>
        <b/>
        <sz val="11"/>
        <color theme="1"/>
        <rFont val="Calibri"/>
        <family val="2"/>
        <scheme val="minor"/>
      </rPr>
      <t>5. Voyage:</t>
    </r>
    <r>
      <rPr>
        <sz val="11"/>
        <color theme="1"/>
        <rFont val="Calibri"/>
        <family val="2"/>
        <scheme val="minor"/>
      </rPr>
      <t xml:space="preserve"> Comprend les frais de voyage du personnel et des non-fonctionnaires payés par l'organisation directement liés à un projet.</t>
    </r>
  </si>
  <si>
    <r>
      <rPr>
        <b/>
        <sz val="11"/>
        <color theme="1"/>
        <rFont val="Calibri"/>
        <family val="2"/>
        <scheme val="minor"/>
      </rPr>
      <t>6. Transferts et subventions aux contreparties:</t>
    </r>
    <r>
      <rPr>
        <sz val="11"/>
        <color theme="1"/>
        <rFont val="Calibri"/>
        <family val="2"/>
        <scheme val="minor"/>
      </rPr>
      <t>Comprend les transferts aux homologues nationaux et tout autre transfert donné à un partenaire d'exécution (par exemple une ONG) qui n'est pas similaire à un contrat de service commercial tel que décrit ci-dessus. En termes IPSAS, cela ressemblerait davantage aux transactions sans échange.</t>
    </r>
  </si>
  <si>
    <r>
      <rPr>
        <b/>
        <sz val="11"/>
        <color theme="1"/>
        <rFont val="Calibri"/>
        <family val="2"/>
        <scheme val="minor"/>
      </rPr>
      <t>7. Frais généraux de fonctionnement et autres coûts directs:</t>
    </r>
    <r>
      <rPr>
        <sz val="11"/>
        <color theme="1"/>
        <rFont val="Calibri"/>
        <family val="2"/>
        <scheme val="minor"/>
      </rPr>
      <t>Comprend tous les frais généraux de fonctionnement liés à la gestion d'un bureau. Les exemples incluent les télécommunications, les loyers, les frais financiers et autres coûts qui ne peuvent pas être mis en correspondance avec d'autres catégories de dépenses.</t>
    </r>
  </si>
  <si>
    <t>Pour une utilisation PBSO</t>
  </si>
  <si>
    <t>Résultat 1</t>
  </si>
  <si>
    <t>Budget de résultat</t>
  </si>
  <si>
    <t>Budget total des résultats pour les ODD</t>
  </si>
  <si>
    <t>ODD</t>
  </si>
  <si>
    <t>ODD%</t>
  </si>
  <si>
    <t>Total vers l'ODD</t>
  </si>
  <si>
    <t>Résultat 2</t>
  </si>
  <si>
    <t>Résultat 3</t>
  </si>
  <si>
    <t>Résultat 4</t>
  </si>
  <si>
    <t>Pour l'utilisation de MPTFO</t>
  </si>
  <si>
    <t>Extension UNW</t>
  </si>
  <si>
    <t>Extension AFSC</t>
  </si>
  <si>
    <t>2. Fournitures, produits de base, matériaux</t>
  </si>
  <si>
    <t>Troisième Tranche:</t>
  </si>
  <si>
    <t xml:space="preserve">Quatrième Tranche </t>
  </si>
  <si>
    <t>Tableau 1 - Budget du projet PBF par résultat, Extrant et activité</t>
  </si>
  <si>
    <t>Disponible</t>
  </si>
  <si>
    <t>A mobiliser</t>
  </si>
  <si>
    <r>
      <rPr>
        <b/>
        <sz val="12"/>
        <color theme="1"/>
        <rFont val="Calibri"/>
        <family val="2"/>
        <scheme val="minor"/>
      </rPr>
      <t xml:space="preserve">Résultat / Extrant                  </t>
    </r>
    <r>
      <rPr>
        <sz val="12"/>
        <color theme="1"/>
        <rFont val="Calibri"/>
        <family val="2"/>
        <scheme val="minor"/>
      </rPr>
      <t xml:space="preserve"> nombre</t>
    </r>
  </si>
  <si>
    <r>
      <rPr>
        <b/>
        <sz val="12"/>
        <color theme="1"/>
        <rFont val="Calibri"/>
        <family val="2"/>
        <scheme val="minor"/>
      </rPr>
      <t>La description</t>
    </r>
    <r>
      <rPr>
        <sz val="12"/>
        <color theme="1"/>
        <rFont val="Calibri"/>
        <family val="2"/>
        <scheme val="minor"/>
      </rPr>
      <t xml:space="preserve"> (Texte)</t>
    </r>
  </si>
  <si>
    <t>Total disponible</t>
  </si>
  <si>
    <t>Total à mobiliser</t>
  </si>
  <si>
    <t>Grand total</t>
  </si>
  <si>
    <r>
      <rPr>
        <b/>
        <sz val="12"/>
        <color theme="1"/>
        <rFont val="Calibri"/>
        <family val="2"/>
        <scheme val="minor"/>
      </rPr>
      <t>% du budget</t>
    </r>
    <r>
      <rPr>
        <sz val="12"/>
        <color theme="1"/>
        <rFont val="Calibri"/>
        <family val="2"/>
        <scheme val="minor"/>
      </rPr>
      <t xml:space="preserve"> par activité allouée à </t>
    </r>
    <r>
      <rPr>
        <b/>
        <sz val="12"/>
        <color theme="1"/>
        <rFont val="Calibri"/>
        <family val="2"/>
        <scheme val="minor"/>
      </rPr>
      <t>Égalité des genres et autonomisation des femmes (GEWE)</t>
    </r>
    <r>
      <rPr>
        <sz val="12"/>
        <color theme="1"/>
        <rFont val="Calibri"/>
        <family val="2"/>
        <scheme val="minor"/>
      </rPr>
      <t xml:space="preserve"> (si seulement):
</t>
    </r>
    <r>
      <rPr>
        <b/>
        <sz val="12"/>
        <color theme="1"/>
        <rFont val="Calibri"/>
        <family val="2"/>
        <scheme val="minor"/>
      </rPr>
      <t>BUDGET DISPONIBLE</t>
    </r>
  </si>
  <si>
    <r>
      <rPr>
        <b/>
        <sz val="12"/>
        <color theme="1"/>
        <rFont val="Calibri"/>
        <family val="2"/>
        <scheme val="minor"/>
      </rPr>
      <t>% du budget</t>
    </r>
    <r>
      <rPr>
        <sz val="12"/>
        <color theme="1"/>
        <rFont val="Calibri"/>
        <family val="2"/>
        <scheme val="minor"/>
      </rPr>
      <t xml:space="preserve"> par activité allouée à </t>
    </r>
    <r>
      <rPr>
        <b/>
        <sz val="12"/>
        <color theme="1"/>
        <rFont val="Calibri"/>
        <family val="2"/>
        <scheme val="minor"/>
      </rPr>
      <t>Égalité des genres et autonomisation des femmes (GEWE)</t>
    </r>
    <r>
      <rPr>
        <sz val="12"/>
        <color theme="1"/>
        <rFont val="Calibri"/>
        <family val="2"/>
        <scheme val="minor"/>
      </rPr>
      <t xml:space="preserve"> (si seulement):
</t>
    </r>
    <r>
      <rPr>
        <b/>
        <sz val="12"/>
        <color theme="1"/>
        <rFont val="Calibri"/>
        <family val="2"/>
        <scheme val="minor"/>
      </rPr>
      <t>BUDGET TOTAL</t>
    </r>
  </si>
  <si>
    <r>
      <t xml:space="preserve">Niveau actuel de </t>
    </r>
    <r>
      <rPr>
        <b/>
        <sz val="12"/>
        <color theme="1"/>
        <rFont val="Calibri"/>
        <family val="2"/>
        <scheme val="minor"/>
      </rPr>
      <t xml:space="preserve">dépenses / engagement </t>
    </r>
    <r>
      <rPr>
        <sz val="12"/>
        <color theme="1"/>
        <rFont val="Calibri"/>
        <family val="2"/>
        <scheme val="minor"/>
      </rPr>
      <t>(À compléter au moment du rapport d'avancement du projet)</t>
    </r>
    <r>
      <rPr>
        <b/>
        <sz val="12"/>
        <color theme="1"/>
        <rFont val="Calibri"/>
        <family val="2"/>
        <scheme val="minor"/>
      </rPr>
      <t xml:space="preserve"> </t>
    </r>
  </si>
  <si>
    <r>
      <rPr>
        <b/>
        <sz val="12"/>
        <color theme="1"/>
        <rFont val="Calibri"/>
        <family val="2"/>
        <scheme val="minor"/>
      </rPr>
      <t xml:space="preserve">Justification GEWE </t>
    </r>
    <r>
      <rPr>
        <sz val="12"/>
        <color theme="1"/>
        <rFont val="Calibri"/>
        <family val="2"/>
        <scheme val="minor"/>
      </rPr>
      <t>(par exemple, la formation comprend une session sur l'égalité des sexes, des efforts spécifiques déployés pour assurer une représentation égale des femmes et des hommes, etc.)</t>
    </r>
  </si>
  <si>
    <r>
      <t xml:space="preserve">Tout autre </t>
    </r>
    <r>
      <rPr>
        <b/>
        <sz val="12"/>
        <color theme="1"/>
        <rFont val="Calibri"/>
        <family val="2"/>
        <scheme val="minor"/>
      </rPr>
      <t>remarques</t>
    </r>
    <r>
      <rPr>
        <sz val="12"/>
        <color theme="1"/>
        <rFont val="Calibri"/>
        <family val="2"/>
        <scheme val="minor"/>
      </rPr>
      <t xml:space="preserve"> (par exemple sur les types d'intrants fournis ou la justification du budget, en particulier pour l'assistance technique ou les frais de déplacement)</t>
    </r>
  </si>
  <si>
    <t>Extrant 1.1:</t>
  </si>
  <si>
    <t xml:space="preserve">Faciliter l'enregistrement du réseau en tant qu'association formelle à but non lucratif selon la loi burundaise
</t>
  </si>
  <si>
    <t>Activité 1.1.3:</t>
  </si>
  <si>
    <t>Activité 1.1.4</t>
  </si>
  <si>
    <t>Total Extrant</t>
  </si>
  <si>
    <t>Extrant 1.2:</t>
  </si>
  <si>
    <t>Activité 1.2.5</t>
  </si>
  <si>
    <t>Extrant 1.3:</t>
  </si>
  <si>
    <t>Extrant 1.4:</t>
  </si>
  <si>
    <t>Total de Extrant</t>
  </si>
  <si>
    <t>Extrant 3.2:</t>
  </si>
  <si>
    <t xml:space="preserve">Développer un plan de durabilité commerciale et financière pour le réseau basé sur les leçons tirées d'autres processus, y compris les cabanes de paix libériennes, ainsi que des opportunités concrètes au Burundi
</t>
  </si>
  <si>
    <t>Renforcer les capacités d’épargne et crédit du Réseau et de ses membres pour garantir leur autosuffisance.</t>
  </si>
  <si>
    <t>Total  Extrant</t>
  </si>
  <si>
    <t>Répartition des tranches basée sur les performances (pour ressources disponibles uniquement)</t>
  </si>
  <si>
    <t>-</t>
  </si>
  <si>
    <t>Budget disponible</t>
  </si>
  <si>
    <t>Budget total</t>
  </si>
  <si>
    <t>Autres objectifs de consolidation de la paix non liés à une cible ODD spécifique</t>
  </si>
  <si>
    <t>Autre</t>
  </si>
  <si>
    <t>1.1 D'ici à 2030, éradiquer l'extrême pauvreté pour tous, partout dans le monde, actuellement mesurée en tant que personnes vivant avec moins de 1,25 dollar par jour</t>
  </si>
  <si>
    <t>1.1</t>
  </si>
  <si>
    <t>1.2 D'ici à 2030, réduire au moins de moitié la proportion d'hommes, de femmes et d'enfants de tous âges vivant dans la pauvreté dans toutes ses dimensions selon les définitions nationales</t>
  </si>
  <si>
    <t>1.2</t>
  </si>
  <si>
    <t>1.3 Mettre en œuvre des systèmes et des mesures de protection sociale appropriés au niveau national pour tous, y compris des socles, et d'ici 2030, assurer une couverture substantielle des pauvres et des vulnérables</t>
  </si>
  <si>
    <t>1,3</t>
  </si>
  <si>
    <t>1.4 D'ici à 2030, veiller à ce que tous les hommes et toutes les femmes, en particulier les pauvres et les vulnérables, aient des droits égaux aux ressources économiques, ainsi qu'un accès aux services de base, à la propriété et au contrôle de la terre et d'autres formes de propriété, d'héritage, de ressources naturelles, les nouvelles technologies et services financiers appropriés, y compris la microfinance</t>
  </si>
  <si>
    <t>1,4</t>
  </si>
  <si>
    <t>1.5 D'ici à 2030, renforcer la résilience des pauvres et des personnes en situation de vulnérabilité et réduire leur exposition et leur vulnérabilité aux événements extrêmes liés au climat et aux autres chocs et catastrophes économiques, sociaux et environnementaux</t>
  </si>
  <si>
    <t>1,5</t>
  </si>
  <si>
    <t>1.a Assurer une mobilisation importante de ressources provenant de diverses sources, notamment grâce à une coopération renforcée pour le développement, afin de fournir aux pays en développement, en particulier aux pays les moins avancés, des moyens adéquats et prévisibles pour mettre en œuvre des programmes et des politiques visant à éliminer la pauvreté dans toutes ses dimensions</t>
  </si>
  <si>
    <t xml:space="preserve">1.a </t>
  </si>
  <si>
    <t>1.b Créer des cadres politiques solides aux niveaux national, régional et international, fondés sur des stratégies de développement favorables aux pauvres et tenant compte des sexospécificités, afin de soutenir les investissements accélérés dans les actions d'élimination de la pauvreté</t>
  </si>
  <si>
    <t>1.b</t>
  </si>
  <si>
    <t>2.1 D'ici à 2030, mettre fin à la faim et garantir l'accès de tous, en particulier des pauvres et des personnes en situation de vulnérabilité, y compris les nourrissons, à une alimentation saine, nutritive et suffisante tout au long de l'année</t>
  </si>
  <si>
    <t>2,1</t>
  </si>
  <si>
    <t>2.2 D'ici à 2030, mettre fin à toutes les formes de malnutrition, y compris atteindre, d'ici 2025, les objectifs convenus au niveau international sur le retard de croissance et l'émaciation chez les enfants de moins de 5 ans, et répondre aux besoins nutritionnels des adolescentes, des femmes enceintes et allaitantes et des personnes âgées</t>
  </si>
  <si>
    <t>2.2</t>
  </si>
  <si>
    <t>2.3 D'ici à 2030, doubler la productivité agricole et les revenus des petits producteurs alimentaires, en particulier les femmes, les peuples autochtones, les agriculteurs familiaux, les éleveurs et les pêcheurs, notamment grâce à un accès sûr et égal à la terre, aux autres ressources productives et aux intrants, aux connaissances et aux services financiers , marchés et opportunités de valeur ajoutée et d'emplois non agricoles</t>
  </si>
  <si>
    <t>2,3</t>
  </si>
  <si>
    <t>2.4 D'ici à 2030, garantir des systèmes de production alimentaire durables et mettre en œuvre des pratiques agricoles résilientes qui augmentent la productivité et la production, qui aident à maintenir les écosystèmes, qui renforcent la capacité d'adaptation au changement climatique, aux conditions météorologiques extrêmes, à la sécheresse, aux inondations et à d'autres catastrophes et qui améliorent progressivement les terres et les sols qualité</t>
  </si>
  <si>
    <t>2,4</t>
  </si>
  <si>
    <t>2.5 D'ici 2020, maintenir la diversité génétique des semences, des plantes cultivées et des animaux d'élevage et domestiques et de leurs espèces sauvages apparentées, notamment grâce à des banques de semences et de plantes bien gérées et diversifiées aux niveaux national, régional et international, et promouvoir l'accès à des partage équitable des avantages découlant de l'utilisation des ressources génétiques et des connaissances traditionnelles associées, comme convenu au niveau international</t>
  </si>
  <si>
    <t>2,5</t>
  </si>
  <si>
    <t>2.a Accroître les investissements, notamment grâce à une coopération internationale renforcée, dans les infrastructures rurales, la recherche agricole et les services de vulgarisation, la mise au point de technologies et les banques de gènes des plantes et du bétail afin de renforcer la capacité de production agricole des pays en développement, en particulier des pays les moins avancés</t>
  </si>
  <si>
    <t>2.a</t>
  </si>
  <si>
    <t>2.b Corriger et prévenir les restrictions et distorsions commerciales sur les marchés agricoles mondiaux, y compris par l'élimination parallèle de toutes les formes de subventions à l'exportation de produits agricoles et de toutes les mesures à l'exportation d'effet équivalent, conformément au mandat du Cycle de développement de Doha</t>
  </si>
  <si>
    <t>2.b</t>
  </si>
  <si>
    <t>2.c Adopter des mesures pour assurer le bon fonctionnement des marchés des produits alimentaires et de leurs dérivés et faciliter l'accès en temps opportun aux informations sur les marchés, y compris sur les réserves alimentaires, afin de contribuer à limiter l'extrême volatilité des prix alimentaires</t>
  </si>
  <si>
    <t>2.c</t>
  </si>
  <si>
    <t>3.1 D'ici à 2030, réduire le taux mondial de mortalité maternelle à moins de 70 pour 100 000 naissances vivantes</t>
  </si>
  <si>
    <t>3.1</t>
  </si>
  <si>
    <t>3.2 D'ici 2030, mettre fin aux décès évitables de nouveau-nés et d'enfants de moins de 5 ans, tous les pays s'efforçant de réduire la mortalité néonatale à au moins 12 pour 1000 naissances vivantes et la mortalité des moins de 5 ans à au moins 25 pour 1000 naissances vivantes</t>
  </si>
  <si>
    <t>3.2</t>
  </si>
  <si>
    <t>3.3 D'ici à 2030, mettre fin aux épidémies de sida, de tuberculose, de paludisme et de maladies tropicales négligées et lutter contre l'hépatite, les maladies d'origine hydrique et d'autres maladies transmissibles</t>
  </si>
  <si>
    <t>3,3</t>
  </si>
  <si>
    <t>3.4 D'ici à 2030, réduire d'un tiers la mortalité prématurée due aux maladies non transmissibles grâce à la prévention et au traitement et promouvoir la santé mentale et le bien-être</t>
  </si>
  <si>
    <t>3.4</t>
  </si>
  <si>
    <t>3.5 Renforcer la prévention et le traitement de l'abus de substances, y compris l'abus de stupéfiants et l'usage nocif de l'alcool</t>
  </si>
  <si>
    <t>3,5</t>
  </si>
  <si>
    <t>3.6 D'ici 2020, réduire de moitié le nombre de décès et de blessés dans le monde dus aux accidents de la route</t>
  </si>
  <si>
    <t>3,6</t>
  </si>
  <si>
    <t>3.7 D'ici à 2030, garantir l'accès universel aux services de santé sexuelle et reproductive, y compris pour la planification familiale, l'information et l'éducation, et l'intégration de la santé reproductive dans les stratégies et programmes nationaux</t>
  </si>
  <si>
    <t>3,7</t>
  </si>
  <si>
    <t>3.8 Assurer la couverture sanitaire universelle, y compris la protection contre les risques financiers, l'accès à des services de soins de santé essentiels de qualité et l'accès à des médicaments et vaccins essentiels sûrs, efficaces, de qualité et abordables pour tous</t>
  </si>
  <si>
    <t>3,8</t>
  </si>
  <si>
    <t>3.9 D'ici à 2030, réduire considérablement le nombre de décès et de maladies dus à des produits chimiques dangereux et à la pollution et à la contamination de l'air, de l'eau et du sol</t>
  </si>
  <si>
    <t>3,9</t>
  </si>
  <si>
    <t>3.a Renforcer la mise en œuvre de la Convention-cadre de l'Organisation mondiale de la Santé pour la lutte antitabac dans tous les pays, selon qu'il convient</t>
  </si>
  <si>
    <t>3.a</t>
  </si>
  <si>
    <t>3.b Soutenir la recherche et le développement de vaccins et de médicaments contre les maladies transmissibles et non transmissibles qui affectent principalement les pays en développement, donner accès à des médicaments et vaccins essentiels abordables, conformément à la Déclaration de Doha sur l'Accord sur les ADPIC et la santé publique, qui affirme le droit des pays en développement d'utiliser pleinement les dispositions de l'Accord sur les aspects des droits de propriété intellectuelle qui touchent au commerce concernant les flexibilités pour protéger la santé publique et, en particulier, permettre à tous d'accéder aux médicaments</t>
  </si>
  <si>
    <t>3.b</t>
  </si>
  <si>
    <t>3.c Accroître sensiblement le financement de la santé et le recrutement, le perfectionnement, la formation et la rétention du personnel de santé dans les pays en développement, en particulier dans les pays les moins avancés et les petits États insulaires en développement</t>
  </si>
  <si>
    <t>3.c</t>
  </si>
  <si>
    <t>3.d Renforcer les capacités de tous les pays, en particulier des pays en développement, en matière d'alerte rapide, de réduction des risques et de gestion des risques sanitaires nationaux et mondiaux</t>
  </si>
  <si>
    <t>3.d</t>
  </si>
  <si>
    <t>4.1 D'ici à 2030, veiller à ce que toutes les filles et tous les garçons achèvent un enseignement primaire et secondaire gratuit, équitable et de qualité menant à des résultats d'apprentissage pertinents et efficaces</t>
  </si>
  <si>
    <t>4.1</t>
  </si>
  <si>
    <t>4.2 D'ici à 2030, veiller à ce que toutes les filles et tous les garçons aient accès à un développement, à des soins et à une éducation préscolaire de la petite enfance de qualité afin qu'ils soient prêts pour l'enseignement primaire</t>
  </si>
  <si>
    <t>4.2</t>
  </si>
  <si>
    <t>4.3 D'ici à 2030, garantir l'égalité d'accès pour toutes les femmes et tous les hommes à un enseignement technique, professionnel et supérieur abordable et de qualité, y compris à l'université</t>
  </si>
  <si>
    <t>4.3</t>
  </si>
  <si>
    <t>4.4 D'ici à 2030, augmenter substantiellement le nombre de jeunes et d'adultes possédant des compétences pertinentes, notamment des compétences techniques et professionnelles, pour l'emploi, des emplois décents et l'esprit d'entreprise</t>
  </si>
  <si>
    <t>4.4</t>
  </si>
  <si>
    <t>4.5 D'ici à 2030, éliminer les disparités entre les sexes dans l'éducation et garantir l'égalité d'accès à tous les niveaux d'éducation et de formation professionnelle pour les personnes vulnérables, y compris les personnes handicapées, les peuples autochtones et les enfants en situation de vulnérabilité</t>
  </si>
  <si>
    <t>4,5</t>
  </si>
  <si>
    <t>4.6 D'ici à 2030, veiller à ce que tous les jeunes et une proportion substantielle d'adultes, hommes et femmes, atteignent l'alphabétisation et le calcul</t>
  </si>
  <si>
    <t>4.6</t>
  </si>
  <si>
    <t>4.7 D'ici à 2030, veiller à ce que tous les apprenants acquièrent les connaissances et les compétences nécessaires pour promouvoir le développement durable, y compris, entre autres, par l'éducation pour le développement durable et les modes de vie durables, les droits de l'homme, l'égalité des sexes, la promotion d'une culture de paix et de non-violence, citoyenneté mondiale et appréciation de la diversité culturelle et de la contribution de la culture au développement durable</t>
  </si>
  <si>
    <t>4.7</t>
  </si>
  <si>
    <t>4.a Construire et moderniser des établissements d'enseignement qui tiennent compte des enfants, du handicap et du genre et offrir des environnements d'apprentissage sûrs, non violents, inclusifs et efficaces pour tous</t>
  </si>
  <si>
    <t>4.a</t>
  </si>
  <si>
    <t>4.b D'ici 2020, accroître substantiellement à l'échelle mondiale le nombre de bourses offertes aux pays en développement, en particulier aux pays les moins avancés, aux petits États insulaires en développement et aux pays africains, pour l'inscription dans l'enseignement supérieur, y compris la formation professionnelle et les technologies de l'information et des communications, techniques et ingénierie et programmes scientifiques, dans les pays développés et dans d’autres pays en développement</t>
  </si>
  <si>
    <t>4.b</t>
  </si>
  <si>
    <t>4.c D'ici à 2030, accroître considérablement le nombre d'enseignants qualifiés, notamment grâce à la coopération internationale pour la formation des enseignants dans les pays en développement, en particulier les pays les moins avancés et les petits États insulaires en développement</t>
  </si>
  <si>
    <t>4.c</t>
  </si>
  <si>
    <t>5.1 Mettre fin à toutes les formes de discrimination à l'égard de toutes les femmes et filles partout dans le monde</t>
  </si>
  <si>
    <t>5.1</t>
  </si>
  <si>
    <t>5.2 Éliminer toutes les formes de violence contre toutes les femmes et les filles dans les sphères publique et privée, y compris la traite et l'exploitation sexuelle et d'autres types</t>
  </si>
  <si>
    <t>5.2</t>
  </si>
  <si>
    <t>5.3 Éliminer toutes les pratiques néfastes, telles que les mariages d'enfants, les mariages précoces et forcés et les mutilations génitales féminines</t>
  </si>
  <si>
    <t>5,3</t>
  </si>
  <si>
    <t>5.4 Reconnaître et valoriser les soins et le travail domestique non rémunérés grâce à la fourniture de services publics, d'infrastructures et de politiques de protection sociale et à la promotion du partage des responsabilités au sein du ménage et de la famille, le cas échéant au niveau national</t>
  </si>
  <si>
    <t>5,4</t>
  </si>
  <si>
    <t>5.5 Assurer la participation pleine et effective des femmes et l'égalité des chances de leadership à tous les niveaux de prise de décision dans la vie politique, économique et publique</t>
  </si>
  <si>
    <t>5.5</t>
  </si>
  <si>
    <t>5.6 Garantir l'accès universel à la santé sexuelle et procréative et aux droits en matière de procréation comme convenu conformément au Programme d'action de la Conférence internationale sur la population et le développement et au Programme d'action de Beijing et aux documents issus de leurs conférences d'examen</t>
  </si>
  <si>
    <t>5,6</t>
  </si>
  <si>
    <t>5.a Entreprendre des réformes pour donner aux femmes des droits égaux aux ressources économiques, ainsi que l'accès à la propriété et au contrôle de la terre et d'autres formes de propriété, des services financiers, de l'héritage et des ressources naturelles, conformément aux lois nationales</t>
  </si>
  <si>
    <t>5.a</t>
  </si>
  <si>
    <t>5.b Renforcer l'utilisation des technologies habilitantes, en particulier les technologies de l'information et des communications, pour promouvoir l'autonomisation des femmes</t>
  </si>
  <si>
    <t>5.b</t>
  </si>
  <si>
    <t>5.c Adopter et renforcer des politiques solides et une législation applicable pour la promotion de l'égalité des sexes et l'autonomisation de toutes les femmes et filles à tous les niveaux</t>
  </si>
  <si>
    <t>5.c</t>
  </si>
  <si>
    <t>6.1 D'ici à 2030, assurer un accès universel et équitable à une eau potable sûre et abordable pour tous</t>
  </si>
  <si>
    <t>6.1</t>
  </si>
  <si>
    <t>6.2 D'ici à 2030, assurer l'accès à un assainissement et une hygiène adéquats et équitables pour tous et mettre fin à la défécation à l'air libre, en accordant une attention particulière aux besoins des femmes et des filles et des personnes en situation de vulnérabilité</t>
  </si>
  <si>
    <t>6.2</t>
  </si>
  <si>
    <t>6.3 D'ici à 2030, améliorer la qualité de l'eau en réduisant la pollution, en éliminant les déversements et en minimisant les rejets de produits chimiques et de matières dangereux, en réduisant de moitié la proportion d'eaux usées non traitées et en augmentant considérablement le recyclage et la réutilisation sans danger dans le monde</t>
  </si>
  <si>
    <t>6.3</t>
  </si>
  <si>
    <t>6.4 D'ici à 2030, accroître considérablement l'efficacité de l'utilisation de l'eau dans tous les secteurs et assurer des prélèvements et un approvisionnement durables en eau douce pour faire face à la pénurie d'eau et réduire considérablement le nombre de personnes souffrant de pénurie d'eau</t>
  </si>
  <si>
    <t>6,4</t>
  </si>
  <si>
    <t>6.5 D'ici à 2030, mettre en œuvre une gestion intégrée des ressources en eau à tous les niveaux, y compris par le biais de la coopération transfrontalière, le cas échéant</t>
  </si>
  <si>
    <t>6,5</t>
  </si>
  <si>
    <t>6.6 D'ici 2020, protéger et restaurer les écosystèmes liés à l'eau, y compris les montagnes, les forêts, les zones humides, les rivières, les aquifères et les lacs</t>
  </si>
  <si>
    <t>6,6</t>
  </si>
  <si>
    <t>6.a D'ici à 2030, élargir la coopération internationale et l'appui au renforcement des capacités des pays en développement dans les activités et programmes liés à l'eau et à l'assainissement, y compris la collecte de l'eau, le dessalement, l'utilisation efficace de l'eau, le traitement des eaux usées, le recyclage et les technologies de réutilisation</t>
  </si>
  <si>
    <t>6.a</t>
  </si>
  <si>
    <t>6.b Soutenir et renforcer la participation des communautés locales à l'amélioration de la gestion de l'eau et de l'assainissement</t>
  </si>
  <si>
    <t>6.b</t>
  </si>
  <si>
    <t>7.1 D'ici à 2030, garantir l'accès universel à des services énergétiques abordables, fiables et modernes</t>
  </si>
  <si>
    <t>7,1</t>
  </si>
  <si>
    <t>7.2 D'ici à 2030, augmenter sensiblement la part des énergies renouvelables dans le mix énergétique mondial</t>
  </si>
  <si>
    <t>7,2</t>
  </si>
  <si>
    <t>7.3 D'ici à 2030, doubler le taux mondial d'amélioration de l'efficacité énergétique</t>
  </si>
  <si>
    <t>7,3</t>
  </si>
  <si>
    <t>7.a D'ici à 2030, renforcer la coopération internationale pour faciliter l'accès à la recherche et à la technologie sur les énergies propres, y compris les énergies renouvelables, l'efficacité énergétique et les technologies avancées et plus propres des combustibles fossiles, et promouvoir les investissements dans les infrastructures énergétiques et les technologies énergétiques propres</t>
  </si>
  <si>
    <t>7.a</t>
  </si>
  <si>
    <t>7.b D'ici à 2030, développer les infrastructures et moderniser les technologies pour fournir des services énergétiques modernes et durables pour tous dans les pays en développement, en particulier les pays les moins avancés, les petits États insulaires en développement et les pays en développement sans littoral, conformément à leurs programmes d'appui respectifs</t>
  </si>
  <si>
    <t>7.b</t>
  </si>
  <si>
    <t>8.1 Soutenir la croissance économique par habitant conformément aux circonstances nationales et, en particulier, au moins 7% de croissance du produit intérieur brut par an dans les pays les moins avancés</t>
  </si>
  <si>
    <t>8.1</t>
  </si>
  <si>
    <t>8.2 Atteindre des niveaux plus élevés de productivité économique grâce à la diversification, à la modernisation technologique et à l'innovation, notamment en mettant l'accent sur les secteurs à forte valeur ajoutée et à forte intensité de main-d'œuvre</t>
  </si>
  <si>
    <t>8,2</t>
  </si>
  <si>
    <t>8.3 Promouvoir des politiques axées sur le développement qui soutiennent les activités productives, la création d'emplois décents, l'esprit d'entreprise, la créativité et l'innovation, et encouragent la formalisation et la croissance des micro, petites et moyennes entreprises, notamment par l'accès aux services financiers</t>
  </si>
  <si>
    <t>8.3</t>
  </si>
  <si>
    <t>8.4 Améliorer progressivement, jusqu'en 2030, l'utilisation efficace des ressources mondiales dans la consommation et la production et s'efforcer de dissocier la croissance économique de la dégradation de l'environnement, conformément au Cadre décennal de programmes sur la consommation et la production durables, les pays développés prenant l'initiative</t>
  </si>
  <si>
    <t>8.4</t>
  </si>
  <si>
    <t>8.5 D'ici à 2030, réaliser le plein emploi productif et un travail décent pour toutes les femmes et tous les hommes, y compris pour les jeunes et les personnes handicapées, et un salaire égal pour un travail de valeur égale</t>
  </si>
  <si>
    <t>8,5</t>
  </si>
  <si>
    <t>8.6 D'ici 2020, réduire considérablement la proportion de jeunes sans emploi, sans études ni formation</t>
  </si>
  <si>
    <t>8,6</t>
  </si>
  <si>
    <t>8.7 Prendre des mesures immédiates et efficaces pour éradiquer le travail forcé, mettre fin à l'esclavage moderne et à la traite des êtres humains et garantir l'interdiction et l'élimination des pires formes de travail des enfants, y compris le recrutement et l'utilisation d'enfants soldats, et d'ici 2025 mettre fin au travail des enfants sous toutes ses formes</t>
  </si>
  <si>
    <t>8,7</t>
  </si>
  <si>
    <t>8.8 Protéger les droits du travail et promouvoir des environnements de travail sûrs et sécurisés pour tous les travailleurs, y compris les travailleurs migrants, en particulier les femmes migrantes, et ceux qui occupent un emploi précaire</t>
  </si>
  <si>
    <t>8,8</t>
  </si>
  <si>
    <t>8.9 D'ici à 2030, concevoir et mettre en œuvre des politiques pour promouvoir un tourisme durable qui crée des emplois et promeut la culture et les produits locaux</t>
  </si>
  <si>
    <t>8,9</t>
  </si>
  <si>
    <t>8.10 Renforcer la capacité des institutions financières nationales d'encourager et d'élargir l'accès aux services bancaires, d'assurance et financiers pour tous</t>
  </si>
  <si>
    <t>8.10</t>
  </si>
  <si>
    <t>8.a Accroître l'aide au commerce pour les pays en développement, en particulier les pays les moins avancés, notamment grâce au Cadre intégré renforcé pour l'assistance technique liée au commerce aux pays les moins avancés</t>
  </si>
  <si>
    <t>8.a</t>
  </si>
  <si>
    <t>8.b D'ici 2020, élaborer et mettre en œuvre une stratégie mondiale pour l'emploi des jeunes et mettre en œuvre le Pacte mondial pour l'emploi de l'Organisation internationale du travail</t>
  </si>
  <si>
    <t>8.b</t>
  </si>
  <si>
    <t>9.1 Développer des infrastructures de qualité, fiables, durables et résilientes, y compris des infrastructures régionales et transfrontalières, pour soutenir le développement économique et le bien-être humain, en mettant l'accent sur un accès abordable et équitable pour tous</t>
  </si>
  <si>
    <t>9.1</t>
  </si>
  <si>
    <t>9.2 Promouvoir une industrialisation inclusive et durable et, d'ici à 2030, augmenter considérablement la part de l'industrie dans l'emploi et le produit intérieur brut, conformément aux circonstances nationales, et doubler sa part dans les pays les moins avancés</t>
  </si>
  <si>
    <t>9.2</t>
  </si>
  <si>
    <t>9.3 Accroître l'accès des petites entreprises industrielles et autres, en particulier dans les pays en développement, aux services financiers, y compris le crédit abordable, et leur intégration dans les chaînes de valeur et les marchés</t>
  </si>
  <si>
    <t>9,3</t>
  </si>
  <si>
    <t>9.4 D'ici à 2030, moderniser les infrastructures et moderniser les industries pour les rendre durables, avec une utilisation plus efficace des ressources et une plus grande adoption de technologies et de processus industriels propres et respectueux de l'environnement, tous les pays prenant des mesures en fonction de leurs capacités respectives</t>
  </si>
  <si>
    <t>9.4</t>
  </si>
  <si>
    <t>9.5 Renforcer la recherche scientifique, améliorer les capacités technologiques des secteurs industriels dans tous les pays, en particulier les pays en développement, y compris, d'ici à 2030, encourager l'innovation et augmenter sensiblement le nombre de chercheurs et de développement pour 1 million d'habitants et les dépenses publiques et privées de recherche et développement</t>
  </si>
  <si>
    <t>9,5</t>
  </si>
  <si>
    <t>9.a Faciliter le développement d'infrastructures durables et résilientes dans les pays en développement grâce à un appui financier, technologique et technique accru aux pays africains, aux pays les moins avancés, aux pays en développement sans littoral et aux petits États insulaires en développement</t>
  </si>
  <si>
    <t>9.a</t>
  </si>
  <si>
    <t>9.b Soutenir le développement de la technologie, la recherche et l'innovation au niveau national dans les pays en développement, notamment en créant un environnement politique propice, entre autres, à la diversification industrielle et à la valeur ajoutée aux produits de base</t>
  </si>
  <si>
    <t>9.b</t>
  </si>
  <si>
    <t>9.c Améliorer considérablement l'accès aux technologies de l'information et des communications et s'efforcer de fournir un accès universel et abordable à Internet dans les pays les moins avancés d'ici 2020</t>
  </si>
  <si>
    <t>9.c</t>
  </si>
  <si>
    <t>10.1 D'ici à 2030, réaliser et maintenir progressivement la croissance des revenus des 40% les plus pauvres de la population à un taux supérieur à la moyenne nationale</t>
  </si>
  <si>
    <t>10.1</t>
  </si>
  <si>
    <t>10.2 D'ici à 2030, autonomiser et promouvoir l'inclusion sociale, économique et politique de tous, indépendamment de l'âge, du sexe, du handicap, de la race, de l'origine ethnique, de l'origine, de la religion ou du statut économique ou autre</t>
  </si>
  <si>
    <t>10.2</t>
  </si>
  <si>
    <t>10.3 Garantir l'égalité des chances et réduire les inégalités de résultats, notamment en éliminant les lois, politiques et pratiques discriminatoires et en promouvant une législation, des politiques et des actions appropriées à cet égard</t>
  </si>
  <si>
    <t>10,3</t>
  </si>
  <si>
    <t>10.4 Adopter des politiques, en particulier des politiques fiscales, salariales et de protection sociale, et parvenir progressivement à une plus grande égalité</t>
  </si>
  <si>
    <t>10,4</t>
  </si>
  <si>
    <t>10.5 Améliorer la réglementation et la surveillance des marchés et institutions financiers mondiaux et renforcer la mise en œuvre de ces réglementations</t>
  </si>
  <si>
    <t>10,5</t>
  </si>
  <si>
    <t>10.6 Assurer une représentation et une voix accrues des pays en développement dans le processus décisionnel des institutions économiques et financières internationales mondiales afin de créer des institutions plus efficaces, crédibles, responsables et légitimes</t>
  </si>
  <si>
    <t>10,6</t>
  </si>
  <si>
    <t>10.7 Faciliter la migration et la mobilité des personnes de manière ordonnée, sûre, régulière et responsable, notamment par la mise en œuvre de politiques migratoires planifiées et bien gérées</t>
  </si>
  <si>
    <t>10,7</t>
  </si>
  <si>
    <t>10.a Appliquer le principe du traitement spécial et différencié pour les pays en développement, en particulier les pays les moins avancés, conformément aux accords de l'Organisation mondiale du commerce</t>
  </si>
  <si>
    <t>10.a</t>
  </si>
  <si>
    <t>10.b Encourager l'aide publique au développement et les flux financiers, y compris les investissements étrangers directs, vers les États où les besoins sont les plus grands, en particulier les pays les moins avancés, les pays africains, les petits États insulaires en développement et les pays en développement sans littoral, conformément à leurs plans et programmes nationaux</t>
  </si>
  <si>
    <t>10.b</t>
  </si>
  <si>
    <t>10.c D'ici à 2030, réduire à moins de 3% les coûts de transaction des envois de fonds des migrants et éliminer les couloirs de transfert dont les coûts sont supérieurs à 5%</t>
  </si>
  <si>
    <t>10.c</t>
  </si>
  <si>
    <t>11.1 D'ici à 2030, garantir l'accès de tous à un logement et des services de base adéquats, sûrs et abordables et moderniser les bidonvilles</t>
  </si>
  <si>
    <t>11,1</t>
  </si>
  <si>
    <t>11.2 D'ici à 2030, offrir à tous un accès à des systèmes de transport sûrs, abordables, accessibles et durables, en améliorant la sécurité routière, notamment en développant les transports publics, en accordant une attention particulière aux besoins des personnes en situation de vulnérabilité, des femmes, des enfants, des personnes handicapées et des personnes âgées des personnes</t>
  </si>
  <si>
    <t>11.2</t>
  </si>
  <si>
    <t>11.3 D'ici à 2030, renforcer l'urbanisation inclusive et durable et les capacités de planification et de gestion participatives, intégrées et durables des établissements humains dans tous les pays</t>
  </si>
  <si>
    <t>11,3</t>
  </si>
  <si>
    <t>11.4 Renforcer les efforts pour protéger et sauvegarder le patrimoine culturel et naturel mondial</t>
  </si>
  <si>
    <t>11,4</t>
  </si>
  <si>
    <t>11.5 D'ici à 2030, réduire considérablement le nombre de décès et le nombre de personnes touchées et réduire considérablement les pertes économiques directes par rapport au produit intérieur brut mondial causées par les catastrophes, y compris les catastrophes liées à l'eau, en mettant l'accent sur la protection des pauvres et des personnes vulnérables situations</t>
  </si>
  <si>
    <t>11,5</t>
  </si>
  <si>
    <t>11.6 D'ici à 2030, réduire l'impact environnemental négatif par habitant des villes, notamment en accordant une attention particulière à la qualité de l'air et à la gestion des déchets municipaux et autres</t>
  </si>
  <si>
    <t>11,6</t>
  </si>
  <si>
    <t>11.7 D'ici à 2030, assurer un accès universel à des espaces verts et publics sûrs, inclusifs et accessibles, en particulier pour les femmes et les enfants, les personnes âgées et les personnes handicapées</t>
  </si>
  <si>
    <t>11,7</t>
  </si>
  <si>
    <t>11.a Soutenir les liens économiques, sociaux et environnementaux positifs entre les zones urbaines, périurbaines et rurales en renforçant la planification du développement national et régional</t>
  </si>
  <si>
    <t>11.a</t>
  </si>
  <si>
    <t>11.b D'ici 2020, augmenter substantiellement le nombre de villes et d'établissements humains adoptant et mettant en œuvre des politiques et des plans intégrés pour l'inclusion, l'utilisation efficace des ressources, l'atténuation et l'adaptation au changement climatique, la résilience aux catastrophes, et développer et mettre en œuvre, conformément au Cadre de Sendai pour la réduction des risques de catastrophe 2015-2030, une gestion holistique des risques de catastrophe à tous les niveaux</t>
  </si>
  <si>
    <t>11.b</t>
  </si>
  <si>
    <t>11.c Aider les pays les moins avancés, notamment par une assistance financière et technique, à construire des bâtiments durables et résilients en utilisant des matériaux locaux</t>
  </si>
  <si>
    <t>11.c</t>
  </si>
  <si>
    <t>12.1 Mettre en œuvre le cadre décennal de programmes sur les modes de consommation et de production durables, tous les pays prenant des mesures, les pays développés prenant l'initiative, en tenant compte du développement et des capacités des pays en développement</t>
  </si>
  <si>
    <t>12,1</t>
  </si>
  <si>
    <t>12.2 D'ici à 2030, parvenir à une gestion durable et à une utilisation efficace des ressources naturelles</t>
  </si>
  <si>
    <t>12.2</t>
  </si>
  <si>
    <t>12.3 D'ici à 2030, réduire de moitié le gaspillage alimentaire mondial par habitant aux niveaux de la vente au détail et des consommateurs et réduire les pertes alimentaires le long des chaînes de production et d'approvisionnement, y compris les pertes après récolte</t>
  </si>
  <si>
    <t>12,3</t>
  </si>
  <si>
    <t>12.4 D'ici 2020, parvenir à une gestion écologiquement rationnelle des produits chimiques et de tous les déchets tout au long de leur cycle de vie, conformément aux cadres internationaux convenus, et réduire considérablement leur rejet dans l'air, l'eau et le sol afin de minimiser leurs effets néfastes sur la santé humaine et l'environnement</t>
  </si>
  <si>
    <t>12,4</t>
  </si>
  <si>
    <t>12.5 D'ici à 2030, réduire considérablement la production de déchets par la prévention, la réduction, le recyclage et la réutilisation</t>
  </si>
  <si>
    <t>12,5</t>
  </si>
  <si>
    <t>12.6 Encourager les entreprises, en particulier les grandes entreprises transnationales, à adopter des pratiques durables et à intégrer les informations sur la durabilité dans leur cycle de reporting</t>
  </si>
  <si>
    <t>12,6</t>
  </si>
  <si>
    <t>12.7 Promouvoir des pratiques de marchés publics durables, conformément aux politiques et priorités nationales</t>
  </si>
  <si>
    <t>12,7</t>
  </si>
  <si>
    <t>12.8 D'ici à 2030, veiller à ce que les gens, partout dans le monde, aient l'information et la sensibilisation nécessaires pour un développement durable et des modes de vie en harmonie avec la nature</t>
  </si>
  <si>
    <t>12,8</t>
  </si>
  <si>
    <t>12.a Aider les pays en développement à renforcer leur capacité scientifique et technologique de s'orienter vers des modes de consommation et de production plus durables</t>
  </si>
  <si>
    <t>12.a</t>
  </si>
  <si>
    <t>12.b Développer et mettre en œuvre des outils pour surveiller les impacts du développement durable pour un tourisme durable qui crée des emplois et promeut la culture et les produits locaux</t>
  </si>
  <si>
    <t>12.b</t>
  </si>
  <si>
    <t>12.c Rationaliser les subventions inefficaces aux combustibles fossiles qui encouragent le gaspillage de la consommation en supprimant les distorsions du marché, conformément aux circonstances nationales, notamment en restructurant la fiscalité et en supprimant progressivement ces subventions néfastes, lorsqu'elles existent, afin de refléter leurs incidences sur l'environnement, en tenant pleinement compte des besoins et conditions spécifiques des pays en développement et minimiser les effets négatifs possibles sur leur développement d'une manière qui protège les pauvres et les communautés affectées</t>
  </si>
  <si>
    <t>12.c</t>
  </si>
  <si>
    <t>13.1 Renforcer la résilience et la capacité d'adaptation aux aléas climatiques et aux catastrophes naturelles dans tous les pays</t>
  </si>
  <si>
    <t>13,1</t>
  </si>
  <si>
    <t>13.2 Intégrer les mesures relatives au changement climatique dans les politiques, stratégies et planification nationales</t>
  </si>
  <si>
    <t>13.2</t>
  </si>
  <si>
    <t>13.3 Améliorer l'éducation, la sensibilisation et les capacités humaines et institutionnelles sur l'atténuation du changement climatique, l'adaptation, la réduction des impacts et l'alerte précoce</t>
  </si>
  <si>
    <t>13,3</t>
  </si>
  <si>
    <t>13.a Mettre en œuvre l'engagement pris par les pays développés parties à la Convention-cadre des Nations Unies sur les changements climatiques de mobiliser conjointement 100 milliards de dollars par an d'ici 2020 de toutes les sources pour répondre aux besoins des pays en développement dans le contexte de mesures d'atténuation significatives et transparence sur la mise en œuvre et opérationnaliser pleinement le Fonds vert pour le climat à travers sa capitalisation dans les meilleurs délais</t>
  </si>
  <si>
    <t>13.a</t>
  </si>
  <si>
    <t>13.b Promouvoir des mécanismes de renforcement des capacités de planification et de gestion efficaces des changements climatiques dans les pays les moins avancés et les petits États insulaires en développement, notamment en mettant l'accent sur les femmes, les jeunes et les communautés locales et marginalisées</t>
  </si>
  <si>
    <t>13.b</t>
  </si>
  <si>
    <t>14.1 D'ici 2025, prévenir et réduire considérablement la pollution marine de toutes sortes, en particulier due aux activités terrestres, y compris la pollution par les débris marins et les nutriments</t>
  </si>
  <si>
    <t>14,1</t>
  </si>
  <si>
    <t>14.2 D'ici 2020, gérer et protéger durablement les écosystèmes marins et côtiers pour éviter des impacts négatifs importants, notamment en renforçant leur résilience, et prendre des mesures pour leur restauration afin de parvenir à des océans sains et productifs</t>
  </si>
  <si>
    <t>14.2</t>
  </si>
  <si>
    <t>14.3 Réduire au minimum et lutter contre les effets de l'acidification des océans, notamment grâce à une coopération scientifique renforcée à tous les niveaux</t>
  </si>
  <si>
    <t>14,3</t>
  </si>
  <si>
    <t>14.4 D'ici 2020, réglementer efficacement l'exploitation et mettre fin à la surpêche, à la pêche illégale, non déclarée et non réglementée et aux pratiques de pêche destructrices et mettre en œuvre des plans de gestion fondés sur la science, afin de restaurer les stocks de poissons dans les plus brefs délais, au moins à des niveaux pouvant produire un maximum durable rendement tel que déterminé par leurs caractéristiques biologiques</t>
  </si>
  <si>
    <t>14,4</t>
  </si>
  <si>
    <t>14.5 D'ici 2020, conserver au moins 10% des zones côtières et marines, conformément au droit national et international et sur la base des meilleures informations scientifiques disponibles</t>
  </si>
  <si>
    <t>14,5</t>
  </si>
  <si>
    <t>14.6 D'ici 2020, interdire certaines formes de subventions à la pêche qui contribuent à la surcapacité et à la surpêche, éliminer les subventions qui contribuent à la pêche illégale, non déclarée et non réglementée et s'abstenir d'introduire de nouvelles subventions de ce type, reconnaissant qu'un traitement spécial et différencié approprié et efficace pour les pays en développement et les moins avancés les pays devraient faire partie intégrante des négociations de l'Organisation mondiale du commerce sur les subventions à la pêche [c]</t>
  </si>
  <si>
    <t>14,6</t>
  </si>
  <si>
    <t>14.7 D'ici à 2030, accroître les avantages économiques pour les petits États insulaires en développement et les pays les moins avancés de l'utilisation durable des ressources marines, notamment grâce à la gestion durable des pêches, de l'aquaculture et du tourisme</t>
  </si>
  <si>
    <t>14,7</t>
  </si>
  <si>
    <t>14.a Accroître les connaissances scientifiques, développer les capacités de recherche et transférer les technologies marines, en tenant compte des Critères et directives de la Commission océanographique intergouvernementale sur le transfert des technologies marines, afin d'améliorer la santé des océans et de renforcer la contribution de la biodiversité marine au développement des pays en développement, en particulier les petits États insulaires en développement et les pays les moins avancés</t>
  </si>
  <si>
    <t>14.a</t>
  </si>
  <si>
    <t>14.b Permettre aux petits pêcheurs artisanaux d'accéder aux ressources marines et aux marchés</t>
  </si>
  <si>
    <t>14.b</t>
  </si>
  <si>
    <t>14.c Améliorer la conservation et l'utilisation durable des océans et de leurs ressources en appliquant le droit international tel que reflété dans la Convention des Nations Unies sur le droit de la mer, qui fournit le cadre juridique pour la conservation et l'utilisation durable des océans et de leurs ressources, comme rappelé au paragraphe 158 de «L'avenir que nous voulons»</t>
  </si>
  <si>
    <t>14.c</t>
  </si>
  <si>
    <t>15.1 D'ici 2020, assurer la conservation, la restauration et l'utilisation durable des écosystèmes d'eau douce terrestres et intérieurs et de leurs services, en particulier les forêts, les zones humides, les montagnes et les zones arides, conformément aux obligations découlant des accords internationaux</t>
  </si>
  <si>
    <t>15,1</t>
  </si>
  <si>
    <t>15.2 D'ici 2020, promouvoir la mise en œuvre d'une gestion durable de tous les types de forêts, arrêter la déforestation, restaurer les forêts dégradées et augmenter considérablement le boisement et le reboisement à l'échelle mondiale</t>
  </si>
  <si>
    <t>15,2</t>
  </si>
  <si>
    <t>15.3 D'ici à 2030, lutter contre la désertification, restaurer les terres et les sols dégradés, y compris les terres touchées par la désertification, la sécheresse et les inondations, et s'efforcer de parvenir à un monde sans dégradation des terres</t>
  </si>
  <si>
    <t>15,3</t>
  </si>
  <si>
    <t>15.4 D'ici à 2030, assurer la conservation des écosystèmes de montagne, y compris leur biodiversité, afin de renforcer leur capacité à fournir des avantages essentiels au développement durable</t>
  </si>
  <si>
    <t>15,4</t>
  </si>
  <si>
    <t>15.5 Prendre des mesures urgentes et significatives pour réduire la dégradation des habitats naturels, mettre fin à la perte de biodiversité et, d'ici 2020, protéger et prévenir l'extinction des espèces menacées</t>
  </si>
  <si>
    <t>15,5</t>
  </si>
  <si>
    <t>15.6 Promouvoir un partage juste et équitable des avantages découlant de l'utilisation des ressources génétiques et promouvoir un accès approprié à ces ressources, comme convenu au niveau international</t>
  </si>
  <si>
    <t>15,6</t>
  </si>
  <si>
    <t>15.7 Prendre des mesures urgentes pour mettre fin au braconnage et au trafic d'espèces protégées de flore et de faune et répondre à la fois à la demande et à l'offre de produits illicites d'espèces sauvages</t>
  </si>
  <si>
    <t>15,7</t>
  </si>
  <si>
    <t>15.8 D'ici 2020, introduire des mesures pour empêcher l'introduction et réduire considérablement l'impact des espèces exotiques envahissantes sur les écosystèmes terrestres et aquatiques et contrôler ou éradiquer les espèces prioritaires</t>
  </si>
  <si>
    <t>15,8</t>
  </si>
  <si>
    <t>15.9 D'ici 2020, intégrer les valeurs des écosystèmes et de la biodiversité dans la planification nationale et locale, les processus de développement, les stratégies et les comptes de réduction de la pauvreté</t>
  </si>
  <si>
    <t>15,9</t>
  </si>
  <si>
    <t>15.a Mobiliser et augmenter considérablement les ressources financières de toutes les sources pour conserver et utiliser durablement la biodiversité et les écosystèmes</t>
  </si>
  <si>
    <t>15.a</t>
  </si>
  <si>
    <t>15.b Mobiliser des ressources importantes de toutes les sources et à tous les niveaux pour financer la gestion durable des forêts et fournir des incitations adéquates aux pays en développement pour faire progresser cette gestion, y compris pour la conservation et le reboisement</t>
  </si>
  <si>
    <t>15.b</t>
  </si>
  <si>
    <t>15.c Renforcer le soutien mondial aux efforts de lutte contre le braconnage et le trafic d'espèces protégées, notamment en renforçant la capacité des communautés locales à rechercher des moyens de subsistance durables</t>
  </si>
  <si>
    <t>15.c</t>
  </si>
  <si>
    <t>16.1 Réduire de manière significative toutes les formes de violence et les taux de mortalité associés partout</t>
  </si>
  <si>
    <t>16,1</t>
  </si>
  <si>
    <t>16.2 Mettre fin aux abus, à l'exploitation, à la traite et à toutes les formes de violence et de torture contre les enfants</t>
  </si>
  <si>
    <t>16,2</t>
  </si>
  <si>
    <t>16.3 Promouvoir l'état de droit aux niveaux national et international et garantir l'égalité d'accès à la justice pour tous</t>
  </si>
  <si>
    <t>16,3</t>
  </si>
  <si>
    <t>16.4 D'ici à 2030, réduire considérablement les flux financiers et d'armes illicites, renforcer la récupération et la restitution des avoirs volés et lutter contre toutes les formes de criminalité organisée</t>
  </si>
  <si>
    <t>16,4</t>
  </si>
  <si>
    <t>16.5 Réduire considérablement la corruption et les pots-de-vin sous toutes leurs formes</t>
  </si>
  <si>
    <t>16,5</t>
  </si>
  <si>
    <t>16.6 Développer des institutions efficaces, responsables et transparentes à tous les niveaux</t>
  </si>
  <si>
    <t>16,6</t>
  </si>
  <si>
    <t>16.7 Assurer une prise de décision réactive, inclusive, participative et représentative à tous les niveaux</t>
  </si>
  <si>
    <t>16,7</t>
  </si>
  <si>
    <t>16.8 Élargir et renforcer la participation des pays en développement aux institutions de gouvernance mondiale</t>
  </si>
  <si>
    <t>16,8</t>
  </si>
  <si>
    <t>16.9 D'ici à 2030, fournir une identité légale à tous, y compris l'enregistrement des naissances</t>
  </si>
  <si>
    <t>16,9</t>
  </si>
  <si>
    <t>16.10 Garantir l'accès du public à l'information et protéger les libertés fondamentales, conformément à la législation nationale et aux accords internationaux</t>
  </si>
  <si>
    <t>16.10</t>
  </si>
  <si>
    <t>16.a Renforcer les institutions nationales compétentes, notamment grâce à la coopération internationale, pour renforcer les capacités à tous les niveaux, en particulier dans les pays en développement, pour prévenir la violence et lutter contre le terrorisme et la criminalité</t>
  </si>
  <si>
    <t>16.a</t>
  </si>
  <si>
    <t>16.b Promouvoir et appliquer des lois et politiques non discriminatoires pour le développement durable</t>
  </si>
  <si>
    <t>16.b</t>
  </si>
  <si>
    <t>17.1 Renforcer la mobilisation des ressources nationales, notamment grâce à un soutien international aux pays en développement, pour améliorer la capacité nationale de collecte des impôts et autres recettes</t>
  </si>
  <si>
    <t>17,1</t>
  </si>
  <si>
    <t>17.2 Les pays développés doivent pleinement honorer leurs engagements en matière d'aide publique au développement, y compris l'engagement de nombreux pays développés d'atteindre l'objectif de 0,7% du revenu national brut pour l'aide publique au développement (APD / RNB) aux pays en développement et de 0,15 à 0,20% de APD / RNB aux pays les moins avancés; Les fournisseurs d'APD sont encouragés à envisager de fixer un objectif visant à fournir au moins 0,20% de l'APD / RNB aux pays les moins avancés</t>
  </si>
  <si>
    <t>17,2</t>
  </si>
  <si>
    <t>17.3 Mobiliser des ressources financières supplémentaires pour les pays en développement à partir de sources multiples</t>
  </si>
  <si>
    <t>17,3</t>
  </si>
  <si>
    <t>17.4 Aider les pays en développement à atteindre la viabilité de la dette à long terme grâce à des politiques coordonnées visant à favoriser le financement de la dette, l'allégement de la dette et la restructuration de la dette, le cas échéant, et réduire la dette extérieure des pays pauvres très endettés pour réduire le surendettement</t>
  </si>
  <si>
    <t>17,4</t>
  </si>
  <si>
    <t>17.5 Adopter et mettre en œuvre des régimes de promotion des investissements pour les pays les moins avancés</t>
  </si>
  <si>
    <t>17,5</t>
  </si>
  <si>
    <t>17.6 Renforcer la coopération régionale et internationale Nord-Sud, Sud-Sud et triangulaire et l'accès à la science, à la technologie et à l'innovation et renforcer le partage des connaissances à des conditions convenues d'un commun accord, notamment en améliorant la coordination entre les mécanismes existants, en particulier au niveau des Nations Unies, et grâce à un mécanisme mondial de facilitation de la technologie</t>
  </si>
  <si>
    <t>17,6</t>
  </si>
  <si>
    <t>17.7 Promouvoir le développement, le transfert, la diffusion et la diffusion de technologies écologiquement rationnelles aux pays en développement à des conditions favorables, y compris à des conditions concessionnelles et préférentielles, comme convenu d'un commun accord</t>
  </si>
  <si>
    <t>17,7</t>
  </si>
  <si>
    <t>17.8 Rendre pleinement opérationnel la banque de technologies et le mécanisme de renforcement des capacités en matière de science, de technologie et d'innovation pour les pays les moins avancés d'ici 2017 et renforcer l'utilisation des technologies habilitantes, en particulier les technologies de l'information et des communications</t>
  </si>
  <si>
    <t>17,8</t>
  </si>
  <si>
    <t>17.9 Renforcer l'appui international à la mise en œuvre d'un renforcement efficace et ciblé des capacités dans les pays en développement afin d'appuyer les plans nationaux de mise en œuvre de tous les objectifs de développement durable, notamment par le biais de la coopération Nord-Sud, Sud-Sud et triangulaire</t>
  </si>
  <si>
    <t>17,9</t>
  </si>
  <si>
    <t>17.10 Promouvoir un système commercial multilatéral universel, fondé sur des règles, ouvert, non discriminatoire et équitable dans le cadre de l'Organisation mondiale du commerce, y compris en concluant des négociations dans le cadre de son Programme de Doha pour le développement</t>
  </si>
  <si>
    <t>17.10</t>
  </si>
  <si>
    <t>17.11 Accroître considérablement les exportations des pays en développement, en particulier en vue de doubler la part des pays les moins avancés dans les exportations mondiales d'ici 2020</t>
  </si>
  <si>
    <t>17.11</t>
  </si>
  <si>
    <t>17.12 Assurer la mise en œuvre en temps voulu d'un accès aux marchés en franchise de droits et sans contingent sur une base durable pour tous les pays les moins avancés, conformément aux décisions de l'Organisation mondiale du commerce, notamment en veillant à ce que les règles d'origine préférentielles applicables aux importations en provenance des pays les moins avancés soient transparentes et simples , et contribuer à faciliter l'accès au marché</t>
  </si>
  <si>
    <t>17.12</t>
  </si>
  <si>
    <t>17.13 Améliorer la stabilité macroéconomique mondiale, notamment par la coordination des politiques et la cohérence des politiques</t>
  </si>
  <si>
    <t>17,13</t>
  </si>
  <si>
    <t>17.14 Améliorer la cohérence des politiques pour le développement durable</t>
  </si>
  <si>
    <t>17,14</t>
  </si>
  <si>
    <t>17.15 Respecter l'espace politique et le leadership de chaque pays pour établir et mettre en œuvre des politiques d'éradication de la pauvreté et de développement durable</t>
  </si>
  <si>
    <t>17,15</t>
  </si>
  <si>
    <t>17.16 Renforcer le Partenariat mondial pour le développement durable, complété par des partenariats multipartites qui mobilisent et partagent les connaissances, l'expertise, la technologie et les ressources financières, pour soutenir la réalisation des objectifs de développement durable dans tous les pays, en particulier les pays en développement</t>
  </si>
  <si>
    <t>17,16</t>
  </si>
  <si>
    <t>17.17 Encourager et promouvoir des partenariats publics, public-privé et de la société civile efficaces, en s'appuyant sur l'expérience et les stratégies de financement des partenariats</t>
  </si>
  <si>
    <t>17,17</t>
  </si>
  <si>
    <t>17.18 D'ici 2020, renforcer l'appui au renforcement des capacités des pays en développement, y compris des pays les moins avancés et des petits États insulaires en développement, afin d'accroître considérablement la disponibilité de données de haute qualité, actualisées et fiables, ventilées par revenu, sexe, âge, race et appartenance ethnique, statut migratoire, handicap, situation géographique et autres caractéristiques pertinentes dans les contextes nationaux</t>
  </si>
  <si>
    <t>17,18</t>
  </si>
  <si>
    <t>17.19 D'ici à 2030, s'appuyer sur les initiatives existantes pour mettre au point des mesures des progrès du développement durable qui complètent le produit intérieur brut et soutiennent le renforcement des capacités statistiques dans les pays en développement</t>
  </si>
  <si>
    <t>17,19</t>
  </si>
  <si>
    <t>Project :</t>
  </si>
  <si>
    <t>Connecter le global:Renforcer le leaderchip des femmes pour la localisation de la Résolution 1325(2000)du Conseil de securité des Nations Unies sur "Femmes, Paix et Securité"</t>
  </si>
  <si>
    <t>Date</t>
  </si>
  <si>
    <t>Reference / Voucher Number</t>
  </si>
  <si>
    <t>Payee</t>
  </si>
  <si>
    <t xml:space="preserve">Expense line </t>
  </si>
  <si>
    <t>Description of Expense</t>
  </si>
  <si>
    <t>Amount spent in Local Currency</t>
  </si>
  <si>
    <t>Transaction Currency</t>
  </si>
  <si>
    <t>USD AMT</t>
  </si>
  <si>
    <t>EUR Amount</t>
  </si>
  <si>
    <t>Gaelle SHAZA</t>
  </si>
  <si>
    <t>2.3.1</t>
  </si>
  <si>
    <t>Field visit introduction of women mediators</t>
  </si>
  <si>
    <t>BIF</t>
  </si>
  <si>
    <t>FWA Q1 2022</t>
  </si>
  <si>
    <t>2.1</t>
  </si>
  <si>
    <t>FWA(IP)</t>
  </si>
  <si>
    <t>2.3.4</t>
  </si>
  <si>
    <t>Deplacement des médiatrices</t>
  </si>
  <si>
    <t>Perdiem</t>
  </si>
  <si>
    <t>2.3</t>
  </si>
  <si>
    <t>Deplacement des médiatrices de Bujumbura</t>
  </si>
  <si>
    <t>2.4</t>
  </si>
  <si>
    <t>2.5</t>
  </si>
  <si>
    <t>Deplacement des mediatrices de Bujumbura</t>
  </si>
  <si>
    <t>2.6</t>
  </si>
  <si>
    <t>2.7</t>
  </si>
  <si>
    <t>Carburant</t>
  </si>
  <si>
    <t>2.8</t>
  </si>
  <si>
    <t>Impression</t>
  </si>
  <si>
    <t>Achat désinfectant+maque</t>
  </si>
  <si>
    <t>3.3</t>
  </si>
  <si>
    <t>Deplacement des participants</t>
  </si>
  <si>
    <t>Hebergement</t>
  </si>
  <si>
    <t>3.5</t>
  </si>
  <si>
    <t>perdiem staff FWA</t>
  </si>
  <si>
    <t>3.6</t>
  </si>
  <si>
    <t>3.7</t>
  </si>
  <si>
    <t>Frais d'hotel</t>
  </si>
  <si>
    <t>3.8</t>
  </si>
  <si>
    <t>Communication</t>
  </si>
  <si>
    <t>Salle+restauration</t>
  </si>
  <si>
    <t>deplacement des participants</t>
  </si>
  <si>
    <t>5.3</t>
  </si>
  <si>
    <t>5.4</t>
  </si>
  <si>
    <t>5.6</t>
  </si>
  <si>
    <t>5.7</t>
  </si>
  <si>
    <t>Location appareil photo</t>
  </si>
  <si>
    <t>5.8</t>
  </si>
  <si>
    <t>Location retroprojecteur</t>
  </si>
  <si>
    <t>Salle+restauration(Atelier)</t>
  </si>
  <si>
    <t>Location voiture</t>
  </si>
  <si>
    <t xml:space="preserve">Fourniture </t>
  </si>
  <si>
    <t>2.1.2</t>
  </si>
  <si>
    <t>Location jeep prado</t>
  </si>
  <si>
    <t>3.1.4</t>
  </si>
  <si>
    <t>déplacement des participants bubanza du 09 au 10/03/2022</t>
  </si>
  <si>
    <t>Déplacement des participants de Cibitokedu  11/03/2022</t>
  </si>
  <si>
    <t>10.3</t>
  </si>
  <si>
    <t>Deplacement Bujumbura du 14/03/2022</t>
  </si>
  <si>
    <t>10.4</t>
  </si>
  <si>
    <t xml:space="preserve">                                                                                                                Deplacement sur piste non platicable par voiture</t>
  </si>
  <si>
    <t>10.5</t>
  </si>
  <si>
    <t>Perdiem Parfaite</t>
  </si>
  <si>
    <t>10.6</t>
  </si>
  <si>
    <t>Perdiem Grace</t>
  </si>
  <si>
    <t>10.7</t>
  </si>
  <si>
    <t>perdiem Chanelle</t>
  </si>
  <si>
    <t>10.8</t>
  </si>
  <si>
    <t>Perdiem Gisele</t>
  </si>
  <si>
    <t>10.9</t>
  </si>
  <si>
    <t>MEAL</t>
  </si>
  <si>
    <t>Bank fees</t>
  </si>
  <si>
    <t>10.10</t>
  </si>
  <si>
    <t>10.11</t>
  </si>
  <si>
    <t>10.12</t>
  </si>
  <si>
    <t>10.13</t>
  </si>
  <si>
    <t xml:space="preserve">Frais d'Hotel </t>
  </si>
  <si>
    <t>10.14</t>
  </si>
  <si>
    <t>Frais d'Hotel</t>
  </si>
  <si>
    <t>10.15</t>
  </si>
  <si>
    <t>10.16</t>
  </si>
  <si>
    <t>EAU</t>
  </si>
  <si>
    <t>10.17</t>
  </si>
  <si>
    <t>impression</t>
  </si>
  <si>
    <t>11.1</t>
  </si>
  <si>
    <t>déplacement des participents Makamba</t>
  </si>
  <si>
    <t>Déplacement des participents Bubanza</t>
  </si>
  <si>
    <t>11.3</t>
  </si>
  <si>
    <t>Deplacement sur moto à Makamba</t>
  </si>
  <si>
    <t>11.4</t>
  </si>
  <si>
    <t>11.5</t>
  </si>
  <si>
    <t>Perdiem Chanelle</t>
  </si>
  <si>
    <t>11.6</t>
  </si>
  <si>
    <t>perdiem Claire</t>
  </si>
  <si>
    <t>11.8</t>
  </si>
  <si>
    <t>11.9</t>
  </si>
  <si>
    <t>11.10</t>
  </si>
  <si>
    <t>11.11</t>
  </si>
  <si>
    <t>11.12</t>
  </si>
  <si>
    <t>Hotel</t>
  </si>
  <si>
    <t>11.13</t>
  </si>
  <si>
    <t>Location voiture Jeep</t>
  </si>
  <si>
    <t>11.14</t>
  </si>
  <si>
    <t>Desinfectant</t>
  </si>
  <si>
    <t>11.15</t>
  </si>
  <si>
    <t>Bidon pour carburant</t>
  </si>
  <si>
    <t>11.16</t>
  </si>
  <si>
    <t>Agrapheuse</t>
  </si>
  <si>
    <t>11.17</t>
  </si>
  <si>
    <t>11.18</t>
  </si>
  <si>
    <t>11.19</t>
  </si>
  <si>
    <t>11.20</t>
  </si>
  <si>
    <t>Location du vehicul prado</t>
  </si>
  <si>
    <t>FEV 2022</t>
  </si>
  <si>
    <t>Adv activity in Cibitoke &amp; Bubanza</t>
  </si>
  <si>
    <t>Centre de reeductaion</t>
  </si>
  <si>
    <t xml:space="preserve"> Conference &amp; catering in Bubanza</t>
  </si>
  <si>
    <t>NC office solution</t>
  </si>
  <si>
    <t>stationeries act 2.3.4</t>
  </si>
  <si>
    <t>Adele Hunja</t>
  </si>
  <si>
    <t>Car rent act 2.3.4</t>
  </si>
  <si>
    <t>Imperial Hotel</t>
  </si>
  <si>
    <t xml:space="preserve"> Conference &amp; catering in Cibitoke </t>
  </si>
  <si>
    <t xml:space="preserve"> Staff Subsist fee  </t>
  </si>
  <si>
    <t>Ecobank pbf</t>
  </si>
  <si>
    <t>Fevrier bank fees</t>
  </si>
  <si>
    <t>2.2.1</t>
  </si>
  <si>
    <t>MININTER</t>
  </si>
  <si>
    <t>2.3.2</t>
  </si>
  <si>
    <t>Budget de descente</t>
  </si>
  <si>
    <t>Budget GITEGA</t>
  </si>
  <si>
    <t>RUMONGE</t>
  </si>
  <si>
    <t>MAIRIE</t>
  </si>
  <si>
    <t xml:space="preserve">Frais d'organisation </t>
  </si>
  <si>
    <t>Location salle</t>
  </si>
  <si>
    <t>Pause café</t>
  </si>
  <si>
    <t>Pause déjeuner</t>
  </si>
  <si>
    <t>Eau minéral</t>
  </si>
  <si>
    <t>paiement IPR</t>
  </si>
  <si>
    <t>Salaire des psychologues</t>
  </si>
  <si>
    <t>Pen</t>
  </si>
  <si>
    <t>Flip chart</t>
  </si>
  <si>
    <t>Highlighter</t>
  </si>
  <si>
    <t>sanitizer</t>
  </si>
  <si>
    <t xml:space="preserve">Transport fees </t>
  </si>
  <si>
    <t>car rent</t>
  </si>
  <si>
    <t>adv activity in Cibitoke &amp; Bubanza</t>
  </si>
  <si>
    <t xml:space="preserve">Adv activity in Makamba </t>
  </si>
  <si>
    <t>Richard Nsengiyumva</t>
  </si>
  <si>
    <t>Recruitment of PBF consultant workshop fee</t>
  </si>
  <si>
    <t>Zacharie Nzeyimana</t>
  </si>
  <si>
    <t>2.1.1</t>
  </si>
  <si>
    <t>Partial payment modules preparation</t>
  </si>
  <si>
    <t>Cyriaque Ndayisenga</t>
  </si>
  <si>
    <t>Advance activity in Rumonge &amp; Gitega &amp; Buja</t>
  </si>
  <si>
    <t>GTAP</t>
  </si>
  <si>
    <t>Car rent act Rumonge, Gitega &amp; Buja</t>
  </si>
  <si>
    <t>advance Psychologist meeting</t>
  </si>
  <si>
    <t>18.1</t>
  </si>
  <si>
    <t>2.2.2</t>
  </si>
  <si>
    <t>Hébergement bujumbura</t>
  </si>
  <si>
    <t>18.2</t>
  </si>
  <si>
    <t>18.3</t>
  </si>
  <si>
    <t>Déplacement bujumbura</t>
  </si>
  <si>
    <t>18.4</t>
  </si>
  <si>
    <t>Frais de facilitation pour 3 jours</t>
  </si>
  <si>
    <t>18.5</t>
  </si>
  <si>
    <t>18.6</t>
  </si>
  <si>
    <t>Location jeep</t>
  </si>
  <si>
    <t>18.7</t>
  </si>
  <si>
    <t>18.8</t>
  </si>
  <si>
    <t>18.9</t>
  </si>
  <si>
    <t>Cartouche</t>
  </si>
  <si>
    <t>18.10</t>
  </si>
  <si>
    <t>18.11</t>
  </si>
  <si>
    <t>Hébergement Rumonge</t>
  </si>
  <si>
    <t>18.12</t>
  </si>
  <si>
    <t>18.13</t>
  </si>
  <si>
    <t>Déplacement Rumonge</t>
  </si>
  <si>
    <t>18.14</t>
  </si>
  <si>
    <t>18.15</t>
  </si>
  <si>
    <t>18.16</t>
  </si>
  <si>
    <t>18.17</t>
  </si>
  <si>
    <t>18.18</t>
  </si>
  <si>
    <t>18.19</t>
  </si>
  <si>
    <t>Bidons</t>
  </si>
  <si>
    <t>18.20</t>
  </si>
  <si>
    <t>Communication Mediatrices</t>
  </si>
  <si>
    <t>18.21</t>
  </si>
  <si>
    <t>Materiel</t>
  </si>
  <si>
    <t>18.22</t>
  </si>
  <si>
    <t>Frais d'ouverture</t>
  </si>
  <si>
    <t>18.23</t>
  </si>
  <si>
    <t>18.25</t>
  </si>
  <si>
    <t>courier</t>
  </si>
  <si>
    <t>18.26</t>
  </si>
  <si>
    <t>Location salle + réstauration</t>
  </si>
  <si>
    <t>Materiels de formation</t>
  </si>
  <si>
    <t>22.1</t>
  </si>
  <si>
    <t>Hebergement à Gitega</t>
  </si>
  <si>
    <t>22.2</t>
  </si>
  <si>
    <t>22.3</t>
  </si>
  <si>
    <t>Déplacement à Gitega</t>
  </si>
  <si>
    <t>22.4</t>
  </si>
  <si>
    <t>22.5</t>
  </si>
  <si>
    <t>22.6</t>
  </si>
  <si>
    <t>22.7</t>
  </si>
  <si>
    <t>22.8</t>
  </si>
  <si>
    <t>2.2.3</t>
  </si>
  <si>
    <t>22.9</t>
  </si>
  <si>
    <t>22.10</t>
  </si>
  <si>
    <t>IP energy Liberte</t>
  </si>
  <si>
    <t>IPR des Psychologues</t>
  </si>
  <si>
    <t>26.1</t>
  </si>
  <si>
    <t>Fraisd'hébergement BUBANZA</t>
  </si>
  <si>
    <t>Location salon thérapetiques</t>
  </si>
  <si>
    <t>26.3</t>
  </si>
  <si>
    <t>Equipement salon thérapetique de 7 provinces</t>
  </si>
  <si>
    <t>Frais de communication + déplacement Psychologue</t>
  </si>
  <si>
    <t>26.6</t>
  </si>
  <si>
    <t>26.7</t>
  </si>
  <si>
    <t>27.8</t>
  </si>
  <si>
    <t>27.9</t>
  </si>
  <si>
    <t>Impression Photo-copie</t>
  </si>
  <si>
    <t>26.10</t>
  </si>
  <si>
    <t>Deplacement</t>
  </si>
  <si>
    <t>Communication + deplacement psychologue</t>
  </si>
  <si>
    <t xml:space="preserve">Transport equipement MAKAMBA </t>
  </si>
  <si>
    <t>Transport equipement Rumonge</t>
  </si>
  <si>
    <t>62.1</t>
  </si>
  <si>
    <t>Transport equipement psychologues bubanza - Cibitoke</t>
  </si>
  <si>
    <t xml:space="preserve">Garden Hotel </t>
  </si>
  <si>
    <t>Conference paiement Psychologist meetin</t>
  </si>
  <si>
    <t>Kennedy Gahungu</t>
  </si>
  <si>
    <t>Adv activity in Cibitoke</t>
  </si>
  <si>
    <t>UNW &amp; staff working activit</t>
  </si>
  <si>
    <t>Adv activity in Bubanza</t>
  </si>
  <si>
    <t>NJ renter Company</t>
  </si>
  <si>
    <t xml:space="preserve">Car rent pyt act in Makamba &amp; Cibitoke </t>
  </si>
  <si>
    <t>payt of stationeries supplies</t>
  </si>
  <si>
    <t>Auberge St Etienne</t>
  </si>
  <si>
    <t xml:space="preserve"> Conference &amp; catering fee in Makamba </t>
  </si>
  <si>
    <t xml:space="preserve"> 2.2.5</t>
  </si>
  <si>
    <t>Adv act  in Makamba</t>
  </si>
  <si>
    <t>meal</t>
  </si>
  <si>
    <t>April ban fees</t>
  </si>
  <si>
    <t>Adv act in Cibitoke &amp; Bubanza</t>
  </si>
  <si>
    <t>Car rent pyt act in Bubanza</t>
  </si>
  <si>
    <t>Preparation modules'Zacharie NZEYIMANA</t>
  </si>
  <si>
    <t xml:space="preserve">Adv activity in Cibitoke </t>
  </si>
  <si>
    <t>Makamba Paradise</t>
  </si>
  <si>
    <t>Partner advances Q2 part 1</t>
  </si>
  <si>
    <t>30.1</t>
  </si>
  <si>
    <t>Hebergement CIBITOKE</t>
  </si>
  <si>
    <t>30.2</t>
  </si>
  <si>
    <t>DéplacementCIBITOKE</t>
  </si>
  <si>
    <t>30.3</t>
  </si>
  <si>
    <t>Perdiem CIBITOKE</t>
  </si>
  <si>
    <t>30.4</t>
  </si>
  <si>
    <t>Hebergement BUBANZA</t>
  </si>
  <si>
    <t>30.5</t>
  </si>
  <si>
    <t>Déplacement BUBANZA</t>
  </si>
  <si>
    <t>30.6</t>
  </si>
  <si>
    <t>Frais d'hotel BUBANZA</t>
  </si>
  <si>
    <t>30.7</t>
  </si>
  <si>
    <t>Perdiem BUBANZA</t>
  </si>
  <si>
    <t>30.8</t>
  </si>
  <si>
    <t>Hebergement BUJUMBURA</t>
  </si>
  <si>
    <t>30.9</t>
  </si>
  <si>
    <t>Déplacement BUJUMBURA</t>
  </si>
  <si>
    <t>30.10</t>
  </si>
  <si>
    <t>Perdiem BUJUMBURA</t>
  </si>
  <si>
    <t>30.11</t>
  </si>
  <si>
    <t>Carburant BUJUMBURA</t>
  </si>
  <si>
    <t>30.12</t>
  </si>
  <si>
    <t>Hebergement MAKAMBA</t>
  </si>
  <si>
    <t>30.13</t>
  </si>
  <si>
    <t>Déplacement MAKAMBA</t>
  </si>
  <si>
    <t>30.14</t>
  </si>
  <si>
    <t>30.15</t>
  </si>
  <si>
    <t xml:space="preserve">Communication </t>
  </si>
  <si>
    <t>30.16</t>
  </si>
  <si>
    <t>30.17</t>
  </si>
  <si>
    <t>Frais d'hotel MAKAMBA</t>
  </si>
  <si>
    <t>30.18</t>
  </si>
  <si>
    <t>Carburant BuJUMBURA -Makamba;Makamba bujumbura</t>
  </si>
  <si>
    <t>30.19</t>
  </si>
  <si>
    <t>Déplacement Emelyne buja-bubanza Aller retour</t>
  </si>
  <si>
    <t>30.20</t>
  </si>
  <si>
    <t>30.21</t>
  </si>
  <si>
    <t>30.22</t>
  </si>
  <si>
    <t>30.23</t>
  </si>
  <si>
    <t>Déplacement</t>
  </si>
  <si>
    <t>30.24</t>
  </si>
  <si>
    <t>Restauration</t>
  </si>
  <si>
    <t>30.25</t>
  </si>
  <si>
    <t>Frais du chauffeur</t>
  </si>
  <si>
    <t>30.26</t>
  </si>
  <si>
    <t>Location transville 1er tour</t>
  </si>
  <si>
    <t>30.27</t>
  </si>
  <si>
    <t>Location transville2eme tour</t>
  </si>
  <si>
    <t>30.28</t>
  </si>
  <si>
    <t>Location transville 3eme tour</t>
  </si>
  <si>
    <t>Chargement et déchargement 1er tour</t>
  </si>
  <si>
    <t>chargement et déchargement 2eme tour</t>
  </si>
  <si>
    <t>30.29</t>
  </si>
  <si>
    <t>Déplacement chanelle</t>
  </si>
  <si>
    <t>38.1</t>
  </si>
  <si>
    <t>Equipement salon thérapetique</t>
  </si>
  <si>
    <t>38.2</t>
  </si>
  <si>
    <t>Hebergement Rumonge</t>
  </si>
  <si>
    <t>38.3</t>
  </si>
  <si>
    <t>38.4</t>
  </si>
  <si>
    <t>Frais de Facilitation</t>
  </si>
  <si>
    <t>Perdiem consultant</t>
  </si>
  <si>
    <t>Perdiem FWA</t>
  </si>
  <si>
    <t>Impression et photocopies</t>
  </si>
  <si>
    <t>Hebergement Gitega</t>
  </si>
  <si>
    <t>Déplacement Gitega</t>
  </si>
  <si>
    <t>Frais de facilitation</t>
  </si>
  <si>
    <t>Location  salle + restauration</t>
  </si>
  <si>
    <t>43.1</t>
  </si>
  <si>
    <t>43.2</t>
  </si>
  <si>
    <t>43.3</t>
  </si>
  <si>
    <t>Déplacement consultant</t>
  </si>
  <si>
    <t>43;4</t>
  </si>
  <si>
    <t>43.5</t>
  </si>
  <si>
    <t>Paiement materiels pour appuier les IGRS</t>
  </si>
  <si>
    <t>location jeep</t>
  </si>
  <si>
    <t>Bubanza New Star</t>
  </si>
  <si>
    <t xml:space="preserve"> Conference &amp; catering fee in Bubanza</t>
  </si>
  <si>
    <t>Adv activity in Bujumbura</t>
  </si>
  <si>
    <t>Cong Bene TEREZIYA</t>
  </si>
  <si>
    <t>ANJC company</t>
  </si>
  <si>
    <t>car rent pyt in Makamba</t>
  </si>
  <si>
    <t>Car rent pyt act in Bubanza &amp; Cibitoke</t>
  </si>
  <si>
    <t>Preparation modules fee</t>
  </si>
  <si>
    <t>OBR</t>
  </si>
  <si>
    <t xml:space="preserve">Tax on consultant Zacharie </t>
  </si>
  <si>
    <t>Buina Services</t>
  </si>
  <si>
    <t>car rent activity</t>
  </si>
  <si>
    <t>Global Peace Chain</t>
  </si>
  <si>
    <t>2.1.3</t>
  </si>
  <si>
    <t xml:space="preserve">Partner advances </t>
  </si>
  <si>
    <t xml:space="preserve">First Printing </t>
  </si>
  <si>
    <t>Printing of modules</t>
  </si>
  <si>
    <t>Centre accueil de la Paix</t>
  </si>
  <si>
    <t xml:space="preserve"> Conference &amp; catering in Ijenda</t>
  </si>
  <si>
    <t>Partner advances</t>
  </si>
  <si>
    <t>Facilitation fees  for Rumonge &amp; Gitega</t>
  </si>
  <si>
    <t>Participants transport fees Rumonge</t>
  </si>
  <si>
    <t xml:space="preserve">Participants transport fees Gitega </t>
  </si>
  <si>
    <t>Participants transport fees Bujumbura</t>
  </si>
  <si>
    <t>Organization fee</t>
  </si>
  <si>
    <t>Conference room</t>
  </si>
  <si>
    <t>Breakfast</t>
  </si>
  <si>
    <t>Lunch</t>
  </si>
  <si>
    <t>water fee</t>
  </si>
  <si>
    <t>Rame de papier</t>
  </si>
  <si>
    <t>Bloc note</t>
  </si>
  <si>
    <t>Stylo</t>
  </si>
  <si>
    <t>Feutre</t>
  </si>
  <si>
    <t>Location vehicule</t>
  </si>
  <si>
    <t>Innocent NDAYIRAGIJE</t>
  </si>
  <si>
    <t>Production of modules</t>
  </si>
  <si>
    <t>Jean Bosco MANIRAKIZA</t>
  </si>
  <si>
    <t>Cassilde GAHIMBARE</t>
  </si>
  <si>
    <t>Car rent activity in Makamba</t>
  </si>
  <si>
    <t>MGF</t>
  </si>
  <si>
    <t>Car rent activity in Bubanza  &amp; Cibitoke</t>
  </si>
  <si>
    <t>Adv activity in Ijenda</t>
  </si>
  <si>
    <t>stationeries payment</t>
  </si>
  <si>
    <t>adv meal act</t>
  </si>
  <si>
    <t>ecobank fees</t>
  </si>
  <si>
    <t xml:space="preserve">bank fees May </t>
  </si>
  <si>
    <t>Burundi Rental Car</t>
  </si>
  <si>
    <t>Car rent activity in Ijenda</t>
  </si>
  <si>
    <t>Fuel purchase</t>
  </si>
  <si>
    <t xml:space="preserve"> Conference &amp; catering in Makamba</t>
  </si>
  <si>
    <t>Kings Conference</t>
  </si>
  <si>
    <t xml:space="preserve"> Conference &amp; catering in Bujumbura</t>
  </si>
  <si>
    <t>Management fees</t>
  </si>
  <si>
    <t>Management fee</t>
  </si>
  <si>
    <t xml:space="preserve">Tax on consultant Cyriaque/Acrual </t>
  </si>
  <si>
    <t>Location  salle + restauration Chez André</t>
  </si>
  <si>
    <t>Impression depliant</t>
  </si>
  <si>
    <t>69.1</t>
  </si>
  <si>
    <t>71.1</t>
  </si>
  <si>
    <t>71.2</t>
  </si>
  <si>
    <t>Deplacement abakuru w'umutumba</t>
  </si>
  <si>
    <t>71.3</t>
  </si>
  <si>
    <t>deplacement conseiller del'admcom</t>
  </si>
  <si>
    <t>71.4</t>
  </si>
  <si>
    <t>Déplacement Admcom</t>
  </si>
  <si>
    <t>71.5</t>
  </si>
  <si>
    <t>Deplacement chef de colline</t>
  </si>
  <si>
    <t>71.6</t>
  </si>
  <si>
    <t>71.8</t>
  </si>
  <si>
    <t>71.9</t>
  </si>
  <si>
    <t>Motivation APS</t>
  </si>
  <si>
    <t>71.14</t>
  </si>
  <si>
    <t>Deplacement APS</t>
  </si>
  <si>
    <t>71.7</t>
  </si>
  <si>
    <t>perdiem</t>
  </si>
  <si>
    <t>71.10</t>
  </si>
  <si>
    <t xml:space="preserve">Motivation APS </t>
  </si>
  <si>
    <t>71.12</t>
  </si>
  <si>
    <t>71.13</t>
  </si>
  <si>
    <t>communication</t>
  </si>
  <si>
    <t>75.1</t>
  </si>
  <si>
    <t>Program activity Bja, Cibitoke, Bujumbura &amp; Bubanza</t>
  </si>
  <si>
    <t>Adams trading</t>
  </si>
  <si>
    <t>Operating cost</t>
  </si>
  <si>
    <t>Purchase of fuel pump</t>
  </si>
  <si>
    <t>ECOBANK</t>
  </si>
  <si>
    <t xml:space="preserve">Bank fees June </t>
  </si>
  <si>
    <t>ANTA - COMPANY</t>
  </si>
  <si>
    <t>Car rent activity in Makamba, Bja, Cibitoke &amp; Bubanza</t>
  </si>
  <si>
    <t xml:space="preserve">ADV act MEAL </t>
  </si>
  <si>
    <t>Egide Niyongabo</t>
  </si>
  <si>
    <t xml:space="preserve">Modules consultancy fee </t>
  </si>
  <si>
    <t>Transport fees psychologist meeting</t>
  </si>
  <si>
    <t>Tax on module consultancy</t>
  </si>
  <si>
    <t>Adv act 2.3.1 in Bujumbura</t>
  </si>
  <si>
    <t>Act 2.3.1 in Makamba</t>
  </si>
  <si>
    <t>kings conference</t>
  </si>
  <si>
    <t>Conference room act MEAL in Bujumbura</t>
  </si>
  <si>
    <t>Electronique Quincaillerie</t>
  </si>
  <si>
    <t xml:space="preserve">Purchase of office furniture </t>
  </si>
  <si>
    <t>Déplacement +motivation des APS</t>
  </si>
  <si>
    <t>1.a</t>
  </si>
  <si>
    <t>paiement salaire des psychologues</t>
  </si>
  <si>
    <t>Déplacement + Communication des psychologues</t>
  </si>
  <si>
    <t>IPR des psychologues</t>
  </si>
  <si>
    <t>Avance materiel pour les IGRs</t>
  </si>
  <si>
    <t>Achat tourtons(pour IGRs)</t>
  </si>
  <si>
    <t>Paiement reste sur fabrication du filet de peche(IGRs)</t>
  </si>
  <si>
    <t>Achat poulit(materiel pour IGR)</t>
  </si>
  <si>
    <t>5.d</t>
  </si>
  <si>
    <t>5.e</t>
  </si>
  <si>
    <t>Frais de chauffeur</t>
  </si>
  <si>
    <t>6.c</t>
  </si>
  <si>
    <t>Achat materiels pour les Psychologues</t>
  </si>
  <si>
    <t>Motivation des APS</t>
  </si>
  <si>
    <t>Materiel pour IGRs</t>
  </si>
  <si>
    <t>Paiement 2eme tranche fabrication des materiels pour IGRs</t>
  </si>
  <si>
    <t>9.d</t>
  </si>
  <si>
    <t>9.e</t>
  </si>
  <si>
    <t>Embalage</t>
  </si>
  <si>
    <t>9.f</t>
  </si>
  <si>
    <t>Achat acide costique</t>
  </si>
  <si>
    <t>Achat materiels pour les IGRs</t>
  </si>
  <si>
    <t>Paiement IPR</t>
  </si>
  <si>
    <t>Frais de deplacements +communication des psychologues</t>
  </si>
  <si>
    <t>Salaire des Psychologues</t>
  </si>
  <si>
    <t>15.d</t>
  </si>
  <si>
    <t>15.e</t>
  </si>
  <si>
    <t>15.f</t>
  </si>
  <si>
    <t>15.g</t>
  </si>
  <si>
    <t>15.h</t>
  </si>
  <si>
    <t>15.k</t>
  </si>
  <si>
    <t>15.l</t>
  </si>
  <si>
    <t>PAIEMENT Salle +pause café+dejeuner</t>
  </si>
  <si>
    <t>Frais Bancaire</t>
  </si>
  <si>
    <t>Friends Woman Association</t>
  </si>
  <si>
    <t>Nadine Ndikumasabo</t>
  </si>
  <si>
    <t>act 2.3.1 in Cibitoke &amp; Makamba</t>
  </si>
  <si>
    <t>centre handicap</t>
  </si>
  <si>
    <t>Conference room act 2.3.1 IN Makamba</t>
  </si>
  <si>
    <t>NC OFFICE SOLUTION</t>
  </si>
  <si>
    <t>Stationeries act MEAL</t>
  </si>
  <si>
    <t>kelly sabani</t>
  </si>
  <si>
    <t>Advance for Fuel</t>
  </si>
  <si>
    <t xml:space="preserve">Kennedy Gahungu </t>
  </si>
  <si>
    <t>Adv Act 2.3.1 in Ijenda</t>
  </si>
  <si>
    <t xml:space="preserve">Buina services </t>
  </si>
  <si>
    <t>Car rent act 2.3.1 Cibitoke,bubanza</t>
  </si>
  <si>
    <t>ANTA COMPANY</t>
  </si>
  <si>
    <t>Car rent act 2.3.1 Gitega , Bujumb</t>
  </si>
  <si>
    <t>Car rent act 2.3.1 Makamba</t>
  </si>
  <si>
    <t>fuel purchase act 2.3.1</t>
  </si>
  <si>
    <t>Car rent act 2.3.1</t>
  </si>
  <si>
    <t>Adv  Act 2.3.4</t>
  </si>
  <si>
    <t>Jotham Ndayisaba</t>
  </si>
  <si>
    <t>car rent act 2.1.2</t>
  </si>
  <si>
    <t>Centre d'Accueil Reine de la Paix</t>
  </si>
  <si>
    <t>Conference room act 2.3.1 Ijenda</t>
  </si>
  <si>
    <t>IMPERIAL HOTEL</t>
  </si>
  <si>
    <t>Conference room act 2.3.1 Cibitoke</t>
  </si>
  <si>
    <t>Restaurant chez les amis du savoir</t>
  </si>
  <si>
    <t>Conference room act 2.3.1 Bubanza</t>
  </si>
  <si>
    <t>Gaelle shaza</t>
  </si>
  <si>
    <t>Fuel advance</t>
  </si>
  <si>
    <t>Adv activity 2.1.2</t>
  </si>
  <si>
    <t>Facilitation fees  for Rumonge</t>
  </si>
  <si>
    <t xml:space="preserve">stationeries </t>
  </si>
  <si>
    <t xml:space="preserve">First printing center </t>
  </si>
  <si>
    <t>printing of modules act 2.1.1</t>
  </si>
  <si>
    <t>BURUNDI-PBF-UNWOMEN-BIF</t>
  </si>
  <si>
    <t xml:space="preserve"> MEAL Activity Cibitoke &amp; Buba</t>
  </si>
  <si>
    <t>ECOBANK PBF</t>
  </si>
  <si>
    <t>Aug 2022 bank fees</t>
  </si>
  <si>
    <t>Act 2.2.3 in Cibitoke &amp; Bubanza</t>
  </si>
  <si>
    <t xml:space="preserve">BREINSCOPE </t>
  </si>
  <si>
    <t>Car rent act 2.1.1</t>
  </si>
  <si>
    <t>Car rent act 2.1.2</t>
  </si>
  <si>
    <t>Act 2.2.3 in Bujumbura Mairie</t>
  </si>
  <si>
    <t>Advance  act 2.2.3.in Rumonge</t>
  </si>
  <si>
    <t>MAZA Restaurant Bar</t>
  </si>
  <si>
    <t>Conference pyt act 2.2.3.in Bujumbura</t>
  </si>
  <si>
    <t>CEICEBU</t>
  </si>
  <si>
    <t>Conference pyt act 2.2.3.in Bubanza</t>
  </si>
  <si>
    <t>NIJIMBERE NASSANCE</t>
  </si>
  <si>
    <t>Conf pyt  act 2.2.3.in Cibitoke</t>
  </si>
  <si>
    <t>ANTA COMPANY/MEAL act</t>
  </si>
  <si>
    <t xml:space="preserve">Car rent Act 2.2.3 In Cibitoke </t>
  </si>
  <si>
    <t>stationeries pyt</t>
  </si>
  <si>
    <t>Claude ndayishimiye</t>
  </si>
  <si>
    <t xml:space="preserve">car rent </t>
  </si>
  <si>
    <t>Centre d appareillage</t>
  </si>
  <si>
    <t xml:space="preserve">Confer room pyt act </t>
  </si>
  <si>
    <t>kennedy Gahungu</t>
  </si>
  <si>
    <t>psy transport fees</t>
  </si>
  <si>
    <t>Car rent act 2.2.3</t>
  </si>
  <si>
    <t>Bank fees Septembre</t>
  </si>
  <si>
    <t>2.2.6</t>
  </si>
  <si>
    <t>Adv activity 2.2.6</t>
  </si>
  <si>
    <t>Stationeries act 2.2.3</t>
  </si>
  <si>
    <t>Meal workshop</t>
  </si>
  <si>
    <t>act 2.3.4 in Bujumbura</t>
  </si>
  <si>
    <t>Story collection activity</t>
  </si>
  <si>
    <t>Psychologist salaries</t>
  </si>
  <si>
    <t>IPR</t>
  </si>
  <si>
    <t>I&amp;O general trading services</t>
  </si>
  <si>
    <t>Car rent story collection</t>
  </si>
  <si>
    <t xml:space="preserve">AFSC </t>
  </si>
  <si>
    <t>CR</t>
  </si>
  <si>
    <t>Staff Salary</t>
  </si>
  <si>
    <t>Cumulated salary until  Sept 2022</t>
  </si>
  <si>
    <t>ECOBANK-PBF-UNWOMEN-BIF</t>
  </si>
  <si>
    <t>Bank Fees/ Oct 2022</t>
  </si>
  <si>
    <t>G04261</t>
  </si>
  <si>
    <t>Paiement salon therapetique nov et dec</t>
  </si>
  <si>
    <t>Frais bancaires</t>
  </si>
  <si>
    <t>Bank Fees/ Sept 2022</t>
  </si>
  <si>
    <t>EGIDE NIYONGABO</t>
  </si>
  <si>
    <t>Consultancy fee</t>
  </si>
  <si>
    <t>Banking fees/Dec</t>
  </si>
  <si>
    <t xml:space="preserve">Fuel purchase AFSC car </t>
  </si>
  <si>
    <t>ECOBANK-core-BIF</t>
  </si>
  <si>
    <t>Field visit in Cibitoke with representatives</t>
  </si>
  <si>
    <t>Bank Fees/ Jan 2023</t>
  </si>
  <si>
    <t>Frais bancaire</t>
  </si>
  <si>
    <t>Focal Points Follow up</t>
  </si>
  <si>
    <t>I&amp;O General Trading &amp; Services</t>
  </si>
  <si>
    <t xml:space="preserve">Car rent meal activity </t>
  </si>
  <si>
    <t>PBF base study consultant tax payment</t>
  </si>
  <si>
    <t>Frais historique</t>
  </si>
  <si>
    <t>Moses CHASIEH</t>
  </si>
  <si>
    <t>CR salary/Oct.22-Feb.23</t>
  </si>
  <si>
    <t>USD</t>
  </si>
  <si>
    <t>COMMUNICATION+Déplacement Psychologues</t>
  </si>
  <si>
    <t>Winslow Technology Group, LLC</t>
  </si>
  <si>
    <t>Operating Cost</t>
  </si>
  <si>
    <t>Salaire des psychologues Fevrier 23</t>
  </si>
  <si>
    <t>Ecobank PBF</t>
  </si>
  <si>
    <t>Bank Fees/ Feb 2023</t>
  </si>
  <si>
    <t>Paiement Loyer salons therapeutique</t>
  </si>
  <si>
    <t>IPR Salaires Psychologues</t>
  </si>
  <si>
    <t>Management Fees</t>
  </si>
  <si>
    <t>Frais de fonctionnement</t>
  </si>
  <si>
    <t>Déplacement +Communication Psychologues</t>
  </si>
  <si>
    <t>Location salons thérapeutiques mois de mars</t>
  </si>
  <si>
    <t>Déplacement +Communication des APS</t>
  </si>
  <si>
    <t>IPR Psychologues MARS</t>
  </si>
  <si>
    <t>G00341</t>
  </si>
  <si>
    <t>3.2.4</t>
  </si>
  <si>
    <t>Actes 3.2.4 Plaid/Autorites loc/Makamba-Buja/28/30/03/23</t>
  </si>
  <si>
    <t>Actes 3.2.4 Plaid/Autorites loc/Bubanza-Cibitoke/28/30/03/23</t>
  </si>
  <si>
    <t>Location salons thérapeutiques , mois d'avril,mai et juin</t>
  </si>
  <si>
    <t>Déplacement + communication des psychologues,  Avril</t>
  </si>
  <si>
    <t>G04532</t>
  </si>
  <si>
    <t>Car rent act 3.2.4</t>
  </si>
  <si>
    <t>G04531</t>
  </si>
  <si>
    <t>Conference &amp; catering fee act 3.2.4 in Ijenda</t>
  </si>
  <si>
    <t>G04530</t>
  </si>
  <si>
    <t>Conference &amp; catering fee act 3.2.4 in Makamba</t>
  </si>
  <si>
    <t>G04529</t>
  </si>
  <si>
    <t xml:space="preserve">Cong. Bene Tereziya </t>
  </si>
  <si>
    <t>Conference &amp; catering fee act 3.2.4 in Bubanza</t>
  </si>
  <si>
    <t>G04528</t>
  </si>
  <si>
    <t>Croix rouge du Burundi</t>
  </si>
  <si>
    <t>Conference &amp; catering fee act 3.2.4 in Cibitoker</t>
  </si>
  <si>
    <t>Commission Historique</t>
  </si>
  <si>
    <t>Commission OV</t>
  </si>
  <si>
    <t>Salaire des psychologues mois de mai</t>
  </si>
  <si>
    <t>G04538</t>
  </si>
  <si>
    <t>Imprimerie Horizon</t>
  </si>
  <si>
    <t>Payment of PBF posterd</t>
  </si>
  <si>
    <t>IPR Psychologues</t>
  </si>
  <si>
    <t>Commission cheque certfié</t>
  </si>
  <si>
    <t>Tenu de compte</t>
  </si>
  <si>
    <t>Déplacement+communication des Psychologues mois de Mai</t>
  </si>
  <si>
    <t>10.d</t>
  </si>
  <si>
    <t>Déplacement des participants</t>
  </si>
  <si>
    <t>10.e</t>
  </si>
  <si>
    <t>Frais de déplacement Comité de jury</t>
  </si>
  <si>
    <t>10.f</t>
  </si>
  <si>
    <t>10.g</t>
  </si>
  <si>
    <t xml:space="preserve">Commission OV </t>
  </si>
  <si>
    <t>Déplacement + communication des APS du mois d'Avril</t>
  </si>
  <si>
    <t>7.c</t>
  </si>
  <si>
    <t>7.d</t>
  </si>
  <si>
    <t>Elysee NIBITANGA</t>
  </si>
  <si>
    <t>Acting CR Salary/May 23</t>
  </si>
  <si>
    <t>Déplacement Participants</t>
  </si>
  <si>
    <t>1842</t>
  </si>
  <si>
    <t>IGRs Selection/16-17/05/23</t>
  </si>
  <si>
    <t>Déplacement +communication des psychologues mois de Juin</t>
  </si>
  <si>
    <t>Monitoring Meeting/Bujumbura_11&amp;12 May 23</t>
  </si>
  <si>
    <t>G00356</t>
  </si>
  <si>
    <t>Bank fees May 23</t>
  </si>
  <si>
    <t>Follow up Community Structures set up/23-26/Mai 2023</t>
  </si>
  <si>
    <t>Activite 1.1.1:</t>
  </si>
  <si>
    <t>Activite 1.1.2:</t>
  </si>
  <si>
    <t>Activite 1.1.3:</t>
  </si>
  <si>
    <t>Activite 1.2.1</t>
  </si>
  <si>
    <t>Activite 1.2.2</t>
  </si>
  <si>
    <t>Activite 1.2.3</t>
  </si>
  <si>
    <t>Activite 1.2.4</t>
  </si>
  <si>
    <t>Activite 1.3.1</t>
  </si>
  <si>
    <t>Activite 1.3.2</t>
  </si>
  <si>
    <t>Activite 1.3.3</t>
  </si>
  <si>
    <t>Activite 1.3.4</t>
  </si>
  <si>
    <t>Activite 2.1.1</t>
  </si>
  <si>
    <t>Activite 2.1.2</t>
  </si>
  <si>
    <t>Activite 2.2.3</t>
  </si>
  <si>
    <t>Activite 2.2.4</t>
  </si>
  <si>
    <t>Activite 2.2.5</t>
  </si>
  <si>
    <t>Activite 2.2.6</t>
  </si>
  <si>
    <t>Activite 2.3.1</t>
  </si>
  <si>
    <t>Activite 2.3.2</t>
  </si>
  <si>
    <t>Activite 2.3.4</t>
  </si>
  <si>
    <t>Activite 3.1.1</t>
  </si>
  <si>
    <t>Activite 3.1.2</t>
  </si>
  <si>
    <t>Activite 3.1.3</t>
  </si>
  <si>
    <t>Activite 3.1.4</t>
  </si>
  <si>
    <t>Activite 3.2.1</t>
  </si>
  <si>
    <t>Activite 3.2.2</t>
  </si>
  <si>
    <t>Activite 3.2.3</t>
  </si>
  <si>
    <t>Activite 3.2.4</t>
  </si>
  <si>
    <t>Activite 3.2.5</t>
  </si>
  <si>
    <t>Activite 3.2.6</t>
  </si>
  <si>
    <t>Activite 3.3.1</t>
  </si>
  <si>
    <t>Activite 3.3.2</t>
  </si>
  <si>
    <t>Activite 3.3.3</t>
  </si>
  <si>
    <t>Activite 3.3.4</t>
  </si>
  <si>
    <t>Activite 3.3.5</t>
  </si>
  <si>
    <t>Activite 3.3.6</t>
  </si>
  <si>
    <t xml:space="preserve">Cout de personnel </t>
  </si>
  <si>
    <t xml:space="preserve">Couts operationnels </t>
  </si>
  <si>
    <t>Budget de suivi</t>
  </si>
  <si>
    <t>Budget pour l'évaluation finale</t>
  </si>
  <si>
    <t>(blank)</t>
  </si>
  <si>
    <t>Grand Total</t>
  </si>
  <si>
    <t>Row Labels</t>
  </si>
  <si>
    <t>Sum of USD AMT</t>
  </si>
  <si>
    <t>Act.3.1.4 IGRs Selection Bibanza-Cibitoke/29/05-02/06/23</t>
  </si>
  <si>
    <t>1845</t>
  </si>
  <si>
    <t>DEPENES ET ENGAGEMENTS- NOVEMBRE 2022 au 13-JUIN 2023</t>
  </si>
  <si>
    <t>TX(BIF/USD)</t>
  </si>
  <si>
    <t>Résultat / Extrant nombre</t>
  </si>
  <si>
    <t>CODE AWP</t>
  </si>
  <si>
    <t>4.1.2.37</t>
  </si>
  <si>
    <t>4.1.1.48</t>
  </si>
  <si>
    <t>4.1.1.35</t>
  </si>
  <si>
    <t>4.1.1.36</t>
  </si>
  <si>
    <t>4.3.2.16</t>
  </si>
  <si>
    <t xml:space="preserve">4.3.2.16 </t>
  </si>
  <si>
    <t>4.3.2.24</t>
  </si>
  <si>
    <t>Total BDI_DPMC_43223</t>
  </si>
  <si>
    <t>Total BDI_DPMC_41146</t>
  </si>
  <si>
    <t>Total BDI_DPMC_41139</t>
  </si>
  <si>
    <t>DEPENSES</t>
  </si>
  <si>
    <t>ENGAGEMENTS</t>
  </si>
  <si>
    <t>TOTAL GENERAL</t>
  </si>
  <si>
    <t>Annulation Psychologist salaries</t>
  </si>
  <si>
    <t>Laptop Purchase for Program Manager</t>
  </si>
  <si>
    <t>Previous expenses</t>
  </si>
  <si>
    <t>Total Expenses up to May 31st 2023</t>
  </si>
  <si>
    <t>Activite 2.3.3</t>
  </si>
  <si>
    <t>1848</t>
  </si>
  <si>
    <t>MAC HOUSE</t>
  </si>
  <si>
    <t>Veh. hire Follow up Community Structures set up/23-26/Mai 2023</t>
  </si>
  <si>
    <t>I&amp;O General Trading Company</t>
  </si>
  <si>
    <t>Veh. Hire IGRs Selection Makamba/15-17/Mai 2023</t>
  </si>
  <si>
    <t>Veh. Hire IGRs Selection Bubanza-Cibitoke/29/05 &amp;02/06/2023</t>
  </si>
  <si>
    <t>check</t>
  </si>
  <si>
    <t>Taux Oanda</t>
  </si>
  <si>
    <t>Activité 1.1.1</t>
  </si>
  <si>
    <t xml:space="preserve">ONU Femmes/ Extension Budget </t>
  </si>
  <si>
    <t xml:space="preserve">AFSC/Extension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</si>
</sst>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00_);_(&quot;$&quot;* \(#,##0.00\);_(&quot;$&quot;* &quot;-&quot;??_);_(@_)"/>
    <numFmt numFmtId="166" formatCode="_(* #,##0.00_);_(* \(#,##0.00\);_(* &quot;-&quot;??_);_(@_)"/>
    <numFmt numFmtId="167" formatCode="[$-409]d\-mmm\-yy;@"/>
    <numFmt numFmtId="168" formatCode="&quot; &quot;* #,##0.00&quot; &quot;;&quot;-&quot;* #,##0.00&quot; &quot;;&quot; &quot;* &quot;-&quot;#&quot; &quot;;&quot; &quot;@&quot; &quot;"/>
    <numFmt numFmtId="169" formatCode="_-* #,##0\ _€_-;\-* #,##0\ _€_-;_-* &quot;-&quot;??\ _€_-;_-@_-"/>
    <numFmt numFmtId="170" formatCode="_(* #,##0_);_(* \(#,##0\);_(* &quot;-&quot;??_);_(@_)"/>
    <numFmt numFmtId="171" formatCode="_-* #,##0.00\ _€_-;\-* #,##0.00\ _€_-;_-* &quot;-&quot;??\ _€_-;_-@_-"/>
  </numFmts>
  <fonts count="4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b/>
      <sz val="24"/>
      <color rgb="FF00B0F0"/>
      <name val="Calibri"/>
      <family val="2"/>
      <scheme val="minor"/>
    </font>
    <font>
      <sz val="12"/>
      <color rgb="FF000000"/>
      <name val="Calibri"/>
      <family val="2"/>
      <scheme val="minor"/>
    </font>
    <font>
      <sz val="12"/>
      <name val="Calibri"/>
      <family val="2"/>
      <scheme val="minor"/>
    </font>
    <font>
      <sz val="14"/>
      <color theme="1"/>
      <name val="Calibri"/>
      <family val="2"/>
      <scheme val="minor"/>
    </font>
    <font>
      <b/>
      <sz val="24"/>
      <color theme="1"/>
      <name val="Calibri"/>
      <family val="2"/>
      <scheme val="minor"/>
    </font>
    <font>
      <sz val="12"/>
      <color theme="9"/>
      <name val="Calibri"/>
      <family val="2"/>
      <scheme val="minor"/>
    </font>
    <font>
      <b/>
      <sz val="12"/>
      <name val="Calibri"/>
      <family val="2"/>
      <scheme val="minor"/>
    </font>
    <font>
      <sz val="9"/>
      <color indexed="81"/>
      <name val="Tahoma"/>
      <family val="2"/>
    </font>
    <font>
      <b/>
      <sz val="9"/>
      <color indexed="81"/>
      <name val="Tahoma"/>
      <family val="2"/>
    </font>
    <font>
      <b/>
      <sz val="12"/>
      <color rgb="FF000000"/>
      <name val="Calibri"/>
      <family val="2"/>
    </font>
    <font>
      <b/>
      <sz val="12"/>
      <color rgb="FFFF0000"/>
      <name val="Calibri"/>
      <family val="2"/>
    </font>
    <font>
      <b/>
      <sz val="12"/>
      <color theme="1"/>
      <name val="Calibri"/>
      <family val="2"/>
    </font>
    <font>
      <sz val="11"/>
      <name val="Times New Roman"/>
      <family val="1"/>
    </font>
    <font>
      <sz val="11"/>
      <color theme="1"/>
      <name val="Times New Roman"/>
      <family val="1"/>
    </font>
    <font>
      <b/>
      <sz val="11"/>
      <name val="Times New Roman"/>
      <family val="1"/>
    </font>
    <font>
      <b/>
      <sz val="13"/>
      <color rgb="FF000000"/>
      <name val="Times New Roman"/>
      <family val="1"/>
    </font>
    <font>
      <b/>
      <sz val="18"/>
      <color theme="1"/>
      <name val="Times New Roman"/>
      <family val="1"/>
    </font>
    <font>
      <b/>
      <sz val="11"/>
      <color theme="1"/>
      <name val="Times New Roman"/>
      <family val="1"/>
    </font>
    <font>
      <sz val="12"/>
      <color theme="1"/>
      <name val="Times New Roman"/>
      <family val="1"/>
    </font>
    <font>
      <sz val="12"/>
      <name val="Times New Roman"/>
      <family val="1"/>
    </font>
    <font>
      <b/>
      <sz val="11"/>
      <color rgb="FFFF0000"/>
      <name val="Times New Roman"/>
      <family val="1"/>
    </font>
    <font>
      <b/>
      <sz val="36"/>
      <name val="Times New Roman"/>
      <family val="1"/>
    </font>
    <font>
      <sz val="11"/>
      <color rgb="FFFF0000"/>
      <name val="Times New Roman"/>
      <family val="1"/>
    </font>
    <font>
      <sz val="10"/>
      <name val="MS Sans Serif"/>
      <family val="2"/>
    </font>
    <font>
      <sz val="10"/>
      <name val="Arial"/>
      <family val="2"/>
    </font>
    <font>
      <b/>
      <sz val="36"/>
      <color rgb="FFFF0000"/>
      <name val="Times New Roman"/>
      <family val="1"/>
    </font>
    <font>
      <b/>
      <sz val="12"/>
      <name val="Times New Roman"/>
      <family val="1"/>
    </font>
    <font>
      <sz val="8"/>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D0CECE"/>
        <bgColor indexed="64"/>
      </patternFill>
    </fill>
    <fill>
      <patternFill patternType="solid">
        <fgColor theme="5" tint="0.79998168889431442"/>
        <bgColor indexed="65"/>
      </patternFill>
    </fill>
    <fill>
      <patternFill patternType="solid">
        <fgColor theme="3" tint="0.59999389629810485"/>
        <bgColor indexed="64"/>
      </patternFill>
    </fill>
    <fill>
      <patternFill patternType="solid">
        <fgColor rgb="FFFFA7A7"/>
        <bgColor indexed="64"/>
      </patternFill>
    </fill>
    <fill>
      <patternFill patternType="solid">
        <fgColor rgb="FF00B0F0"/>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79998168889431442"/>
        <bgColor indexed="64"/>
      </patternFill>
    </fill>
    <fill>
      <patternFill patternType="solid">
        <fgColor rgb="FF00B0F0"/>
        <bgColor theme="4" tint="0.79998168889431442"/>
      </patternFill>
    </fill>
    <fill>
      <patternFill patternType="solid">
        <fgColor theme="7" tint="0.79998168889431442"/>
        <bgColor theme="4" tint="0.79998168889431442"/>
      </patternFill>
    </fill>
    <fill>
      <patternFill patternType="solid">
        <fgColor theme="6" tint="0.79998168889431442"/>
        <bgColor indexed="64"/>
      </patternFill>
    </fill>
    <fill>
      <patternFill patternType="solid">
        <fgColor rgb="FFFFC0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theme="4" tint="0.79998168889431442"/>
      </patternFill>
    </fill>
    <fill>
      <patternFill patternType="solid">
        <fgColor theme="5" tint="0.59999389629810485"/>
        <bgColor indexed="64"/>
      </patternFill>
    </fill>
    <fill>
      <patternFill patternType="solid">
        <fgColor theme="8" tint="0.79998168889431442"/>
        <bgColor theme="4" tint="0.79998168889431442"/>
      </patternFill>
    </fill>
    <fill>
      <patternFill patternType="solid">
        <fgColor rgb="FF00B050"/>
        <bgColor indexed="64"/>
      </patternFill>
    </fill>
    <fill>
      <patternFill patternType="solid">
        <fgColor rgb="FF7030A0"/>
        <bgColor theme="4" tint="0.79998168889431442"/>
      </patternFill>
    </fill>
    <fill>
      <patternFill patternType="solid">
        <fgColor theme="8"/>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rgb="FFFFA7A7"/>
        <bgColor theme="4" tint="0.79998168889431442"/>
      </patternFill>
    </fill>
    <fill>
      <patternFill patternType="solid">
        <fgColor theme="2" tint="-9.9978637043366805E-2"/>
        <bgColor theme="4" tint="0.79998168889431442"/>
      </patternFill>
    </fill>
    <fill>
      <patternFill patternType="solid">
        <fgColor theme="7" tint="0.39997558519241921"/>
        <bgColor theme="4" tint="0.79998168889431442"/>
      </patternFill>
    </fill>
    <fill>
      <patternFill patternType="solid">
        <fgColor theme="5" tint="0.39997558519241921"/>
        <bgColor theme="4" tint="0.79998168889431442"/>
      </patternFill>
    </fill>
    <fill>
      <patternFill patternType="solid">
        <fgColor theme="6" tint="0.39997558519241921"/>
        <bgColor indexed="64"/>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6" tint="0.79998168889431442"/>
        <bgColor theme="4" tint="0.79998168889431442"/>
      </patternFill>
    </fill>
    <fill>
      <patternFill patternType="solid">
        <fgColor theme="3" tint="0.39997558519241921"/>
        <bgColor indexed="64"/>
      </patternFill>
    </fill>
    <fill>
      <patternFill patternType="solid">
        <fgColor theme="5"/>
        <bgColor theme="4" tint="0.79998168889431442"/>
      </patternFill>
    </fill>
    <fill>
      <patternFill patternType="solid">
        <fgColor theme="5"/>
        <bgColor indexed="64"/>
      </patternFill>
    </fill>
    <fill>
      <patternFill patternType="solid">
        <fgColor theme="4" tint="0.79998168889431442"/>
        <bgColor indexed="64"/>
      </patternFill>
    </fill>
    <fill>
      <patternFill patternType="solid">
        <fgColor theme="3" tint="0.39997558519241921"/>
        <bgColor theme="4" tint="0.79998168889431442"/>
      </patternFill>
    </fill>
    <fill>
      <patternFill patternType="solid">
        <fgColor theme="7" tint="-0.249977111117893"/>
        <bgColor theme="4" tint="0.79998168889431442"/>
      </patternFill>
    </fill>
    <fill>
      <patternFill patternType="solid">
        <fgColor rgb="FFFF00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79998168889431442"/>
        <bgColor indexed="64"/>
      </patternFill>
    </fill>
  </fills>
  <borders count="7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
      <left style="medium">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medium">
        <color indexed="64"/>
      </left>
      <right style="medium">
        <color indexed="64"/>
      </right>
      <top/>
      <bottom style="thin">
        <color indexed="64"/>
      </bottom>
      <diagonal/>
    </border>
    <border>
      <left/>
      <right/>
      <top style="thin">
        <color theme="4" tint="0.39997558519241921"/>
      </top>
      <bottom/>
      <diagonal/>
    </border>
  </borders>
  <cellStyleXfs count="11">
    <xf numFmtId="0" fontId="0" fillId="0" borderId="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4" fillId="14" borderId="0" applyNumberFormat="0" applyBorder="0" applyAlignment="0" applyProtection="0"/>
    <xf numFmtId="171" fontId="4" fillId="0" borderId="0" applyFont="0" applyFill="0" applyBorder="0" applyAlignment="0" applyProtection="0">
      <alignment vertical="center"/>
    </xf>
    <xf numFmtId="0" fontId="41" fillId="0" borderId="0"/>
    <xf numFmtId="0" fontId="42" fillId="0" borderId="0"/>
    <xf numFmtId="0" fontId="15" fillId="0" borderId="0"/>
    <xf numFmtId="0" fontId="42" fillId="0" borderId="0"/>
  </cellStyleXfs>
  <cellXfs count="1064">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9" xfId="0" applyFont="1" applyFill="1" applyBorder="1" applyAlignment="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34"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5" fontId="2" fillId="2" borderId="40"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2" fillId="2" borderId="52" xfId="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13"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16"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1"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9" fontId="2" fillId="2" borderId="9" xfId="2" applyFont="1" applyFill="1" applyBorder="1" applyAlignment="1">
      <alignment vertical="center"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13"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6"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2" fillId="0" borderId="0" xfId="0" applyFont="1" applyAlignment="1">
      <alignment wrapText="1"/>
    </xf>
    <xf numFmtId="0" fontId="17" fillId="0" borderId="0" xfId="0" applyFont="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9" fillId="0" borderId="0" xfId="0" applyFont="1" applyAlignment="1">
      <alignment vertical="top" wrapText="1"/>
    </xf>
    <xf numFmtId="9" fontId="2" fillId="0" borderId="0" xfId="2" applyFont="1" applyFill="1" applyBorder="1" applyAlignment="1" applyProtection="1">
      <alignment horizontal="center" vertical="center" wrapText="1"/>
    </xf>
    <xf numFmtId="165" fontId="10" fillId="3" borderId="3" xfId="1" applyFont="1" applyFill="1" applyBorder="1" applyAlignment="1" applyProtection="1">
      <alignment horizontal="center" vertical="center" wrapText="1"/>
      <protection locked="0"/>
    </xf>
    <xf numFmtId="165" fontId="0" fillId="0" borderId="0" xfId="0" applyNumberFormat="1" applyAlignment="1">
      <alignment wrapText="1"/>
    </xf>
    <xf numFmtId="165" fontId="20" fillId="0" borderId="3" xfId="1" applyFont="1" applyBorder="1" applyAlignment="1" applyProtection="1">
      <alignment vertical="center" wrapText="1"/>
      <protection locked="0"/>
    </xf>
    <xf numFmtId="0" fontId="1" fillId="6" borderId="6" xfId="0" applyFont="1" applyFill="1" applyBorder="1" applyAlignment="1">
      <alignment horizontal="left" vertical="center" wrapText="1"/>
    </xf>
    <xf numFmtId="0" fontId="2" fillId="0" borderId="0" xfId="0" applyFont="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165" fontId="1" fillId="0" borderId="3" xfId="1" applyFont="1" applyBorder="1" applyAlignment="1" applyProtection="1">
      <alignment vertical="center" wrapText="1"/>
      <protection locked="0"/>
    </xf>
    <xf numFmtId="165" fontId="1" fillId="0" borderId="39" xfId="0" applyNumberFormat="1" applyFont="1" applyBorder="1" applyAlignment="1" applyProtection="1">
      <alignment wrapText="1"/>
      <protection locked="0"/>
    </xf>
    <xf numFmtId="165" fontId="1" fillId="0" borderId="3" xfId="0" applyNumberFormat="1" applyFont="1" applyBorder="1" applyAlignment="1" applyProtection="1">
      <alignment wrapText="1"/>
      <protection locked="0"/>
    </xf>
    <xf numFmtId="165" fontId="1" fillId="3" borderId="3" xfId="1" applyFont="1" applyFill="1" applyBorder="1" applyAlignment="1" applyProtection="1">
      <alignment horizontal="center" vertical="center" wrapText="1"/>
      <protection locked="0"/>
    </xf>
    <xf numFmtId="165" fontId="1" fillId="2" borderId="39" xfId="0" applyNumberFormat="1" applyFont="1" applyFill="1" applyBorder="1" applyAlignment="1">
      <alignment wrapText="1"/>
    </xf>
    <xf numFmtId="0" fontId="1" fillId="0" borderId="0" xfId="0" applyFont="1" applyAlignment="1">
      <alignment wrapText="1"/>
    </xf>
    <xf numFmtId="165" fontId="1" fillId="3" borderId="39" xfId="1" applyFont="1" applyFill="1" applyBorder="1" applyAlignment="1" applyProtection="1">
      <alignment horizontal="center" vertical="center" wrapText="1"/>
      <protection locked="0"/>
    </xf>
    <xf numFmtId="0" fontId="1" fillId="3" borderId="0" xfId="0" applyFont="1" applyFill="1" applyAlignment="1">
      <alignment wrapText="1"/>
    </xf>
    <xf numFmtId="165" fontId="1" fillId="0" borderId="0" xfId="0" applyNumberFormat="1" applyFont="1" applyAlignment="1">
      <alignment wrapText="1"/>
    </xf>
    <xf numFmtId="165" fontId="1" fillId="3" borderId="0" xfId="0" applyNumberFormat="1" applyFont="1" applyFill="1" applyAlignment="1">
      <alignment wrapText="1"/>
    </xf>
    <xf numFmtId="165" fontId="1" fillId="3" borderId="0" xfId="1" applyFont="1" applyFill="1" applyBorder="1" applyAlignment="1" applyProtection="1">
      <alignment vertical="center" wrapText="1"/>
      <protection locked="0"/>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10" fontId="2" fillId="2" borderId="3" xfId="2" applyNumberFormat="1" applyFont="1" applyFill="1" applyBorder="1" applyAlignment="1" applyProtection="1">
      <alignment wrapText="1"/>
    </xf>
    <xf numFmtId="165" fontId="2" fillId="2" borderId="3" xfId="2" applyNumberFormat="1" applyFont="1" applyFill="1" applyBorder="1" applyAlignment="1" applyProtection="1">
      <alignment wrapText="1"/>
    </xf>
    <xf numFmtId="10" fontId="2" fillId="2" borderId="13" xfId="2" applyNumberFormat="1" applyFont="1" applyFill="1" applyBorder="1" applyAlignment="1" applyProtection="1">
      <alignment wrapText="1"/>
    </xf>
    <xf numFmtId="10" fontId="2" fillId="2" borderId="14" xfId="2" applyNumberFormat="1" applyFont="1" applyFill="1" applyBorder="1" applyAlignment="1" applyProtection="1">
      <alignment wrapText="1"/>
    </xf>
    <xf numFmtId="165" fontId="2" fillId="2" borderId="45" xfId="0" applyNumberFormat="1" applyFont="1" applyFill="1" applyBorder="1" applyAlignment="1">
      <alignment horizontal="center" vertical="center" wrapText="1"/>
    </xf>
    <xf numFmtId="165" fontId="2" fillId="2" borderId="28" xfId="0" applyNumberFormat="1" applyFont="1" applyFill="1" applyBorder="1" applyAlignment="1">
      <alignment horizontal="center" vertical="center" wrapText="1"/>
    </xf>
    <xf numFmtId="165" fontId="2" fillId="2" borderId="50" xfId="1" applyFont="1" applyFill="1" applyBorder="1" applyAlignment="1" applyProtection="1">
      <alignment vertical="center" wrapText="1"/>
    </xf>
    <xf numFmtId="0" fontId="23" fillId="0" borderId="3" xfId="0" applyFont="1" applyBorder="1" applyAlignment="1" applyProtection="1">
      <alignment horizontal="left" vertical="top" wrapText="1"/>
      <protection locked="0"/>
    </xf>
    <xf numFmtId="9" fontId="2" fillId="0" borderId="0" xfId="2" applyFont="1" applyFill="1" applyBorder="1" applyAlignment="1" applyProtection="1">
      <alignment vertical="center" wrapText="1"/>
      <protection locked="0"/>
    </xf>
    <xf numFmtId="9" fontId="2" fillId="0" borderId="0" xfId="2" applyFont="1" applyFill="1" applyBorder="1" applyAlignment="1" applyProtection="1">
      <alignment horizontal="right" vertical="center" wrapText="1"/>
      <protection locked="0"/>
    </xf>
    <xf numFmtId="9" fontId="2" fillId="0" borderId="0" xfId="2" applyFont="1" applyFill="1" applyBorder="1" applyAlignment="1" applyProtection="1">
      <alignment vertical="center" wrapText="1"/>
    </xf>
    <xf numFmtId="9" fontId="2" fillId="0" borderId="9" xfId="1" applyNumberFormat="1" applyFont="1" applyFill="1" applyBorder="1" applyAlignment="1" applyProtection="1">
      <alignment vertical="center" wrapText="1"/>
    </xf>
    <xf numFmtId="165" fontId="2" fillId="0" borderId="9" xfId="1" applyFont="1" applyFill="1" applyBorder="1" applyAlignment="1" applyProtection="1">
      <alignment vertical="center" wrapText="1"/>
    </xf>
    <xf numFmtId="9" fontId="2" fillId="2" borderId="14" xfId="1" applyNumberFormat="1" applyFont="1" applyFill="1" applyBorder="1" applyAlignment="1" applyProtection="1">
      <alignment vertical="center" wrapText="1"/>
    </xf>
    <xf numFmtId="0" fontId="18" fillId="0" borderId="0" xfId="0" applyFont="1" applyAlignment="1">
      <alignment horizontal="left" vertical="top" wrapText="1"/>
    </xf>
    <xf numFmtId="0" fontId="17" fillId="0" borderId="0" xfId="0" applyFont="1" applyAlignment="1">
      <alignment horizontal="left" wrapText="1"/>
    </xf>
    <xf numFmtId="0" fontId="0" fillId="0" borderId="41" xfId="0" applyBorder="1" applyAlignment="1">
      <alignment wrapText="1"/>
    </xf>
    <xf numFmtId="0" fontId="2" fillId="0" borderId="41" xfId="0" applyFont="1" applyBorder="1" applyAlignment="1">
      <alignment horizontal="center" vertical="center" wrapText="1"/>
    </xf>
    <xf numFmtId="0" fontId="0" fillId="0" borderId="54" xfId="0" applyBorder="1" applyAlignment="1">
      <alignment wrapText="1"/>
    </xf>
    <xf numFmtId="0" fontId="2" fillId="0" borderId="54" xfId="0" applyFont="1" applyBorder="1" applyAlignment="1">
      <alignment horizontal="center" vertical="center" wrapText="1"/>
    </xf>
    <xf numFmtId="0" fontId="1" fillId="2" borderId="3" xfId="0" applyFont="1" applyFill="1" applyBorder="1" applyAlignment="1">
      <alignment vertical="center" wrapText="1"/>
    </xf>
    <xf numFmtId="165" fontId="1" fillId="0" borderId="3" xfId="1" applyFont="1" applyFill="1" applyBorder="1" applyAlignment="1" applyProtection="1">
      <alignment horizontal="center" vertical="center" wrapText="1"/>
      <protection locked="0"/>
    </xf>
    <xf numFmtId="165" fontId="1" fillId="0" borderId="3" xfId="1" applyFont="1" applyBorder="1" applyAlignment="1" applyProtection="1">
      <alignment horizontal="center" vertical="center" wrapText="1"/>
      <protection locked="0"/>
    </xf>
    <xf numFmtId="165" fontId="1" fillId="10" borderId="3" xfId="1" applyFont="1" applyFill="1" applyBorder="1" applyAlignment="1" applyProtection="1">
      <alignment horizontal="center" vertical="center" wrapText="1"/>
      <protection locked="0"/>
    </xf>
    <xf numFmtId="165"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165" fontId="23" fillId="0" borderId="3" xfId="1" applyFont="1" applyFill="1" applyBorder="1" applyAlignment="1" applyProtection="1">
      <alignment horizontal="center" vertical="center" wrapText="1"/>
      <protection locked="0"/>
    </xf>
    <xf numFmtId="165" fontId="23" fillId="0" borderId="3" xfId="1" applyFont="1" applyBorder="1" applyAlignment="1" applyProtection="1">
      <alignment horizontal="center" vertical="center" wrapText="1"/>
      <protection locked="0"/>
    </xf>
    <xf numFmtId="165" fontId="1" fillId="0" borderId="3"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0" fillId="0" borderId="3" xfId="0" applyFont="1" applyBorder="1" applyAlignment="1" applyProtection="1">
      <alignment horizontal="left" vertical="top" wrapText="1"/>
      <protection locked="0"/>
    </xf>
    <xf numFmtId="165" fontId="20" fillId="0" borderId="3" xfId="1" applyFont="1" applyBorder="1" applyAlignment="1" applyProtection="1">
      <alignment horizontal="center" vertical="center" wrapText="1"/>
      <protection locked="0"/>
    </xf>
    <xf numFmtId="0" fontId="1" fillId="0" borderId="3" xfId="0" applyFont="1" applyBorder="1" applyAlignment="1">
      <alignment horizontal="left" vertical="top" wrapText="1"/>
    </xf>
    <xf numFmtId="0" fontId="20" fillId="0" borderId="3" xfId="0" applyFont="1" applyBorder="1" applyAlignment="1">
      <alignment horizontal="left" vertical="top"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0" fontId="0" fillId="0" borderId="3" xfId="0" applyBorder="1" applyAlignment="1">
      <alignment wrapText="1"/>
    </xf>
    <xf numFmtId="165" fontId="20" fillId="3" borderId="3" xfId="1" applyFont="1" applyFill="1" applyBorder="1" applyAlignment="1" applyProtection="1">
      <alignment horizontal="center" vertical="center" wrapText="1"/>
      <protection locked="0"/>
    </xf>
    <xf numFmtId="165" fontId="20" fillId="10" borderId="3" xfId="1" applyFont="1" applyFill="1" applyBorder="1" applyAlignment="1" applyProtection="1">
      <alignment horizontal="center" vertical="center" wrapText="1"/>
      <protection locked="0"/>
    </xf>
    <xf numFmtId="165" fontId="20" fillId="2" borderId="3" xfId="1" applyFont="1" applyFill="1" applyBorder="1" applyAlignment="1" applyProtection="1">
      <alignment horizontal="center" vertical="center" wrapText="1"/>
    </xf>
    <xf numFmtId="9" fontId="20" fillId="0" borderId="3" xfId="2" applyFont="1" applyBorder="1" applyAlignment="1" applyProtection="1">
      <alignment horizontal="center" vertical="center" wrapText="1"/>
      <protection locked="0"/>
    </xf>
    <xf numFmtId="49" fontId="20" fillId="0" borderId="3" xfId="1" applyNumberFormat="1" applyFont="1" applyBorder="1" applyAlignment="1" applyProtection="1">
      <alignment horizontal="left" wrapText="1"/>
      <protection locked="0"/>
    </xf>
    <xf numFmtId="165" fontId="20" fillId="0" borderId="3" xfId="1" applyFont="1" applyFill="1" applyBorder="1" applyAlignment="1" applyProtection="1">
      <alignment horizontal="center" vertical="center" wrapText="1"/>
      <protection locked="0"/>
    </xf>
    <xf numFmtId="0" fontId="20" fillId="2" borderId="3" xfId="0" applyFont="1" applyFill="1" applyBorder="1" applyAlignment="1">
      <alignment vertical="center" wrapText="1"/>
    </xf>
    <xf numFmtId="0" fontId="20" fillId="3" borderId="3" xfId="0" applyFont="1" applyFill="1" applyBorder="1" applyAlignment="1" applyProtection="1">
      <alignment horizontal="left" vertical="top" wrapText="1"/>
      <protection locked="0"/>
    </xf>
    <xf numFmtId="165" fontId="20" fillId="3" borderId="5" xfId="1" applyFont="1" applyFill="1" applyBorder="1" applyAlignment="1" applyProtection="1">
      <alignment horizontal="center" vertical="center" wrapText="1"/>
      <protection locked="0"/>
    </xf>
    <xf numFmtId="165" fontId="1" fillId="3" borderId="5" xfId="1"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165" fontId="1" fillId="3" borderId="3" xfId="0" applyNumberFormat="1" applyFont="1" applyFill="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6" fontId="1" fillId="0" borderId="3" xfId="3" applyFont="1" applyBorder="1" applyAlignment="1" applyProtection="1">
      <alignment vertical="center" wrapText="1"/>
      <protection locked="0"/>
    </xf>
    <xf numFmtId="165"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0" fillId="0" borderId="0" xfId="0" applyAlignment="1">
      <alignment horizontal="center" vertical="center" wrapText="1"/>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36" xfId="0" applyNumberFormat="1" applyFont="1" applyFill="1" applyBorder="1" applyAlignment="1">
      <alignment vertical="center" wrapText="1"/>
    </xf>
    <xf numFmtId="165" fontId="1" fillId="0" borderId="0" xfId="0" applyNumberFormat="1" applyFont="1" applyAlignment="1">
      <alignment vertical="center" wrapText="1"/>
    </xf>
    <xf numFmtId="165"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165" fontId="2" fillId="2" borderId="39" xfId="0" applyNumberFormat="1" applyFont="1" applyFill="1" applyBorder="1" applyAlignment="1">
      <alignment vertical="center" wrapText="1"/>
    </xf>
    <xf numFmtId="165" fontId="2" fillId="2" borderId="38" xfId="0" applyNumberFormat="1" applyFont="1" applyFill="1" applyBorder="1" applyAlignment="1">
      <alignment vertical="center" wrapText="1"/>
    </xf>
    <xf numFmtId="0" fontId="3" fillId="2" borderId="1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wrapText="1"/>
      <protection locked="0"/>
    </xf>
    <xf numFmtId="165" fontId="1" fillId="0" borderId="3" xfId="1" applyFont="1" applyFill="1" applyBorder="1" applyAlignment="1" applyProtection="1">
      <alignment vertical="center" wrapText="1"/>
      <protection locked="0"/>
    </xf>
    <xf numFmtId="0" fontId="24" fillId="2" borderId="3" xfId="0" applyFont="1" applyFill="1" applyBorder="1" applyAlignment="1">
      <alignment vertical="center" wrapText="1"/>
    </xf>
    <xf numFmtId="0" fontId="15" fillId="0" borderId="0" xfId="0" applyFont="1" applyAlignment="1">
      <alignment wrapText="1"/>
    </xf>
    <xf numFmtId="9" fontId="20" fillId="3" borderId="3" xfId="2" applyFont="1" applyFill="1" applyBorder="1" applyAlignment="1" applyProtection="1">
      <alignment horizontal="center" vertical="center" wrapText="1"/>
      <protection locked="0"/>
    </xf>
    <xf numFmtId="49" fontId="20" fillId="3" borderId="3" xfId="1" applyNumberFormat="1" applyFont="1" applyFill="1" applyBorder="1" applyAlignment="1" applyProtection="1">
      <alignment horizontal="left" wrapText="1"/>
      <protection locked="0"/>
    </xf>
    <xf numFmtId="165" fontId="24" fillId="2" borderId="3" xfId="1" applyFont="1" applyFill="1" applyBorder="1" applyAlignment="1" applyProtection="1">
      <alignment horizontal="center" vertical="center" wrapText="1"/>
    </xf>
    <xf numFmtId="165" fontId="24" fillId="2" borderId="5" xfId="1" applyFont="1" applyFill="1" applyBorder="1" applyAlignment="1" applyProtection="1">
      <alignment horizontal="center" vertical="center" wrapText="1"/>
    </xf>
    <xf numFmtId="165" fontId="24" fillId="8" borderId="3" xfId="0" applyNumberFormat="1" applyFont="1" applyFill="1" applyBorder="1" applyAlignment="1">
      <alignment horizontal="center" vertical="center" wrapText="1"/>
    </xf>
    <xf numFmtId="165" fontId="24" fillId="9" borderId="3" xfId="0" applyNumberFormat="1" applyFont="1" applyFill="1" applyBorder="1" applyAlignment="1">
      <alignment horizontal="center" vertical="center" wrapText="1"/>
    </xf>
    <xf numFmtId="0" fontId="20" fillId="0" borderId="0" xfId="0" applyFont="1" applyAlignment="1">
      <alignment vertical="top" wrapText="1"/>
    </xf>
    <xf numFmtId="0" fontId="20" fillId="2" borderId="3" xfId="0" applyFont="1" applyFill="1" applyBorder="1" applyAlignment="1">
      <alignment horizontal="center" vertical="center" wrapText="1"/>
    </xf>
    <xf numFmtId="0" fontId="24" fillId="3" borderId="3" xfId="0" applyFont="1" applyFill="1" applyBorder="1" applyAlignment="1" applyProtection="1">
      <alignment horizontal="center" vertical="center" wrapText="1"/>
      <protection locked="0"/>
    </xf>
    <xf numFmtId="0" fontId="24" fillId="2" borderId="3" xfId="0" applyFont="1" applyFill="1" applyBorder="1" applyAlignment="1">
      <alignment horizontal="center" vertical="center" wrapText="1"/>
    </xf>
    <xf numFmtId="0" fontId="20" fillId="2" borderId="0" xfId="0" applyFont="1" applyFill="1" applyAlignment="1">
      <alignment horizontal="center" vertical="center" wrapText="1"/>
    </xf>
    <xf numFmtId="0" fontId="24" fillId="2" borderId="46" xfId="0" applyFont="1" applyFill="1" applyBorder="1" applyAlignment="1">
      <alignment vertical="center" wrapText="1"/>
    </xf>
    <xf numFmtId="0" fontId="24" fillId="2" borderId="4" xfId="0" applyFont="1" applyFill="1" applyBorder="1" applyAlignment="1">
      <alignment vertical="center" wrapText="1"/>
    </xf>
    <xf numFmtId="9" fontId="1" fillId="3" borderId="3" xfId="2" applyFont="1" applyFill="1" applyBorder="1" applyAlignment="1" applyProtection="1">
      <alignment vertical="center" wrapText="1"/>
      <protection locked="0"/>
    </xf>
    <xf numFmtId="165" fontId="1" fillId="2" borderId="9" xfId="0" applyNumberFormat="1" applyFont="1" applyFill="1" applyBorder="1" applyAlignment="1">
      <alignment vertical="center" wrapText="1"/>
    </xf>
    <xf numFmtId="0" fontId="1" fillId="0" borderId="0" xfId="0" applyFont="1"/>
    <xf numFmtId="9" fontId="1" fillId="0" borderId="0" xfId="2" applyFont="1"/>
    <xf numFmtId="165" fontId="1" fillId="2" borderId="51" xfId="1" applyFont="1" applyFill="1" applyBorder="1" applyAlignment="1" applyProtection="1">
      <alignment wrapText="1"/>
    </xf>
    <xf numFmtId="165" fontId="1" fillId="0" borderId="0" xfId="0" applyNumberFormat="1" applyFont="1"/>
    <xf numFmtId="0" fontId="1" fillId="2" borderId="16" xfId="0" applyFont="1" applyFill="1" applyBorder="1"/>
    <xf numFmtId="165" fontId="1" fillId="2" borderId="3" xfId="1" applyFont="1" applyFill="1" applyBorder="1" applyAlignment="1">
      <alignment vertical="center" wrapText="1"/>
    </xf>
    <xf numFmtId="165" fontId="1" fillId="11" borderId="39" xfId="0" applyNumberFormat="1" applyFont="1" applyFill="1" applyBorder="1" applyAlignment="1">
      <alignment wrapText="1"/>
    </xf>
    <xf numFmtId="165" fontId="2" fillId="11" borderId="57" xfId="1" applyFont="1" applyFill="1" applyBorder="1" applyAlignment="1">
      <alignment wrapText="1"/>
    </xf>
    <xf numFmtId="165" fontId="2" fillId="2" borderId="58" xfId="1" applyFont="1" applyFill="1" applyBorder="1" applyAlignment="1">
      <alignment wrapText="1"/>
    </xf>
    <xf numFmtId="165" fontId="2" fillId="2" borderId="4" xfId="1" applyFont="1" applyFill="1" applyBorder="1" applyAlignment="1">
      <alignment wrapText="1"/>
    </xf>
    <xf numFmtId="165" fontId="2" fillId="2" borderId="59" xfId="0" applyNumberFormat="1" applyFont="1" applyFill="1" applyBorder="1" applyAlignment="1">
      <alignment wrapText="1"/>
    </xf>
    <xf numFmtId="165" fontId="2" fillId="2" borderId="2" xfId="1" applyFont="1" applyFill="1" applyBorder="1" applyAlignment="1">
      <alignment wrapText="1"/>
    </xf>
    <xf numFmtId="165" fontId="1" fillId="11" borderId="52" xfId="0" applyNumberFormat="1" applyFont="1" applyFill="1" applyBorder="1" applyAlignment="1">
      <alignment wrapText="1"/>
    </xf>
    <xf numFmtId="165" fontId="2" fillId="11" borderId="33" xfId="1" applyFont="1" applyFill="1" applyBorder="1" applyAlignment="1">
      <alignment wrapText="1"/>
    </xf>
    <xf numFmtId="165" fontId="1" fillId="2" borderId="5" xfId="1" applyFont="1" applyFill="1" applyBorder="1" applyAlignment="1">
      <alignment vertical="center" wrapText="1"/>
    </xf>
    <xf numFmtId="165" fontId="1" fillId="11" borderId="3" xfId="1" applyFont="1" applyFill="1" applyBorder="1" applyAlignment="1">
      <alignment vertical="center" wrapText="1"/>
    </xf>
    <xf numFmtId="165" fontId="1" fillId="11" borderId="5" xfId="1" applyFont="1" applyFill="1" applyBorder="1" applyAlignment="1">
      <alignment vertical="center" wrapText="1"/>
    </xf>
    <xf numFmtId="165" fontId="3" fillId="11" borderId="13" xfId="0" applyNumberFormat="1" applyFont="1" applyFill="1" applyBorder="1"/>
    <xf numFmtId="165" fontId="2" fillId="11" borderId="4" xfId="2" applyNumberFormat="1" applyFont="1" applyFill="1" applyBorder="1" applyAlignment="1">
      <alignment vertical="center" wrapText="1"/>
    </xf>
    <xf numFmtId="9" fontId="2" fillId="11" borderId="9" xfId="2" applyFont="1" applyFill="1" applyBorder="1" applyAlignment="1">
      <alignment vertical="center" wrapText="1"/>
    </xf>
    <xf numFmtId="9" fontId="3" fillId="11" borderId="14" xfId="0" applyNumberFormat="1" applyFont="1" applyFill="1" applyBorder="1"/>
    <xf numFmtId="0" fontId="18" fillId="13" borderId="0" xfId="0" applyFont="1" applyFill="1" applyAlignment="1">
      <alignment horizontal="left" vertical="top" wrapText="1"/>
    </xf>
    <xf numFmtId="0" fontId="17" fillId="13" borderId="0" xfId="0" applyFont="1" applyFill="1" applyAlignment="1">
      <alignment horizontal="left" wrapText="1"/>
    </xf>
    <xf numFmtId="0" fontId="24" fillId="13" borderId="3" xfId="0" applyFont="1" applyFill="1" applyBorder="1" applyAlignment="1" applyProtection="1">
      <alignment horizontal="center" vertical="center" wrapText="1"/>
      <protection locked="0"/>
    </xf>
    <xf numFmtId="165" fontId="0" fillId="13" borderId="0" xfId="1" applyFont="1" applyFill="1"/>
    <xf numFmtId="165" fontId="1" fillId="13" borderId="3" xfId="1" applyFont="1" applyFill="1" applyBorder="1" applyAlignment="1" applyProtection="1">
      <alignment horizontal="center" vertical="center" wrapText="1"/>
      <protection locked="0"/>
    </xf>
    <xf numFmtId="165" fontId="2" fillId="13" borderId="3" xfId="1" applyFont="1" applyFill="1" applyBorder="1" applyAlignment="1" applyProtection="1">
      <alignment horizontal="center" vertical="center" wrapText="1"/>
    </xf>
    <xf numFmtId="165" fontId="20" fillId="13" borderId="3" xfId="1" applyFont="1" applyFill="1" applyBorder="1" applyAlignment="1" applyProtection="1">
      <alignment horizontal="center" vertical="center" wrapText="1"/>
      <protection locked="0"/>
    </xf>
    <xf numFmtId="165" fontId="2" fillId="13" borderId="5" xfId="1" applyFont="1" applyFill="1" applyBorder="1" applyAlignment="1" applyProtection="1">
      <alignment horizontal="center" vertical="center" wrapText="1"/>
    </xf>
    <xf numFmtId="165" fontId="1" fillId="13" borderId="0" xfId="1" applyFont="1" applyFill="1" applyBorder="1" applyAlignment="1" applyProtection="1">
      <alignment horizontal="center" vertical="center" wrapText="1"/>
      <protection locked="0"/>
    </xf>
    <xf numFmtId="165" fontId="10" fillId="13" borderId="3" xfId="1" applyFont="1" applyFill="1" applyBorder="1" applyAlignment="1" applyProtection="1">
      <alignment horizontal="center" vertical="center" wrapText="1"/>
      <protection locked="0"/>
    </xf>
    <xf numFmtId="165" fontId="1" fillId="13" borderId="0" xfId="1" applyFont="1" applyFill="1" applyBorder="1" applyAlignment="1" applyProtection="1">
      <alignment vertical="center" wrapText="1"/>
      <protection locked="0"/>
    </xf>
    <xf numFmtId="165" fontId="24" fillId="13" borderId="3" xfId="1" applyFont="1" applyFill="1" applyBorder="1" applyAlignment="1" applyProtection="1">
      <alignment horizontal="center" vertical="center" wrapText="1"/>
    </xf>
    <xf numFmtId="165" fontId="20" fillId="13" borderId="5" xfId="1" applyFont="1" applyFill="1" applyBorder="1" applyAlignment="1" applyProtection="1">
      <alignment horizontal="center" vertical="center" wrapText="1"/>
      <protection locked="0"/>
    </xf>
    <xf numFmtId="165" fontId="24" fillId="13" borderId="5" xfId="1" applyFont="1" applyFill="1" applyBorder="1" applyAlignment="1" applyProtection="1">
      <alignment horizontal="center" vertical="center" wrapText="1"/>
    </xf>
    <xf numFmtId="165" fontId="20" fillId="13" borderId="3" xfId="1" applyFont="1" applyFill="1" applyBorder="1" applyAlignment="1" applyProtection="1">
      <alignment vertical="center" wrapText="1"/>
      <protection locked="0"/>
    </xf>
    <xf numFmtId="165" fontId="1" fillId="13" borderId="3" xfId="1" applyFont="1" applyFill="1" applyBorder="1" applyAlignment="1" applyProtection="1">
      <alignment vertical="center" wrapText="1"/>
      <protection locked="0"/>
    </xf>
    <xf numFmtId="165" fontId="2" fillId="13" borderId="3" xfId="1" applyFont="1" applyFill="1" applyBorder="1" applyAlignment="1" applyProtection="1">
      <alignment vertical="center" wrapText="1"/>
    </xf>
    <xf numFmtId="165" fontId="1" fillId="13" borderId="3" xfId="0" applyNumberFormat="1" applyFont="1" applyFill="1" applyBorder="1" applyAlignment="1">
      <alignment vertical="center" wrapText="1"/>
    </xf>
    <xf numFmtId="165" fontId="2" fillId="13" borderId="13" xfId="1" applyFont="1" applyFill="1" applyBorder="1" applyAlignment="1" applyProtection="1">
      <alignment vertical="center" wrapText="1"/>
    </xf>
    <xf numFmtId="0" fontId="0" fillId="13" borderId="0" xfId="0" applyFill="1" applyAlignment="1">
      <alignment wrapText="1"/>
    </xf>
    <xf numFmtId="165" fontId="2" fillId="13" borderId="0" xfId="0" applyNumberFormat="1" applyFont="1" applyFill="1" applyAlignment="1">
      <alignment vertical="center" wrapText="1"/>
    </xf>
    <xf numFmtId="0" fontId="2" fillId="13" borderId="5" xfId="0" applyFont="1" applyFill="1" applyBorder="1" applyAlignment="1" applyProtection="1">
      <alignment horizontal="center" vertical="center" wrapText="1"/>
      <protection locked="0"/>
    </xf>
    <xf numFmtId="165" fontId="2" fillId="13" borderId="4" xfId="1" applyFont="1" applyFill="1" applyBorder="1" applyAlignment="1" applyProtection="1">
      <alignment vertical="center" wrapText="1"/>
    </xf>
    <xf numFmtId="9" fontId="2" fillId="13" borderId="0" xfId="2" applyFont="1" applyFill="1" applyBorder="1" applyAlignment="1">
      <alignment wrapText="1"/>
    </xf>
    <xf numFmtId="0" fontId="3" fillId="13" borderId="0" xfId="0" applyFont="1" applyFill="1" applyAlignment="1">
      <alignment horizontal="center" vertical="center" wrapText="1"/>
    </xf>
    <xf numFmtId="165" fontId="2" fillId="13" borderId="0" xfId="2" applyNumberFormat="1" applyFont="1" applyFill="1" applyBorder="1" applyAlignment="1">
      <alignment wrapText="1"/>
    </xf>
    <xf numFmtId="0" fontId="0" fillId="13" borderId="0" xfId="0" applyFill="1" applyAlignment="1">
      <alignment horizontal="center" vertical="center" wrapText="1"/>
    </xf>
    <xf numFmtId="0" fontId="30" fillId="0" borderId="0" xfId="0" applyFont="1"/>
    <xf numFmtId="167" fontId="30" fillId="0" borderId="0" xfId="0" applyNumberFormat="1" applyFont="1" applyAlignment="1">
      <alignment horizontal="center"/>
    </xf>
    <xf numFmtId="0" fontId="30" fillId="0" borderId="0" xfId="0" applyFont="1" applyAlignment="1">
      <alignment horizontal="right"/>
    </xf>
    <xf numFmtId="166" fontId="31" fillId="0" borderId="0" xfId="3" applyFont="1" applyAlignment="1">
      <alignment horizontal="center"/>
    </xf>
    <xf numFmtId="166" fontId="30" fillId="0" borderId="0" xfId="3" applyFont="1"/>
    <xf numFmtId="169" fontId="30" fillId="0" borderId="0" xfId="3" applyNumberFormat="1" applyFont="1"/>
    <xf numFmtId="169" fontId="30" fillId="0" borderId="0" xfId="0" applyNumberFormat="1" applyFont="1"/>
    <xf numFmtId="0" fontId="30" fillId="0" borderId="0" xfId="0" applyFont="1" applyAlignment="1">
      <alignment horizontal="center"/>
    </xf>
    <xf numFmtId="167" fontId="32" fillId="0" borderId="0" xfId="0" applyNumberFormat="1" applyFont="1" applyAlignment="1">
      <alignment horizontal="center"/>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right"/>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right"/>
    </xf>
    <xf numFmtId="0" fontId="32" fillId="0" borderId="0" xfId="0" applyFont="1" applyAlignment="1">
      <alignment wrapText="1"/>
    </xf>
    <xf numFmtId="167" fontId="32" fillId="15" borderId="3" xfId="0" applyNumberFormat="1" applyFont="1" applyFill="1" applyBorder="1" applyAlignment="1">
      <alignment horizontal="center" wrapText="1"/>
    </xf>
    <xf numFmtId="0" fontId="32" fillId="15" borderId="3" xfId="0" applyFont="1" applyFill="1" applyBorder="1" applyAlignment="1">
      <alignment horizontal="center" vertical="center" wrapText="1"/>
    </xf>
    <xf numFmtId="0" fontId="32" fillId="15" borderId="3" xfId="0" applyFont="1" applyFill="1" applyBorder="1" applyAlignment="1">
      <alignment horizontal="right" wrapText="1"/>
    </xf>
    <xf numFmtId="166" fontId="31" fillId="15" borderId="3" xfId="3" applyFont="1" applyFill="1" applyBorder="1" applyAlignment="1">
      <alignment horizontal="center" wrapText="1"/>
    </xf>
    <xf numFmtId="166" fontId="32" fillId="15" borderId="3" xfId="3" applyFont="1" applyFill="1" applyBorder="1" applyAlignment="1">
      <alignment horizontal="center" vertical="center" wrapText="1"/>
    </xf>
    <xf numFmtId="169" fontId="32" fillId="15" borderId="0" xfId="3" applyNumberFormat="1" applyFont="1" applyFill="1" applyBorder="1" applyAlignment="1">
      <alignment horizontal="center" vertical="center" wrapText="1"/>
    </xf>
    <xf numFmtId="0" fontId="32" fillId="0" borderId="0" xfId="0" applyFont="1"/>
    <xf numFmtId="167" fontId="30" fillId="16" borderId="3" xfId="0" applyNumberFormat="1" applyFont="1" applyFill="1" applyBorder="1" applyAlignment="1">
      <alignment horizontal="center" wrapText="1"/>
    </xf>
    <xf numFmtId="0" fontId="30" fillId="16" borderId="3" xfId="0" applyFont="1" applyFill="1" applyBorder="1" applyAlignment="1">
      <alignment horizontal="center" vertical="center" wrapText="1"/>
    </xf>
    <xf numFmtId="0" fontId="30" fillId="16" borderId="3" xfId="0" applyFont="1" applyFill="1" applyBorder="1" applyAlignment="1">
      <alignment horizontal="right" wrapText="1"/>
    </xf>
    <xf numFmtId="169" fontId="31" fillId="16" borderId="5" xfId="3" applyNumberFormat="1" applyFont="1" applyFill="1" applyBorder="1" applyAlignment="1">
      <alignment horizontal="center" wrapText="1"/>
    </xf>
    <xf numFmtId="0" fontId="32" fillId="16" borderId="3" xfId="0" applyFont="1" applyFill="1" applyBorder="1" applyAlignment="1">
      <alignment horizontal="center" vertical="center" wrapText="1"/>
    </xf>
    <xf numFmtId="166" fontId="30" fillId="11" borderId="3" xfId="3" applyFont="1" applyFill="1" applyBorder="1"/>
    <xf numFmtId="167" fontId="30" fillId="17" borderId="3" xfId="0" applyNumberFormat="1" applyFont="1" applyFill="1" applyBorder="1" applyAlignment="1">
      <alignment horizontal="center" wrapText="1"/>
    </xf>
    <xf numFmtId="0" fontId="30" fillId="17" borderId="3" xfId="0" applyFont="1" applyFill="1" applyBorder="1" applyAlignment="1">
      <alignment horizontal="center" vertical="center" wrapText="1"/>
    </xf>
    <xf numFmtId="0" fontId="30" fillId="17" borderId="3" xfId="0" applyFont="1" applyFill="1" applyBorder="1" applyAlignment="1">
      <alignment horizontal="right" wrapText="1"/>
    </xf>
    <xf numFmtId="0" fontId="30" fillId="17" borderId="4" xfId="0" applyFont="1" applyFill="1" applyBorder="1" applyAlignment="1">
      <alignment horizontal="left" vertical="center" wrapText="1"/>
    </xf>
    <xf numFmtId="169" fontId="31" fillId="17" borderId="60" xfId="3" applyNumberFormat="1" applyFont="1" applyFill="1" applyBorder="1" applyAlignment="1">
      <alignment horizontal="center" wrapText="1"/>
    </xf>
    <xf numFmtId="0" fontId="32" fillId="17" borderId="2" xfId="0" applyFont="1" applyFill="1" applyBorder="1" applyAlignment="1">
      <alignment horizontal="center" vertical="center" wrapText="1"/>
    </xf>
    <xf numFmtId="169" fontId="31" fillId="17" borderId="61" xfId="3" applyNumberFormat="1" applyFont="1" applyFill="1" applyBorder="1" applyAlignment="1">
      <alignment horizontal="center" wrapText="1"/>
    </xf>
    <xf numFmtId="167" fontId="30" fillId="18" borderId="3" xfId="0" applyNumberFormat="1" applyFont="1" applyFill="1" applyBorder="1" applyAlignment="1">
      <alignment horizontal="center" wrapText="1"/>
    </xf>
    <xf numFmtId="0" fontId="30" fillId="18" borderId="3" xfId="0" applyFont="1" applyFill="1" applyBorder="1" applyAlignment="1">
      <alignment horizontal="center" vertical="center" wrapText="1"/>
    </xf>
    <xf numFmtId="0" fontId="30" fillId="18" borderId="3" xfId="0" applyFont="1" applyFill="1" applyBorder="1" applyAlignment="1">
      <alignment horizontal="right" wrapText="1"/>
    </xf>
    <xf numFmtId="0" fontId="30" fillId="18" borderId="4" xfId="0" applyFont="1" applyFill="1" applyBorder="1" applyAlignment="1">
      <alignment horizontal="left" vertical="center" wrapText="1"/>
    </xf>
    <xf numFmtId="169" fontId="31" fillId="18" borderId="61" xfId="3" applyNumberFormat="1" applyFont="1" applyFill="1" applyBorder="1" applyAlignment="1">
      <alignment horizontal="center" wrapText="1"/>
    </xf>
    <xf numFmtId="0" fontId="32" fillId="18" borderId="2" xfId="0" applyFont="1" applyFill="1" applyBorder="1" applyAlignment="1">
      <alignment horizontal="center" vertical="center" wrapText="1"/>
    </xf>
    <xf numFmtId="167" fontId="30" fillId="19" borderId="3" xfId="0" applyNumberFormat="1" applyFont="1" applyFill="1" applyBorder="1" applyAlignment="1">
      <alignment horizontal="center" wrapText="1"/>
    </xf>
    <xf numFmtId="0" fontId="30" fillId="19" borderId="3" xfId="0" applyFont="1" applyFill="1" applyBorder="1" applyAlignment="1">
      <alignment horizontal="center" vertical="center" wrapText="1"/>
    </xf>
    <xf numFmtId="0" fontId="30" fillId="19" borderId="3" xfId="0" applyFont="1" applyFill="1" applyBorder="1" applyAlignment="1">
      <alignment horizontal="right" wrapText="1"/>
    </xf>
    <xf numFmtId="0" fontId="30" fillId="19" borderId="4" xfId="0" applyFont="1" applyFill="1" applyBorder="1" applyAlignment="1">
      <alignment horizontal="left" vertical="center" wrapText="1"/>
    </xf>
    <xf numFmtId="169" fontId="31" fillId="19" borderId="61" xfId="3" applyNumberFormat="1" applyFont="1" applyFill="1" applyBorder="1" applyAlignment="1">
      <alignment horizontal="center" wrapText="1"/>
    </xf>
    <xf numFmtId="0" fontId="32" fillId="19" borderId="2" xfId="0" applyFont="1" applyFill="1" applyBorder="1" applyAlignment="1">
      <alignment horizontal="center" vertical="center" wrapText="1"/>
    </xf>
    <xf numFmtId="167" fontId="30" fillId="20" borderId="3" xfId="0" applyNumberFormat="1" applyFont="1" applyFill="1" applyBorder="1" applyAlignment="1">
      <alignment horizontal="center" wrapText="1"/>
    </xf>
    <xf numFmtId="0" fontId="30" fillId="20" borderId="3" xfId="0" applyFont="1" applyFill="1" applyBorder="1" applyAlignment="1">
      <alignment horizontal="center" vertical="center" wrapText="1"/>
    </xf>
    <xf numFmtId="0" fontId="30" fillId="20" borderId="3" xfId="0" applyFont="1" applyFill="1" applyBorder="1" applyAlignment="1">
      <alignment horizontal="right" wrapText="1"/>
    </xf>
    <xf numFmtId="0" fontId="30" fillId="20" borderId="4" xfId="0" applyFont="1" applyFill="1" applyBorder="1" applyAlignment="1">
      <alignment horizontal="left" vertical="center" wrapText="1"/>
    </xf>
    <xf numFmtId="169" fontId="31" fillId="20" borderId="61" xfId="3" applyNumberFormat="1" applyFont="1" applyFill="1" applyBorder="1" applyAlignment="1">
      <alignment horizontal="center" wrapText="1"/>
    </xf>
    <xf numFmtId="0" fontId="32" fillId="20" borderId="2" xfId="0" applyFont="1" applyFill="1" applyBorder="1" applyAlignment="1">
      <alignment horizontal="center" vertical="center" wrapText="1"/>
    </xf>
    <xf numFmtId="169" fontId="31" fillId="19" borderId="62" xfId="3" applyNumberFormat="1" applyFont="1" applyFill="1" applyBorder="1" applyAlignment="1">
      <alignment horizontal="center" wrapText="1"/>
    </xf>
    <xf numFmtId="0" fontId="30" fillId="17" borderId="3" xfId="0" applyFont="1" applyFill="1" applyBorder="1" applyAlignment="1">
      <alignment vertical="center" wrapText="1"/>
    </xf>
    <xf numFmtId="169" fontId="31" fillId="17" borderId="39" xfId="3" applyNumberFormat="1" applyFont="1" applyFill="1" applyBorder="1" applyAlignment="1">
      <alignment horizontal="center" wrapText="1"/>
    </xf>
    <xf numFmtId="0" fontId="32" fillId="17" borderId="3" xfId="0" applyFont="1" applyFill="1" applyBorder="1" applyAlignment="1">
      <alignment horizontal="center" vertical="center" wrapText="1"/>
    </xf>
    <xf numFmtId="0" fontId="31" fillId="17" borderId="3" xfId="0" applyFont="1" applyFill="1" applyBorder="1" applyAlignment="1">
      <alignment horizontal="right" wrapText="1"/>
    </xf>
    <xf numFmtId="49" fontId="31" fillId="21" borderId="3" xfId="0" applyNumberFormat="1" applyFont="1" applyFill="1" applyBorder="1"/>
    <xf numFmtId="169" fontId="31" fillId="17" borderId="3" xfId="3" applyNumberFormat="1" applyFont="1" applyFill="1" applyBorder="1" applyAlignment="1">
      <alignment horizontal="center" wrapText="1"/>
    </xf>
    <xf numFmtId="164" fontId="20" fillId="17" borderId="3" xfId="4" applyFont="1" applyFill="1" applyBorder="1" applyAlignment="1">
      <alignment wrapText="1"/>
    </xf>
    <xf numFmtId="0" fontId="31" fillId="20" borderId="3" xfId="0" applyFont="1" applyFill="1" applyBorder="1" applyAlignment="1">
      <alignment horizontal="center" vertical="center" wrapText="1"/>
    </xf>
    <xf numFmtId="164" fontId="20" fillId="20" borderId="2" xfId="4" applyFont="1" applyFill="1" applyBorder="1" applyAlignment="1">
      <alignment wrapText="1"/>
    </xf>
    <xf numFmtId="169" fontId="31" fillId="20" borderId="3" xfId="3" applyNumberFormat="1" applyFont="1" applyFill="1" applyBorder="1" applyAlignment="1">
      <alignment horizontal="center" wrapText="1"/>
    </xf>
    <xf numFmtId="0" fontId="32" fillId="20" borderId="3" xfId="0" applyFont="1" applyFill="1" applyBorder="1" applyAlignment="1">
      <alignment horizontal="center" vertical="center" wrapText="1"/>
    </xf>
    <xf numFmtId="49" fontId="31" fillId="21" borderId="63" xfId="0" applyNumberFormat="1" applyFont="1" applyFill="1" applyBorder="1"/>
    <xf numFmtId="0" fontId="30" fillId="20" borderId="3" xfId="0" applyFont="1" applyFill="1" applyBorder="1" applyAlignment="1">
      <alignment vertical="center" wrapText="1"/>
    </xf>
    <xf numFmtId="167" fontId="35" fillId="20" borderId="3" xfId="0" applyNumberFormat="1" applyFont="1" applyFill="1" applyBorder="1" applyAlignment="1">
      <alignment horizontal="center" wrapText="1"/>
    </xf>
    <xf numFmtId="169" fontId="30" fillId="11" borderId="3" xfId="0" applyNumberFormat="1"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0" borderId="3" xfId="0" applyFont="1" applyBorder="1" applyAlignment="1">
      <alignment horizontal="center" wrapText="1"/>
    </xf>
    <xf numFmtId="169" fontId="31" fillId="0" borderId="3" xfId="3" applyNumberFormat="1" applyFont="1" applyFill="1" applyBorder="1" applyAlignment="1">
      <alignment horizontal="center" wrapText="1"/>
    </xf>
    <xf numFmtId="0" fontId="32" fillId="0" borderId="3" xfId="0" applyFont="1" applyBorder="1" applyAlignment="1">
      <alignment horizontal="center" vertical="center" wrapText="1"/>
    </xf>
    <xf numFmtId="166" fontId="30" fillId="0" borderId="3" xfId="3" applyFont="1" applyFill="1" applyBorder="1"/>
    <xf numFmtId="169" fontId="32" fillId="0" borderId="0" xfId="3" applyNumberFormat="1" applyFont="1" applyFill="1" applyBorder="1" applyAlignment="1">
      <alignment horizontal="center" vertical="center" wrapText="1"/>
    </xf>
    <xf numFmtId="49" fontId="31" fillId="22" borderId="0" xfId="0" applyNumberFormat="1" applyFont="1" applyFill="1"/>
    <xf numFmtId="169" fontId="31" fillId="20" borderId="5" xfId="3" applyNumberFormat="1" applyFont="1" applyFill="1" applyBorder="1" applyAlignment="1">
      <alignment horizontal="center" wrapText="1"/>
    </xf>
    <xf numFmtId="167" fontId="30" fillId="6" borderId="3" xfId="0" applyNumberFormat="1" applyFont="1" applyFill="1" applyBorder="1" applyAlignment="1">
      <alignment horizontal="center" wrapText="1"/>
    </xf>
    <xf numFmtId="0" fontId="20" fillId="6" borderId="3" xfId="0" applyFont="1" applyFill="1" applyBorder="1" applyAlignment="1">
      <alignment horizontal="center"/>
    </xf>
    <xf numFmtId="0" fontId="30" fillId="6" borderId="3" xfId="0" applyFont="1" applyFill="1" applyBorder="1" applyAlignment="1">
      <alignment horizontal="center" vertical="center" wrapText="1"/>
    </xf>
    <xf numFmtId="0" fontId="20" fillId="6" borderId="3" xfId="0" applyFont="1" applyFill="1" applyBorder="1" applyAlignment="1">
      <alignment horizontal="right"/>
    </xf>
    <xf numFmtId="164" fontId="20" fillId="6" borderId="1" xfId="4" applyFont="1" applyFill="1" applyBorder="1" applyAlignment="1">
      <alignment wrapText="1"/>
    </xf>
    <xf numFmtId="169" fontId="31" fillId="6" borderId="64" xfId="3" applyNumberFormat="1" applyFont="1" applyFill="1" applyBorder="1" applyAlignment="1">
      <alignment horizontal="center" wrapText="1"/>
    </xf>
    <xf numFmtId="0" fontId="32" fillId="6" borderId="2" xfId="0" applyFont="1" applyFill="1" applyBorder="1" applyAlignment="1">
      <alignment horizontal="center" vertical="center" wrapText="1"/>
    </xf>
    <xf numFmtId="167" fontId="30" fillId="23" borderId="3" xfId="0" applyNumberFormat="1" applyFont="1" applyFill="1" applyBorder="1" applyAlignment="1">
      <alignment horizontal="center"/>
    </xf>
    <xf numFmtId="0" fontId="30" fillId="23" borderId="3" xfId="0" applyFont="1" applyFill="1" applyBorder="1" applyAlignment="1">
      <alignment horizontal="center" vertical="center" wrapText="1"/>
    </xf>
    <xf numFmtId="0" fontId="30" fillId="23" borderId="3" xfId="0" applyFont="1" applyFill="1" applyBorder="1" applyAlignment="1">
      <alignment horizontal="right" wrapText="1"/>
    </xf>
    <xf numFmtId="170" fontId="30" fillId="23" borderId="2" xfId="3" applyNumberFormat="1" applyFont="1" applyFill="1" applyBorder="1" applyAlignment="1">
      <alignment vertical="top" wrapText="1"/>
    </xf>
    <xf numFmtId="3" fontId="31" fillId="23" borderId="39" xfId="0" applyNumberFormat="1" applyFont="1" applyFill="1" applyBorder="1" applyAlignment="1">
      <alignment horizontal="right"/>
    </xf>
    <xf numFmtId="0" fontId="32" fillId="23" borderId="3" xfId="0" applyFont="1" applyFill="1" applyBorder="1" applyAlignment="1">
      <alignment horizontal="center" vertical="center" wrapText="1"/>
    </xf>
    <xf numFmtId="3" fontId="31" fillId="23" borderId="3" xfId="0" applyNumberFormat="1" applyFont="1" applyFill="1" applyBorder="1" applyAlignment="1">
      <alignment horizontal="right"/>
    </xf>
    <xf numFmtId="0" fontId="36" fillId="23" borderId="3" xfId="0" applyFont="1" applyFill="1" applyBorder="1" applyAlignment="1">
      <alignment horizontal="left" vertical="top" wrapText="1"/>
    </xf>
    <xf numFmtId="3" fontId="31" fillId="23" borderId="3" xfId="3" applyNumberFormat="1" applyFont="1" applyFill="1" applyBorder="1" applyAlignment="1">
      <alignment horizontal="right"/>
    </xf>
    <xf numFmtId="0" fontId="20" fillId="23" borderId="3" xfId="0" applyFont="1" applyFill="1" applyBorder="1" applyAlignment="1">
      <alignment wrapText="1"/>
    </xf>
    <xf numFmtId="164" fontId="20" fillId="23" borderId="3" xfId="4" applyFont="1" applyFill="1" applyBorder="1" applyAlignment="1">
      <alignment wrapText="1"/>
    </xf>
    <xf numFmtId="0" fontId="37" fillId="23" borderId="65" xfId="0" applyFont="1" applyFill="1" applyBorder="1" applyAlignment="1">
      <alignment horizontal="left" vertical="top"/>
    </xf>
    <xf numFmtId="167" fontId="30" fillId="23" borderId="3" xfId="0" applyNumberFormat="1" applyFont="1" applyFill="1" applyBorder="1" applyAlignment="1">
      <alignment horizontal="center" wrapText="1"/>
    </xf>
    <xf numFmtId="170" fontId="37" fillId="23" borderId="65" xfId="6" applyNumberFormat="1" applyFont="1" applyFill="1" applyBorder="1" applyAlignment="1">
      <alignment horizontal="left" vertical="top" wrapText="1"/>
    </xf>
    <xf numFmtId="170" fontId="37" fillId="20" borderId="65" xfId="6" applyNumberFormat="1" applyFont="1" applyFill="1" applyBorder="1" applyAlignment="1">
      <alignment horizontal="left" vertical="top" wrapText="1"/>
    </xf>
    <xf numFmtId="3" fontId="31" fillId="20" borderId="3" xfId="3" applyNumberFormat="1" applyFont="1" applyFill="1" applyBorder="1" applyAlignment="1">
      <alignment horizontal="right"/>
    </xf>
    <xf numFmtId="167" fontId="31" fillId="17" borderId="3" xfId="0" applyNumberFormat="1" applyFont="1" applyFill="1" applyBorder="1" applyAlignment="1">
      <alignment horizontal="center" wrapText="1"/>
    </xf>
    <xf numFmtId="0" fontId="31" fillId="17" borderId="3" xfId="0" applyFont="1" applyFill="1" applyBorder="1" applyAlignment="1">
      <alignment horizontal="center" vertical="center" wrapText="1"/>
    </xf>
    <xf numFmtId="0" fontId="31" fillId="17" borderId="3" xfId="0" applyFont="1" applyFill="1" applyBorder="1" applyAlignment="1">
      <alignment horizontal="left" vertical="center" wrapText="1"/>
    </xf>
    <xf numFmtId="0" fontId="35" fillId="17" borderId="3" xfId="0" applyFont="1" applyFill="1" applyBorder="1" applyAlignment="1">
      <alignment horizontal="center" vertical="center" wrapText="1"/>
    </xf>
    <xf numFmtId="167" fontId="31" fillId="5" borderId="3" xfId="0" applyNumberFormat="1" applyFont="1" applyFill="1" applyBorder="1" applyAlignment="1">
      <alignment horizontal="center" wrapText="1"/>
    </xf>
    <xf numFmtId="0" fontId="31" fillId="5" borderId="3" xfId="0" applyFont="1" applyFill="1" applyBorder="1" applyAlignment="1">
      <alignment horizontal="center" vertical="center" wrapText="1"/>
    </xf>
    <xf numFmtId="0" fontId="31" fillId="5" borderId="3" xfId="0" applyFont="1" applyFill="1" applyBorder="1" applyAlignment="1">
      <alignment horizontal="right" wrapText="1"/>
    </xf>
    <xf numFmtId="0" fontId="31" fillId="5" borderId="3" xfId="0" applyFont="1" applyFill="1" applyBorder="1" applyAlignment="1">
      <alignment horizontal="left" vertical="center" wrapText="1"/>
    </xf>
    <xf numFmtId="169" fontId="31" fillId="5" borderId="3" xfId="3" applyNumberFormat="1" applyFont="1" applyFill="1" applyBorder="1" applyAlignment="1">
      <alignment horizontal="center" wrapText="1"/>
    </xf>
    <xf numFmtId="0" fontId="35" fillId="5" borderId="3" xfId="0" applyFont="1" applyFill="1" applyBorder="1" applyAlignment="1">
      <alignment horizontal="center" vertical="center" wrapText="1"/>
    </xf>
    <xf numFmtId="0" fontId="38" fillId="0" borderId="0" xfId="0" applyFont="1" applyAlignment="1">
      <alignment wrapText="1"/>
    </xf>
    <xf numFmtId="167" fontId="31" fillId="23" borderId="3" xfId="0" applyNumberFormat="1" applyFont="1" applyFill="1" applyBorder="1" applyAlignment="1">
      <alignment horizontal="center" wrapText="1"/>
    </xf>
    <xf numFmtId="0" fontId="31" fillId="23" borderId="3" xfId="0" applyFont="1" applyFill="1" applyBorder="1" applyAlignment="1">
      <alignment horizontal="center" vertical="center" wrapText="1"/>
    </xf>
    <xf numFmtId="0" fontId="31" fillId="23" borderId="3" xfId="0" applyFont="1" applyFill="1" applyBorder="1" applyAlignment="1">
      <alignment horizontal="right" wrapText="1"/>
    </xf>
    <xf numFmtId="0" fontId="31" fillId="23" borderId="3" xfId="0" applyFont="1" applyFill="1" applyBorder="1" applyAlignment="1">
      <alignment horizontal="left" vertical="center" wrapText="1"/>
    </xf>
    <xf numFmtId="169" fontId="31" fillId="23" borderId="3" xfId="3" applyNumberFormat="1" applyFont="1" applyFill="1" applyBorder="1" applyAlignment="1">
      <alignment horizontal="center" wrapText="1"/>
    </xf>
    <xf numFmtId="0" fontId="35" fillId="23" borderId="3" xfId="0" applyFont="1" applyFill="1" applyBorder="1" applyAlignment="1">
      <alignment horizontal="center" vertical="center" wrapText="1"/>
    </xf>
    <xf numFmtId="167" fontId="31" fillId="20" borderId="3" xfId="0" applyNumberFormat="1" applyFont="1" applyFill="1" applyBorder="1" applyAlignment="1">
      <alignment horizontal="center" wrapText="1"/>
    </xf>
    <xf numFmtId="0" fontId="31" fillId="20" borderId="3" xfId="0" applyFont="1" applyFill="1" applyBorder="1" applyAlignment="1">
      <alignment horizontal="right" wrapText="1"/>
    </xf>
    <xf numFmtId="0" fontId="31" fillId="20" borderId="3" xfId="0" applyFont="1" applyFill="1" applyBorder="1" applyAlignment="1">
      <alignment horizontal="left" vertical="center" wrapText="1"/>
    </xf>
    <xf numFmtId="0" fontId="35" fillId="20" borderId="3" xfId="0" applyFont="1" applyFill="1" applyBorder="1" applyAlignment="1">
      <alignment horizontal="center" vertical="center" wrapText="1"/>
    </xf>
    <xf numFmtId="0" fontId="32" fillId="0" borderId="39" xfId="0" applyFont="1" applyBorder="1" applyAlignment="1">
      <alignment vertical="center" wrapText="1"/>
    </xf>
    <xf numFmtId="169" fontId="35" fillId="15" borderId="0" xfId="3" applyNumberFormat="1" applyFont="1" applyFill="1" applyBorder="1" applyAlignment="1">
      <alignment horizontal="center" vertical="center" wrapText="1"/>
    </xf>
    <xf numFmtId="0" fontId="35" fillId="0" borderId="0" xfId="0" applyFont="1" applyAlignment="1">
      <alignment wrapText="1"/>
    </xf>
    <xf numFmtId="0" fontId="30" fillId="24" borderId="0" xfId="0" applyFont="1" applyFill="1"/>
    <xf numFmtId="167" fontId="31" fillId="25" borderId="66" xfId="0" applyNumberFormat="1" applyFont="1" applyFill="1" applyBorder="1" applyAlignment="1">
      <alignment horizontal="center"/>
    </xf>
    <xf numFmtId="0" fontId="30" fillId="26" borderId="3" xfId="0" applyFont="1" applyFill="1" applyBorder="1" applyAlignment="1">
      <alignment horizontal="center" vertical="center"/>
    </xf>
    <xf numFmtId="170" fontId="30" fillId="26" borderId="3" xfId="3" applyNumberFormat="1" applyFont="1" applyFill="1" applyBorder="1" applyAlignment="1">
      <alignment horizontal="center" wrapText="1"/>
    </xf>
    <xf numFmtId="170" fontId="30" fillId="26" borderId="3" xfId="3" applyNumberFormat="1" applyFont="1" applyFill="1" applyBorder="1" applyAlignment="1">
      <alignment horizontal="right" wrapText="1"/>
    </xf>
    <xf numFmtId="49" fontId="31" fillId="25" borderId="4" xfId="0" applyNumberFormat="1" applyFont="1" applyFill="1" applyBorder="1"/>
    <xf numFmtId="169" fontId="31" fillId="26" borderId="61" xfId="3" applyNumberFormat="1" applyFont="1" applyFill="1" applyBorder="1" applyAlignment="1">
      <alignment horizontal="center" wrapText="1"/>
    </xf>
    <xf numFmtId="0" fontId="32" fillId="26" borderId="2" xfId="0" applyFont="1" applyFill="1" applyBorder="1" applyAlignment="1">
      <alignment horizontal="center" vertical="center" wrapText="1"/>
    </xf>
    <xf numFmtId="169" fontId="30" fillId="27" borderId="3" xfId="3" applyNumberFormat="1" applyFont="1" applyFill="1" applyBorder="1"/>
    <xf numFmtId="0" fontId="32" fillId="0" borderId="0" xfId="0" applyFont="1" applyAlignment="1">
      <alignment horizontal="center" vertical="center"/>
    </xf>
    <xf numFmtId="167" fontId="31" fillId="28" borderId="66" xfId="0" applyNumberFormat="1" applyFont="1" applyFill="1" applyBorder="1" applyAlignment="1">
      <alignment horizontal="center"/>
    </xf>
    <xf numFmtId="0" fontId="30" fillId="29" borderId="3" xfId="0" applyFont="1" applyFill="1" applyBorder="1" applyAlignment="1">
      <alignment horizontal="center" vertical="center"/>
    </xf>
    <xf numFmtId="170" fontId="30" fillId="29" borderId="3" xfId="3" applyNumberFormat="1" applyFont="1" applyFill="1" applyBorder="1" applyAlignment="1">
      <alignment horizontal="center" wrapText="1"/>
    </xf>
    <xf numFmtId="170" fontId="30" fillId="29" borderId="3" xfId="3" applyNumberFormat="1" applyFont="1" applyFill="1" applyBorder="1" applyAlignment="1">
      <alignment horizontal="right" wrapText="1"/>
    </xf>
    <xf numFmtId="49" fontId="31" fillId="28" borderId="4" xfId="0" applyNumberFormat="1" applyFont="1" applyFill="1" applyBorder="1"/>
    <xf numFmtId="166" fontId="31" fillId="29" borderId="61" xfId="3" applyFont="1" applyFill="1" applyBorder="1" applyAlignment="1">
      <alignment horizontal="center" wrapText="1"/>
    </xf>
    <xf numFmtId="0" fontId="32" fillId="29" borderId="2" xfId="0" applyFont="1" applyFill="1" applyBorder="1" applyAlignment="1">
      <alignment horizontal="center" vertical="center" wrapText="1"/>
    </xf>
    <xf numFmtId="169" fontId="31" fillId="26" borderId="64" xfId="3" applyNumberFormat="1" applyFont="1" applyFill="1" applyBorder="1" applyAlignment="1">
      <alignment horizontal="center" wrapText="1"/>
    </xf>
    <xf numFmtId="167" fontId="31" fillId="30" borderId="66" xfId="0" applyNumberFormat="1" applyFont="1" applyFill="1" applyBorder="1" applyAlignment="1">
      <alignment horizontal="center"/>
    </xf>
    <xf numFmtId="0" fontId="30" fillId="6" borderId="3" xfId="0" applyFont="1" applyFill="1" applyBorder="1" applyAlignment="1">
      <alignment horizontal="center" vertical="center"/>
    </xf>
    <xf numFmtId="170" fontId="30" fillId="6" borderId="3" xfId="3" applyNumberFormat="1" applyFont="1" applyFill="1" applyBorder="1" applyAlignment="1">
      <alignment horizontal="center" vertical="center" wrapText="1"/>
    </xf>
    <xf numFmtId="170" fontId="30" fillId="6" borderId="3" xfId="3" applyNumberFormat="1" applyFont="1" applyFill="1" applyBorder="1" applyAlignment="1">
      <alignment horizontal="right" wrapText="1"/>
    </xf>
    <xf numFmtId="49" fontId="31" fillId="30" borderId="3" xfId="0" applyNumberFormat="1" applyFont="1" applyFill="1" applyBorder="1"/>
    <xf numFmtId="169" fontId="31" fillId="6" borderId="52" xfId="3" applyNumberFormat="1" applyFont="1" applyFill="1" applyBorder="1" applyAlignment="1">
      <alignment horizontal="center" wrapText="1"/>
    </xf>
    <xf numFmtId="0" fontId="32" fillId="6" borderId="3" xfId="0" applyFont="1" applyFill="1" applyBorder="1" applyAlignment="1">
      <alignment horizontal="center" vertical="center" wrapText="1"/>
    </xf>
    <xf numFmtId="0" fontId="30" fillId="31" borderId="0" xfId="0" applyFont="1" applyFill="1"/>
    <xf numFmtId="170" fontId="30" fillId="6" borderId="3" xfId="3" applyNumberFormat="1" applyFont="1" applyFill="1" applyBorder="1" applyAlignment="1">
      <alignment horizontal="center" wrapText="1"/>
    </xf>
    <xf numFmtId="49" fontId="31" fillId="30" borderId="4" xfId="0" applyNumberFormat="1" applyFont="1" applyFill="1" applyBorder="1"/>
    <xf numFmtId="169" fontId="31" fillId="6" borderId="61" xfId="3" applyNumberFormat="1" applyFont="1" applyFill="1" applyBorder="1" applyAlignment="1">
      <alignment horizontal="center" wrapText="1"/>
    </xf>
    <xf numFmtId="164" fontId="30" fillId="6" borderId="3" xfId="4" applyFont="1" applyFill="1" applyBorder="1" applyAlignment="1">
      <alignment horizontal="center" vertical="center"/>
    </xf>
    <xf numFmtId="164" fontId="31" fillId="6" borderId="1" xfId="4" applyFont="1" applyFill="1" applyBorder="1" applyAlignment="1">
      <alignment wrapText="1"/>
    </xf>
    <xf numFmtId="167" fontId="31" fillId="32" borderId="66" xfId="0" applyNumberFormat="1" applyFont="1" applyFill="1" applyBorder="1" applyAlignment="1">
      <alignment horizontal="center"/>
    </xf>
    <xf numFmtId="0" fontId="30" fillId="19" borderId="3" xfId="0" applyFont="1" applyFill="1" applyBorder="1" applyAlignment="1">
      <alignment horizontal="center" vertical="center"/>
    </xf>
    <xf numFmtId="0" fontId="30" fillId="19" borderId="3" xfId="0" applyFont="1" applyFill="1" applyBorder="1" applyAlignment="1">
      <alignment horizontal="center" wrapText="1"/>
    </xf>
    <xf numFmtId="49" fontId="31" fillId="32" borderId="4" xfId="0" applyNumberFormat="1" applyFont="1" applyFill="1" applyBorder="1"/>
    <xf numFmtId="0" fontId="39" fillId="0" borderId="0" xfId="0" applyFont="1" applyAlignment="1">
      <alignment horizontal="center" vertical="center" textRotation="180"/>
    </xf>
    <xf numFmtId="0" fontId="31" fillId="6" borderId="4" xfId="0" applyFont="1" applyFill="1" applyBorder="1" applyAlignment="1">
      <alignment wrapText="1"/>
    </xf>
    <xf numFmtId="0" fontId="30" fillId="33" borderId="0" xfId="0" applyFont="1" applyFill="1"/>
    <xf numFmtId="167" fontId="30" fillId="6" borderId="3" xfId="0" applyNumberFormat="1" applyFont="1" applyFill="1" applyBorder="1" applyAlignment="1">
      <alignment horizontal="center"/>
    </xf>
    <xf numFmtId="164" fontId="40" fillId="6" borderId="1" xfId="4" applyFont="1" applyFill="1" applyBorder="1" applyAlignment="1">
      <alignment wrapText="1"/>
    </xf>
    <xf numFmtId="0" fontId="30" fillId="34" borderId="0" xfId="0" applyFont="1" applyFill="1"/>
    <xf numFmtId="164" fontId="40" fillId="6" borderId="4" xfId="4" applyFont="1" applyFill="1" applyBorder="1" applyAlignment="1">
      <alignment wrapText="1"/>
    </xf>
    <xf numFmtId="167" fontId="15" fillId="20" borderId="0" xfId="0" applyNumberFormat="1" applyFont="1" applyFill="1" applyAlignment="1">
      <alignment horizontal="center"/>
    </xf>
    <xf numFmtId="0" fontId="30" fillId="20" borderId="3" xfId="0" applyFont="1" applyFill="1" applyBorder="1" applyAlignment="1">
      <alignment horizontal="center"/>
    </xf>
    <xf numFmtId="0" fontId="30" fillId="20" borderId="3" xfId="0" applyFont="1" applyFill="1" applyBorder="1" applyAlignment="1">
      <alignment horizontal="right"/>
    </xf>
    <xf numFmtId="164" fontId="37" fillId="20" borderId="3" xfId="4" applyFont="1" applyFill="1" applyBorder="1" applyAlignment="1">
      <alignment wrapText="1"/>
    </xf>
    <xf numFmtId="169" fontId="31" fillId="20" borderId="39" xfId="3" applyNumberFormat="1" applyFont="1" applyFill="1" applyBorder="1" applyAlignment="1">
      <alignment horizontal="center" wrapText="1"/>
    </xf>
    <xf numFmtId="167" fontId="31" fillId="25" borderId="67" xfId="0" applyNumberFormat="1" applyFont="1" applyFill="1" applyBorder="1" applyAlignment="1">
      <alignment horizontal="center"/>
    </xf>
    <xf numFmtId="49" fontId="31" fillId="25" borderId="3" xfId="0" applyNumberFormat="1" applyFont="1" applyFill="1" applyBorder="1"/>
    <xf numFmtId="169" fontId="31" fillId="26" borderId="3" xfId="3" applyNumberFormat="1" applyFont="1" applyFill="1" applyBorder="1" applyAlignment="1">
      <alignment horizontal="center" wrapText="1"/>
    </xf>
    <xf numFmtId="0" fontId="32" fillId="26" borderId="3" xfId="0" applyFont="1" applyFill="1" applyBorder="1" applyAlignment="1">
      <alignment horizontal="center" vertical="center" wrapText="1"/>
    </xf>
    <xf numFmtId="0" fontId="30" fillId="35" borderId="0" xfId="0" applyFont="1" applyFill="1"/>
    <xf numFmtId="167" fontId="31" fillId="16" borderId="63" xfId="0" applyNumberFormat="1" applyFont="1" applyFill="1" applyBorder="1" applyAlignment="1">
      <alignment horizontal="center"/>
    </xf>
    <xf numFmtId="0" fontId="30" fillId="16" borderId="3" xfId="0" applyFont="1" applyFill="1" applyBorder="1" applyAlignment="1">
      <alignment horizontal="center" vertical="center"/>
    </xf>
    <xf numFmtId="170" fontId="30" fillId="16" borderId="3" xfId="3" applyNumberFormat="1" applyFont="1" applyFill="1" applyBorder="1" applyAlignment="1">
      <alignment horizontal="right" wrapText="1"/>
    </xf>
    <xf numFmtId="49" fontId="31" fillId="36" borderId="63" xfId="0" applyNumberFormat="1" applyFont="1" applyFill="1" applyBorder="1"/>
    <xf numFmtId="169" fontId="31" fillId="16" borderId="3" xfId="3" applyNumberFormat="1" applyFont="1" applyFill="1" applyBorder="1" applyAlignment="1">
      <alignment horizontal="center"/>
    </xf>
    <xf numFmtId="0" fontId="30" fillId="17" borderId="0" xfId="0" applyFont="1" applyFill="1"/>
    <xf numFmtId="167" fontId="31" fillId="22" borderId="63" xfId="0" applyNumberFormat="1" applyFont="1" applyFill="1" applyBorder="1" applyAlignment="1">
      <alignment horizontal="center"/>
    </xf>
    <xf numFmtId="0" fontId="30" fillId="20" borderId="3" xfId="0" applyFont="1" applyFill="1" applyBorder="1" applyAlignment="1">
      <alignment horizontal="center" vertical="center"/>
    </xf>
    <xf numFmtId="170" fontId="30" fillId="20" borderId="3" xfId="3" applyNumberFormat="1" applyFont="1" applyFill="1" applyBorder="1" applyAlignment="1">
      <alignment horizontal="right" wrapText="1"/>
    </xf>
    <xf numFmtId="169" fontId="31" fillId="20" borderId="3" xfId="3" applyNumberFormat="1" applyFont="1" applyFill="1" applyBorder="1" applyAlignment="1">
      <alignment horizontal="center"/>
    </xf>
    <xf numFmtId="167" fontId="31" fillId="36" borderId="63" xfId="0" applyNumberFormat="1" applyFont="1" applyFill="1" applyBorder="1" applyAlignment="1">
      <alignment horizontal="center"/>
    </xf>
    <xf numFmtId="49" fontId="31" fillId="36" borderId="3" xfId="0" applyNumberFormat="1" applyFont="1" applyFill="1" applyBorder="1"/>
    <xf numFmtId="169" fontId="31" fillId="16" borderId="3" xfId="3" applyNumberFormat="1" applyFont="1" applyFill="1" applyBorder="1" applyAlignment="1">
      <alignment horizontal="center" wrapText="1"/>
    </xf>
    <xf numFmtId="167" fontId="31" fillId="25" borderId="63" xfId="0" applyNumberFormat="1" applyFont="1" applyFill="1" applyBorder="1" applyAlignment="1">
      <alignment horizontal="center"/>
    </xf>
    <xf numFmtId="49" fontId="31" fillId="25" borderId="63" xfId="0" applyNumberFormat="1" applyFont="1" applyFill="1" applyBorder="1"/>
    <xf numFmtId="169" fontId="31" fillId="26" borderId="3" xfId="3" applyNumberFormat="1" applyFont="1" applyFill="1" applyBorder="1" applyAlignment="1">
      <alignment horizontal="center"/>
    </xf>
    <xf numFmtId="0" fontId="30" fillId="26" borderId="3" xfId="7" quotePrefix="1" applyFont="1" applyFill="1" applyBorder="1" applyAlignment="1">
      <alignment horizontal="left"/>
    </xf>
    <xf numFmtId="169" fontId="30" fillId="27" borderId="3" xfId="3" applyNumberFormat="1" applyFont="1" applyFill="1" applyBorder="1" applyAlignment="1">
      <alignment horizontal="left" wrapText="1"/>
    </xf>
    <xf numFmtId="49" fontId="31" fillId="26" borderId="63" xfId="0" applyNumberFormat="1" applyFont="1" applyFill="1" applyBorder="1"/>
    <xf numFmtId="169" fontId="31" fillId="26" borderId="3" xfId="3" quotePrefix="1" applyNumberFormat="1" applyFont="1" applyFill="1" applyBorder="1" applyAlignment="1">
      <alignment horizontal="center"/>
    </xf>
    <xf numFmtId="49" fontId="31" fillId="26" borderId="3" xfId="0" applyNumberFormat="1" applyFont="1" applyFill="1" applyBorder="1"/>
    <xf numFmtId="167" fontId="31" fillId="28" borderId="63" xfId="0" applyNumberFormat="1" applyFont="1" applyFill="1" applyBorder="1" applyAlignment="1">
      <alignment horizontal="center"/>
    </xf>
    <xf numFmtId="49" fontId="31" fillId="29" borderId="63" xfId="0" applyNumberFormat="1" applyFont="1" applyFill="1" applyBorder="1"/>
    <xf numFmtId="169" fontId="31" fillId="29" borderId="3" xfId="3" quotePrefix="1" applyNumberFormat="1" applyFont="1" applyFill="1" applyBorder="1" applyAlignment="1">
      <alignment horizontal="center"/>
    </xf>
    <xf numFmtId="0" fontId="32" fillId="29" borderId="3" xfId="0" applyFont="1" applyFill="1" applyBorder="1" applyAlignment="1">
      <alignment horizontal="center" vertical="center" wrapText="1"/>
    </xf>
    <xf numFmtId="169" fontId="30" fillId="12" borderId="3" xfId="3" applyNumberFormat="1" applyFont="1" applyFill="1" applyBorder="1" applyAlignment="1">
      <alignment horizontal="left" wrapText="1"/>
    </xf>
    <xf numFmtId="167" fontId="31" fillId="37" borderId="63" xfId="0" applyNumberFormat="1" applyFont="1" applyFill="1" applyBorder="1" applyAlignment="1">
      <alignment horizontal="center"/>
    </xf>
    <xf numFmtId="0" fontId="30" fillId="4" borderId="3" xfId="0" applyFont="1" applyFill="1" applyBorder="1" applyAlignment="1">
      <alignment horizontal="center" vertical="center"/>
    </xf>
    <xf numFmtId="170" fontId="30" fillId="4" borderId="3" xfId="3" applyNumberFormat="1" applyFont="1" applyFill="1" applyBorder="1" applyAlignment="1">
      <alignment horizontal="right" wrapText="1"/>
    </xf>
    <xf numFmtId="49" fontId="31" fillId="4" borderId="63" xfId="0" applyNumberFormat="1" applyFont="1" applyFill="1" applyBorder="1"/>
    <xf numFmtId="169" fontId="31" fillId="4" borderId="3" xfId="3" quotePrefix="1" applyNumberFormat="1" applyFont="1" applyFill="1" applyBorder="1" applyAlignment="1">
      <alignment horizontal="center"/>
    </xf>
    <xf numFmtId="0" fontId="32" fillId="4" borderId="3" xfId="0" applyFont="1" applyFill="1" applyBorder="1" applyAlignment="1">
      <alignment horizontal="center" vertical="center" wrapText="1"/>
    </xf>
    <xf numFmtId="49" fontId="31" fillId="28" borderId="3" xfId="0" applyNumberFormat="1" applyFont="1" applyFill="1" applyBorder="1"/>
    <xf numFmtId="169" fontId="31" fillId="29" borderId="3" xfId="3" applyNumberFormat="1" applyFont="1" applyFill="1" applyBorder="1" applyAlignment="1">
      <alignment horizontal="center" wrapText="1"/>
    </xf>
    <xf numFmtId="169" fontId="30" fillId="12" borderId="3" xfId="3" applyNumberFormat="1" applyFont="1" applyFill="1" applyBorder="1"/>
    <xf numFmtId="49" fontId="31" fillId="37" borderId="3" xfId="0" applyNumberFormat="1" applyFont="1" applyFill="1" applyBorder="1"/>
    <xf numFmtId="169" fontId="31" fillId="4" borderId="3" xfId="3" applyNumberFormat="1" applyFont="1" applyFill="1" applyBorder="1" applyAlignment="1">
      <alignment horizontal="center" wrapText="1"/>
    </xf>
    <xf numFmtId="49" fontId="31" fillId="22" borderId="3" xfId="0" applyNumberFormat="1" applyFont="1" applyFill="1" applyBorder="1"/>
    <xf numFmtId="0" fontId="31" fillId="29" borderId="3" xfId="0" applyFont="1" applyFill="1" applyBorder="1" applyAlignment="1">
      <alignment horizontal="center" vertical="center"/>
    </xf>
    <xf numFmtId="170" fontId="31" fillId="29" borderId="3" xfId="3" applyNumberFormat="1" applyFont="1" applyFill="1" applyBorder="1" applyAlignment="1">
      <alignment horizontal="right" wrapText="1"/>
    </xf>
    <xf numFmtId="0" fontId="35" fillId="29" borderId="3" xfId="0" applyFont="1" applyFill="1" applyBorder="1" applyAlignment="1">
      <alignment horizontal="center" vertical="center" wrapText="1"/>
    </xf>
    <xf numFmtId="0" fontId="31" fillId="4" borderId="3" xfId="0" applyFont="1" applyFill="1" applyBorder="1" applyAlignment="1">
      <alignment horizontal="center" vertical="center"/>
    </xf>
    <xf numFmtId="170" fontId="31" fillId="4" borderId="3" xfId="3" applyNumberFormat="1" applyFont="1" applyFill="1" applyBorder="1" applyAlignment="1">
      <alignment horizontal="right" wrapText="1"/>
    </xf>
    <xf numFmtId="0" fontId="35" fillId="4" borderId="3" xfId="0" applyFont="1" applyFill="1" applyBorder="1" applyAlignment="1">
      <alignment horizontal="center" vertical="center" wrapText="1"/>
    </xf>
    <xf numFmtId="0" fontId="31" fillId="29" borderId="3" xfId="7" quotePrefix="1" applyFont="1" applyFill="1" applyBorder="1" applyAlignment="1">
      <alignment horizontal="left"/>
    </xf>
    <xf numFmtId="167" fontId="31" fillId="38" borderId="63" xfId="0" applyNumberFormat="1" applyFont="1" applyFill="1" applyBorder="1" applyAlignment="1">
      <alignment horizontal="center"/>
    </xf>
    <xf numFmtId="0" fontId="31" fillId="5" borderId="3" xfId="0" applyFont="1" applyFill="1" applyBorder="1" applyAlignment="1">
      <alignment horizontal="center" vertical="center"/>
    </xf>
    <xf numFmtId="0" fontId="31" fillId="5" borderId="3" xfId="7" quotePrefix="1" applyFont="1" applyFill="1" applyBorder="1" applyAlignment="1">
      <alignment horizontal="left"/>
    </xf>
    <xf numFmtId="169" fontId="31" fillId="5" borderId="3" xfId="3" quotePrefix="1" applyNumberFormat="1" applyFont="1" applyFill="1" applyBorder="1" applyAlignment="1">
      <alignment horizontal="center"/>
    </xf>
    <xf numFmtId="0" fontId="40" fillId="0" borderId="0" xfId="0" applyFont="1"/>
    <xf numFmtId="0" fontId="40" fillId="24" borderId="0" xfId="0" applyFont="1" applyFill="1"/>
    <xf numFmtId="49" fontId="31" fillId="29" borderId="3" xfId="0" applyNumberFormat="1" applyFont="1" applyFill="1" applyBorder="1"/>
    <xf numFmtId="49" fontId="31" fillId="4" borderId="3" xfId="0" applyNumberFormat="1" applyFont="1" applyFill="1" applyBorder="1"/>
    <xf numFmtId="169" fontId="31" fillId="4" borderId="5" xfId="3" applyNumberFormat="1" applyFont="1" applyFill="1" applyBorder="1" applyAlignment="1">
      <alignment horizontal="center" wrapText="1"/>
    </xf>
    <xf numFmtId="167" fontId="31" fillId="39" borderId="68" xfId="0" applyNumberFormat="1" applyFont="1" applyFill="1" applyBorder="1" applyAlignment="1">
      <alignment horizontal="center"/>
    </xf>
    <xf numFmtId="0" fontId="30" fillId="27" borderId="3" xfId="0" applyFont="1" applyFill="1" applyBorder="1" applyAlignment="1">
      <alignment horizontal="center" vertical="center"/>
    </xf>
    <xf numFmtId="170" fontId="30" fillId="27" borderId="3" xfId="3" applyNumberFormat="1" applyFont="1" applyFill="1" applyBorder="1" applyAlignment="1">
      <alignment horizontal="center" wrapText="1"/>
    </xf>
    <xf numFmtId="170" fontId="30" fillId="27" borderId="3" xfId="3" applyNumberFormat="1" applyFont="1" applyFill="1" applyBorder="1" applyAlignment="1">
      <alignment horizontal="right" wrapText="1"/>
    </xf>
    <xf numFmtId="0" fontId="30" fillId="27" borderId="4" xfId="7" applyFont="1" applyFill="1" applyBorder="1" applyAlignment="1">
      <alignment horizontal="left"/>
    </xf>
    <xf numFmtId="0" fontId="31" fillId="27" borderId="61" xfId="7" applyFont="1" applyFill="1" applyBorder="1" applyAlignment="1">
      <alignment horizontal="center"/>
    </xf>
    <xf numFmtId="0" fontId="32" fillId="27" borderId="2" xfId="0" applyFont="1" applyFill="1" applyBorder="1" applyAlignment="1">
      <alignment horizontal="center" vertical="center" wrapText="1"/>
    </xf>
    <xf numFmtId="167" fontId="31" fillId="32" borderId="68" xfId="0" applyNumberFormat="1" applyFont="1" applyFill="1" applyBorder="1" applyAlignment="1">
      <alignment horizontal="center"/>
    </xf>
    <xf numFmtId="0" fontId="30" fillId="19" borderId="4" xfId="0" applyFont="1" applyFill="1" applyBorder="1" applyAlignment="1">
      <alignment horizontal="left" vertical="center"/>
    </xf>
    <xf numFmtId="0" fontId="31" fillId="19" borderId="61" xfId="0" applyFont="1" applyFill="1" applyBorder="1" applyAlignment="1">
      <alignment horizontal="right"/>
    </xf>
    <xf numFmtId="169" fontId="31" fillId="19" borderId="61" xfId="3" applyNumberFormat="1" applyFont="1" applyFill="1" applyBorder="1" applyAlignment="1">
      <alignment horizontal="right"/>
    </xf>
    <xf numFmtId="167" fontId="31" fillId="28" borderId="68" xfId="0" applyNumberFormat="1" applyFont="1" applyFill="1" applyBorder="1" applyAlignment="1">
      <alignment horizontal="center"/>
    </xf>
    <xf numFmtId="0" fontId="30" fillId="29" borderId="3" xfId="0" applyFont="1" applyFill="1" applyBorder="1" applyAlignment="1">
      <alignment horizontal="center" vertical="center" wrapText="1"/>
    </xf>
    <xf numFmtId="0" fontId="30" fillId="29" borderId="3" xfId="0" applyFont="1" applyFill="1" applyBorder="1" applyAlignment="1">
      <alignment horizontal="right" vertical="center"/>
    </xf>
    <xf numFmtId="0" fontId="30" fillId="29" borderId="4" xfId="0" applyFont="1" applyFill="1" applyBorder="1" applyAlignment="1">
      <alignment horizontal="left" vertical="center"/>
    </xf>
    <xf numFmtId="166" fontId="31" fillId="29" borderId="61" xfId="3" applyFont="1" applyFill="1" applyBorder="1" applyAlignment="1">
      <alignment horizontal="center"/>
    </xf>
    <xf numFmtId="167" fontId="31" fillId="28" borderId="69" xfId="0" applyNumberFormat="1" applyFont="1" applyFill="1" applyBorder="1" applyAlignment="1">
      <alignment horizontal="center"/>
    </xf>
    <xf numFmtId="0" fontId="30" fillId="29" borderId="5" xfId="0" applyFont="1" applyFill="1" applyBorder="1" applyAlignment="1">
      <alignment horizontal="center" vertical="center"/>
    </xf>
    <xf numFmtId="0" fontId="30" fillId="29" borderId="39" xfId="0" applyFont="1" applyFill="1" applyBorder="1" applyAlignment="1">
      <alignment horizontal="center" vertical="center"/>
    </xf>
    <xf numFmtId="166" fontId="31" fillId="19" borderId="61" xfId="3" applyFont="1" applyFill="1" applyBorder="1" applyAlignment="1">
      <alignment horizontal="center"/>
    </xf>
    <xf numFmtId="166" fontId="31" fillId="19" borderId="64" xfId="3" applyFont="1" applyFill="1" applyBorder="1" applyAlignment="1">
      <alignment horizontal="center"/>
    </xf>
    <xf numFmtId="0" fontId="31" fillId="16" borderId="3" xfId="0" applyFont="1" applyFill="1" applyBorder="1" applyAlignment="1">
      <alignment horizontal="center" vertical="center"/>
    </xf>
    <xf numFmtId="170" fontId="31" fillId="16" borderId="3" xfId="3" applyNumberFormat="1" applyFont="1" applyFill="1" applyBorder="1" applyAlignment="1">
      <alignment horizontal="right" wrapText="1"/>
    </xf>
    <xf numFmtId="49" fontId="31" fillId="16" borderId="3" xfId="0" applyNumberFormat="1" applyFont="1" applyFill="1" applyBorder="1"/>
    <xf numFmtId="169" fontId="31" fillId="16" borderId="39" xfId="3" applyNumberFormat="1" applyFont="1" applyFill="1" applyBorder="1" applyAlignment="1">
      <alignment horizontal="center" wrapText="1"/>
    </xf>
    <xf numFmtId="0" fontId="35" fillId="16" borderId="3" xfId="0" applyFont="1" applyFill="1" applyBorder="1" applyAlignment="1">
      <alignment horizontal="center" vertical="center" wrapText="1"/>
    </xf>
    <xf numFmtId="170" fontId="31" fillId="5" borderId="3" xfId="3" applyNumberFormat="1" applyFont="1" applyFill="1" applyBorder="1" applyAlignment="1">
      <alignment horizontal="right" wrapText="1"/>
    </xf>
    <xf numFmtId="49" fontId="31" fillId="5" borderId="0" xfId="0" applyNumberFormat="1" applyFont="1" applyFill="1"/>
    <xf numFmtId="169" fontId="30" fillId="40" borderId="3" xfId="3" applyNumberFormat="1" applyFont="1" applyFill="1" applyBorder="1"/>
    <xf numFmtId="0" fontId="31" fillId="4" borderId="3" xfId="0" applyFont="1" applyFill="1" applyBorder="1"/>
    <xf numFmtId="0" fontId="31" fillId="29" borderId="3" xfId="0" applyFont="1" applyFill="1" applyBorder="1"/>
    <xf numFmtId="0" fontId="31" fillId="4" borderId="3" xfId="7" quotePrefix="1" applyFont="1" applyFill="1" applyBorder="1" applyAlignment="1">
      <alignment horizontal="left"/>
    </xf>
    <xf numFmtId="49" fontId="31" fillId="28" borderId="67" xfId="0" applyNumberFormat="1" applyFont="1" applyFill="1" applyBorder="1"/>
    <xf numFmtId="49" fontId="31" fillId="37" borderId="67" xfId="0" applyNumberFormat="1" applyFont="1" applyFill="1" applyBorder="1"/>
    <xf numFmtId="0" fontId="31" fillId="5" borderId="3" xfId="0" applyFont="1" applyFill="1" applyBorder="1" applyAlignment="1">
      <alignment horizontal="center"/>
    </xf>
    <xf numFmtId="0" fontId="31" fillId="5" borderId="3" xfId="7" applyFont="1" applyFill="1" applyBorder="1" applyAlignment="1">
      <alignment horizontal="left"/>
    </xf>
    <xf numFmtId="49" fontId="31" fillId="38" borderId="63" xfId="0" applyNumberFormat="1" applyFont="1" applyFill="1" applyBorder="1"/>
    <xf numFmtId="49" fontId="31" fillId="5" borderId="67" xfId="0" applyNumberFormat="1" applyFont="1" applyFill="1" applyBorder="1"/>
    <xf numFmtId="167" fontId="31" fillId="41" borderId="63" xfId="0" applyNumberFormat="1" applyFont="1" applyFill="1" applyBorder="1" applyAlignment="1">
      <alignment horizontal="center"/>
    </xf>
    <xf numFmtId="0" fontId="31" fillId="42" borderId="3" xfId="0" applyFont="1" applyFill="1" applyBorder="1" applyAlignment="1">
      <alignment horizontal="center" vertical="center"/>
    </xf>
    <xf numFmtId="0" fontId="31" fillId="42" borderId="3" xfId="0" applyFont="1" applyFill="1" applyBorder="1" applyAlignment="1">
      <alignment horizontal="center"/>
    </xf>
    <xf numFmtId="170" fontId="31" fillId="42" borderId="3" xfId="3" applyNumberFormat="1" applyFont="1" applyFill="1" applyBorder="1" applyAlignment="1">
      <alignment horizontal="right" wrapText="1"/>
    </xf>
    <xf numFmtId="49" fontId="31" fillId="42" borderId="0" xfId="0" applyNumberFormat="1" applyFont="1" applyFill="1"/>
    <xf numFmtId="169" fontId="31" fillId="42" borderId="3" xfId="3" applyNumberFormat="1" applyFont="1" applyFill="1" applyBorder="1" applyAlignment="1">
      <alignment horizontal="center" wrapText="1"/>
    </xf>
    <xf numFmtId="0" fontId="32" fillId="42" borderId="3" xfId="0" applyFont="1" applyFill="1" applyBorder="1" applyAlignment="1">
      <alignment horizontal="center" vertical="center" wrapText="1"/>
    </xf>
    <xf numFmtId="0" fontId="38" fillId="0" borderId="0" xfId="0" applyFont="1" applyAlignment="1">
      <alignment horizontal="center" vertical="center"/>
    </xf>
    <xf numFmtId="0" fontId="31" fillId="29" borderId="3" xfId="0" applyFont="1" applyFill="1" applyBorder="1" applyAlignment="1">
      <alignment horizontal="center"/>
    </xf>
    <xf numFmtId="49" fontId="31" fillId="28" borderId="63" xfId="0" applyNumberFormat="1" applyFont="1" applyFill="1" applyBorder="1"/>
    <xf numFmtId="169" fontId="31" fillId="40" borderId="3" xfId="3" applyNumberFormat="1" applyFont="1" applyFill="1" applyBorder="1"/>
    <xf numFmtId="0" fontId="31" fillId="0" borderId="0" xfId="0" applyFont="1"/>
    <xf numFmtId="0" fontId="31" fillId="24" borderId="0" xfId="0" applyFont="1" applyFill="1"/>
    <xf numFmtId="0" fontId="31" fillId="4" borderId="3" xfId="0" applyFont="1" applyFill="1" applyBorder="1" applyAlignment="1">
      <alignment horizontal="center"/>
    </xf>
    <xf numFmtId="49" fontId="31" fillId="37" borderId="63" xfId="0" applyNumberFormat="1" applyFont="1" applyFill="1" applyBorder="1"/>
    <xf numFmtId="0" fontId="31" fillId="29" borderId="3" xfId="7" applyFont="1" applyFill="1" applyBorder="1" applyAlignment="1">
      <alignment horizontal="left"/>
    </xf>
    <xf numFmtId="166" fontId="31" fillId="29" borderId="3" xfId="3" applyFont="1" applyFill="1" applyBorder="1"/>
    <xf numFmtId="0" fontId="38" fillId="0" borderId="0" xfId="0" applyFont="1" applyAlignment="1">
      <alignment horizontal="left" vertical="center"/>
    </xf>
    <xf numFmtId="167" fontId="31" fillId="41" borderId="68" xfId="0" applyNumberFormat="1" applyFont="1" applyFill="1" applyBorder="1" applyAlignment="1">
      <alignment horizontal="center"/>
    </xf>
    <xf numFmtId="0" fontId="30" fillId="42" borderId="3" xfId="0" applyFont="1" applyFill="1" applyBorder="1" applyAlignment="1">
      <alignment horizontal="center" vertical="center"/>
    </xf>
    <xf numFmtId="0" fontId="30" fillId="42" borderId="3" xfId="0" applyFont="1" applyFill="1" applyBorder="1" applyAlignment="1">
      <alignment horizontal="center"/>
    </xf>
    <xf numFmtId="0" fontId="30" fillId="42" borderId="3" xfId="7" applyFont="1" applyFill="1" applyBorder="1" applyAlignment="1">
      <alignment horizontal="left"/>
    </xf>
    <xf numFmtId="169" fontId="31" fillId="42" borderId="3" xfId="3" applyNumberFormat="1" applyFont="1" applyFill="1" applyBorder="1" applyAlignment="1">
      <alignment horizontal="center" vertical="center" wrapText="1"/>
    </xf>
    <xf numFmtId="0" fontId="36" fillId="42" borderId="3" xfId="0" applyFont="1" applyFill="1" applyBorder="1" applyAlignment="1">
      <alignment horizontal="left" vertical="top" wrapText="1"/>
    </xf>
    <xf numFmtId="3" fontId="31" fillId="42" borderId="3" xfId="3" applyNumberFormat="1" applyFont="1" applyFill="1" applyBorder="1" applyAlignment="1">
      <alignment horizontal="right"/>
    </xf>
    <xf numFmtId="3" fontId="31" fillId="42" borderId="3" xfId="0" applyNumberFormat="1" applyFont="1" applyFill="1" applyBorder="1" applyAlignment="1">
      <alignment horizontal="right"/>
    </xf>
    <xf numFmtId="170" fontId="37" fillId="42" borderId="65" xfId="6" applyNumberFormat="1" applyFont="1" applyFill="1" applyBorder="1" applyAlignment="1">
      <alignment horizontal="left" vertical="top" wrapText="1"/>
    </xf>
    <xf numFmtId="0" fontId="37" fillId="42" borderId="65" xfId="0" applyFont="1" applyFill="1" applyBorder="1" applyAlignment="1">
      <alignment horizontal="left" vertical="top" wrapText="1"/>
    </xf>
    <xf numFmtId="0" fontId="37" fillId="42" borderId="65" xfId="0" applyFont="1" applyFill="1" applyBorder="1" applyAlignment="1">
      <alignment horizontal="left" vertical="top"/>
    </xf>
    <xf numFmtId="167" fontId="31" fillId="22" borderId="68" xfId="0" applyNumberFormat="1" applyFont="1" applyFill="1" applyBorder="1" applyAlignment="1">
      <alignment horizontal="center"/>
    </xf>
    <xf numFmtId="170" fontId="31" fillId="20" borderId="3" xfId="3" applyNumberFormat="1" applyFont="1" applyFill="1" applyBorder="1" applyAlignment="1">
      <alignment horizontal="right" wrapText="1"/>
    </xf>
    <xf numFmtId="167" fontId="31" fillId="38" borderId="68" xfId="0" applyNumberFormat="1" applyFont="1" applyFill="1" applyBorder="1" applyAlignment="1">
      <alignment horizontal="center"/>
    </xf>
    <xf numFmtId="169" fontId="30" fillId="11" borderId="3" xfId="3" applyNumberFormat="1" applyFont="1" applyFill="1" applyBorder="1"/>
    <xf numFmtId="0" fontId="38" fillId="24" borderId="0" xfId="0" applyFont="1" applyFill="1" applyAlignment="1">
      <alignment vertical="top" wrapText="1"/>
    </xf>
    <xf numFmtId="169" fontId="32" fillId="11" borderId="0" xfId="3" applyNumberFormat="1" applyFont="1" applyFill="1" applyBorder="1" applyAlignment="1">
      <alignment horizontal="center" vertical="top" wrapText="1"/>
    </xf>
    <xf numFmtId="0" fontId="38" fillId="0" borderId="0" xfId="0" applyFont="1" applyAlignment="1">
      <alignment vertical="top" wrapText="1"/>
    </xf>
    <xf numFmtId="169" fontId="30" fillId="11" borderId="3" xfId="3" applyNumberFormat="1" applyFont="1" applyFill="1" applyBorder="1" applyAlignment="1">
      <alignment horizontal="left" wrapText="1"/>
    </xf>
    <xf numFmtId="167" fontId="31" fillId="43" borderId="68" xfId="0" applyNumberFormat="1" applyFont="1" applyFill="1" applyBorder="1" applyAlignment="1">
      <alignment horizontal="center"/>
    </xf>
    <xf numFmtId="0" fontId="31" fillId="23" borderId="3" xfId="0" applyFont="1" applyFill="1" applyBorder="1" applyAlignment="1">
      <alignment horizontal="center" vertical="center"/>
    </xf>
    <xf numFmtId="0" fontId="31" fillId="23" borderId="3" xfId="0" applyFont="1" applyFill="1" applyBorder="1" applyAlignment="1">
      <alignment horizontal="center"/>
    </xf>
    <xf numFmtId="0" fontId="31" fillId="23" borderId="3" xfId="7" quotePrefix="1" applyFont="1" applyFill="1" applyBorder="1" applyAlignment="1">
      <alignment horizontal="left"/>
    </xf>
    <xf numFmtId="169" fontId="31" fillId="23" borderId="3" xfId="3" applyNumberFormat="1" applyFont="1" applyFill="1" applyBorder="1" applyAlignment="1">
      <alignment horizontal="center"/>
    </xf>
    <xf numFmtId="169" fontId="30" fillId="7" borderId="3" xfId="3" applyNumberFormat="1" applyFont="1" applyFill="1" applyBorder="1"/>
    <xf numFmtId="0" fontId="39" fillId="0" borderId="58" xfId="0" applyFont="1" applyBorder="1" applyAlignment="1">
      <alignment horizontal="center" vertical="center" textRotation="180"/>
    </xf>
    <xf numFmtId="0" fontId="31" fillId="20" borderId="3" xfId="0" applyFont="1" applyFill="1" applyBorder="1" applyAlignment="1">
      <alignment horizontal="center" vertical="center"/>
    </xf>
    <xf numFmtId="0" fontId="31" fillId="20" borderId="3" xfId="0" applyFont="1" applyFill="1" applyBorder="1" applyAlignment="1">
      <alignment horizontal="center"/>
    </xf>
    <xf numFmtId="0" fontId="31" fillId="20" borderId="3" xfId="7" quotePrefix="1" applyFont="1" applyFill="1" applyBorder="1" applyAlignment="1">
      <alignment horizontal="left"/>
    </xf>
    <xf numFmtId="0" fontId="30" fillId="15" borderId="5" xfId="0" applyFont="1" applyFill="1" applyBorder="1"/>
    <xf numFmtId="169" fontId="31" fillId="5" borderId="3" xfId="3" applyNumberFormat="1" applyFont="1" applyFill="1" applyBorder="1" applyAlignment="1">
      <alignment horizontal="right" wrapText="1"/>
    </xf>
    <xf numFmtId="0" fontId="32" fillId="5" borderId="3" xfId="0" applyFont="1" applyFill="1" applyBorder="1" applyAlignment="1">
      <alignment horizontal="center" vertical="center" wrapText="1"/>
    </xf>
    <xf numFmtId="169" fontId="30" fillId="7" borderId="3" xfId="3" applyNumberFormat="1" applyFont="1" applyFill="1" applyBorder="1" applyAlignment="1">
      <alignment horizontal="left" wrapText="1"/>
    </xf>
    <xf numFmtId="0" fontId="30" fillId="15" borderId="52" xfId="0" applyFont="1" applyFill="1" applyBorder="1"/>
    <xf numFmtId="167" fontId="31" fillId="43" borderId="63" xfId="0" applyNumberFormat="1" applyFont="1" applyFill="1" applyBorder="1" applyAlignment="1">
      <alignment horizontal="center"/>
    </xf>
    <xf numFmtId="49" fontId="31" fillId="43" borderId="63" xfId="0" applyNumberFormat="1" applyFont="1" applyFill="1" applyBorder="1"/>
    <xf numFmtId="169" fontId="31" fillId="23" borderId="3" xfId="3" applyNumberFormat="1" applyFont="1" applyFill="1" applyBorder="1" applyAlignment="1">
      <alignment horizontal="right" wrapText="1"/>
    </xf>
    <xf numFmtId="0" fontId="30" fillId="15" borderId="39" xfId="0" applyFont="1" applyFill="1" applyBorder="1"/>
    <xf numFmtId="167" fontId="30" fillId="44" borderId="2" xfId="8" applyNumberFormat="1" applyFont="1" applyFill="1" applyBorder="1" applyAlignment="1">
      <alignment horizontal="center"/>
    </xf>
    <xf numFmtId="0" fontId="31" fillId="44" borderId="3" xfId="0" applyFont="1" applyFill="1" applyBorder="1" applyAlignment="1">
      <alignment horizontal="center" vertical="center"/>
    </xf>
    <xf numFmtId="49" fontId="31" fillId="44" borderId="3" xfId="0" applyNumberFormat="1" applyFont="1" applyFill="1" applyBorder="1" applyAlignment="1">
      <alignment horizontal="center"/>
    </xf>
    <xf numFmtId="170" fontId="31" fillId="44" borderId="3" xfId="3" applyNumberFormat="1" applyFont="1" applyFill="1" applyBorder="1" applyAlignment="1">
      <alignment horizontal="right" wrapText="1"/>
    </xf>
    <xf numFmtId="0" fontId="31" fillId="44" borderId="3" xfId="7" applyFont="1" applyFill="1" applyBorder="1" applyAlignment="1">
      <alignment horizontal="left"/>
    </xf>
    <xf numFmtId="169" fontId="31" fillId="44" borderId="3" xfId="3" applyNumberFormat="1" applyFont="1" applyFill="1" applyBorder="1" applyAlignment="1">
      <alignment horizontal="center" wrapText="1"/>
    </xf>
    <xf numFmtId="0" fontId="35" fillId="44" borderId="3" xfId="0" applyFont="1" applyFill="1" applyBorder="1" applyAlignment="1">
      <alignment horizontal="center" vertical="center" wrapText="1"/>
    </xf>
    <xf numFmtId="167" fontId="31" fillId="5" borderId="2" xfId="8" applyNumberFormat="1" applyFont="1" applyFill="1" applyBorder="1" applyAlignment="1">
      <alignment horizontal="center"/>
    </xf>
    <xf numFmtId="169" fontId="31" fillId="5" borderId="5" xfId="3" applyNumberFormat="1" applyFont="1" applyFill="1" applyBorder="1" applyAlignment="1">
      <alignment horizontal="right" wrapText="1"/>
    </xf>
    <xf numFmtId="0" fontId="20" fillId="26" borderId="39" xfId="0" applyFont="1" applyFill="1" applyBorder="1" applyAlignment="1">
      <alignment horizontal="center"/>
    </xf>
    <xf numFmtId="164" fontId="37" fillId="26" borderId="54" xfId="4" applyFont="1" applyFill="1" applyBorder="1" applyAlignment="1">
      <alignment wrapText="1"/>
    </xf>
    <xf numFmtId="164" fontId="31" fillId="26" borderId="61" xfId="4" applyFont="1" applyFill="1" applyBorder="1" applyAlignment="1">
      <alignment horizontal="center"/>
    </xf>
    <xf numFmtId="169" fontId="30" fillId="0" borderId="0" xfId="3" applyNumberFormat="1" applyFont="1" applyFill="1" applyBorder="1"/>
    <xf numFmtId="0" fontId="20" fillId="26" borderId="3" xfId="0" applyFont="1" applyFill="1" applyBorder="1" applyAlignment="1">
      <alignment horizontal="center"/>
    </xf>
    <xf numFmtId="164" fontId="37" fillId="26" borderId="1" xfId="4" applyFont="1" applyFill="1" applyBorder="1" applyAlignment="1">
      <alignment wrapText="1"/>
    </xf>
    <xf numFmtId="0" fontId="20" fillId="29" borderId="3" xfId="0" applyFont="1" applyFill="1" applyBorder="1" applyAlignment="1">
      <alignment horizontal="center"/>
    </xf>
    <xf numFmtId="164" fontId="37" fillId="29" borderId="54" xfId="4" applyFont="1" applyFill="1" applyBorder="1" applyAlignment="1">
      <alignment wrapText="1"/>
    </xf>
    <xf numFmtId="164" fontId="31" fillId="29" borderId="70" xfId="4" applyFont="1" applyFill="1" applyBorder="1" applyAlignment="1">
      <alignment horizontal="center"/>
    </xf>
    <xf numFmtId="0" fontId="30" fillId="26" borderId="0" xfId="0" applyFont="1" applyFill="1" applyAlignment="1">
      <alignment horizontal="center"/>
    </xf>
    <xf numFmtId="0" fontId="37" fillId="26" borderId="4" xfId="0" applyFont="1" applyFill="1" applyBorder="1" applyAlignment="1">
      <alignment wrapText="1"/>
    </xf>
    <xf numFmtId="167" fontId="30" fillId="26" borderId="3" xfId="0" applyNumberFormat="1" applyFont="1" applyFill="1" applyBorder="1" applyAlignment="1">
      <alignment horizontal="center"/>
    </xf>
    <xf numFmtId="167" fontId="30" fillId="18" borderId="3" xfId="0" applyNumberFormat="1" applyFont="1" applyFill="1" applyBorder="1" applyAlignment="1">
      <alignment horizontal="center"/>
    </xf>
    <xf numFmtId="0" fontId="20" fillId="18" borderId="3" xfId="0" applyFont="1" applyFill="1" applyBorder="1" applyAlignment="1">
      <alignment horizontal="center"/>
    </xf>
    <xf numFmtId="170" fontId="30" fillId="18" borderId="3" xfId="3" applyNumberFormat="1" applyFont="1" applyFill="1" applyBorder="1" applyAlignment="1">
      <alignment horizontal="center" wrapText="1"/>
    </xf>
    <xf numFmtId="170" fontId="30" fillId="18" borderId="3" xfId="3" applyNumberFormat="1" applyFont="1" applyFill="1" applyBorder="1" applyAlignment="1">
      <alignment horizontal="right" wrapText="1"/>
    </xf>
    <xf numFmtId="0" fontId="37" fillId="18" borderId="4" xfId="0" applyFont="1" applyFill="1" applyBorder="1" applyAlignment="1">
      <alignment wrapText="1"/>
    </xf>
    <xf numFmtId="164" fontId="31" fillId="18" borderId="61" xfId="4" applyFont="1" applyFill="1" applyBorder="1" applyAlignment="1">
      <alignment horizontal="center"/>
    </xf>
    <xf numFmtId="167" fontId="30" fillId="29" borderId="3" xfId="0" applyNumberFormat="1" applyFont="1" applyFill="1" applyBorder="1" applyAlignment="1">
      <alignment horizontal="center"/>
    </xf>
    <xf numFmtId="0" fontId="37" fillId="29" borderId="4" xfId="0" applyFont="1" applyFill="1" applyBorder="1" applyAlignment="1">
      <alignment wrapText="1"/>
    </xf>
    <xf numFmtId="164" fontId="31" fillId="29" borderId="61" xfId="4" applyFont="1" applyFill="1" applyBorder="1" applyAlignment="1">
      <alignment horizontal="center"/>
    </xf>
    <xf numFmtId="164" fontId="31" fillId="26" borderId="64" xfId="4" applyFont="1" applyFill="1" applyBorder="1" applyAlignment="1">
      <alignment horizontal="center"/>
    </xf>
    <xf numFmtId="169" fontId="31" fillId="5" borderId="39" xfId="3" applyNumberFormat="1" applyFont="1" applyFill="1" applyBorder="1" applyAlignment="1">
      <alignment horizontal="right" wrapText="1"/>
    </xf>
    <xf numFmtId="167" fontId="31" fillId="5" borderId="65" xfId="8" applyNumberFormat="1" applyFont="1" applyFill="1" applyBorder="1" applyAlignment="1">
      <alignment horizontal="center"/>
    </xf>
    <xf numFmtId="49" fontId="31" fillId="5" borderId="3" xfId="0" applyNumberFormat="1" applyFont="1" applyFill="1" applyBorder="1" applyAlignment="1">
      <alignment horizontal="center"/>
    </xf>
    <xf numFmtId="167" fontId="31" fillId="23" borderId="65" xfId="8" applyNumberFormat="1" applyFont="1" applyFill="1" applyBorder="1" applyAlignment="1">
      <alignment horizontal="center"/>
    </xf>
    <xf numFmtId="49" fontId="31" fillId="23" borderId="3" xfId="0" applyNumberFormat="1" applyFont="1" applyFill="1" applyBorder="1" applyAlignment="1">
      <alignment horizontal="center"/>
    </xf>
    <xf numFmtId="0" fontId="31" fillId="23" borderId="3" xfId="7" applyFont="1" applyFill="1" applyBorder="1" applyAlignment="1">
      <alignment horizontal="left"/>
    </xf>
    <xf numFmtId="167" fontId="31" fillId="20" borderId="65" xfId="8" applyNumberFormat="1" applyFont="1" applyFill="1" applyBorder="1" applyAlignment="1">
      <alignment horizontal="center"/>
    </xf>
    <xf numFmtId="49" fontId="31" fillId="20" borderId="3" xfId="0" applyNumberFormat="1" applyFont="1" applyFill="1" applyBorder="1" applyAlignment="1">
      <alignment horizontal="center"/>
    </xf>
    <xf numFmtId="0" fontId="31" fillId="20" borderId="3" xfId="7" applyFont="1" applyFill="1" applyBorder="1" applyAlignment="1">
      <alignment horizontal="left"/>
    </xf>
    <xf numFmtId="167" fontId="31" fillId="44" borderId="65" xfId="8" applyNumberFormat="1" applyFont="1" applyFill="1" applyBorder="1" applyAlignment="1">
      <alignment horizontal="center"/>
    </xf>
    <xf numFmtId="49" fontId="40" fillId="44" borderId="3" xfId="0" applyNumberFormat="1" applyFont="1" applyFill="1" applyBorder="1" applyAlignment="1">
      <alignment horizontal="center"/>
    </xf>
    <xf numFmtId="170" fontId="40" fillId="44" borderId="3" xfId="3" applyNumberFormat="1" applyFont="1" applyFill="1" applyBorder="1" applyAlignment="1">
      <alignment horizontal="right" wrapText="1"/>
    </xf>
    <xf numFmtId="170" fontId="40" fillId="44" borderId="3" xfId="3" applyNumberFormat="1" applyFont="1" applyFill="1" applyBorder="1" applyAlignment="1">
      <alignment wrapText="1"/>
    </xf>
    <xf numFmtId="169" fontId="40" fillId="44" borderId="3" xfId="3" quotePrefix="1" applyNumberFormat="1" applyFont="1" applyFill="1" applyBorder="1" applyAlignment="1">
      <alignment horizontal="center"/>
    </xf>
    <xf numFmtId="0" fontId="32" fillId="44" borderId="3" xfId="0" applyFont="1" applyFill="1" applyBorder="1" applyAlignment="1">
      <alignment horizontal="center" vertical="center" wrapText="1"/>
    </xf>
    <xf numFmtId="170" fontId="31" fillId="20" borderId="3" xfId="3" applyNumberFormat="1" applyFont="1" applyFill="1" applyBorder="1" applyAlignment="1">
      <alignment wrapText="1"/>
    </xf>
    <xf numFmtId="169" fontId="31" fillId="20" borderId="3" xfId="3" applyNumberFormat="1" applyFont="1" applyFill="1" applyBorder="1" applyAlignment="1">
      <alignment horizontal="right" wrapText="1"/>
    </xf>
    <xf numFmtId="0" fontId="30" fillId="24" borderId="52" xfId="0" applyFont="1" applyFill="1" applyBorder="1"/>
    <xf numFmtId="167" fontId="0" fillId="45" borderId="2" xfId="0" applyNumberFormat="1" applyFill="1" applyBorder="1"/>
    <xf numFmtId="0" fontId="31" fillId="46" borderId="3" xfId="0" applyFont="1" applyFill="1" applyBorder="1" applyAlignment="1">
      <alignment horizontal="center" vertical="center"/>
    </xf>
    <xf numFmtId="49" fontId="31" fillId="45" borderId="3" xfId="0" applyNumberFormat="1" applyFont="1" applyFill="1" applyBorder="1" applyAlignment="1">
      <alignment horizontal="center"/>
    </xf>
    <xf numFmtId="170" fontId="31" fillId="46" borderId="3" xfId="3" applyNumberFormat="1" applyFont="1" applyFill="1" applyBorder="1" applyAlignment="1">
      <alignment horizontal="right" wrapText="1"/>
    </xf>
    <xf numFmtId="49" fontId="0" fillId="45" borderId="63" xfId="0" applyNumberFormat="1" applyFill="1" applyBorder="1"/>
    <xf numFmtId="3" fontId="31" fillId="46" borderId="3" xfId="9" applyNumberFormat="1" applyFont="1" applyFill="1" applyBorder="1" applyAlignment="1">
      <alignment horizontal="right"/>
    </xf>
    <xf numFmtId="0" fontId="32" fillId="46" borderId="3" xfId="0" applyFont="1" applyFill="1" applyBorder="1" applyAlignment="1">
      <alignment horizontal="center" vertical="center" wrapText="1"/>
    </xf>
    <xf numFmtId="169" fontId="30" fillId="7" borderId="0" xfId="3" applyNumberFormat="1" applyFont="1" applyFill="1" applyBorder="1" applyAlignment="1">
      <alignment horizontal="left" wrapText="1"/>
    </xf>
    <xf numFmtId="17" fontId="30" fillId="24" borderId="5" xfId="0" applyNumberFormat="1" applyFont="1" applyFill="1" applyBorder="1"/>
    <xf numFmtId="167" fontId="31" fillId="22" borderId="2" xfId="0" applyNumberFormat="1" applyFont="1" applyFill="1" applyBorder="1"/>
    <xf numFmtId="49" fontId="30" fillId="20" borderId="3" xfId="0" applyNumberFormat="1" applyFont="1" applyFill="1" applyBorder="1" applyAlignment="1">
      <alignment horizontal="center"/>
    </xf>
    <xf numFmtId="170" fontId="30" fillId="20" borderId="3" xfId="3" applyNumberFormat="1" applyFont="1" applyFill="1" applyBorder="1" applyAlignment="1">
      <alignment wrapText="1"/>
    </xf>
    <xf numFmtId="49" fontId="31" fillId="22" borderId="3" xfId="0" applyNumberFormat="1" applyFont="1" applyFill="1" applyBorder="1" applyAlignment="1">
      <alignment horizontal="center" vertical="center" wrapText="1"/>
    </xf>
    <xf numFmtId="169" fontId="31" fillId="20" borderId="3" xfId="9" applyNumberFormat="1" applyFont="1" applyFill="1" applyBorder="1" applyAlignment="1">
      <alignment horizontal="right"/>
    </xf>
    <xf numFmtId="167" fontId="31" fillId="20" borderId="63" xfId="0" applyNumberFormat="1" applyFont="1" applyFill="1" applyBorder="1"/>
    <xf numFmtId="49" fontId="31" fillId="20" borderId="3" xfId="0" applyNumberFormat="1" applyFont="1" applyFill="1" applyBorder="1" applyAlignment="1">
      <alignment horizontal="center" vertical="center" wrapText="1"/>
    </xf>
    <xf numFmtId="170" fontId="30" fillId="20" borderId="5" xfId="3" applyNumberFormat="1" applyFont="1" applyFill="1" applyBorder="1" applyAlignment="1">
      <alignment horizontal="right" wrapText="1"/>
    </xf>
    <xf numFmtId="49" fontId="31" fillId="20" borderId="5" xfId="0" applyNumberFormat="1" applyFont="1" applyFill="1" applyBorder="1"/>
    <xf numFmtId="49" fontId="31" fillId="20" borderId="3" xfId="0" applyNumberFormat="1" applyFont="1" applyFill="1" applyBorder="1" applyAlignment="1">
      <alignment horizontal="center" vertical="center"/>
    </xf>
    <xf numFmtId="167" fontId="0" fillId="36" borderId="63" xfId="0" applyNumberFormat="1" applyFill="1" applyBorder="1"/>
    <xf numFmtId="49" fontId="4" fillId="36" borderId="3" xfId="0" applyNumberFormat="1" applyFont="1" applyFill="1" applyBorder="1" applyAlignment="1">
      <alignment horizontal="center"/>
    </xf>
    <xf numFmtId="49" fontId="4" fillId="36" borderId="3" xfId="0" applyNumberFormat="1" applyFont="1" applyFill="1" applyBorder="1"/>
    <xf numFmtId="4" fontId="4" fillId="16" borderId="3" xfId="9" applyNumberFormat="1" applyFont="1" applyFill="1" applyBorder="1" applyAlignment="1">
      <alignment horizontal="center"/>
    </xf>
    <xf numFmtId="167" fontId="31" fillId="36" borderId="68" xfId="0" applyNumberFormat="1" applyFont="1" applyFill="1" applyBorder="1" applyAlignment="1">
      <alignment horizontal="center"/>
    </xf>
    <xf numFmtId="0" fontId="30" fillId="16" borderId="3" xfId="0" applyFont="1" applyFill="1" applyBorder="1" applyAlignment="1">
      <alignment horizontal="center"/>
    </xf>
    <xf numFmtId="0" fontId="30" fillId="16" borderId="3" xfId="7" applyFont="1" applyFill="1" applyBorder="1" applyAlignment="1">
      <alignment horizontal="left"/>
    </xf>
    <xf numFmtId="3" fontId="31" fillId="16" borderId="3" xfId="0" applyNumberFormat="1" applyFont="1" applyFill="1" applyBorder="1"/>
    <xf numFmtId="3" fontId="4" fillId="16" borderId="3" xfId="3" applyNumberFormat="1" applyFont="1" applyFill="1" applyBorder="1"/>
    <xf numFmtId="0" fontId="36" fillId="16" borderId="3" xfId="0" applyFont="1" applyFill="1" applyBorder="1" applyAlignment="1">
      <alignment horizontal="left" vertical="top" wrapText="1"/>
    </xf>
    <xf numFmtId="170" fontId="37" fillId="16" borderId="65" xfId="6" applyNumberFormat="1" applyFont="1" applyFill="1" applyBorder="1" applyAlignment="1">
      <alignment horizontal="left" vertical="top" wrapText="1"/>
    </xf>
    <xf numFmtId="167" fontId="31" fillId="16" borderId="63" xfId="0" applyNumberFormat="1" applyFont="1" applyFill="1" applyBorder="1"/>
    <xf numFmtId="49" fontId="31" fillId="16" borderId="3" xfId="0" applyNumberFormat="1" applyFont="1" applyFill="1" applyBorder="1" applyAlignment="1">
      <alignment horizontal="center" vertical="center"/>
    </xf>
    <xf numFmtId="169" fontId="31" fillId="16" borderId="3" xfId="9" applyNumberFormat="1" applyFont="1" applyFill="1" applyBorder="1" applyAlignment="1">
      <alignment horizontal="right"/>
    </xf>
    <xf numFmtId="49" fontId="31" fillId="22" borderId="3" xfId="0" applyNumberFormat="1" applyFont="1" applyFill="1" applyBorder="1" applyAlignment="1">
      <alignment horizontal="center" vertical="center"/>
    </xf>
    <xf numFmtId="167" fontId="31" fillId="46" borderId="63" xfId="0" applyNumberFormat="1" applyFont="1" applyFill="1" applyBorder="1"/>
    <xf numFmtId="0" fontId="30" fillId="46" borderId="3" xfId="0" applyFont="1" applyFill="1" applyBorder="1" applyAlignment="1">
      <alignment horizontal="center" vertical="center"/>
    </xf>
    <xf numFmtId="49" fontId="31" fillId="46" borderId="3" xfId="0" applyNumberFormat="1" applyFont="1" applyFill="1" applyBorder="1" applyAlignment="1">
      <alignment horizontal="center" vertical="center"/>
    </xf>
    <xf numFmtId="170" fontId="30" fillId="46" borderId="3" xfId="3" applyNumberFormat="1" applyFont="1" applyFill="1" applyBorder="1" applyAlignment="1">
      <alignment horizontal="right" wrapText="1"/>
    </xf>
    <xf numFmtId="49" fontId="31" fillId="46" borderId="3" xfId="0" applyNumberFormat="1" applyFont="1" applyFill="1" applyBorder="1"/>
    <xf numFmtId="169" fontId="31" fillId="46" borderId="3" xfId="9" applyNumberFormat="1" applyFont="1" applyFill="1" applyBorder="1" applyAlignment="1">
      <alignment horizontal="right"/>
    </xf>
    <xf numFmtId="167" fontId="31" fillId="26" borderId="3" xfId="0" applyNumberFormat="1" applyFont="1" applyFill="1" applyBorder="1"/>
    <xf numFmtId="0" fontId="31" fillId="26" borderId="2" xfId="0" applyFont="1" applyFill="1" applyBorder="1" applyAlignment="1">
      <alignment horizontal="center"/>
    </xf>
    <xf numFmtId="0" fontId="31" fillId="26" borderId="3" xfId="0" applyFont="1" applyFill="1" applyBorder="1" applyAlignment="1">
      <alignment horizontal="right"/>
    </xf>
    <xf numFmtId="0" fontId="31" fillId="26" borderId="3" xfId="0" applyFont="1" applyFill="1" applyBorder="1" applyAlignment="1">
      <alignment wrapText="1"/>
    </xf>
    <xf numFmtId="164" fontId="31" fillId="26" borderId="3" xfId="4" applyFont="1" applyFill="1" applyBorder="1"/>
    <xf numFmtId="167" fontId="31" fillId="6" borderId="3" xfId="0" applyNumberFormat="1" applyFont="1" applyFill="1" applyBorder="1"/>
    <xf numFmtId="0" fontId="31" fillId="6" borderId="2" xfId="0" applyFont="1" applyFill="1" applyBorder="1" applyAlignment="1">
      <alignment horizontal="center" vertical="center"/>
    </xf>
    <xf numFmtId="0" fontId="0" fillId="6" borderId="3" xfId="0" applyFill="1" applyBorder="1" applyAlignment="1">
      <alignment horizontal="right"/>
    </xf>
    <xf numFmtId="164" fontId="31" fillId="6" borderId="3" xfId="4" applyFont="1" applyFill="1" applyBorder="1" applyAlignment="1">
      <alignment wrapText="1"/>
    </xf>
    <xf numFmtId="164" fontId="31" fillId="6" borderId="3" xfId="4" applyFont="1" applyFill="1" applyBorder="1"/>
    <xf numFmtId="167" fontId="31" fillId="19" borderId="3" xfId="0" applyNumberFormat="1" applyFont="1" applyFill="1" applyBorder="1"/>
    <xf numFmtId="0" fontId="31" fillId="19" borderId="2" xfId="0" applyFont="1" applyFill="1" applyBorder="1" applyAlignment="1">
      <alignment horizontal="center" vertical="center"/>
    </xf>
    <xf numFmtId="170" fontId="30" fillId="19" borderId="3" xfId="3" applyNumberFormat="1" applyFont="1" applyFill="1" applyBorder="1" applyAlignment="1">
      <alignment horizontal="center" wrapText="1"/>
    </xf>
    <xf numFmtId="0" fontId="0" fillId="19" borderId="3" xfId="0" applyFill="1" applyBorder="1" applyAlignment="1">
      <alignment horizontal="right" vertical="center"/>
    </xf>
    <xf numFmtId="0" fontId="31" fillId="19" borderId="3" xfId="0" applyFont="1" applyFill="1" applyBorder="1" applyAlignment="1">
      <alignment wrapText="1"/>
    </xf>
    <xf numFmtId="164" fontId="31" fillId="19" borderId="3" xfId="4" applyFont="1" applyFill="1" applyBorder="1"/>
    <xf numFmtId="0" fontId="32" fillId="19" borderId="3" xfId="0" applyFont="1" applyFill="1" applyBorder="1" applyAlignment="1">
      <alignment horizontal="center" vertical="center" wrapText="1"/>
    </xf>
    <xf numFmtId="164" fontId="31" fillId="19" borderId="3" xfId="4" applyFont="1" applyFill="1" applyBorder="1" applyAlignment="1">
      <alignment wrapText="1"/>
    </xf>
    <xf numFmtId="0" fontId="31" fillId="26" borderId="2" xfId="0" applyFont="1" applyFill="1" applyBorder="1" applyAlignment="1">
      <alignment horizontal="center" vertical="center"/>
    </xf>
    <xf numFmtId="164" fontId="31" fillId="26" borderId="3" xfId="4" applyFont="1" applyFill="1" applyBorder="1" applyAlignment="1">
      <alignment wrapText="1"/>
    </xf>
    <xf numFmtId="0" fontId="0" fillId="19" borderId="3" xfId="0" applyFill="1" applyBorder="1" applyAlignment="1">
      <alignment horizontal="right"/>
    </xf>
    <xf numFmtId="0" fontId="31" fillId="19" borderId="0" xfId="0" applyFont="1" applyFill="1" applyAlignment="1">
      <alignment horizontal="center" vertical="center"/>
    </xf>
    <xf numFmtId="167" fontId="31" fillId="19" borderId="0" xfId="0" applyNumberFormat="1" applyFont="1" applyFill="1"/>
    <xf numFmtId="0" fontId="31" fillId="19" borderId="3" xfId="0" applyFont="1" applyFill="1" applyBorder="1" applyAlignment="1">
      <alignment horizontal="center" vertical="center"/>
    </xf>
    <xf numFmtId="0" fontId="0" fillId="19" borderId="52" xfId="0" applyFill="1" applyBorder="1" applyAlignment="1">
      <alignment horizontal="right"/>
    </xf>
    <xf numFmtId="164" fontId="31" fillId="19" borderId="52" xfId="4" applyFont="1" applyFill="1" applyBorder="1" applyAlignment="1">
      <alignment wrapText="1"/>
    </xf>
    <xf numFmtId="164" fontId="31" fillId="19" borderId="39" xfId="4" applyFont="1" applyFill="1" applyBorder="1"/>
    <xf numFmtId="164" fontId="4" fillId="6" borderId="3" xfId="4" applyFont="1" applyFill="1" applyBorder="1" applyAlignment="1">
      <alignment horizontal="right"/>
    </xf>
    <xf numFmtId="164" fontId="31" fillId="26" borderId="3" xfId="4" applyFont="1" applyFill="1" applyBorder="1" applyAlignment="1">
      <alignment horizontal="right"/>
    </xf>
    <xf numFmtId="164" fontId="31" fillId="6" borderId="2" xfId="4" applyFont="1" applyFill="1" applyBorder="1" applyAlignment="1">
      <alignment horizontal="center" vertical="center"/>
    </xf>
    <xf numFmtId="0" fontId="31" fillId="6" borderId="3" xfId="0" applyFont="1" applyFill="1" applyBorder="1"/>
    <xf numFmtId="0" fontId="31" fillId="6" borderId="3" xfId="0" applyFont="1" applyFill="1" applyBorder="1" applyAlignment="1">
      <alignment horizontal="center" vertical="center"/>
    </xf>
    <xf numFmtId="164" fontId="31" fillId="47" borderId="3" xfId="4" applyFont="1" applyFill="1" applyBorder="1" applyAlignment="1">
      <alignment wrapText="1"/>
    </xf>
    <xf numFmtId="0" fontId="30" fillId="26" borderId="3" xfId="0" applyFont="1" applyFill="1" applyBorder="1" applyAlignment="1">
      <alignment horizontal="center" vertical="center" wrapText="1"/>
    </xf>
    <xf numFmtId="0" fontId="30" fillId="44" borderId="0" xfId="0" applyFont="1" applyFill="1"/>
    <xf numFmtId="167" fontId="31" fillId="44" borderId="0" xfId="0" applyNumberFormat="1" applyFont="1" applyFill="1"/>
    <xf numFmtId="0" fontId="30" fillId="44" borderId="3" xfId="0" applyFont="1" applyFill="1" applyBorder="1" applyAlignment="1">
      <alignment horizontal="center" vertical="center"/>
    </xf>
    <xf numFmtId="0" fontId="30" fillId="44" borderId="3" xfId="0" applyFont="1" applyFill="1" applyBorder="1" applyAlignment="1">
      <alignment horizontal="center" vertical="center" wrapText="1"/>
    </xf>
    <xf numFmtId="49" fontId="31" fillId="48" borderId="3" xfId="0" applyNumberFormat="1" applyFont="1" applyFill="1" applyBorder="1" applyAlignment="1">
      <alignment horizontal="right"/>
    </xf>
    <xf numFmtId="49" fontId="31" fillId="48" borderId="3" xfId="0" applyNumberFormat="1" applyFont="1" applyFill="1" applyBorder="1"/>
    <xf numFmtId="164" fontId="4" fillId="44" borderId="3" xfId="4" applyFont="1" applyFill="1" applyBorder="1"/>
    <xf numFmtId="169" fontId="30" fillId="44" borderId="0" xfId="3" applyNumberFormat="1" applyFont="1" applyFill="1" applyBorder="1"/>
    <xf numFmtId="167" fontId="31" fillId="36" borderId="63" xfId="0" applyNumberFormat="1" applyFont="1" applyFill="1" applyBorder="1"/>
    <xf numFmtId="167" fontId="40" fillId="44" borderId="63" xfId="0" applyNumberFormat="1" applyFont="1" applyFill="1" applyBorder="1"/>
    <xf numFmtId="0" fontId="40" fillId="44" borderId="3" xfId="0" applyFont="1" applyFill="1" applyBorder="1" applyAlignment="1">
      <alignment horizontal="center" vertical="center"/>
    </xf>
    <xf numFmtId="49" fontId="40" fillId="44" borderId="67" xfId="0" applyNumberFormat="1" applyFont="1" applyFill="1" applyBorder="1" applyAlignment="1">
      <alignment horizontal="center" vertical="center"/>
    </xf>
    <xf numFmtId="170" fontId="40" fillId="44" borderId="39" xfId="3" applyNumberFormat="1" applyFont="1" applyFill="1" applyBorder="1" applyAlignment="1">
      <alignment horizontal="right" wrapText="1"/>
    </xf>
    <xf numFmtId="49" fontId="40" fillId="44" borderId="39" xfId="0" applyNumberFormat="1" applyFont="1" applyFill="1" applyBorder="1"/>
    <xf numFmtId="169" fontId="40" fillId="44" borderId="3" xfId="9" applyNumberFormat="1" applyFont="1" applyFill="1" applyBorder="1" applyAlignment="1">
      <alignment horizontal="right"/>
    </xf>
    <xf numFmtId="0" fontId="30" fillId="24" borderId="39" xfId="0" applyFont="1" applyFill="1" applyBorder="1"/>
    <xf numFmtId="3" fontId="31" fillId="36" borderId="3" xfId="0" applyNumberFormat="1" applyFont="1" applyFill="1" applyBorder="1" applyAlignment="1">
      <alignment horizontal="right"/>
    </xf>
    <xf numFmtId="167" fontId="0" fillId="16" borderId="63" xfId="0" applyNumberFormat="1" applyFill="1" applyBorder="1"/>
    <xf numFmtId="49" fontId="4" fillId="16" borderId="3" xfId="0" applyNumberFormat="1" applyFont="1" applyFill="1" applyBorder="1" applyAlignment="1">
      <alignment horizontal="center"/>
    </xf>
    <xf numFmtId="49" fontId="4" fillId="16" borderId="3" xfId="0" applyNumberFormat="1" applyFont="1" applyFill="1" applyBorder="1"/>
    <xf numFmtId="3" fontId="31" fillId="16" borderId="3" xfId="0" applyNumberFormat="1" applyFont="1" applyFill="1" applyBorder="1" applyAlignment="1">
      <alignment horizontal="right"/>
    </xf>
    <xf numFmtId="167" fontId="0" fillId="17" borderId="63" xfId="0" applyNumberFormat="1" applyFill="1" applyBorder="1"/>
    <xf numFmtId="0" fontId="30" fillId="17" borderId="3" xfId="0" applyFont="1" applyFill="1" applyBorder="1" applyAlignment="1">
      <alignment horizontal="center" vertical="center"/>
    </xf>
    <xf numFmtId="49" fontId="4" fillId="17" borderId="3" xfId="0" applyNumberFormat="1" applyFont="1" applyFill="1" applyBorder="1" applyAlignment="1">
      <alignment horizontal="center"/>
    </xf>
    <xf numFmtId="170" fontId="30" fillId="17" borderId="3" xfId="3" applyNumberFormat="1" applyFont="1" applyFill="1" applyBorder="1" applyAlignment="1">
      <alignment horizontal="right" wrapText="1"/>
    </xf>
    <xf numFmtId="49" fontId="4" fillId="17" borderId="3" xfId="0" applyNumberFormat="1" applyFont="1" applyFill="1" applyBorder="1"/>
    <xf numFmtId="3" fontId="31" fillId="17" borderId="3" xfId="0" applyNumberFormat="1" applyFont="1" applyFill="1" applyBorder="1" applyAlignment="1">
      <alignment horizontal="right"/>
    </xf>
    <xf numFmtId="167" fontId="0" fillId="49" borderId="63" xfId="0" applyNumberFormat="1" applyFill="1" applyBorder="1"/>
    <xf numFmtId="0" fontId="30" fillId="18" borderId="3" xfId="0" applyFont="1" applyFill="1" applyBorder="1" applyAlignment="1">
      <alignment horizontal="center" vertical="center"/>
    </xf>
    <xf numFmtId="49" fontId="4" fillId="49" borderId="3" xfId="0" applyNumberFormat="1" applyFont="1" applyFill="1" applyBorder="1" applyAlignment="1">
      <alignment horizontal="center"/>
    </xf>
    <xf numFmtId="49" fontId="4" fillId="49" borderId="3" xfId="0" applyNumberFormat="1" applyFont="1" applyFill="1" applyBorder="1"/>
    <xf numFmtId="3" fontId="31" fillId="49" borderId="3" xfId="0" applyNumberFormat="1" applyFont="1" applyFill="1" applyBorder="1" applyAlignment="1">
      <alignment horizontal="right"/>
    </xf>
    <xf numFmtId="0" fontId="32" fillId="18" borderId="3" xfId="0" applyFont="1" applyFill="1" applyBorder="1" applyAlignment="1">
      <alignment horizontal="center" vertical="center" wrapText="1"/>
    </xf>
    <xf numFmtId="167" fontId="0" fillId="36" borderId="71" xfId="0" applyNumberFormat="1" applyFill="1" applyBorder="1"/>
    <xf numFmtId="167" fontId="0" fillId="49" borderId="2" xfId="0" applyNumberFormat="1" applyFill="1" applyBorder="1"/>
    <xf numFmtId="4" fontId="4" fillId="49" borderId="3" xfId="0" applyNumberFormat="1" applyFont="1" applyFill="1" applyBorder="1" applyAlignment="1">
      <alignment horizontal="center"/>
    </xf>
    <xf numFmtId="166" fontId="30" fillId="50" borderId="3" xfId="3" applyFont="1" applyFill="1" applyBorder="1"/>
    <xf numFmtId="167" fontId="31" fillId="49" borderId="2" xfId="0" applyNumberFormat="1" applyFont="1" applyFill="1" applyBorder="1"/>
    <xf numFmtId="0" fontId="30" fillId="18" borderId="3" xfId="0" applyFont="1" applyFill="1" applyBorder="1" applyAlignment="1">
      <alignment horizontal="center"/>
    </xf>
    <xf numFmtId="170" fontId="31" fillId="18" borderId="3" xfId="3" applyNumberFormat="1" applyFont="1" applyFill="1" applyBorder="1" applyAlignment="1">
      <alignment horizontal="right" wrapText="1"/>
    </xf>
    <xf numFmtId="0" fontId="30" fillId="18" borderId="3" xfId="7" applyFont="1" applyFill="1" applyBorder="1" applyAlignment="1">
      <alignment horizontal="left"/>
    </xf>
    <xf numFmtId="3" fontId="31" fillId="18" borderId="3" xfId="0" applyNumberFormat="1" applyFont="1" applyFill="1" applyBorder="1"/>
    <xf numFmtId="3" fontId="4" fillId="18" borderId="3" xfId="3" applyNumberFormat="1" applyFont="1" applyFill="1" applyBorder="1"/>
    <xf numFmtId="0" fontId="36" fillId="18" borderId="3" xfId="0" applyFont="1" applyFill="1" applyBorder="1" applyAlignment="1">
      <alignment horizontal="left" vertical="top" wrapText="1"/>
    </xf>
    <xf numFmtId="170" fontId="37" fillId="18" borderId="65" xfId="6" applyNumberFormat="1" applyFont="1" applyFill="1" applyBorder="1" applyAlignment="1">
      <alignment horizontal="left" vertical="top" wrapText="1"/>
    </xf>
    <xf numFmtId="167" fontId="0" fillId="5" borderId="2" xfId="0" applyNumberFormat="1" applyFill="1" applyBorder="1"/>
    <xf numFmtId="0" fontId="30" fillId="5" borderId="3" xfId="0" applyFont="1" applyFill="1" applyBorder="1" applyAlignment="1">
      <alignment horizontal="center" vertical="center"/>
    </xf>
    <xf numFmtId="49" fontId="4" fillId="5" borderId="3" xfId="0" applyNumberFormat="1" applyFont="1" applyFill="1" applyBorder="1" applyAlignment="1">
      <alignment horizontal="center"/>
    </xf>
    <xf numFmtId="170" fontId="30" fillId="5" borderId="3" xfId="3" applyNumberFormat="1" applyFont="1" applyFill="1" applyBorder="1" applyAlignment="1">
      <alignment horizontal="right" wrapText="1"/>
    </xf>
    <xf numFmtId="49" fontId="4" fillId="5" borderId="3" xfId="0" applyNumberFormat="1" applyFont="1" applyFill="1" applyBorder="1"/>
    <xf numFmtId="3" fontId="31" fillId="5" borderId="3" xfId="0" applyNumberFormat="1" applyFont="1" applyFill="1" applyBorder="1" applyAlignment="1">
      <alignment horizontal="right"/>
    </xf>
    <xf numFmtId="167" fontId="0" fillId="22" borderId="2" xfId="0" applyNumberFormat="1" applyFill="1" applyBorder="1"/>
    <xf numFmtId="49" fontId="4" fillId="22" borderId="3" xfId="0" applyNumberFormat="1" applyFont="1" applyFill="1" applyBorder="1" applyAlignment="1">
      <alignment horizontal="center"/>
    </xf>
    <xf numFmtId="0" fontId="4" fillId="22" borderId="3" xfId="0" applyFont="1" applyFill="1" applyBorder="1"/>
    <xf numFmtId="3" fontId="31" fillId="22" borderId="3" xfId="0" applyNumberFormat="1" applyFont="1" applyFill="1" applyBorder="1" applyAlignment="1">
      <alignment horizontal="right"/>
    </xf>
    <xf numFmtId="167" fontId="0" fillId="18" borderId="2" xfId="0" applyNumberFormat="1" applyFill="1" applyBorder="1"/>
    <xf numFmtId="49" fontId="4" fillId="18" borderId="3" xfId="0" applyNumberFormat="1" applyFont="1" applyFill="1" applyBorder="1" applyAlignment="1">
      <alignment horizontal="center"/>
    </xf>
    <xf numFmtId="0" fontId="4" fillId="18" borderId="3" xfId="0" applyFont="1" applyFill="1" applyBorder="1"/>
    <xf numFmtId="3" fontId="31" fillId="18" borderId="3" xfId="0" applyNumberFormat="1" applyFont="1" applyFill="1" applyBorder="1" applyAlignment="1">
      <alignment horizontal="right"/>
    </xf>
    <xf numFmtId="167" fontId="0" fillId="20" borderId="2" xfId="0" applyNumberFormat="1" applyFill="1" applyBorder="1"/>
    <xf numFmtId="49" fontId="4" fillId="22" borderId="3" xfId="0" applyNumberFormat="1" applyFont="1" applyFill="1" applyBorder="1"/>
    <xf numFmtId="167" fontId="0" fillId="28" borderId="68" xfId="0" applyNumberFormat="1" applyFill="1" applyBorder="1"/>
    <xf numFmtId="49" fontId="4" fillId="28" borderId="71" xfId="0" applyNumberFormat="1" applyFont="1" applyFill="1" applyBorder="1" applyAlignment="1">
      <alignment horizontal="center"/>
    </xf>
    <xf numFmtId="49" fontId="4" fillId="28" borderId="3" xfId="0" applyNumberFormat="1" applyFont="1" applyFill="1" applyBorder="1"/>
    <xf numFmtId="3" fontId="31" fillId="28" borderId="3" xfId="0" applyNumberFormat="1" applyFont="1" applyFill="1" applyBorder="1" applyAlignment="1">
      <alignment horizontal="right"/>
    </xf>
    <xf numFmtId="167" fontId="0" fillId="5" borderId="68" xfId="0" applyNumberFormat="1" applyFill="1" applyBorder="1"/>
    <xf numFmtId="167" fontId="0" fillId="49" borderId="68" xfId="0" applyNumberFormat="1" applyFill="1" applyBorder="1"/>
    <xf numFmtId="49" fontId="4" fillId="28" borderId="3" xfId="0" applyNumberFormat="1" applyFont="1" applyFill="1" applyBorder="1" applyAlignment="1">
      <alignment horizontal="center"/>
    </xf>
    <xf numFmtId="167" fontId="0" fillId="29" borderId="68" xfId="0" applyNumberFormat="1" applyFill="1" applyBorder="1"/>
    <xf numFmtId="49" fontId="4" fillId="29" borderId="3" xfId="0" applyNumberFormat="1" applyFont="1" applyFill="1" applyBorder="1" applyAlignment="1">
      <alignment horizontal="center"/>
    </xf>
    <xf numFmtId="49" fontId="4" fillId="29" borderId="3" xfId="0" applyNumberFormat="1" applyFont="1" applyFill="1" applyBorder="1"/>
    <xf numFmtId="3" fontId="31" fillId="29" borderId="3" xfId="0" applyNumberFormat="1" applyFont="1" applyFill="1" applyBorder="1" applyAlignment="1">
      <alignment horizontal="right"/>
    </xf>
    <xf numFmtId="49" fontId="4" fillId="29" borderId="63" xfId="0" applyNumberFormat="1" applyFont="1" applyFill="1" applyBorder="1"/>
    <xf numFmtId="170" fontId="30" fillId="29" borderId="3" xfId="3" applyNumberFormat="1" applyFont="1" applyFill="1" applyBorder="1" applyAlignment="1">
      <alignment wrapText="1"/>
    </xf>
    <xf numFmtId="49" fontId="0" fillId="28" borderId="3" xfId="0" applyNumberFormat="1" applyFill="1" applyBorder="1" applyAlignment="1">
      <alignment horizontal="center"/>
    </xf>
    <xf numFmtId="167" fontId="0" fillId="22" borderId="68" xfId="0" applyNumberFormat="1" applyFill="1" applyBorder="1"/>
    <xf numFmtId="0" fontId="30" fillId="20" borderId="5" xfId="0" applyFont="1" applyFill="1" applyBorder="1" applyAlignment="1">
      <alignment horizontal="center" vertical="center"/>
    </xf>
    <xf numFmtId="49" fontId="0" fillId="22" borderId="3" xfId="0" applyNumberFormat="1" applyFill="1" applyBorder="1" applyAlignment="1">
      <alignment horizontal="center"/>
    </xf>
    <xf numFmtId="0" fontId="32" fillId="26" borderId="0" xfId="0" applyFont="1" applyFill="1"/>
    <xf numFmtId="167" fontId="35" fillId="22" borderId="68" xfId="0" applyNumberFormat="1" applyFont="1" applyFill="1" applyBorder="1"/>
    <xf numFmtId="0" fontId="32" fillId="20" borderId="3" xfId="0" applyFont="1" applyFill="1" applyBorder="1" applyAlignment="1">
      <alignment horizontal="center" vertical="center"/>
    </xf>
    <xf numFmtId="49" fontId="3" fillId="22" borderId="3" xfId="0" applyNumberFormat="1" applyFont="1" applyFill="1" applyBorder="1" applyAlignment="1">
      <alignment horizontal="center"/>
    </xf>
    <xf numFmtId="170" fontId="32" fillId="20" borderId="3" xfId="3" applyNumberFormat="1" applyFont="1" applyFill="1" applyBorder="1" applyAlignment="1">
      <alignment horizontal="right" wrapText="1"/>
    </xf>
    <xf numFmtId="170" fontId="32" fillId="20" borderId="3" xfId="3" applyNumberFormat="1" applyFont="1" applyFill="1" applyBorder="1" applyAlignment="1">
      <alignment wrapText="1"/>
    </xf>
    <xf numFmtId="166" fontId="30" fillId="51" borderId="3" xfId="3" applyFont="1" applyFill="1" applyBorder="1"/>
    <xf numFmtId="0" fontId="30" fillId="26" borderId="0" xfId="0" applyFont="1" applyFill="1"/>
    <xf numFmtId="0" fontId="30" fillId="20" borderId="3" xfId="7" applyFont="1" applyFill="1" applyBorder="1" applyAlignment="1">
      <alignment horizontal="left"/>
    </xf>
    <xf numFmtId="3" fontId="31" fillId="20" borderId="3" xfId="0" applyNumberFormat="1" applyFont="1" applyFill="1" applyBorder="1" applyAlignment="1">
      <alignment horizontal="right"/>
    </xf>
    <xf numFmtId="3" fontId="31" fillId="20" borderId="3" xfId="0" applyNumberFormat="1" applyFont="1" applyFill="1" applyBorder="1"/>
    <xf numFmtId="3" fontId="4" fillId="20" borderId="3" xfId="3" applyNumberFormat="1" applyFont="1" applyFill="1" applyBorder="1"/>
    <xf numFmtId="0" fontId="36" fillId="20" borderId="3" xfId="0" applyFont="1" applyFill="1" applyBorder="1" applyAlignment="1">
      <alignment horizontal="left" vertical="top" wrapText="1"/>
    </xf>
    <xf numFmtId="3" fontId="31" fillId="28" borderId="3" xfId="0" applyNumberFormat="1" applyFont="1" applyFill="1" applyBorder="1"/>
    <xf numFmtId="3" fontId="31" fillId="22" borderId="3" xfId="0" applyNumberFormat="1" applyFont="1" applyFill="1" applyBorder="1"/>
    <xf numFmtId="167" fontId="0" fillId="21" borderId="68" xfId="0" applyNumberFormat="1" applyFill="1" applyBorder="1"/>
    <xf numFmtId="0" fontId="30" fillId="17" borderId="5" xfId="0" applyFont="1" applyFill="1" applyBorder="1" applyAlignment="1">
      <alignment horizontal="center" vertical="center"/>
    </xf>
    <xf numFmtId="49" fontId="0" fillId="21" borderId="3" xfId="0" applyNumberFormat="1" applyFill="1" applyBorder="1" applyAlignment="1">
      <alignment horizontal="center"/>
    </xf>
    <xf numFmtId="170" fontId="30" fillId="17" borderId="3" xfId="3" applyNumberFormat="1" applyFont="1" applyFill="1" applyBorder="1" applyAlignment="1">
      <alignment wrapText="1"/>
    </xf>
    <xf numFmtId="3" fontId="31" fillId="21" borderId="3" xfId="0" applyNumberFormat="1" applyFont="1" applyFill="1" applyBorder="1" applyAlignment="1">
      <alignment vertical="center"/>
    </xf>
    <xf numFmtId="3" fontId="31" fillId="22" borderId="3" xfId="0" applyNumberFormat="1" applyFont="1" applyFill="1" applyBorder="1" applyAlignment="1">
      <alignment vertical="center"/>
    </xf>
    <xf numFmtId="167" fontId="8" fillId="22" borderId="68" xfId="0" applyNumberFormat="1" applyFont="1" applyFill="1" applyBorder="1"/>
    <xf numFmtId="0" fontId="40" fillId="20" borderId="5" xfId="0" applyFont="1" applyFill="1" applyBorder="1" applyAlignment="1">
      <alignment horizontal="center" vertical="center"/>
    </xf>
    <xf numFmtId="49" fontId="8" fillId="22" borderId="3" xfId="0" applyNumberFormat="1" applyFont="1" applyFill="1" applyBorder="1" applyAlignment="1">
      <alignment horizontal="center"/>
    </xf>
    <xf numFmtId="170" fontId="40" fillId="20" borderId="3" xfId="3" applyNumberFormat="1" applyFont="1" applyFill="1" applyBorder="1" applyAlignment="1">
      <alignment horizontal="right" wrapText="1"/>
    </xf>
    <xf numFmtId="170" fontId="40" fillId="20" borderId="3" xfId="3" applyNumberFormat="1" applyFont="1" applyFill="1" applyBorder="1" applyAlignment="1">
      <alignment wrapText="1"/>
    </xf>
    <xf numFmtId="3" fontId="40" fillId="22" borderId="3" xfId="0" applyNumberFormat="1" applyFont="1" applyFill="1" applyBorder="1" applyAlignment="1">
      <alignment vertical="center"/>
    </xf>
    <xf numFmtId="0" fontId="38" fillId="20" borderId="3" xfId="0" applyFont="1" applyFill="1" applyBorder="1" applyAlignment="1">
      <alignment horizontal="center" vertical="center" wrapText="1"/>
    </xf>
    <xf numFmtId="166" fontId="40" fillId="11" borderId="3" xfId="3" applyFont="1" applyFill="1" applyBorder="1"/>
    <xf numFmtId="169" fontId="40" fillId="7" borderId="0" xfId="3" applyNumberFormat="1" applyFont="1" applyFill="1" applyBorder="1" applyAlignment="1">
      <alignment horizontal="left" wrapText="1"/>
    </xf>
    <xf numFmtId="0" fontId="43" fillId="0" borderId="0" xfId="0" applyFont="1" applyAlignment="1">
      <alignment horizontal="center" vertical="center" textRotation="180"/>
    </xf>
    <xf numFmtId="3" fontId="40" fillId="22" borderId="3" xfId="0" applyNumberFormat="1" applyFont="1" applyFill="1" applyBorder="1" applyAlignment="1">
      <alignment horizontal="right" vertical="center"/>
    </xf>
    <xf numFmtId="167" fontId="0" fillId="48" borderId="68" xfId="0" applyNumberFormat="1" applyFill="1" applyBorder="1"/>
    <xf numFmtId="164" fontId="31" fillId="44" borderId="3" xfId="4" applyFont="1" applyFill="1" applyBorder="1" applyAlignment="1">
      <alignment horizontal="right"/>
    </xf>
    <xf numFmtId="166" fontId="30" fillId="44" borderId="3" xfId="3" applyFont="1" applyFill="1" applyBorder="1"/>
    <xf numFmtId="0" fontId="30" fillId="44" borderId="5" xfId="0" applyFont="1" applyFill="1" applyBorder="1" applyAlignment="1">
      <alignment horizontal="center" vertical="center"/>
    </xf>
    <xf numFmtId="49" fontId="0" fillId="48" borderId="3" xfId="0" applyNumberFormat="1" applyFill="1" applyBorder="1" applyAlignment="1">
      <alignment horizontal="center"/>
    </xf>
    <xf numFmtId="164" fontId="31" fillId="48" borderId="3" xfId="0" applyNumberFormat="1" applyFont="1" applyFill="1" applyBorder="1" applyAlignment="1">
      <alignment horizontal="right" vertical="center"/>
    </xf>
    <xf numFmtId="169" fontId="30" fillId="44" borderId="0" xfId="3" applyNumberFormat="1" applyFont="1" applyFill="1" applyBorder="1" applyAlignment="1">
      <alignment horizontal="left" wrapText="1"/>
    </xf>
    <xf numFmtId="0" fontId="40" fillId="11" borderId="3" xfId="0" applyFont="1" applyFill="1" applyBorder="1" applyAlignment="1">
      <alignment horizontal="center" vertical="center"/>
    </xf>
    <xf numFmtId="0" fontId="31" fillId="52" borderId="3" xfId="0" applyFont="1" applyFill="1" applyBorder="1" applyAlignment="1">
      <alignment horizontal="center" vertical="center"/>
    </xf>
    <xf numFmtId="170" fontId="31" fillId="52" borderId="3" xfId="3" applyNumberFormat="1" applyFont="1" applyFill="1" applyBorder="1" applyAlignment="1">
      <alignment horizontal="right" wrapText="1"/>
    </xf>
    <xf numFmtId="0" fontId="31" fillId="52" borderId="3" xfId="7" quotePrefix="1" applyFont="1" applyFill="1" applyBorder="1" applyAlignment="1">
      <alignment horizontal="left"/>
    </xf>
    <xf numFmtId="169" fontId="31" fillId="52" borderId="3" xfId="3" applyNumberFormat="1" applyFont="1" applyFill="1" applyBorder="1" applyAlignment="1">
      <alignment horizontal="center" wrapText="1"/>
    </xf>
    <xf numFmtId="0" fontId="32" fillId="52" borderId="3" xfId="0" applyFont="1" applyFill="1" applyBorder="1" applyAlignment="1">
      <alignment horizontal="center" vertical="center" wrapText="1"/>
    </xf>
    <xf numFmtId="166" fontId="30" fillId="52" borderId="3" xfId="3" applyFont="1" applyFill="1" applyBorder="1"/>
    <xf numFmtId="49" fontId="30" fillId="0" borderId="0" xfId="0" applyNumberFormat="1" applyFont="1" applyAlignment="1">
      <alignment horizontal="center"/>
    </xf>
    <xf numFmtId="49" fontId="30" fillId="0" borderId="0" xfId="0" applyNumberFormat="1" applyFont="1" applyAlignment="1">
      <alignment horizontal="left"/>
    </xf>
    <xf numFmtId="170" fontId="30" fillId="0" borderId="0" xfId="3" applyNumberFormat="1" applyFont="1" applyFill="1" applyBorder="1" applyAlignment="1">
      <alignment horizontal="left" wrapText="1"/>
    </xf>
    <xf numFmtId="169" fontId="31" fillId="0" borderId="0" xfId="3" applyNumberFormat="1" applyFont="1" applyFill="1" applyBorder="1" applyAlignment="1">
      <alignment horizontal="center" wrapText="1"/>
    </xf>
    <xf numFmtId="169" fontId="30" fillId="0" borderId="0" xfId="3" applyNumberFormat="1" applyFont="1" applyFill="1" applyBorder="1" applyAlignment="1">
      <alignment horizontal="left" wrapText="1"/>
    </xf>
    <xf numFmtId="0" fontId="4" fillId="14" borderId="0" xfId="5"/>
    <xf numFmtId="167" fontId="4" fillId="14" borderId="0" xfId="5" applyNumberFormat="1" applyBorder="1"/>
    <xf numFmtId="49" fontId="4" fillId="14" borderId="0" xfId="5" applyNumberFormat="1" applyAlignment="1">
      <alignment horizontal="center"/>
    </xf>
    <xf numFmtId="49" fontId="4" fillId="14" borderId="0" xfId="5" applyNumberFormat="1" applyAlignment="1">
      <alignment horizontal="left"/>
    </xf>
    <xf numFmtId="49" fontId="4" fillId="14" borderId="0" xfId="5" applyNumberFormat="1" applyAlignment="1">
      <alignment horizontal="right"/>
    </xf>
    <xf numFmtId="0" fontId="4" fillId="14" borderId="0" xfId="5" applyAlignment="1">
      <alignment horizontal="left"/>
    </xf>
    <xf numFmtId="170" fontId="4" fillId="14" borderId="0" xfId="5" applyNumberFormat="1" applyBorder="1" applyAlignment="1">
      <alignment horizontal="left" wrapText="1"/>
    </xf>
    <xf numFmtId="169" fontId="35" fillId="14" borderId="0" xfId="5" applyNumberFormat="1" applyFont="1" applyBorder="1" applyAlignment="1">
      <alignment horizontal="center" wrapText="1"/>
    </xf>
    <xf numFmtId="166" fontId="4" fillId="14" borderId="0" xfId="5" applyNumberFormat="1" applyBorder="1"/>
    <xf numFmtId="169" fontId="4" fillId="14" borderId="0" xfId="5" applyNumberFormat="1" applyBorder="1" applyAlignment="1">
      <alignment horizontal="left" wrapText="1"/>
    </xf>
    <xf numFmtId="0" fontId="4" fillId="14" borderId="0" xfId="5" applyAlignment="1">
      <alignment horizontal="center" vertical="center" textRotation="180"/>
    </xf>
    <xf numFmtId="0" fontId="4" fillId="14" borderId="0" xfId="5" applyAlignment="1">
      <alignment horizontal="right"/>
    </xf>
    <xf numFmtId="169" fontId="4" fillId="14" borderId="0" xfId="5" applyNumberFormat="1" applyBorder="1" applyAlignment="1">
      <alignment horizontal="right" wrapText="1"/>
    </xf>
    <xf numFmtId="169" fontId="4" fillId="14" borderId="0" xfId="5" applyNumberFormat="1" applyBorder="1" applyAlignment="1">
      <alignment horizontal="center" wrapText="1"/>
    </xf>
    <xf numFmtId="166" fontId="4" fillId="14" borderId="0" xfId="5" applyNumberFormat="1" applyBorder="1" applyAlignment="1">
      <alignment horizontal="right"/>
    </xf>
    <xf numFmtId="170" fontId="4" fillId="14" borderId="0" xfId="5" applyNumberFormat="1" applyBorder="1"/>
    <xf numFmtId="167" fontId="30" fillId="24" borderId="65" xfId="8" applyNumberFormat="1" applyFont="1" applyFill="1" applyBorder="1" applyAlignment="1">
      <alignment horizontal="center"/>
    </xf>
    <xf numFmtId="49" fontId="37" fillId="24" borderId="3" xfId="0" applyNumberFormat="1" applyFont="1" applyFill="1" applyBorder="1" applyAlignment="1">
      <alignment horizontal="center"/>
    </xf>
    <xf numFmtId="0" fontId="37" fillId="24" borderId="3" xfId="10" applyFont="1" applyFill="1" applyBorder="1" applyAlignment="1" applyProtection="1">
      <alignment horizontal="right" wrapText="1"/>
      <protection locked="0"/>
    </xf>
    <xf numFmtId="0" fontId="44" fillId="24" borderId="3" xfId="0" applyFont="1" applyFill="1" applyBorder="1" applyAlignment="1">
      <alignment horizontal="center" vertical="center" wrapText="1"/>
    </xf>
    <xf numFmtId="169" fontId="31" fillId="24" borderId="3" xfId="3" applyNumberFormat="1" applyFont="1" applyFill="1" applyBorder="1" applyAlignment="1" applyProtection="1">
      <alignment horizontal="center"/>
      <protection locked="0"/>
    </xf>
    <xf numFmtId="169" fontId="44" fillId="24" borderId="3" xfId="3" applyNumberFormat="1" applyFont="1" applyFill="1" applyBorder="1" applyAlignment="1" applyProtection="1">
      <alignment horizontal="center" vertical="center"/>
      <protection locked="0"/>
    </xf>
    <xf numFmtId="166" fontId="44" fillId="24" borderId="3" xfId="3" applyFont="1" applyFill="1" applyBorder="1" applyAlignment="1" applyProtection="1">
      <alignment horizontal="center" vertical="center"/>
      <protection locked="0"/>
    </xf>
    <xf numFmtId="169" fontId="37" fillId="24" borderId="3" xfId="3" applyNumberFormat="1" applyFont="1" applyFill="1" applyBorder="1"/>
    <xf numFmtId="169" fontId="37" fillId="0" borderId="0" xfId="0" applyNumberFormat="1" applyFont="1"/>
    <xf numFmtId="0" fontId="37" fillId="0" borderId="0" xfId="0" applyFont="1"/>
    <xf numFmtId="0" fontId="37" fillId="24" borderId="0" xfId="0" applyFont="1" applyFill="1"/>
    <xf numFmtId="0" fontId="30" fillId="0" borderId="0" xfId="0" applyFont="1" applyAlignment="1">
      <alignment horizontal="center" vertical="center"/>
    </xf>
    <xf numFmtId="166" fontId="30" fillId="0" borderId="0" xfId="3" applyFont="1" applyFill="1" applyBorder="1"/>
    <xf numFmtId="166" fontId="30" fillId="0" borderId="0" xfId="0" applyNumberFormat="1" applyFont="1"/>
    <xf numFmtId="166" fontId="30" fillId="0" borderId="0" xfId="3" applyFont="1" applyFill="1"/>
    <xf numFmtId="0" fontId="8" fillId="0" borderId="0" xfId="0" applyFont="1"/>
    <xf numFmtId="166" fontId="0" fillId="0" borderId="0" xfId="3" applyFont="1"/>
    <xf numFmtId="166" fontId="0" fillId="0" borderId="0" xfId="0" applyNumberFormat="1"/>
    <xf numFmtId="168" fontId="0" fillId="0" borderId="0" xfId="0" applyNumberFormat="1"/>
    <xf numFmtId="0" fontId="0" fillId="0" borderId="0" xfId="0" pivotButton="1"/>
    <xf numFmtId="0" fontId="0" fillId="0" borderId="0" xfId="0" applyAlignment="1">
      <alignment horizontal="left"/>
    </xf>
    <xf numFmtId="4" fontId="0" fillId="0" borderId="0" xfId="0" applyNumberFormat="1"/>
    <xf numFmtId="14" fontId="0" fillId="0" borderId="0" xfId="0" applyNumberFormat="1"/>
    <xf numFmtId="3" fontId="0" fillId="0" borderId="0" xfId="0" applyNumberFormat="1"/>
    <xf numFmtId="0" fontId="0" fillId="20" borderId="3" xfId="0" applyFill="1" applyBorder="1"/>
    <xf numFmtId="0" fontId="8" fillId="20" borderId="3" xfId="0" applyFont="1" applyFill="1" applyBorder="1"/>
    <xf numFmtId="166" fontId="0" fillId="20" borderId="3" xfId="0" applyNumberFormat="1" applyFill="1" applyBorder="1"/>
    <xf numFmtId="0" fontId="0" fillId="20" borderId="52" xfId="0" applyFill="1" applyBorder="1"/>
    <xf numFmtId="0" fontId="3" fillId="53" borderId="52" xfId="0" applyFont="1" applyFill="1" applyBorder="1"/>
    <xf numFmtId="166" fontId="3" fillId="53" borderId="0" xfId="0" applyNumberFormat="1" applyFont="1" applyFill="1"/>
    <xf numFmtId="0" fontId="3" fillId="53" borderId="0" xfId="0" applyFont="1" applyFill="1"/>
    <xf numFmtId="166" fontId="3" fillId="53" borderId="0" xfId="3" applyFont="1" applyFill="1"/>
    <xf numFmtId="0" fontId="0" fillId="3" borderId="0" xfId="0" applyFill="1"/>
    <xf numFmtId="0" fontId="15" fillId="20" borderId="3" xfId="0" applyFont="1" applyFill="1" applyBorder="1"/>
    <xf numFmtId="171" fontId="0" fillId="0" borderId="0" xfId="0" applyNumberFormat="1"/>
    <xf numFmtId="171" fontId="0" fillId="11" borderId="0" xfId="0" applyNumberFormat="1" applyFill="1"/>
    <xf numFmtId="165" fontId="24" fillId="4" borderId="16" xfId="0" applyNumberFormat="1" applyFont="1" applyFill="1" applyBorder="1" applyAlignment="1">
      <alignment vertical="center" wrapText="1"/>
    </xf>
    <xf numFmtId="0" fontId="18" fillId="0" borderId="0" xfId="0" applyFont="1" applyAlignment="1">
      <alignment horizontal="left" vertical="top" wrapText="1"/>
    </xf>
    <xf numFmtId="0" fontId="2" fillId="3" borderId="4"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5" fontId="2" fillId="13" borderId="5" xfId="1" applyFont="1" applyFill="1" applyBorder="1" applyAlignment="1" applyProtection="1">
      <alignment horizontal="center" vertical="center" wrapText="1"/>
      <protection locked="0"/>
    </xf>
    <xf numFmtId="165" fontId="2" fillId="13" borderId="39" xfId="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165" fontId="2" fillId="2" borderId="39" xfId="1" applyFont="1" applyFill="1" applyBorder="1" applyAlignment="1" applyProtection="1">
      <alignment horizontal="center" vertical="center" wrapText="1"/>
      <protection locked="0"/>
    </xf>
    <xf numFmtId="0" fontId="17" fillId="0" borderId="54"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0" fillId="3" borderId="4" xfId="0" applyFont="1" applyFill="1" applyBorder="1" applyAlignment="1" applyProtection="1">
      <alignment horizontal="left" vertical="top" wrapText="1"/>
      <protection locked="0"/>
    </xf>
    <xf numFmtId="0" fontId="20" fillId="3" borderId="1" xfId="0" applyFont="1" applyFill="1" applyBorder="1" applyAlignment="1" applyProtection="1">
      <alignment horizontal="left" vertical="top" wrapText="1"/>
      <protection locked="0"/>
    </xf>
    <xf numFmtId="0" fontId="20"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24"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protection locked="0"/>
    </xf>
    <xf numFmtId="0" fontId="24" fillId="3" borderId="4" xfId="0" applyFont="1" applyFill="1" applyBorder="1" applyAlignment="1" applyProtection="1">
      <alignment vertical="center" wrapText="1"/>
      <protection locked="0"/>
    </xf>
    <xf numFmtId="0" fontId="24" fillId="3" borderId="1" xfId="0" applyFont="1" applyFill="1" applyBorder="1" applyAlignment="1" applyProtection="1">
      <alignment vertical="center" wrapText="1"/>
      <protection locked="0"/>
    </xf>
    <xf numFmtId="0" fontId="24" fillId="3" borderId="3" xfId="0" applyFont="1" applyFill="1" applyBorder="1" applyAlignment="1" applyProtection="1">
      <alignment vertical="center"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7" fontId="30" fillId="24" borderId="5" xfId="0" applyNumberFormat="1" applyFont="1" applyFill="1" applyBorder="1" applyAlignment="1">
      <alignment horizontal="center"/>
    </xf>
    <xf numFmtId="0" fontId="30" fillId="24" borderId="52" xfId="0" applyFont="1" applyFill="1" applyBorder="1" applyAlignment="1">
      <alignment horizontal="center"/>
    </xf>
    <xf numFmtId="0" fontId="30" fillId="24" borderId="39" xfId="0" applyFont="1" applyFill="1" applyBorder="1" applyAlignment="1">
      <alignment horizontal="center"/>
    </xf>
    <xf numFmtId="0" fontId="32" fillId="0" borderId="5" xfId="0" applyFont="1" applyBorder="1" applyAlignment="1">
      <alignment vertical="center" wrapText="1"/>
    </xf>
    <xf numFmtId="0" fontId="32" fillId="0" borderId="52" xfId="0" applyFont="1" applyBorder="1" applyAlignment="1">
      <alignment vertical="center" wrapText="1"/>
    </xf>
    <xf numFmtId="0" fontId="32" fillId="0" borderId="39" xfId="0" applyFont="1" applyBorder="1" applyAlignment="1">
      <alignment vertical="center" wrapText="1"/>
    </xf>
    <xf numFmtId="0" fontId="32" fillId="0" borderId="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9" xfId="0" applyFont="1" applyBorder="1" applyAlignment="1">
      <alignment horizontal="center" vertical="center" wrapText="1"/>
    </xf>
    <xf numFmtId="17" fontId="32" fillId="0" borderId="5" xfId="0" applyNumberFormat="1" applyFont="1" applyBorder="1" applyAlignment="1">
      <alignment horizontal="center" vertical="center" wrapText="1"/>
    </xf>
    <xf numFmtId="17" fontId="32" fillId="0" borderId="52" xfId="0" applyNumberFormat="1" applyFont="1" applyBorder="1" applyAlignment="1">
      <alignment horizontal="center" vertical="center" wrapText="1"/>
    </xf>
    <xf numFmtId="17" fontId="30" fillId="24" borderId="5" xfId="0" applyNumberFormat="1"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39" xfId="0" applyFont="1" applyFill="1" applyBorder="1" applyAlignment="1">
      <alignment horizontal="center" vertical="center"/>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2" fillId="0" borderId="0" xfId="0" applyFont="1" applyAlignment="1">
      <alignment horizontal="left" vertical="top" wrapText="1"/>
    </xf>
    <xf numFmtId="0" fontId="2" fillId="2" borderId="53"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9" fillId="2" borderId="53"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53" xfId="0" applyFont="1" applyFill="1" applyBorder="1" applyAlignment="1">
      <alignment horizontal="center" wrapText="1"/>
    </xf>
    <xf numFmtId="0" fontId="2" fillId="2" borderId="39" xfId="0" applyFont="1" applyFill="1" applyBorder="1" applyAlignment="1">
      <alignment horizontal="center" wrapText="1"/>
    </xf>
    <xf numFmtId="0" fontId="9" fillId="2" borderId="53" xfId="0" applyFont="1" applyFill="1" applyBorder="1" applyAlignment="1">
      <alignment horizontal="center" wrapText="1"/>
    </xf>
    <xf numFmtId="0" fontId="9" fillId="2" borderId="39" xfId="0" applyFont="1" applyFill="1" applyBorder="1" applyAlignment="1">
      <alignment horizontal="center" wrapText="1"/>
    </xf>
    <xf numFmtId="0" fontId="2" fillId="11" borderId="5"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5" borderId="32" xfId="0" applyFill="1" applyBorder="1" applyAlignment="1">
      <alignment horizontal="center" vertical="center" wrapText="1"/>
    </xf>
    <xf numFmtId="0" fontId="0" fillId="5" borderId="34" xfId="0"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2"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17" fillId="0" borderId="0" xfId="0" applyFont="1" applyAlignment="1">
      <alignment horizontal="left" wrapText="1"/>
    </xf>
    <xf numFmtId="0" fontId="2" fillId="2" borderId="4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5" xfId="0" applyFont="1" applyFill="1" applyBorder="1" applyAlignment="1">
      <alignment horizontal="center" vertical="center" wrapText="1"/>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cellXfs>
  <cellStyles count="11">
    <cellStyle name="20 % - Accent2" xfId="5" builtinId="34"/>
    <cellStyle name="Comma 2 2" xfId="6" xr:uid="{2AAF86AE-8482-4163-990E-30D38B750041}"/>
    <cellStyle name="Milliers" xfId="3" builtinId="3"/>
    <cellStyle name="Milliers [0]" xfId="4" builtinId="6"/>
    <cellStyle name="Monétaire" xfId="1" builtinId="4"/>
    <cellStyle name="Normal" xfId="0" builtinId="0"/>
    <cellStyle name="Normal 10" xfId="8" xr:uid="{77A2C8DA-FAE3-4DE0-AFFF-6BB3B807D2E7}"/>
    <cellStyle name="Normal 15" xfId="10" xr:uid="{580D1CA1-B595-4694-B7BF-4C533FEE3BAB}"/>
    <cellStyle name="Normal 17" xfId="9" xr:uid="{79F9172D-54E1-4C28-BCFF-07A9931B1216}"/>
    <cellStyle name="Normal_TrxnList" xfId="7" xr:uid="{DFAE17C4-CFE0-4D67-9B3C-9F1F027A87CE}"/>
    <cellStyle name="Pourcentag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6" formatCode="_(* #,##0.00_);_(* \(#,##0.00\);_(* &quot;-&quot;??_);_(@_)"/>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[Copie de VF15-06-V-REVISEPBF Consolidated Financial report_May 31st_23.xlsx]AFSC Pivot Table!PivotTable1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'AFSC Pivot Table'!$B$1</c:f>
              <c:strCache>
                <c:ptCount val="1"/>
                <c:pt idx="0">
                  <c:v>Total</c:v>
                </c:pt>
              </c:strCache>
            </c:strRef>
          </c:tx>
          <c:spPr>
            <a:solidFill>
              <a:schemeClr val="accent1"/>
            </a:solidFill>
            <a:ln>
              <a:noFill/>
            </a:ln>
            <a:effectLst/>
          </c:spPr>
          <c:invertIfNegative val="0"/>
          <c:cat>
            <c:strRef>
              <c:f>'AFSC Pivot Table'!$A$2:$A$20</c:f>
              <c:strCache>
                <c:ptCount val="18"/>
                <c:pt idx="0">
                  <c:v> 2.2.5</c:v>
                </c:pt>
                <c:pt idx="1">
                  <c:v>2.1.1</c:v>
                </c:pt>
                <c:pt idx="2">
                  <c:v>2.1.2</c:v>
                </c:pt>
                <c:pt idx="3">
                  <c:v>2.1.3</c:v>
                </c:pt>
                <c:pt idx="4">
                  <c:v>2.2.1</c:v>
                </c:pt>
                <c:pt idx="5">
                  <c:v>2.2.2</c:v>
                </c:pt>
                <c:pt idx="6">
                  <c:v>2.2.3</c:v>
                </c:pt>
                <c:pt idx="7">
                  <c:v>2.2.6</c:v>
                </c:pt>
                <c:pt idx="8">
                  <c:v>2.3.1</c:v>
                </c:pt>
                <c:pt idx="9">
                  <c:v>2.3.2</c:v>
                </c:pt>
                <c:pt idx="10">
                  <c:v>2.3.4</c:v>
                </c:pt>
                <c:pt idx="11">
                  <c:v>3.1.4</c:v>
                </c:pt>
                <c:pt idx="12">
                  <c:v>3.2.4</c:v>
                </c:pt>
                <c:pt idx="13">
                  <c:v>Management fees</c:v>
                </c:pt>
                <c:pt idx="14">
                  <c:v>MEAL</c:v>
                </c:pt>
                <c:pt idx="15">
                  <c:v>Operating cost</c:v>
                </c:pt>
                <c:pt idx="16">
                  <c:v>Staff Salary</c:v>
                </c:pt>
                <c:pt idx="17">
                  <c:v>(vide)</c:v>
                </c:pt>
              </c:strCache>
            </c:strRef>
          </c:cat>
          <c:val>
            <c:numRef>
              <c:f>'AFSC Pivot Table'!$B$2:$B$20</c:f>
              <c:numCache>
                <c:formatCode>General</c:formatCode>
                <c:ptCount val="18"/>
                <c:pt idx="0">
                  <c:v>5365.1750000000002</c:v>
                </c:pt>
                <c:pt idx="1">
                  <c:v>25989.989999999998</c:v>
                </c:pt>
                <c:pt idx="2">
                  <c:v>4774.6750000000002</c:v>
                </c:pt>
                <c:pt idx="3">
                  <c:v>28100.413499999999</c:v>
                </c:pt>
                <c:pt idx="4">
                  <c:v>55043.345933472003</c:v>
                </c:pt>
                <c:pt idx="5">
                  <c:v>27428.425000000003</c:v>
                </c:pt>
                <c:pt idx="6">
                  <c:v>27119.199999999997</c:v>
                </c:pt>
                <c:pt idx="7">
                  <c:v>4998</c:v>
                </c:pt>
                <c:pt idx="8">
                  <c:v>29549.35</c:v>
                </c:pt>
                <c:pt idx="9">
                  <c:v>31763.8815</c:v>
                </c:pt>
                <c:pt idx="10">
                  <c:v>16007.674999999999</c:v>
                </c:pt>
                <c:pt idx="11">
                  <c:v>36988.060772324199</c:v>
                </c:pt>
                <c:pt idx="12">
                  <c:v>8305.8120995786048</c:v>
                </c:pt>
                <c:pt idx="13">
                  <c:v>20432.107929335434</c:v>
                </c:pt>
                <c:pt idx="14">
                  <c:v>17234.733192788131</c:v>
                </c:pt>
                <c:pt idx="15">
                  <c:v>4790.4685709742353</c:v>
                </c:pt>
                <c:pt idx="16">
                  <c:v>65317.793935285343</c:v>
                </c:pt>
                <c:pt idx="17">
                  <c:v>0</c:v>
                </c:pt>
              </c:numCache>
            </c:numRef>
          </c:val>
          <c:extLst>
            <c:ext xmlns:c16="http://schemas.microsoft.com/office/drawing/2014/chart" uri="{C3380CC4-5D6E-409C-BE32-E72D297353CC}">
              <c16:uniqueId val="{00000000-C400-4BAB-83C2-A9E1E3640D41}"/>
            </c:ext>
          </c:extLst>
        </c:ser>
        <c:dLbls>
          <c:showLegendKey val="0"/>
          <c:showVal val="0"/>
          <c:showCatName val="0"/>
          <c:showSerName val="0"/>
          <c:showPercent val="0"/>
          <c:showBubbleSize val="0"/>
        </c:dLbls>
        <c:gapWidth val="219"/>
        <c:overlap val="-27"/>
        <c:axId val="128400304"/>
        <c:axId val="140760800"/>
      </c:barChart>
      <c:catAx>
        <c:axId val="12840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760800"/>
        <c:crosses val="autoZero"/>
        <c:auto val="1"/>
        <c:lblAlgn val="ctr"/>
        <c:lblOffset val="100"/>
        <c:noMultiLvlLbl val="0"/>
      </c:catAx>
      <c:valAx>
        <c:axId val="14076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400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304800</xdr:colOff>
      <xdr:row>15</xdr:row>
      <xdr:rowOff>165100</xdr:rowOff>
    </xdr:to>
    <xdr:graphicFrame macro="">
      <xdr:nvGraphicFramePr>
        <xdr:cNvPr id="2" name="Chart 1">
          <a:extLst>
            <a:ext uri="{FF2B5EF4-FFF2-40B4-BE49-F238E27FC236}">
              <a16:creationId xmlns:a16="http://schemas.microsoft.com/office/drawing/2014/main" id="{B460A8D2-FFCB-216A-EBED-37EC84A32E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577850</xdr:colOff>
      <xdr:row>3</xdr:row>
      <xdr:rowOff>122518</xdr:rowOff>
    </xdr:to>
    <xdr:pic>
      <xdr:nvPicPr>
        <xdr:cNvPr id="2" name="Picture 1" descr="UN WOMEN=Communications Assistant">
          <a:extLst>
            <a:ext uri="{FF2B5EF4-FFF2-40B4-BE49-F238E27FC236}">
              <a16:creationId xmlns:a16="http://schemas.microsoft.com/office/drawing/2014/main" id="{3B8B32D8-A7D1-40E7-BA89-3AC2024224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100" y="0"/>
          <a:ext cx="1644650" cy="674968"/>
        </a:xfrm>
        <a:prstGeom prst="rect">
          <a:avLst/>
        </a:prstGeom>
        <a:noFill/>
        <a:ln>
          <a:noFill/>
        </a:ln>
      </xdr:spPr>
    </xdr:pic>
    <xdr:clientData/>
  </xdr:twoCellAnchor>
  <xdr:twoCellAnchor editAs="oneCell">
    <xdr:from>
      <xdr:col>4</xdr:col>
      <xdr:colOff>1219200</xdr:colOff>
      <xdr:row>0</xdr:row>
      <xdr:rowOff>1</xdr:rowOff>
    </xdr:from>
    <xdr:to>
      <xdr:col>5</xdr:col>
      <xdr:colOff>1496695</xdr:colOff>
      <xdr:row>3</xdr:row>
      <xdr:rowOff>144184</xdr:rowOff>
    </xdr:to>
    <xdr:pic>
      <xdr:nvPicPr>
        <xdr:cNvPr id="3" name="Image 1" descr="PBF_triangle">
          <a:extLst>
            <a:ext uri="{FF2B5EF4-FFF2-40B4-BE49-F238E27FC236}">
              <a16:creationId xmlns:a16="http://schemas.microsoft.com/office/drawing/2014/main" id="{573C1460-48A0-45E9-80C9-69BFA2037C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6150" y="1"/>
          <a:ext cx="1433195" cy="696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1771650</xdr:colOff>
      <xdr:row>0</xdr:row>
      <xdr:rowOff>0</xdr:rowOff>
    </xdr:from>
    <xdr:to>
      <xdr:col>6</xdr:col>
      <xdr:colOff>342265</xdr:colOff>
      <xdr:row>3</xdr:row>
      <xdr:rowOff>135218</xdr:rowOff>
    </xdr:to>
    <xdr:pic>
      <xdr:nvPicPr>
        <xdr:cNvPr id="4" name="Picture 3">
          <a:extLst>
            <a:ext uri="{FF2B5EF4-FFF2-40B4-BE49-F238E27FC236}">
              <a16:creationId xmlns:a16="http://schemas.microsoft.com/office/drawing/2014/main" id="{A25B7663-F9E0-425D-81FE-7E2626A5FF2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7800" y="0"/>
          <a:ext cx="2425065" cy="687668"/>
        </a:xfrm>
        <a:prstGeom prst="rect">
          <a:avLst/>
        </a:prstGeom>
        <a:noFill/>
        <a:ln>
          <a:noFill/>
        </a:ln>
      </xdr:spPr>
    </xdr:pic>
    <xdr:clientData/>
  </xdr:twoCellAnchor>
  <xdr:twoCellAnchor editAs="oneCell">
    <xdr:from>
      <xdr:col>2</xdr:col>
      <xdr:colOff>0</xdr:colOff>
      <xdr:row>0</xdr:row>
      <xdr:rowOff>0</xdr:rowOff>
    </xdr:from>
    <xdr:to>
      <xdr:col>3</xdr:col>
      <xdr:colOff>514350</xdr:colOff>
      <xdr:row>3</xdr:row>
      <xdr:rowOff>141568</xdr:rowOff>
    </xdr:to>
    <xdr:pic>
      <xdr:nvPicPr>
        <xdr:cNvPr id="5" name="Picture 4" descr="UN WOMEN=Communications Assistant">
          <a:extLst>
            <a:ext uri="{FF2B5EF4-FFF2-40B4-BE49-F238E27FC236}">
              <a16:creationId xmlns:a16="http://schemas.microsoft.com/office/drawing/2014/main" id="{50B4B335-746E-43B4-B95A-CEA0337E51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100" y="0"/>
          <a:ext cx="1581150" cy="694018"/>
        </a:xfrm>
        <a:prstGeom prst="rect">
          <a:avLst/>
        </a:prstGeom>
        <a:noFill/>
        <a:ln>
          <a:noFill/>
        </a:ln>
      </xdr:spPr>
    </xdr:pic>
    <xdr:clientData/>
  </xdr:twoCellAnchor>
  <xdr:twoCellAnchor editAs="oneCell">
    <xdr:from>
      <xdr:col>4</xdr:col>
      <xdr:colOff>1219200</xdr:colOff>
      <xdr:row>0</xdr:row>
      <xdr:rowOff>1</xdr:rowOff>
    </xdr:from>
    <xdr:to>
      <xdr:col>5</xdr:col>
      <xdr:colOff>1433195</xdr:colOff>
      <xdr:row>3</xdr:row>
      <xdr:rowOff>163234</xdr:rowOff>
    </xdr:to>
    <xdr:pic>
      <xdr:nvPicPr>
        <xdr:cNvPr id="6" name="Image 1" descr="PBF_triangle">
          <a:extLst>
            <a:ext uri="{FF2B5EF4-FFF2-40B4-BE49-F238E27FC236}">
              <a16:creationId xmlns:a16="http://schemas.microsoft.com/office/drawing/2014/main" id="{F0CD89EF-56F6-45A5-9285-9FF26670F8E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6150" y="1"/>
          <a:ext cx="1369695" cy="715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1771650</xdr:colOff>
      <xdr:row>0</xdr:row>
      <xdr:rowOff>0</xdr:rowOff>
    </xdr:from>
    <xdr:to>
      <xdr:col>6</xdr:col>
      <xdr:colOff>247015</xdr:colOff>
      <xdr:row>3</xdr:row>
      <xdr:rowOff>154268</xdr:rowOff>
    </xdr:to>
    <xdr:pic>
      <xdr:nvPicPr>
        <xdr:cNvPr id="7" name="Picture 6">
          <a:extLst>
            <a:ext uri="{FF2B5EF4-FFF2-40B4-BE49-F238E27FC236}">
              <a16:creationId xmlns:a16="http://schemas.microsoft.com/office/drawing/2014/main" id="{7A3B1FB1-1658-48CE-80F5-B9B0944B692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7800" y="0"/>
          <a:ext cx="2329815" cy="706718"/>
        </a:xfrm>
        <a:prstGeom prst="rect">
          <a:avLst/>
        </a:prstGeom>
        <a:noFill/>
        <a:ln>
          <a:noFill/>
        </a:ln>
      </xdr:spPr>
    </xdr:pic>
    <xdr:clientData/>
  </xdr:twoCellAnchor>
  <xdr:twoCellAnchor editAs="oneCell">
    <xdr:from>
      <xdr:col>2</xdr:col>
      <xdr:colOff>0</xdr:colOff>
      <xdr:row>0</xdr:row>
      <xdr:rowOff>0</xdr:rowOff>
    </xdr:from>
    <xdr:to>
      <xdr:col>3</xdr:col>
      <xdr:colOff>577850</xdr:colOff>
      <xdr:row>3</xdr:row>
      <xdr:rowOff>122518</xdr:rowOff>
    </xdr:to>
    <xdr:pic>
      <xdr:nvPicPr>
        <xdr:cNvPr id="8" name="Picture 7" descr="UN WOMEN=Communications Assistant">
          <a:extLst>
            <a:ext uri="{FF2B5EF4-FFF2-40B4-BE49-F238E27FC236}">
              <a16:creationId xmlns:a16="http://schemas.microsoft.com/office/drawing/2014/main" id="{177D409A-2A46-4F98-94D6-0E9FA9AE21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100" y="0"/>
          <a:ext cx="1644650" cy="674968"/>
        </a:xfrm>
        <a:prstGeom prst="rect">
          <a:avLst/>
        </a:prstGeom>
        <a:noFill/>
        <a:ln>
          <a:noFill/>
        </a:ln>
      </xdr:spPr>
    </xdr:pic>
    <xdr:clientData/>
  </xdr:twoCellAnchor>
  <xdr:twoCellAnchor editAs="oneCell">
    <xdr:from>
      <xdr:col>4</xdr:col>
      <xdr:colOff>1219200</xdr:colOff>
      <xdr:row>0</xdr:row>
      <xdr:rowOff>1</xdr:rowOff>
    </xdr:from>
    <xdr:to>
      <xdr:col>5</xdr:col>
      <xdr:colOff>1496695</xdr:colOff>
      <xdr:row>3</xdr:row>
      <xdr:rowOff>144184</xdr:rowOff>
    </xdr:to>
    <xdr:pic>
      <xdr:nvPicPr>
        <xdr:cNvPr id="9" name="Image 1" descr="PBF_triangle">
          <a:extLst>
            <a:ext uri="{FF2B5EF4-FFF2-40B4-BE49-F238E27FC236}">
              <a16:creationId xmlns:a16="http://schemas.microsoft.com/office/drawing/2014/main" id="{D319B574-55D6-4A78-AF47-18B1993CC0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6150" y="1"/>
          <a:ext cx="1433195" cy="696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1771650</xdr:colOff>
      <xdr:row>0</xdr:row>
      <xdr:rowOff>0</xdr:rowOff>
    </xdr:from>
    <xdr:to>
      <xdr:col>6</xdr:col>
      <xdr:colOff>342265</xdr:colOff>
      <xdr:row>3</xdr:row>
      <xdr:rowOff>135218</xdr:rowOff>
    </xdr:to>
    <xdr:pic>
      <xdr:nvPicPr>
        <xdr:cNvPr id="10" name="Picture 9">
          <a:extLst>
            <a:ext uri="{FF2B5EF4-FFF2-40B4-BE49-F238E27FC236}">
              <a16:creationId xmlns:a16="http://schemas.microsoft.com/office/drawing/2014/main" id="{9F4D7325-07DF-4CDC-A028-B9D4BFD0589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7800" y="0"/>
          <a:ext cx="2425065" cy="687668"/>
        </a:xfrm>
        <a:prstGeom prst="rect">
          <a:avLst/>
        </a:prstGeom>
        <a:noFill/>
        <a:ln>
          <a:noFill/>
        </a:ln>
      </xdr:spPr>
    </xdr:pic>
    <xdr:clientData/>
  </xdr:twoCellAnchor>
  <xdr:twoCellAnchor editAs="oneCell">
    <xdr:from>
      <xdr:col>2</xdr:col>
      <xdr:colOff>0</xdr:colOff>
      <xdr:row>0</xdr:row>
      <xdr:rowOff>0</xdr:rowOff>
    </xdr:from>
    <xdr:to>
      <xdr:col>3</xdr:col>
      <xdr:colOff>514350</xdr:colOff>
      <xdr:row>3</xdr:row>
      <xdr:rowOff>141568</xdr:rowOff>
    </xdr:to>
    <xdr:pic>
      <xdr:nvPicPr>
        <xdr:cNvPr id="11" name="Picture 10" descr="UN WOMEN=Communications Assistant">
          <a:extLst>
            <a:ext uri="{FF2B5EF4-FFF2-40B4-BE49-F238E27FC236}">
              <a16:creationId xmlns:a16="http://schemas.microsoft.com/office/drawing/2014/main" id="{375D5343-9B08-4968-B147-69E3E470A8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100" y="0"/>
          <a:ext cx="1581150" cy="694018"/>
        </a:xfrm>
        <a:prstGeom prst="rect">
          <a:avLst/>
        </a:prstGeom>
        <a:noFill/>
        <a:ln>
          <a:noFill/>
        </a:ln>
      </xdr:spPr>
    </xdr:pic>
    <xdr:clientData/>
  </xdr:twoCellAnchor>
  <xdr:twoCellAnchor editAs="oneCell">
    <xdr:from>
      <xdr:col>4</xdr:col>
      <xdr:colOff>1219200</xdr:colOff>
      <xdr:row>0</xdr:row>
      <xdr:rowOff>1</xdr:rowOff>
    </xdr:from>
    <xdr:to>
      <xdr:col>5</xdr:col>
      <xdr:colOff>1433195</xdr:colOff>
      <xdr:row>3</xdr:row>
      <xdr:rowOff>163234</xdr:rowOff>
    </xdr:to>
    <xdr:pic>
      <xdr:nvPicPr>
        <xdr:cNvPr id="12" name="Image 1" descr="PBF_triangle">
          <a:extLst>
            <a:ext uri="{FF2B5EF4-FFF2-40B4-BE49-F238E27FC236}">
              <a16:creationId xmlns:a16="http://schemas.microsoft.com/office/drawing/2014/main" id="{C3BE5ABB-413B-49E4-830A-F66BD39E780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6150" y="1"/>
          <a:ext cx="1369695" cy="715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1771650</xdr:colOff>
      <xdr:row>0</xdr:row>
      <xdr:rowOff>0</xdr:rowOff>
    </xdr:from>
    <xdr:to>
      <xdr:col>6</xdr:col>
      <xdr:colOff>247015</xdr:colOff>
      <xdr:row>3</xdr:row>
      <xdr:rowOff>154268</xdr:rowOff>
    </xdr:to>
    <xdr:pic>
      <xdr:nvPicPr>
        <xdr:cNvPr id="13" name="Picture 12">
          <a:extLst>
            <a:ext uri="{FF2B5EF4-FFF2-40B4-BE49-F238E27FC236}">
              <a16:creationId xmlns:a16="http://schemas.microsoft.com/office/drawing/2014/main" id="{1397711E-55BD-4B77-81A5-D7C6EF8CF46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7800" y="0"/>
          <a:ext cx="2329815" cy="70671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women-my.sharepoint.com/personal/esperance_ndayishimi_unwomen_org/Documents/Documents/PBF-RAPPORTS-2023/RAPPORT%20FINANCIER/13-06-2023-Copie%20de%20PBF%2000126911-UN%20Account%20Analysis%20Report_Layout.xls" TargetMode="External"/><Relationship Id="rId1" Type="http://schemas.openxmlformats.org/officeDocument/2006/relationships/externalLinkPath" Target="/personal/esperance_ndayishimi_unwomen_org/Documents/Documents/PBF-RAPPORTS-2023/RAPPORT%20FINANCIER/13-06-2023-Copie%20de%20PBF%2000126911-UN%20Account%20Analysis%20Report_Layou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nwomen-my.sharepoint.com/personal/esperance_ndayishimi_unwomen_org/Documents/Documents/PBF-RAPPORTS-2023/RAPPORT%20FINANCIER/DOC%20UTILISE%20POUR%20RAPPORT/RAPPORT%20FINANCIER.ods" TargetMode="External"/><Relationship Id="rId1" Type="http://schemas.openxmlformats.org/officeDocument/2006/relationships/externalLinkPath" Target="/personal/esperance_ndayishimi_unwomen_org/Documents/Documents/PBF-RAPPORTS-2023/RAPPORT%20FINANCIER/DOC%20UTILISE%20POUR%20RAPPORT/RAPPORT%20FINANCIER.od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unwomen-my.sharepoint.com/personal/esperance_ndayishimi_unwomen_org/Documents/Documents/PBF-RAPPORTS-2023/DRAFT/15-06-V-REVISEPBF%20Consolidated%20Financial%20report_May%2031st_23-2.xlsx" TargetMode="External"/><Relationship Id="rId1" Type="http://schemas.openxmlformats.org/officeDocument/2006/relationships/externalLinkPath" Target="/personal/esperance_ndayishimi_unwomen_org/Documents/Documents/PBF-RAPPORTS-2023/DRAFT/15-06-V-REVISEPBF%20Consolidated%20Financial%20report_May%2031st_2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women.sharepoint.com/teams/BurundiCountryOffice/Shared%20Documents/EXTENSION%20PBF/1)%20Budget%20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women.sharepoint.com/teams/BurundiCountryOffice/Shared%20Documents/EXTENSION%20PBF/Sheet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nwomen.sharepoint.com/teams/BurundiCountryOffice/Shared%20Documents/EXTENSION%20PBF/Dropdow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Feuil1"/>
      <sheetName val="Feuil2"/>
      <sheetName val="XDO_METADATA"/>
    </sheetNames>
    <sheetDataSet>
      <sheetData sheetId="0"/>
      <sheetData sheetId="1">
        <row r="96">
          <cell r="AB96">
            <v>10448.280000000001</v>
          </cell>
        </row>
        <row r="106">
          <cell r="AB106">
            <v>11922.09</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euil1"/>
    </sheetNames>
    <sheetDataSet>
      <sheetData sheetId="0">
        <row r="63">
          <cell r="C63">
            <v>8468.3799999999992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1) Tableau budgétaire"/>
      <sheetName val="UNW Expenses"/>
      <sheetName val="AFSC Exchange rates"/>
      <sheetName val="AFSC Pivot Table"/>
      <sheetName val="GL AFSC Expenses"/>
      <sheetName val="2) Par catégorie"/>
      <sheetName val="3) Notes explicatives"/>
      <sheetName val="4) -Pour une utilisation PBSO-"/>
      <sheetName val="5) -Pour une utilisation MPTF-"/>
      <sheetName val="6) Budget total 2,5 M $"/>
      <sheetName val="Listes déroulantes"/>
      <sheetName val="Feuille2"/>
    </sheetNames>
    <sheetDataSet>
      <sheetData sheetId="0"/>
      <sheetData sheetId="1">
        <row r="188">
          <cell r="G188">
            <v>196261.68243920422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udget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stine Nimpagaritse" refreshedDate="45091.438678819446" createdVersion="8" refreshedVersion="8" minRefreshableVersion="3" recordCount="596" xr:uid="{E7679088-1FAE-490E-BC70-BBEF4EDA0F7F}">
  <cacheSource type="worksheet">
    <worksheetSource ref="B8:I604" sheet="GL AFSC Expenses"/>
  </cacheSource>
  <cacheFields count="8">
    <cacheField name="Date" numFmtId="167">
      <sharedItems containsNonDate="0" containsDate="1" containsString="0" containsBlank="1" minDate="2021-09-07T00:00:00" maxDate="2023-06-01T00:00:00"/>
    </cacheField>
    <cacheField name="Reference / Voucher Number" numFmtId="0">
      <sharedItems containsBlank="1" containsMixedTypes="1" containsNumber="1" containsInteger="1" minValue="1" maxValue="1825"/>
    </cacheField>
    <cacheField name="Payee" numFmtId="0">
      <sharedItems/>
    </cacheField>
    <cacheField name="Expense line " numFmtId="0">
      <sharedItems containsBlank="1" count="18">
        <s v="2.3.1"/>
        <s v="2.3.4"/>
        <s v="2.1.2"/>
        <s v="3.1.4"/>
        <s v="MEAL"/>
        <s v="2.2.1"/>
        <s v="2.3.2"/>
        <s v="2.1.1"/>
        <s v="2.2.2"/>
        <s v="2.2.3"/>
        <s v=" 2.2.5"/>
        <m/>
        <s v="2.1.3"/>
        <s v="Management fees"/>
        <s v="Operating cost"/>
        <s v="2.2.6"/>
        <s v="Staff Salary"/>
        <s v="3.2.4"/>
      </sharedItems>
    </cacheField>
    <cacheField name="Description of Expense" numFmtId="0">
      <sharedItems/>
    </cacheField>
    <cacheField name="Amount spent in Local Currency" numFmtId="0">
      <sharedItems containsString="0" containsBlank="1" containsNumber="1" containsInteger="1" minValue="-3325000" maxValue="33285000"/>
    </cacheField>
    <cacheField name="Transaction Currency" numFmtId="0">
      <sharedItems containsBlank="1" containsMixedTypes="1" containsNumber="1" containsInteger="1" minValue="3" maxValue="3"/>
    </cacheField>
    <cacheField name="USD AMT" numFmtId="0">
      <sharedItems containsSemiMixedTypes="0" containsString="0" containsNumber="1" minValue="-1662.5" maxValue="5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6">
  <r>
    <d v="2021-09-07T00:00:00"/>
    <n v="1701"/>
    <s v="Gaelle SHAZA"/>
    <x v="0"/>
    <s v="Field visit introduction of women mediators"/>
    <n v="1741200"/>
    <s v="BIF"/>
    <n v="870.6"/>
  </r>
  <r>
    <d v="2022-02-08T00:00:00"/>
    <s v="2.1"/>
    <s v="FWA(IP)"/>
    <x v="1"/>
    <s v="Deplacement des médiatrices"/>
    <n v="125000"/>
    <s v="BIF"/>
    <n v="62.5"/>
  </r>
  <r>
    <d v="2022-02-08T00:00:00"/>
    <s v="2.2"/>
    <s v="FWA(IP)"/>
    <x v="1"/>
    <s v="Perdiem"/>
    <n v="100000"/>
    <s v="BIF"/>
    <n v="50"/>
  </r>
  <r>
    <d v="2022-02-09T00:00:00"/>
    <s v="2.3"/>
    <s v="FWA(IP)"/>
    <x v="1"/>
    <s v="Deplacement des médiatrices de Bujumbura"/>
    <n v="36000"/>
    <s v="BIF"/>
    <n v="18"/>
  </r>
  <r>
    <d v="2022-02-09T00:00:00"/>
    <s v="2.4"/>
    <s v="FWA(IP)"/>
    <x v="1"/>
    <s v="Perdiem"/>
    <n v="100000"/>
    <s v="BIF"/>
    <n v="50"/>
  </r>
  <r>
    <d v="2022-02-10T00:00:00"/>
    <s v="2.5"/>
    <s v="FWA(IP)"/>
    <x v="1"/>
    <s v="Deplacement des mediatrices de Bujumbura"/>
    <n v="126000"/>
    <s v="BIF"/>
    <n v="63"/>
  </r>
  <r>
    <d v="2022-02-10T00:00:00"/>
    <s v="2.6"/>
    <s v="FWA(IP)"/>
    <x v="1"/>
    <s v="Perdiem"/>
    <n v="100000"/>
    <s v="BIF"/>
    <n v="50"/>
  </r>
  <r>
    <d v="2022-02-08T00:00:00"/>
    <s v="2.7"/>
    <s v="FWA(IP)"/>
    <x v="1"/>
    <s v="Carburant"/>
    <n v="83000"/>
    <s v="BIF"/>
    <n v="41.5"/>
  </r>
  <r>
    <d v="2022-02-09T00:00:00"/>
    <s v="2.8"/>
    <s v="FWA(IP)"/>
    <x v="1"/>
    <s v="Carburant"/>
    <n v="86000"/>
    <s v="BIF"/>
    <n v="43"/>
  </r>
  <r>
    <d v="2022-02-16T00:00:00"/>
    <s v="3.1"/>
    <s v="FWA(IP)"/>
    <x v="1"/>
    <s v="Impression"/>
    <n v="6000"/>
    <s v="BIF"/>
    <n v="3"/>
  </r>
  <r>
    <d v="2022-02-14T00:00:00"/>
    <s v="3.2"/>
    <s v="FWA(IP)"/>
    <x v="1"/>
    <s v="Achat désinfectant+maque"/>
    <n v="214000"/>
    <s v="BIF"/>
    <n v="107"/>
  </r>
  <r>
    <d v="2022-02-15T00:00:00"/>
    <s v="3.3"/>
    <s v="FWA(IP)"/>
    <x v="1"/>
    <s v="Deplacement des participants"/>
    <n v="1250000"/>
    <s v="BIF"/>
    <n v="625"/>
  </r>
  <r>
    <d v="2022-02-15T00:00:00"/>
    <s v="3.4"/>
    <s v="FWA(IP)"/>
    <x v="1"/>
    <s v="Hebergement"/>
    <n v="750000"/>
    <s v="BIF"/>
    <n v="375"/>
  </r>
  <r>
    <d v="2022-02-15T00:00:00"/>
    <s v="3.5"/>
    <s v="FWA(IP)"/>
    <x v="1"/>
    <s v="perdiem staff FWA"/>
    <n v="179000"/>
    <s v="BIF"/>
    <n v="89.5"/>
  </r>
  <r>
    <d v="2022-02-15T00:00:00"/>
    <s v="3.6"/>
    <s v="FWA(IP)"/>
    <x v="1"/>
    <s v="Carburant"/>
    <n v="90100"/>
    <s v="BIF"/>
    <n v="45.05"/>
  </r>
  <r>
    <d v="2022-02-15T00:00:00"/>
    <s v="3.7"/>
    <s v="FWA(IP)"/>
    <x v="1"/>
    <s v="Frais d'hotel"/>
    <n v="20000"/>
    <s v="BIF"/>
    <n v="10"/>
  </r>
  <r>
    <d v="2022-02-14T00:00:00"/>
    <s v="3.8"/>
    <s v="FWA(IP)"/>
    <x v="1"/>
    <s v="Communication"/>
    <n v="40000"/>
    <s v="BIF"/>
    <n v="20"/>
  </r>
  <r>
    <d v="2022-02-15T00:00:00"/>
    <n v="4"/>
    <s v="FWA(IP)"/>
    <x v="1"/>
    <s v="Salle+restauration"/>
    <n v="1360000"/>
    <s v="BIF"/>
    <n v="680"/>
  </r>
  <r>
    <d v="2022-02-16T00:00:00"/>
    <s v="5.1"/>
    <s v="FWA(IP)"/>
    <x v="1"/>
    <s v="Deplacement des participants"/>
    <n v="2320000"/>
    <s v="BIF"/>
    <n v="1160"/>
  </r>
  <r>
    <d v="2022-02-16T00:00:00"/>
    <s v="5.2"/>
    <s v="FWA(IP)"/>
    <x v="1"/>
    <s v="Hebergement"/>
    <n v="1325000"/>
    <s v="BIF"/>
    <n v="662.5"/>
  </r>
  <r>
    <d v="2022-02-16T00:00:00"/>
    <s v="5.3"/>
    <s v="FWA(IP)"/>
    <x v="1"/>
    <s v="Perdiem"/>
    <n v="172000"/>
    <s v="BIF"/>
    <n v="86"/>
  </r>
  <r>
    <d v="2022-02-14T00:00:00"/>
    <s v="5.4"/>
    <s v="FWA(IP)"/>
    <x v="1"/>
    <s v="Impression"/>
    <n v="6000"/>
    <s v="BIF"/>
    <n v="3"/>
  </r>
  <r>
    <d v="2022-02-16T00:00:00"/>
    <s v="5.5"/>
    <s v="FWA(IP)"/>
    <x v="1"/>
    <s v="Communication"/>
    <n v="45000"/>
    <s v="BIF"/>
    <n v="22.5"/>
  </r>
  <r>
    <d v="2022-02-16T00:00:00"/>
    <s v="5.6"/>
    <s v="FWA(IP)"/>
    <x v="1"/>
    <s v="Carburant"/>
    <n v="87750"/>
    <s v="BIF"/>
    <n v="43.875"/>
  </r>
  <r>
    <d v="2022-02-19T00:00:00"/>
    <s v="5.7"/>
    <s v="FWA(IP)"/>
    <x v="1"/>
    <s v="Location appareil photo"/>
    <n v="100000"/>
    <s v="BIF"/>
    <n v="50"/>
  </r>
  <r>
    <d v="2022-02-20T00:00:00"/>
    <s v="5.8"/>
    <s v="FWA(IP)"/>
    <x v="1"/>
    <s v="Location retroprojecteur"/>
    <n v="100000"/>
    <s v="BIF"/>
    <n v="50"/>
  </r>
  <r>
    <d v="2022-02-16T00:00:00"/>
    <n v="6"/>
    <s v="FWA(IP)"/>
    <x v="1"/>
    <s v="Salle+restauration(Atelier)"/>
    <n v="1940000"/>
    <s v="BIF"/>
    <n v="970"/>
  </r>
  <r>
    <d v="2022-02-19T00:00:00"/>
    <n v="7"/>
    <s v="FWA(IP)"/>
    <x v="1"/>
    <s v="Location voiture"/>
    <n v="100000"/>
    <s v="BIF"/>
    <n v="50"/>
  </r>
  <r>
    <d v="2022-02-21T00:00:00"/>
    <n v="8"/>
    <s v="FWA(IP)"/>
    <x v="1"/>
    <s v="Fourniture "/>
    <n v="514000"/>
    <s v="BIF"/>
    <n v="257"/>
  </r>
  <r>
    <d v="2022-02-22T00:00:00"/>
    <n v="9"/>
    <s v="FWA(IP)"/>
    <x v="2"/>
    <s v="Location jeep prado"/>
    <n v="400000"/>
    <s v="BIF"/>
    <n v="200"/>
  </r>
  <r>
    <d v="2022-03-09T00:00:00"/>
    <s v="10.1"/>
    <s v="FWA(IP)"/>
    <x v="3"/>
    <s v="déplacement des participants bubanza du 09 au 10/03/2022"/>
    <n v="1005000"/>
    <s v="BIF"/>
    <n v="502.5"/>
  </r>
  <r>
    <d v="2022-03-11T00:00:00"/>
    <s v="10.2"/>
    <s v="FWA(IP)"/>
    <x v="3"/>
    <s v="Déplacement des participants de Cibitokedu  11/03/2022"/>
    <n v="910000"/>
    <s v="BIF"/>
    <n v="455"/>
  </r>
  <r>
    <d v="2022-03-14T00:00:00"/>
    <s v="10.3"/>
    <s v="FWA(IP)"/>
    <x v="3"/>
    <s v="Deplacement Bujumbura du 14/03/2022"/>
    <n v="1350000"/>
    <s v="BIF"/>
    <n v="675"/>
  </r>
  <r>
    <d v="2022-03-09T00:00:00"/>
    <s v="10.4"/>
    <s v="FWA(IP)"/>
    <x v="3"/>
    <s v="                                                                                                                Deplacement sur piste non platicable par voiture"/>
    <n v="10000"/>
    <s v="BIF"/>
    <n v="5"/>
  </r>
  <r>
    <d v="2022-03-15T00:00:00"/>
    <s v="10.5"/>
    <s v="FWA(IP)"/>
    <x v="3"/>
    <s v="Perdiem Parfaite"/>
    <n v="358000"/>
    <s v="BIF"/>
    <n v="179"/>
  </r>
  <r>
    <d v="2022-03-15T00:00:00"/>
    <s v="10.6"/>
    <s v="FWA(IP)"/>
    <x v="3"/>
    <s v="Perdiem Grace"/>
    <n v="283000"/>
    <s v="BIF"/>
    <n v="141.5"/>
  </r>
  <r>
    <d v="2022-03-15T00:00:00"/>
    <s v="10.7"/>
    <s v="FWA(IP)"/>
    <x v="3"/>
    <s v="perdiem Chanelle"/>
    <n v="358000"/>
    <s v="BIF"/>
    <n v="179"/>
  </r>
  <r>
    <d v="2022-03-15T00:00:00"/>
    <s v="10.8"/>
    <s v="FWA(IP)"/>
    <x v="3"/>
    <s v="Perdiem Gisele"/>
    <n v="86000"/>
    <s v="BIF"/>
    <n v="43"/>
  </r>
  <r>
    <d v="2022-03-09T00:00:00"/>
    <s v="10.9"/>
    <s v="FWA(IP)"/>
    <x v="3"/>
    <s v="Communication"/>
    <n v="60000"/>
    <s v="BIF"/>
    <n v="30"/>
  </r>
  <r>
    <d v="2021-12-31T00:00:00"/>
    <m/>
    <s v="FWA(IP)"/>
    <x v="4"/>
    <s v="Bank fees"/>
    <n v="15000"/>
    <s v="BIF"/>
    <n v="7.5"/>
  </r>
  <r>
    <d v="2022-03-11T00:00:00"/>
    <s v="10.10"/>
    <s v="FWA(IP)"/>
    <x v="3"/>
    <s v="Carburant"/>
    <n v="150500"/>
    <s v="BIF"/>
    <n v="75.25"/>
  </r>
  <r>
    <d v="2022-03-15T00:00:00"/>
    <s v="10.11"/>
    <s v="FWA(IP)"/>
    <x v="3"/>
    <s v="Carburant"/>
    <n v="161000"/>
    <s v="BIF"/>
    <n v="80.5"/>
  </r>
  <r>
    <d v="2022-03-15T00:00:00"/>
    <s v="10.12"/>
    <s v="FWA(IP)"/>
    <x v="3"/>
    <s v="Carburant"/>
    <n v="42000"/>
    <s v="BIF"/>
    <n v="21"/>
  </r>
  <r>
    <d v="2022-03-10T00:00:00"/>
    <s v="10.13"/>
    <s v="FWA(IP)"/>
    <x v="3"/>
    <s v="Frais d'Hotel "/>
    <n v="20000"/>
    <s v="BIF"/>
    <n v="10"/>
  </r>
  <r>
    <d v="2022-03-12T00:00:00"/>
    <s v="10.14"/>
    <s v="FWA(IP)"/>
    <x v="3"/>
    <s v="Frais d'hotel"/>
    <n v="80000"/>
    <s v="BIF"/>
    <n v="40"/>
  </r>
  <r>
    <d v="2022-03-15T00:00:00"/>
    <s v="10.15"/>
    <s v="FWA(IP)"/>
    <x v="3"/>
    <s v="Location voiture"/>
    <n v="100000"/>
    <s v="BIF"/>
    <n v="50"/>
  </r>
  <r>
    <d v="2022-03-15T00:00:00"/>
    <s v="10.16"/>
    <s v="FWA(IP)"/>
    <x v="3"/>
    <s v="EAU"/>
    <n v="58000"/>
    <s v="BIF"/>
    <n v="29"/>
  </r>
  <r>
    <d v="2022-03-15T00:00:00"/>
    <s v="10.17"/>
    <s v="FWA(IP)"/>
    <x v="3"/>
    <s v="impression"/>
    <n v="7000"/>
    <s v="BIF"/>
    <n v="3.5"/>
  </r>
  <r>
    <d v="2022-03-18T00:00:00"/>
    <s v="11.1"/>
    <s v="FWA(IP)"/>
    <x v="3"/>
    <s v="déplacement des participents Makamba"/>
    <n v="660000"/>
    <s v="BIF"/>
    <n v="330"/>
  </r>
  <r>
    <d v="2022-03-23T00:00:00"/>
    <s v="11.2"/>
    <s v="FWA(IP)"/>
    <x v="3"/>
    <s v="Déplacement des participents Bubanza"/>
    <n v="330000"/>
    <s v="BIF"/>
    <n v="165"/>
  </r>
  <r>
    <d v="2022-03-18T00:00:00"/>
    <s v="11.3"/>
    <s v="FWA(IP)"/>
    <x v="3"/>
    <s v="Deplacement sur moto à Makamba"/>
    <n v="10000"/>
    <s v="BIF"/>
    <n v="5"/>
  </r>
  <r>
    <d v="2022-03-19T00:00:00"/>
    <s v="11.4"/>
    <s v="FWA(IP)"/>
    <x v="3"/>
    <s v="Perdiem Parfaite"/>
    <n v="247000"/>
    <s v="BIF"/>
    <n v="123.5"/>
  </r>
  <r>
    <d v="2022-03-19T00:00:00"/>
    <s v="11.5"/>
    <s v="FWA(IP)"/>
    <x v="3"/>
    <s v="Perdiem Chanelle"/>
    <n v="247000"/>
    <s v="BIF"/>
    <n v="123.5"/>
  </r>
  <r>
    <d v="2022-03-19T00:00:00"/>
    <s v="11.6"/>
    <s v="FWA(IP)"/>
    <x v="3"/>
    <s v="perdiem Claire"/>
    <n v="247000"/>
    <s v="BIF"/>
    <n v="123.5"/>
  </r>
  <r>
    <d v="2022-03-23T00:00:00"/>
    <s v="11.8"/>
    <s v="FWA(IP)"/>
    <x v="3"/>
    <s v="Communication"/>
    <n v="45000"/>
    <s v="BIF"/>
    <n v="22.5"/>
  </r>
  <r>
    <d v="2022-03-23T00:00:00"/>
    <m/>
    <s v="FWA(IP)"/>
    <x v="3"/>
    <s v="Communication"/>
    <n v="10000"/>
    <s v="BIF"/>
    <n v="5"/>
  </r>
  <r>
    <d v="2022-03-15T00:00:00"/>
    <s v="11.9"/>
    <s v="FWA(IP)"/>
    <x v="3"/>
    <s v="Carburant"/>
    <n v="135100"/>
    <s v="BIF"/>
    <n v="67.55"/>
  </r>
  <r>
    <d v="2022-03-16T00:00:00"/>
    <s v="11.10"/>
    <s v="FWA(IP)"/>
    <x v="3"/>
    <s v="Carburant"/>
    <n v="161000"/>
    <s v="BIF"/>
    <n v="80.5"/>
  </r>
  <r>
    <d v="2022-03-18T00:00:00"/>
    <s v="11.11"/>
    <s v="FWA(IP)"/>
    <x v="3"/>
    <s v="Carburant"/>
    <n v="201500"/>
    <s v="BIF"/>
    <n v="100.75"/>
  </r>
  <r>
    <d v="2022-03-19T00:00:00"/>
    <s v="11.12"/>
    <s v="FWA(IP)"/>
    <x v="3"/>
    <s v="Hotel"/>
    <n v="180000"/>
    <s v="BIF"/>
    <n v="90"/>
  </r>
  <r>
    <d v="2022-03-19T00:00:00"/>
    <s v="11.13"/>
    <s v="FWA(IP)"/>
    <x v="3"/>
    <s v="Location voiture Jeep"/>
    <n v="400000"/>
    <s v="BIF"/>
    <n v="200"/>
  </r>
  <r>
    <d v="2022-03-16T00:00:00"/>
    <s v="11.14"/>
    <s v="FWA(IP)"/>
    <x v="3"/>
    <s v="Desinfectant"/>
    <n v="15000"/>
    <s v="BIF"/>
    <n v="7.5"/>
  </r>
  <r>
    <d v="2022-03-16T00:00:00"/>
    <s v="11.15"/>
    <s v="FWA(IP)"/>
    <x v="3"/>
    <s v="Bidon pour carburant"/>
    <n v="14000"/>
    <s v="BIF"/>
    <n v="7"/>
  </r>
  <r>
    <d v="2022-03-16T00:00:00"/>
    <s v="11.16"/>
    <s v="FWA(IP)"/>
    <x v="3"/>
    <s v="Agrapheuse"/>
    <n v="18000"/>
    <s v="BIF"/>
    <n v="9"/>
  </r>
  <r>
    <d v="2022-03-23T00:00:00"/>
    <s v="11.17"/>
    <s v="FWA(IP)"/>
    <x v="3"/>
    <s v="Perdiem Chanelle"/>
    <n v="43000"/>
    <s v="BIF"/>
    <n v="21.5"/>
  </r>
  <r>
    <d v="2022-03-23T00:00:00"/>
    <s v="11.18"/>
    <s v="FWA(IP)"/>
    <x v="3"/>
    <s v="Perdiem Grace"/>
    <n v="43000"/>
    <s v="BIF"/>
    <n v="21.5"/>
  </r>
  <r>
    <d v="2022-03-23T00:00:00"/>
    <s v="11.19"/>
    <s v="FWA(IP)"/>
    <x v="3"/>
    <s v="Carburant"/>
    <n v="135000"/>
    <s v="BIF"/>
    <n v="67.5"/>
  </r>
  <r>
    <d v="2022-03-23T00:00:00"/>
    <s v="11.20"/>
    <s v="FWA(IP)"/>
    <x v="3"/>
    <s v="Fourniture "/>
    <n v="190000"/>
    <s v="BIF"/>
    <n v="95"/>
  </r>
  <r>
    <d v="2022-03-22T00:00:00"/>
    <n v="12"/>
    <s v="FWA(IP)"/>
    <x v="3"/>
    <s v="Location du vehicul prado"/>
    <n v="600000"/>
    <s v="BIF"/>
    <n v="300"/>
  </r>
  <r>
    <d v="2022-02-14T00:00:00"/>
    <n v="1703"/>
    <s v="Gaelle SHAZA"/>
    <x v="1"/>
    <s v="Adv activity in Cibitoke &amp; Bubanza"/>
    <n v="5456000"/>
    <s v="BIF"/>
    <n v="2728"/>
  </r>
  <r>
    <d v="2022-02-21T00:00:00"/>
    <n v="1704"/>
    <s v="Centre de reeductaion"/>
    <x v="1"/>
    <s v=" Conference &amp; catering in Bubanza"/>
    <n v="1340000"/>
    <s v="BIF"/>
    <n v="670"/>
  </r>
  <r>
    <d v="2022-02-21T00:00:00"/>
    <n v="1706"/>
    <s v="NC office solution"/>
    <x v="1"/>
    <s v="stationeries act 2.3.4"/>
    <n v="428000"/>
    <s v="BIF"/>
    <n v="214"/>
  </r>
  <r>
    <d v="2022-02-21T00:00:00"/>
    <n v="1707"/>
    <s v="Adele Hunja"/>
    <x v="4"/>
    <s v="Car rent act 2.3.4"/>
    <n v="480000"/>
    <s v="BIF"/>
    <n v="240"/>
  </r>
  <r>
    <d v="2022-02-22T00:00:00"/>
    <n v="1708"/>
    <s v="Imperial Hotel"/>
    <x v="1"/>
    <s v=" Conference &amp; catering in Cibitoke "/>
    <n v="1593000"/>
    <s v="BIF"/>
    <n v="796.5"/>
  </r>
  <r>
    <d v="2022-02-15T00:00:00"/>
    <n v="1711"/>
    <s v="Gaelle SHAZA"/>
    <x v="4"/>
    <s v=" Staff Subsist fee  "/>
    <n v="400000"/>
    <s v="BIF"/>
    <n v="200"/>
  </r>
  <r>
    <d v="2022-02-23T00:00:00"/>
    <m/>
    <s v="Ecobank pbf"/>
    <x v="4"/>
    <s v="Fevrier bank fees"/>
    <n v="19000"/>
    <s v="BIF"/>
    <n v="9.5"/>
  </r>
  <r>
    <d v="2022-02-21T00:00:00"/>
    <n v="25"/>
    <s v="FWA(IP)"/>
    <x v="5"/>
    <s v="2.2.1"/>
    <n v="6350001"/>
    <s v="BIF"/>
    <n v="3175.0005000000001"/>
  </r>
  <r>
    <d v="2022-05-16T00:00:00"/>
    <n v="1708"/>
    <s v="MININTER"/>
    <x v="6"/>
    <s v="Budget de descente"/>
    <n v="2460000"/>
    <s v="BIF"/>
    <n v="1230"/>
  </r>
  <r>
    <d v="2022-05-24T00:00:00"/>
    <n v="1708"/>
    <s v="MININTER"/>
    <x v="6"/>
    <s v="Budget GITEGA"/>
    <n v="3955000"/>
    <s v="BIF"/>
    <n v="1977.5"/>
  </r>
  <r>
    <d v="2022-05-24T00:00:00"/>
    <n v="1708"/>
    <s v="MININTER"/>
    <x v="6"/>
    <s v="RUMONGE"/>
    <n v="4080000"/>
    <s v="BIF"/>
    <n v="2040"/>
  </r>
  <r>
    <d v="2022-05-27T00:00:00"/>
    <n v="1708"/>
    <s v="MININTER"/>
    <x v="6"/>
    <s v="MAIRIE"/>
    <n v="2110000"/>
    <s v="BIF"/>
    <n v="1055"/>
  </r>
  <r>
    <d v="2022-06-09T00:00:00"/>
    <n v="1708"/>
    <s v="MININTER"/>
    <x v="6"/>
    <s v="Frais d'organisation "/>
    <n v="300000"/>
    <s v="BIF"/>
    <n v="150"/>
  </r>
  <r>
    <m/>
    <m/>
    <s v="MININTER"/>
    <x v="6"/>
    <s v="Location salle"/>
    <n v="600000"/>
    <m/>
    <n v="300"/>
  </r>
  <r>
    <d v="2022-06-12T00:00:00"/>
    <n v="1708"/>
    <s v="MININTER"/>
    <x v="6"/>
    <s v="Pause café"/>
    <n v="2830000"/>
    <s v="BIF"/>
    <n v="1415"/>
  </r>
  <r>
    <d v="2022-06-16T00:00:00"/>
    <n v="1708"/>
    <s v="MININTER"/>
    <x v="6"/>
    <s v="Pause déjeuner"/>
    <n v="4811000"/>
    <s v="BIF"/>
    <n v="2405.5"/>
  </r>
  <r>
    <d v="2022-06-16T00:00:00"/>
    <n v="1708"/>
    <s v="MININTER"/>
    <x v="6"/>
    <s v="Eau minéral"/>
    <n v="566000"/>
    <s v="BIF"/>
    <n v="283"/>
  </r>
  <r>
    <d v="2022-06-24T00:00:00"/>
    <n v="1708"/>
    <s v="MININTER"/>
    <x v="6"/>
    <s v="paiement IPR"/>
    <n v="45000"/>
    <s v="BIF"/>
    <n v="22.5"/>
  </r>
  <r>
    <d v="2022-06-27T00:00:00"/>
    <n v="1708"/>
    <s v="MININTER"/>
    <x v="6"/>
    <s v="Salaire des psychologues"/>
    <n v="566000"/>
    <s v="BIF"/>
    <n v="283"/>
  </r>
  <r>
    <d v="2022-06-27T00:00:00"/>
    <n v="1708"/>
    <s v="MININTER"/>
    <x v="6"/>
    <s v="Pen"/>
    <n v="141500"/>
    <s v="BIF"/>
    <n v="70.75"/>
  </r>
  <r>
    <d v="2022-03-07T00:00:00"/>
    <n v="1708"/>
    <s v="MININTER"/>
    <x v="6"/>
    <s v="Flip chart"/>
    <n v="135000"/>
    <s v="BIF"/>
    <n v="67.5"/>
  </r>
  <r>
    <d v="2022-03-07T00:00:00"/>
    <n v="1708"/>
    <s v="MININTER"/>
    <x v="6"/>
    <s v="Highlighter"/>
    <n v="90000"/>
    <s v="BIF"/>
    <n v="45"/>
  </r>
  <r>
    <d v="2022-03-07T00:00:00"/>
    <n v="1708"/>
    <s v="MININTER"/>
    <x v="6"/>
    <s v="sanitizer"/>
    <n v="45000"/>
    <s v="BIF"/>
    <n v="22.5"/>
  </r>
  <r>
    <d v="2022-03-07T00:00:00"/>
    <n v="1708"/>
    <s v="MININTER"/>
    <x v="6"/>
    <s v="Transport fees "/>
    <n v="100000"/>
    <s v="BIF"/>
    <n v="50"/>
  </r>
  <r>
    <d v="2022-03-07T00:00:00"/>
    <n v="1708"/>
    <s v="MININTER"/>
    <x v="4"/>
    <s v="Bank fees"/>
    <n v="18086"/>
    <s v="BIF"/>
    <n v="9.0429999999999993"/>
  </r>
  <r>
    <d v="2022-03-07T00:00:00"/>
    <n v="1708"/>
    <s v="MININTER"/>
    <x v="6"/>
    <s v="car rent"/>
    <n v="500000"/>
    <s v="BIF"/>
    <n v="250"/>
  </r>
  <r>
    <d v="2022-03-07T00:00:00"/>
    <n v="1708"/>
    <s v="MININTER"/>
    <x v="6"/>
    <s v="Carburant"/>
    <n v="440263"/>
    <s v="BIF"/>
    <n v="220.13149999999999"/>
  </r>
  <r>
    <d v="2022-03-08T00:00:00"/>
    <n v="1709"/>
    <s v="Gaelle SHAZA"/>
    <x v="1"/>
    <s v="adv activity in Cibitoke &amp; Bubanza"/>
    <n v="630000"/>
    <s v="BIF"/>
    <n v="315"/>
  </r>
  <r>
    <d v="2022-03-15T00:00:00"/>
    <n v="1710"/>
    <s v="Gaelle SHAZA"/>
    <x v="1"/>
    <s v="Adv activity in Makamba "/>
    <n v="708000"/>
    <s v="BIF"/>
    <n v="354"/>
  </r>
  <r>
    <d v="2022-03-15T00:00:00"/>
    <n v="1712"/>
    <s v="Richard Nsengiyumva"/>
    <x v="1"/>
    <s v="Recruitment of PBF consultant workshop fee"/>
    <n v="191000"/>
    <s v="BIF"/>
    <n v="95.5"/>
  </r>
  <r>
    <d v="2022-03-15T00:00:00"/>
    <n v="1713"/>
    <s v="Zacharie Nzeyimana"/>
    <x v="7"/>
    <s v="Partial payment modules preparation"/>
    <n v="1000000"/>
    <s v="BIF"/>
    <n v="500"/>
  </r>
  <r>
    <d v="2022-03-15T00:00:00"/>
    <n v="1714"/>
    <s v="Cyriaque Ndayisenga"/>
    <x v="7"/>
    <s v="Partial payment modules preparation"/>
    <n v="1000000"/>
    <s v="BIF"/>
    <n v="500"/>
  </r>
  <r>
    <d v="2022-03-18T00:00:00"/>
    <n v="1715"/>
    <s v="Gaelle SHAZA"/>
    <x v="6"/>
    <s v="Advance activity in Rumonge &amp; Gitega &amp; Buja"/>
    <n v="1120000"/>
    <s v="BIF"/>
    <n v="560"/>
  </r>
  <r>
    <d v="2022-03-30T00:00:00"/>
    <n v="1716"/>
    <s v="GTAP"/>
    <x v="6"/>
    <s v="Car rent act Rumonge, Gitega &amp; Buja"/>
    <n v="500000"/>
    <s v="BIF"/>
    <n v="250"/>
  </r>
  <r>
    <d v="2022-03-30T00:00:00"/>
    <n v="1718"/>
    <s v="Gaelle SHAZA"/>
    <x v="4"/>
    <s v="advance Psychologist meeting"/>
    <n v="129000"/>
    <s v="BIF"/>
    <n v="64.5"/>
  </r>
  <r>
    <d v="2022-03-31T00:00:00"/>
    <m/>
    <s v="Ecobank pbf"/>
    <x v="4"/>
    <s v="Bank fees"/>
    <n v="5000"/>
    <s v="BIF"/>
    <n v="2.5"/>
  </r>
  <r>
    <d v="2022-04-11T00:00:00"/>
    <s v="18.1"/>
    <s v="FWA(IP)"/>
    <x v="8"/>
    <s v="Hébergement bujumbura"/>
    <n v="475000"/>
    <s v="BIF"/>
    <n v="237.5"/>
  </r>
  <r>
    <d v="2022-04-12T00:00:00"/>
    <s v="18.2"/>
    <s v="FWA(IP)"/>
    <x v="8"/>
    <s v="Hébergement bujumbura"/>
    <n v="475000"/>
    <s v="BIF"/>
    <n v="237.5"/>
  </r>
  <r>
    <d v="2022-04-13T00:00:00"/>
    <s v="18.3"/>
    <s v="FWA(IP)"/>
    <x v="8"/>
    <s v="Déplacement bujumbura"/>
    <n v="530000"/>
    <s v="BIF"/>
    <n v="265"/>
  </r>
  <r>
    <d v="2022-04-13T00:00:00"/>
    <s v="18.4"/>
    <s v="FWA(IP)"/>
    <x v="8"/>
    <s v="Frais de facilitation pour 3 jours"/>
    <n v="600000"/>
    <s v="BIF"/>
    <n v="300"/>
  </r>
  <r>
    <d v="2022-04-13T00:00:00"/>
    <s v="18.5"/>
    <s v="FWA(IP)"/>
    <x v="8"/>
    <s v="Perdiem"/>
    <n v="537000"/>
    <s v="BIF"/>
    <n v="268.5"/>
  </r>
  <r>
    <d v="2022-04-13T00:00:00"/>
    <s v="18.6"/>
    <s v="FWA(IP)"/>
    <x v="8"/>
    <s v="Location jeep"/>
    <n v="300000"/>
    <s v="BIF"/>
    <n v="150"/>
  </r>
  <r>
    <d v="2022-04-13T00:00:00"/>
    <s v="18.7"/>
    <s v="FWA(IP)"/>
    <x v="8"/>
    <s v="Frais d'hotel"/>
    <n v="88000"/>
    <s v="BIF"/>
    <n v="44"/>
  </r>
  <r>
    <d v="2022-04-13T00:00:00"/>
    <s v="18.8"/>
    <s v="FWA(IP)"/>
    <x v="8"/>
    <s v="Carburant"/>
    <n v="234000"/>
    <s v="BIF"/>
    <n v="117"/>
  </r>
  <r>
    <d v="2022-04-16T00:00:00"/>
    <s v="18.9"/>
    <s v="FWA(IP)"/>
    <x v="8"/>
    <s v="Cartouche"/>
    <n v="120000"/>
    <s v="BIF"/>
    <n v="60"/>
  </r>
  <r>
    <d v="2022-04-16T00:00:00"/>
    <s v="18.10"/>
    <s v="FWA(IP)"/>
    <x v="8"/>
    <s v="Communication"/>
    <n v="50000"/>
    <s v="BIF"/>
    <n v="25"/>
  </r>
  <r>
    <d v="2022-04-14T00:00:00"/>
    <s v="18.11"/>
    <s v="FWA(IP)"/>
    <x v="8"/>
    <s v="Hébergement Rumonge"/>
    <n v="550000"/>
    <s v="BIF"/>
    <n v="275"/>
  </r>
  <r>
    <d v="2022-04-15T00:00:00"/>
    <s v="18.12"/>
    <s v="FWA(IP)"/>
    <x v="8"/>
    <s v="Hébergement Rumonge"/>
    <n v="550000"/>
    <s v="BIF"/>
    <n v="275"/>
  </r>
  <r>
    <d v="2022-04-16T00:00:00"/>
    <s v="18.13"/>
    <s v="FWA(IP)"/>
    <x v="8"/>
    <s v="Déplacement Rumonge"/>
    <n v="440000"/>
    <s v="BIF"/>
    <n v="220"/>
  </r>
  <r>
    <d v="2022-04-16T00:00:00"/>
    <s v="18.14"/>
    <s v="FWA(IP)"/>
    <x v="8"/>
    <s v="Frais de facilitation pour 3 jours"/>
    <n v="600000"/>
    <s v="BIF"/>
    <n v="300"/>
  </r>
  <r>
    <d v="2022-04-16T00:00:00"/>
    <s v="18.15"/>
    <s v="FWA(IP)"/>
    <x v="8"/>
    <s v="Perdiem"/>
    <n v="537000"/>
    <s v="BIF"/>
    <n v="268.5"/>
  </r>
  <r>
    <d v="2022-04-16T00:00:00"/>
    <s v="18.16"/>
    <s v="FWA(IP)"/>
    <x v="8"/>
    <s v="Frais d'hotel"/>
    <n v="180000"/>
    <s v="BIF"/>
    <n v="90"/>
  </r>
  <r>
    <d v="2022-04-16T00:00:00"/>
    <s v="18.17"/>
    <s v="FWA(IP)"/>
    <x v="8"/>
    <s v="Carburant"/>
    <n v="254000"/>
    <s v="BIF"/>
    <n v="127"/>
  </r>
  <r>
    <d v="2022-04-16T00:00:00"/>
    <s v="18.18"/>
    <s v="FWA(IP)"/>
    <x v="8"/>
    <s v="Communication"/>
    <n v="50000"/>
    <s v="BIF"/>
    <n v="25"/>
  </r>
  <r>
    <d v="2022-04-16T00:00:00"/>
    <s v="18.19"/>
    <s v="FWA(IP)"/>
    <x v="8"/>
    <s v="Bidons"/>
    <n v="21000"/>
    <s v="BIF"/>
    <n v="10.5"/>
  </r>
  <r>
    <d v="2022-04-16T00:00:00"/>
    <s v="18.20"/>
    <s v="FWA(IP)"/>
    <x v="8"/>
    <s v="Communication Mediatrices"/>
    <n v="40000"/>
    <s v="BIF"/>
    <n v="20"/>
  </r>
  <r>
    <d v="2022-04-16T00:00:00"/>
    <s v="18.21"/>
    <s v="FWA(IP)"/>
    <x v="8"/>
    <s v="Materiel"/>
    <n v="60000"/>
    <s v="BIF"/>
    <n v="30"/>
  </r>
  <r>
    <d v="2022-05-11T00:00:00"/>
    <s v="18.22"/>
    <s v="FWA(IP)"/>
    <x v="8"/>
    <s v="Frais d'ouverture"/>
    <n v="100000"/>
    <s v="BIF"/>
    <n v="50"/>
  </r>
  <r>
    <d v="2022-05-11T00:00:00"/>
    <s v="18.23"/>
    <s v="FWA(IP)"/>
    <x v="8"/>
    <s v="Carburant"/>
    <n v="80000"/>
    <s v="BIF"/>
    <n v="40"/>
  </r>
  <r>
    <d v="2022-04-28T00:00:00"/>
    <s v="18.25"/>
    <s v="FWA(IP)"/>
    <x v="8"/>
    <s v="courier"/>
    <n v="2500"/>
    <s v="BIF"/>
    <n v="1.25"/>
  </r>
  <r>
    <d v="2022-05-25T00:00:00"/>
    <s v="18.26"/>
    <s v="FWA(IP)"/>
    <x v="8"/>
    <s v="Impression"/>
    <n v="3750"/>
    <s v="BIF"/>
    <n v="1.875"/>
  </r>
  <r>
    <d v="2022-04-19T00:00:00"/>
    <n v="19"/>
    <s v="FWA(IP)"/>
    <x v="8"/>
    <s v="Location salle + réstauration"/>
    <n v="1260000"/>
    <s v="BIF"/>
    <n v="630"/>
  </r>
  <r>
    <d v="2022-04-19T00:00:00"/>
    <n v="20"/>
    <s v="FWA(IP)"/>
    <x v="8"/>
    <s v="Location salle + réstauration"/>
    <n v="1812000"/>
    <s v="BIF"/>
    <n v="906"/>
  </r>
  <r>
    <d v="2022-04-19T00:00:00"/>
    <n v="21"/>
    <s v="FWA(IP)"/>
    <x v="8"/>
    <s v="Materiels de formation"/>
    <n v="404000"/>
    <s v="BIF"/>
    <n v="202"/>
  </r>
  <r>
    <d v="2022-04-20T00:00:00"/>
    <s v="22.1"/>
    <s v="FWA(IP)"/>
    <x v="8"/>
    <s v="Hebergement à Gitega"/>
    <n v="500000"/>
    <s v="BIF"/>
    <n v="250"/>
  </r>
  <r>
    <d v="2022-04-21T00:00:00"/>
    <s v="22.2"/>
    <s v="FWA(IP)"/>
    <x v="8"/>
    <s v="Hebergement à Gitega"/>
    <n v="525000"/>
    <s v="BIF"/>
    <n v="262.5"/>
  </r>
  <r>
    <d v="2022-04-20T00:00:00"/>
    <s v="22.3"/>
    <s v="FWA(IP)"/>
    <x v="8"/>
    <s v="Déplacement à Gitega"/>
    <n v="80000"/>
    <s v="BIF"/>
    <n v="40"/>
  </r>
  <r>
    <d v="2022-04-21T00:00:00"/>
    <s v="22.4"/>
    <s v="FWA(IP)"/>
    <x v="8"/>
    <s v="Déplacement à Gitega"/>
    <n v="80000"/>
    <s v="BIF"/>
    <n v="40"/>
  </r>
  <r>
    <d v="2022-04-22T00:00:00"/>
    <s v="22.5"/>
    <s v="FWA(IP)"/>
    <x v="8"/>
    <s v="Déplacement à Gitega"/>
    <n v="580000"/>
    <s v="BIF"/>
    <n v="290"/>
  </r>
  <r>
    <d v="2022-04-22T00:00:00"/>
    <s v="22.6"/>
    <s v="FWA(IP)"/>
    <x v="8"/>
    <s v="Frais de facilitation pour 3 jours"/>
    <n v="600000"/>
    <s v="BIF"/>
    <n v="300"/>
  </r>
  <r>
    <d v="2022-04-26T00:00:00"/>
    <s v="22.7"/>
    <s v="FWA(IP)"/>
    <x v="8"/>
    <s v="Perdiem"/>
    <n v="247000"/>
    <s v="BIF"/>
    <n v="123.5"/>
  </r>
  <r>
    <d v="2022-04-26T00:00:00"/>
    <s v="22.8"/>
    <s v="FWA(IP)"/>
    <x v="9"/>
    <s v="Frais d'hotel"/>
    <n v="180000"/>
    <s v="BIF"/>
    <n v="90"/>
  </r>
  <r>
    <d v="2022-04-27T00:00:00"/>
    <s v="22.9"/>
    <s v="FWA(IP)"/>
    <x v="8"/>
    <s v="Communication"/>
    <n v="70000"/>
    <s v="BIF"/>
    <n v="35"/>
  </r>
  <r>
    <d v="2022-04-29T00:00:00"/>
    <s v="22.10"/>
    <s v="IP energy Liberte"/>
    <x v="5"/>
    <s v="Carburant"/>
    <n v="225000"/>
    <s v="BIF"/>
    <n v="112.5"/>
  </r>
  <r>
    <d v="2022-04-29T00:00:00"/>
    <n v="23"/>
    <s v="FWA(IP)"/>
    <x v="8"/>
    <s v="Location salle + réstauration"/>
    <n v="1818000"/>
    <s v="BIF"/>
    <n v="909"/>
  </r>
  <r>
    <d v="2022-04-27T00:00:00"/>
    <n v="24"/>
    <s v="FWA(IP)"/>
    <x v="5"/>
    <s v="Location jeep"/>
    <n v="700000"/>
    <s v="BIF"/>
    <n v="350"/>
  </r>
  <r>
    <d v="2022-04-29T00:00:00"/>
    <n v="29"/>
    <s v="FWA(IP)"/>
    <x v="5"/>
    <s v="IPR des Psychologues"/>
    <n v="720000"/>
    <s v="BIF"/>
    <n v="360"/>
  </r>
  <r>
    <d v="2022-04-28T00:00:00"/>
    <s v="26.1"/>
    <s v="FWA(IP)"/>
    <x v="3"/>
    <s v="Fraisd'hébergement BUBANZA"/>
    <n v="125000"/>
    <s v="BIF"/>
    <n v="62.5"/>
  </r>
  <r>
    <d v="2022-05-09T00:00:00"/>
    <n v="37"/>
    <s v="FWA(IP)"/>
    <x v="3"/>
    <s v="Location salon thérapetiques"/>
    <n v="3180000"/>
    <s v="BIF"/>
    <n v="1590"/>
  </r>
  <r>
    <d v="2022-04-28T00:00:00"/>
    <s v="26.3"/>
    <s v="FWA(IP)"/>
    <x v="3"/>
    <s v="Perdiem"/>
    <n v="172000"/>
    <s v="BIF"/>
    <n v="86"/>
  </r>
  <r>
    <d v="2022-05-19T00:00:00"/>
    <n v="38"/>
    <s v="FWA(IP)"/>
    <x v="5"/>
    <s v="Equipement salon thérapetique de 7 provinces"/>
    <n v="1575000"/>
    <s v="BIF"/>
    <n v="787.5"/>
  </r>
  <r>
    <d v="2022-05-16T00:00:00"/>
    <n v="43"/>
    <s v="FWA(IP)"/>
    <x v="5"/>
    <s v="Frais de communication + déplacement Psychologue"/>
    <n v="560000"/>
    <s v="BIF"/>
    <n v="280"/>
  </r>
  <r>
    <d v="2022-04-29T00:00:00"/>
    <s v="26.6"/>
    <s v="FWA(IP)"/>
    <x v="3"/>
    <s v="Perdiem"/>
    <n v="129000"/>
    <s v="BIF"/>
    <n v="64.5"/>
  </r>
  <r>
    <d v="2022-04-29T00:00:00"/>
    <s v="26.7"/>
    <s v="FWA(IP)"/>
    <x v="3"/>
    <s v="Communication"/>
    <n v="50000"/>
    <s v="BIF"/>
    <n v="25"/>
  </r>
  <r>
    <d v="2022-04-29T00:00:00"/>
    <s v="27.8"/>
    <s v="FWA(IP)"/>
    <x v="3"/>
    <s v="Carburant"/>
    <n v="224000"/>
    <s v="BIF"/>
    <n v="112"/>
  </r>
  <r>
    <d v="2022-04-29T00:00:00"/>
    <s v="27.9"/>
    <s v="FWA(IP)"/>
    <x v="3"/>
    <s v="Impression Photo-copie"/>
    <n v="3000"/>
    <s v="BIF"/>
    <n v="1.5"/>
  </r>
  <r>
    <d v="2022-04-30T00:00:00"/>
    <s v="26.10"/>
    <s v="FWA(IP)"/>
    <x v="3"/>
    <s v="Deplacement"/>
    <n v="37000"/>
    <s v="BIF"/>
    <n v="18.5"/>
  </r>
  <r>
    <d v="2022-05-24T00:00:00"/>
    <n v="47"/>
    <s v="FWA(IP)"/>
    <x v="5"/>
    <s v="Salaire des psychologues"/>
    <n v="5510001"/>
    <s v="BIF"/>
    <n v="2755.0005000000001"/>
  </r>
  <r>
    <d v="2022-05-24T00:00:00"/>
    <n v="48"/>
    <s v="FWA(IP)"/>
    <x v="5"/>
    <s v="Communication + deplacement psychologue"/>
    <n v="560000"/>
    <s v="BIF"/>
    <n v="280"/>
  </r>
  <r>
    <d v="2022-05-27T00:00:00"/>
    <n v="54"/>
    <s v="FWA(IP)"/>
    <x v="5"/>
    <s v="Communication + deplacement psychologue"/>
    <n v="720000"/>
    <s v="BIF"/>
    <n v="360"/>
  </r>
  <r>
    <d v="2022-06-02T00:00:00"/>
    <n v="55"/>
    <s v="FWA(IP)"/>
    <x v="5"/>
    <s v="Location jeep"/>
    <n v="100000"/>
    <s v="BIF"/>
    <n v="50"/>
  </r>
  <r>
    <d v="2022-06-09T00:00:00"/>
    <n v="60"/>
    <s v="FWA(IP)"/>
    <x v="5"/>
    <s v="Transport equipement MAKAMBA "/>
    <n v="400000"/>
    <s v="BIF"/>
    <n v="200"/>
  </r>
  <r>
    <d v="2022-06-12T00:00:00"/>
    <n v="61"/>
    <s v="FWA(IP)"/>
    <x v="5"/>
    <s v="Transport equipement Rumonge"/>
    <n v="336000"/>
    <s v="BIF"/>
    <n v="168"/>
  </r>
  <r>
    <d v="2022-06-16T00:00:00"/>
    <s v="62.1"/>
    <s v="FWA(IP)"/>
    <x v="5"/>
    <s v="Transport equipement psychologues bubanza - Cibitoke"/>
    <n v="300000"/>
    <s v="BIF"/>
    <n v="150"/>
  </r>
  <r>
    <d v="2022-06-24T00:00:00"/>
    <n v="71"/>
    <s v="FWA(IP)"/>
    <x v="5"/>
    <s v="Communication + deplacement psychologue"/>
    <n v="560000"/>
    <s v="BIF"/>
    <n v="280"/>
  </r>
  <r>
    <d v="2022-06-27T00:00:00"/>
    <n v="73"/>
    <s v="FWA(IP)"/>
    <x v="5"/>
    <s v="paiement IPR"/>
    <n v="720000"/>
    <s v="BIF"/>
    <n v="360"/>
  </r>
  <r>
    <d v="2022-06-27T00:00:00"/>
    <n v="72"/>
    <s v="FWA(IP)"/>
    <x v="5"/>
    <s v="Salaire des psychologues"/>
    <n v="5930001"/>
    <s v="BIF"/>
    <n v="2965.0005000000001"/>
  </r>
  <r>
    <d v="2022-04-08T00:00:00"/>
    <n v="1724"/>
    <s v="Garden Hotel "/>
    <x v="4"/>
    <s v="Conference paiement Psychologist meetin"/>
    <n v="822250"/>
    <s v="BIF"/>
    <n v="411.125"/>
  </r>
  <r>
    <d v="2022-04-08T00:00:00"/>
    <n v="1717"/>
    <s v="Kennedy Gahungu"/>
    <x v="8"/>
    <s v="Adv activity in Makamba "/>
    <n v="2985000"/>
    <s v="BIF"/>
    <n v="1492.5"/>
  </r>
  <r>
    <d v="2022-04-15T00:00:00"/>
    <n v="1719"/>
    <s v="Gaelle SHAZA"/>
    <x v="0"/>
    <s v="Adv activity in Cibitoke"/>
    <n v="3261000"/>
    <s v="BIF"/>
    <n v="1630.5"/>
  </r>
  <r>
    <d v="2022-04-25T00:00:00"/>
    <n v="1732"/>
    <s v="Gaelle SHAZA"/>
    <x v="4"/>
    <s v="UNW &amp; staff working activit"/>
    <n v="355000"/>
    <s v="BIF"/>
    <n v="177.5"/>
  </r>
  <r>
    <d v="2022-04-25T00:00:00"/>
    <n v="1720"/>
    <s v="Kennedy Gahungu"/>
    <x v="0"/>
    <s v="Adv activity in Bubanza"/>
    <n v="2143000"/>
    <s v="BIF"/>
    <n v="1071.5"/>
  </r>
  <r>
    <d v="2022-04-25T00:00:00"/>
    <n v="1721"/>
    <s v="Imperial Hotel"/>
    <x v="8"/>
    <s v=" Conference &amp; catering in Cibitoke "/>
    <n v="1973400"/>
    <s v="BIF"/>
    <n v="986.7"/>
  </r>
  <r>
    <d v="2022-04-25T00:00:00"/>
    <n v="1722"/>
    <s v="NJ renter Company"/>
    <x v="8"/>
    <s v="Car rent pyt act in Makamba &amp; Cibitoke "/>
    <n v="900000"/>
    <s v="BIF"/>
    <n v="450"/>
  </r>
  <r>
    <d v="2022-04-25T00:00:00"/>
    <n v="1723"/>
    <s v="NC office solution"/>
    <x v="8"/>
    <s v="payt of stationeries supplies"/>
    <n v="266000"/>
    <s v="BIF"/>
    <n v="133"/>
  </r>
  <r>
    <d v="2022-04-26T00:00:00"/>
    <n v="1725"/>
    <s v="Auberge St Etienne"/>
    <x v="8"/>
    <s v=" Conference &amp; catering fee in Makamba "/>
    <n v="1876200"/>
    <s v="BIF"/>
    <n v="938.1"/>
  </r>
  <r>
    <d v="2022-04-25T00:00:00"/>
    <n v="1723"/>
    <s v="NC office solution"/>
    <x v="9"/>
    <s v="payt of stationeries supplies"/>
    <n v="75000"/>
    <s v="BIF"/>
    <n v="37.5"/>
  </r>
  <r>
    <d v="2022-04-25T00:00:00"/>
    <n v="1723"/>
    <s v="NC office solution"/>
    <x v="10"/>
    <s v="payt of stationeries supplies"/>
    <n v="75000"/>
    <s v="BIF"/>
    <n v="37.5"/>
  </r>
  <r>
    <d v="2022-04-26T00:00:00"/>
    <n v="1726"/>
    <s v="Gaelle SHAZA"/>
    <x v="9"/>
    <s v="Adv act  in Makamba"/>
    <n v="1998000"/>
    <s v="BIF"/>
    <n v="999"/>
  </r>
  <r>
    <d v="2022-04-26T00:00:00"/>
    <n v="1726"/>
    <s v="Gaelle SHAZA"/>
    <x v="10"/>
    <s v="Adv act  in Makamba"/>
    <n v="1998000"/>
    <s v="BIF"/>
    <n v="999"/>
  </r>
  <r>
    <d v="2022-04-30T00:00:00"/>
    <m/>
    <s v="Ecobank pbf"/>
    <x v="4"/>
    <s v="April ban fees"/>
    <n v="5000"/>
    <s v="BIF"/>
    <n v="2.5"/>
  </r>
  <r>
    <d v="2022-05-03T00:00:00"/>
    <n v="1727"/>
    <s v="Gaelle SHAZA"/>
    <x v="9"/>
    <s v="Adv act in Cibitoke &amp; Bubanza"/>
    <n v="2458750"/>
    <s v="BIF"/>
    <n v="1229.375"/>
  </r>
  <r>
    <d v="2022-05-03T00:00:00"/>
    <n v="1727"/>
    <s v="Gaelle SHAZA"/>
    <x v="10"/>
    <s v="Adv act in Cibitoke &amp; Bubanza"/>
    <n v="2458750"/>
    <s v="BIF"/>
    <n v="1229.375"/>
  </r>
  <r>
    <d v="2022-05-03T00:00:00"/>
    <n v="1728"/>
    <s v="NJ renter Company"/>
    <x v="9"/>
    <s v="Car rent pyt act in Bubanza"/>
    <n v="400000"/>
    <s v="BIF"/>
    <n v="200"/>
  </r>
  <r>
    <d v="2022-05-03T00:00:00"/>
    <n v="1729"/>
    <s v="Zacharie Nzeyimana"/>
    <x v="7"/>
    <s v="Preparation modules'Zacharie NZEYIMANA"/>
    <n v="3250000"/>
    <s v="BIF"/>
    <n v="1625"/>
  </r>
  <r>
    <d v="2022-05-04T00:00:00"/>
    <n v="1730"/>
    <s v="Gaelle SHAZA"/>
    <x v="9"/>
    <s v="Adv activity in Cibitoke "/>
    <n v="2820000"/>
    <s v="BIF"/>
    <n v="1410"/>
  </r>
  <r>
    <d v="2022-05-04T00:00:00"/>
    <n v="1730"/>
    <s v="Gaelle SHAZA"/>
    <x v="10"/>
    <s v="Adv activity in Cibitoke "/>
    <n v="2820000"/>
    <s v="BIF"/>
    <n v="1410"/>
  </r>
  <r>
    <d v="2022-05-04T00:00:00"/>
    <n v="1731"/>
    <s v="Makamba Paradise"/>
    <x v="9"/>
    <s v=" Conference &amp; catering fee in Makamba "/>
    <n v="673500"/>
    <s v="BIF"/>
    <n v="336.75"/>
  </r>
  <r>
    <d v="2022-05-04T00:00:00"/>
    <n v="1731"/>
    <s v="Makamba Paradise"/>
    <x v="10"/>
    <s v=" Conference &amp; catering fee in Makamba "/>
    <n v="673500"/>
    <s v="BIF"/>
    <n v="336.75"/>
  </r>
  <r>
    <d v="2022-05-04T00:00:00"/>
    <n v="1732"/>
    <s v="FWA(IP)"/>
    <x v="11"/>
    <s v="Partner advances Q2 part 1"/>
    <m/>
    <s v="BIF"/>
    <n v="0"/>
  </r>
  <r>
    <d v="2022-05-04T00:00:00"/>
    <s v="30.1"/>
    <s v="FWA(IP)"/>
    <x v="3"/>
    <s v="Hebergement CIBITOKE"/>
    <n v="275000"/>
    <s v="BIF"/>
    <n v="137.5"/>
  </r>
  <r>
    <d v="2022-05-04T00:00:00"/>
    <s v="30.2"/>
    <s v="FWA(IP)"/>
    <x v="3"/>
    <s v="DéplacementCIBITOKE"/>
    <n v="570000"/>
    <s v="BIF"/>
    <n v="285"/>
  </r>
  <r>
    <d v="2022-05-04T00:00:00"/>
    <s v="30.3"/>
    <s v="FWA(IP)"/>
    <x v="3"/>
    <s v="Perdiem CIBITOKE"/>
    <n v="222000"/>
    <s v="BIF"/>
    <n v="111"/>
  </r>
  <r>
    <d v="2022-05-05T00:00:00"/>
    <s v="30.4"/>
    <s v="FWA(IP)"/>
    <x v="3"/>
    <s v="Hebergement BUBANZA"/>
    <n v="300000"/>
    <s v="BIF"/>
    <n v="150"/>
  </r>
  <r>
    <d v="2022-05-05T00:00:00"/>
    <s v="30.5"/>
    <s v="FWA(IP)"/>
    <x v="3"/>
    <s v="Déplacement BUBANZA"/>
    <n v="480000"/>
    <s v="BIF"/>
    <n v="240"/>
  </r>
  <r>
    <d v="2022-05-05T00:00:00"/>
    <s v="30.6"/>
    <s v="FWA(IP)"/>
    <x v="3"/>
    <s v="Frais d'hotel BUBANZA"/>
    <n v="20000"/>
    <s v="BIF"/>
    <n v="10"/>
  </r>
  <r>
    <d v="2022-05-05T00:00:00"/>
    <s v="30.7"/>
    <s v="FWA(IP)"/>
    <x v="3"/>
    <s v="Perdiem BUBANZA"/>
    <n v="129000"/>
    <s v="BIF"/>
    <n v="64.5"/>
  </r>
  <r>
    <d v="2022-05-06T00:00:00"/>
    <s v="30.8"/>
    <s v="FWA(IP)"/>
    <x v="3"/>
    <s v="Hebergement BUJUMBURA"/>
    <n v="425000"/>
    <s v="BIF"/>
    <n v="212.5"/>
  </r>
  <r>
    <d v="2022-05-06T00:00:00"/>
    <s v="30.9"/>
    <s v="FWA(IP)"/>
    <x v="3"/>
    <s v="Déplacement BUJUMBURA"/>
    <n v="525000"/>
    <s v="BIF"/>
    <n v="262.5"/>
  </r>
  <r>
    <d v="2022-05-06T00:00:00"/>
    <s v="30.10"/>
    <s v="FWA(IP)"/>
    <x v="3"/>
    <s v="Perdiem BUJUMBURA"/>
    <n v="129000"/>
    <s v="BIF"/>
    <n v="64.5"/>
  </r>
  <r>
    <d v="2022-05-06T00:00:00"/>
    <s v="30.11"/>
    <s v="FWA(IP)"/>
    <x v="3"/>
    <s v="Carburant BUJUMBURA"/>
    <n v="210000"/>
    <s v="BIF"/>
    <n v="105"/>
  </r>
  <r>
    <d v="2022-05-10T00:00:00"/>
    <s v="30.12"/>
    <s v="FWA(IP)"/>
    <x v="3"/>
    <s v="Hebergement MAKAMBA"/>
    <n v="350000"/>
    <s v="BIF"/>
    <n v="175"/>
  </r>
  <r>
    <d v="2022-05-10T00:00:00"/>
    <s v="30.13"/>
    <s v="FWA(IP)"/>
    <x v="3"/>
    <s v="Déplacement MAKAMBA"/>
    <n v="675000"/>
    <s v="BIF"/>
    <n v="337.5"/>
  </r>
  <r>
    <d v="2022-05-10T00:00:00"/>
    <s v="30.14"/>
    <s v="FWA(IP)"/>
    <x v="3"/>
    <s v="Perdiem"/>
    <n v="308000"/>
    <s v="BIF"/>
    <n v="154"/>
  </r>
  <r>
    <d v="2022-05-10T00:00:00"/>
    <s v="30.15"/>
    <s v="FWA(IP)"/>
    <x v="3"/>
    <s v="Communication "/>
    <n v="70000"/>
    <s v="BIF"/>
    <n v="35"/>
  </r>
  <r>
    <d v="2022-05-10T00:00:00"/>
    <s v="30.16"/>
    <s v="FWA(IP)"/>
    <x v="3"/>
    <s v="Impression"/>
    <n v="25500"/>
    <s v="BIF"/>
    <n v="12.75"/>
  </r>
  <r>
    <d v="2022-05-11T00:00:00"/>
    <s v="30.17"/>
    <s v="FWA(IP)"/>
    <x v="3"/>
    <s v="Frais d'hotel MAKAMBA"/>
    <n v="80000"/>
    <s v="BIF"/>
    <n v="40"/>
  </r>
  <r>
    <d v="2022-05-11T00:00:00"/>
    <s v="30.18"/>
    <s v="FWA(IP)"/>
    <x v="3"/>
    <s v="Carburant BuJUMBURA -Makamba;Makamba bujumbura"/>
    <n v="341500"/>
    <s v="BIF"/>
    <n v="170.75"/>
  </r>
  <r>
    <d v="2022-05-24T00:00:00"/>
    <s v="30.19"/>
    <s v="FWA(IP)"/>
    <x v="3"/>
    <s v="Déplacement Emelyne buja-bubanza Aller retour"/>
    <n v="30000"/>
    <s v="BIF"/>
    <n v="15"/>
  </r>
  <r>
    <d v="2022-05-02T00:00:00"/>
    <s v="30.20"/>
    <s v="FWA(IP)"/>
    <x v="3"/>
    <s v="Impression"/>
    <n v="3400"/>
    <s v="BIF"/>
    <n v="1.7"/>
  </r>
  <r>
    <d v="2022-05-24T00:00:00"/>
    <s v="30.21"/>
    <s v="FWA(IP)"/>
    <x v="3"/>
    <s v="Impression"/>
    <n v="4000"/>
    <s v="BIF"/>
    <n v="2"/>
  </r>
  <r>
    <d v="2022-05-24T00:00:00"/>
    <s v="30.22"/>
    <s v="FWA(IP)"/>
    <x v="3"/>
    <s v="Hebergement"/>
    <n v="150000"/>
    <s v="BIF"/>
    <n v="75"/>
  </r>
  <r>
    <d v="2022-05-24T00:00:00"/>
    <s v="30.23"/>
    <s v="FWA(IP)"/>
    <x v="3"/>
    <s v="Déplacement"/>
    <n v="150000"/>
    <s v="BIF"/>
    <n v="75"/>
  </r>
  <r>
    <d v="2022-05-25T00:00:00"/>
    <s v="30.24"/>
    <s v="FWA(IP)"/>
    <x v="3"/>
    <s v="Restauration"/>
    <n v="55000"/>
    <s v="BIF"/>
    <n v="27.5"/>
  </r>
  <r>
    <d v="2022-05-25T00:00:00"/>
    <s v="30.25"/>
    <s v="FWA(IP)"/>
    <x v="3"/>
    <s v="Frais du chauffeur"/>
    <n v="20000"/>
    <s v="BIF"/>
    <n v="10"/>
  </r>
  <r>
    <d v="2022-05-25T00:00:00"/>
    <s v="30.26"/>
    <s v="FWA(IP)"/>
    <x v="3"/>
    <s v="Location transville 1er tour"/>
    <n v="40000"/>
    <s v="BIF"/>
    <n v="20"/>
  </r>
  <r>
    <d v="2022-05-25T00:00:00"/>
    <s v="30.27"/>
    <s v="FWA(IP)"/>
    <x v="3"/>
    <s v="Location transville2eme tour"/>
    <n v="50000"/>
    <s v="BIF"/>
    <n v="25"/>
  </r>
  <r>
    <d v="2022-05-25T00:00:00"/>
    <s v="30.28"/>
    <s v="FWA(IP)"/>
    <x v="3"/>
    <s v="Location transville 3eme tour"/>
    <n v="50000"/>
    <s v="BIF"/>
    <n v="25"/>
  </r>
  <r>
    <d v="2022-05-25T00:00:00"/>
    <s v="30.27"/>
    <s v="FWA(IP)"/>
    <x v="3"/>
    <s v="Chargement et déchargement 1er tour"/>
    <n v="40000"/>
    <s v="BIF"/>
    <n v="20"/>
  </r>
  <r>
    <d v="2022-05-26T00:00:00"/>
    <m/>
    <s v="FWA(IP)"/>
    <x v="3"/>
    <s v="chargement et déchargement 2eme tour"/>
    <n v="50000"/>
    <s v="BIF"/>
    <n v="25"/>
  </r>
  <r>
    <d v="2022-05-26T00:00:00"/>
    <s v="30.28"/>
    <s v="FWA(IP)"/>
    <x v="3"/>
    <s v="impression"/>
    <n v="7500"/>
    <s v="BIF"/>
    <n v="3.75"/>
  </r>
  <r>
    <d v="2022-05-26T00:00:00"/>
    <m/>
    <s v="FWA(IP)"/>
    <x v="3"/>
    <s v="Restauration"/>
    <n v="31500"/>
    <s v="BIF"/>
    <n v="15.75"/>
  </r>
  <r>
    <d v="2022-05-26T00:00:00"/>
    <m/>
    <s v="FWA(IP)"/>
    <x v="3"/>
    <s v="Déplacement"/>
    <n v="20000"/>
    <s v="BIF"/>
    <n v="10"/>
  </r>
  <r>
    <d v="2022-05-27T00:00:00"/>
    <s v="30.29"/>
    <s v="FWA(IP)"/>
    <x v="3"/>
    <s v="Communication"/>
    <n v="10000"/>
    <s v="BIF"/>
    <n v="5"/>
  </r>
  <r>
    <d v="2022-05-10T00:00:00"/>
    <n v="31"/>
    <s v="FWA(IP)"/>
    <x v="3"/>
    <s v="Déplacement chanelle"/>
    <n v="20000"/>
    <s v="BIF"/>
    <n v="10"/>
  </r>
  <r>
    <d v="2022-05-13T00:00:00"/>
    <n v="32"/>
    <s v="FWA(IP)"/>
    <x v="3"/>
    <s v="Location salle + réstauration"/>
    <n v="537000"/>
    <s v="BIF"/>
    <n v="268.5"/>
  </r>
  <r>
    <d v="2022-05-13T00:00:00"/>
    <n v="33"/>
    <s v="FWA(IP)"/>
    <x v="3"/>
    <s v="Location jeep"/>
    <n v="200000"/>
    <s v="BIF"/>
    <n v="100"/>
  </r>
  <r>
    <d v="2022-05-16T00:00:00"/>
    <n v="34"/>
    <s v="FWA(IP)"/>
    <x v="3"/>
    <s v="Location salle + réstauration"/>
    <n v="641300"/>
    <s v="BIF"/>
    <n v="320.64999999999998"/>
  </r>
  <r>
    <d v="2022-05-19T00:00:00"/>
    <n v="35"/>
    <s v="FWA(IP)"/>
    <x v="3"/>
    <s v="Location salle + réstauration"/>
    <n v="1050000"/>
    <s v="BIF"/>
    <n v="525"/>
  </r>
  <r>
    <d v="2022-05-09T00:00:00"/>
    <n v="36"/>
    <s v="FWA(IP)"/>
    <x v="3"/>
    <s v="Location salle + réstauration"/>
    <n v="436000"/>
    <s v="BIF"/>
    <n v="218"/>
  </r>
  <r>
    <d v="2022-05-09T00:00:00"/>
    <n v="37"/>
    <s v="FWA(IP)"/>
    <x v="3"/>
    <s v="Location jeep"/>
    <n v="300000"/>
    <s v="BIF"/>
    <n v="150"/>
  </r>
  <r>
    <d v="2022-05-09T00:00:00"/>
    <n v="38"/>
    <s v="FWA(IP)"/>
    <x v="3"/>
    <s v="Location salon thérapetiques"/>
    <n v="3180000"/>
    <s v="BIF"/>
    <n v="1590"/>
  </r>
  <r>
    <d v="2022-05-12T00:00:00"/>
    <s v="38.1"/>
    <s v="FWA(IP)"/>
    <x v="3"/>
    <s v="Equipement salon thérapetique"/>
    <n v="1575000"/>
    <s v="BIF"/>
    <n v="787.5"/>
  </r>
  <r>
    <d v="2022-05-12T00:00:00"/>
    <s v="38.2"/>
    <s v="FWA(IP)"/>
    <x v="9"/>
    <s v="Hebergement Rumonge"/>
    <n v="825000"/>
    <s v="BIF"/>
    <n v="412.5"/>
  </r>
  <r>
    <d v="2022-05-12T00:00:00"/>
    <s v="38.3"/>
    <s v="FWA(IP)"/>
    <x v="9"/>
    <s v="Déplacement Rumonge"/>
    <n v="2500000"/>
    <s v="BIF"/>
    <n v="1250"/>
  </r>
  <r>
    <d v="2022-05-12T00:00:00"/>
    <s v="38.4"/>
    <s v="FWA(IP)"/>
    <x v="9"/>
    <s v="Frais de Facilitation"/>
    <n v="300000"/>
    <s v="BIF"/>
    <n v="150"/>
  </r>
  <r>
    <d v="2022-05-13T00:00:00"/>
    <n v="5"/>
    <s v="FWA(IP)"/>
    <x v="9"/>
    <s v="Frais d'ouverture"/>
    <n v="100000"/>
    <s v="BIF"/>
    <n v="50"/>
  </r>
  <r>
    <d v="2022-05-13T00:00:00"/>
    <n v="6"/>
    <s v="FWA(IP)"/>
    <x v="9"/>
    <s v="Frais d'hotel"/>
    <n v="200000"/>
    <s v="BIF"/>
    <n v="100"/>
  </r>
  <r>
    <d v="2022-05-13T00:00:00"/>
    <n v="7"/>
    <s v="FWA(IP)"/>
    <x v="9"/>
    <s v="Perdiem consultant"/>
    <n v="222000"/>
    <s v="BIF"/>
    <n v="111"/>
  </r>
  <r>
    <d v="2022-05-13T00:00:00"/>
    <n v="8"/>
    <s v="FWA(IP)"/>
    <x v="9"/>
    <s v="Perdiem FWA"/>
    <n v="172000"/>
    <s v="BIF"/>
    <n v="86"/>
  </r>
  <r>
    <d v="2022-05-13T00:00:00"/>
    <n v="9"/>
    <s v="FWA(IP)"/>
    <x v="9"/>
    <s v="Carburant"/>
    <n v="196000"/>
    <s v="BIF"/>
    <n v="98"/>
  </r>
  <r>
    <d v="2022-05-13T00:00:00"/>
    <n v="10"/>
    <s v="FWA(IP)"/>
    <x v="9"/>
    <s v="Communication"/>
    <n v="60000"/>
    <s v="BIF"/>
    <n v="30"/>
  </r>
  <r>
    <d v="2022-05-13T00:00:00"/>
    <n v="11"/>
    <s v="FWA(IP)"/>
    <x v="9"/>
    <s v="Impression et photocopies"/>
    <n v="20000"/>
    <s v="BIF"/>
    <n v="10"/>
  </r>
  <r>
    <d v="2022-05-13T00:00:00"/>
    <n v="12"/>
    <s v="FWA(IP)"/>
    <x v="9"/>
    <s v="Hebergement Gitega"/>
    <n v="1050000"/>
    <s v="BIF"/>
    <n v="525"/>
  </r>
  <r>
    <d v="2022-05-18T00:00:00"/>
    <n v="13"/>
    <s v="FWA(IP)"/>
    <x v="9"/>
    <s v="Déplacement Gitega"/>
    <n v="2355000"/>
    <s v="BIF"/>
    <n v="1177.5"/>
  </r>
  <r>
    <d v="2022-05-18T00:00:00"/>
    <n v="1"/>
    <s v="FWA(IP)"/>
    <x v="9"/>
    <s v="Carburant"/>
    <n v="327750"/>
    <s v="BIF"/>
    <n v="163.875"/>
  </r>
  <r>
    <d v="2022-05-18T00:00:00"/>
    <n v="2"/>
    <s v="FWA(IP)"/>
    <x v="9"/>
    <s v="Frais de facilitation"/>
    <n v="300000"/>
    <s v="BIF"/>
    <n v="150"/>
  </r>
  <r>
    <d v="2022-05-18T00:00:00"/>
    <n v="3"/>
    <s v="FWA(IP)"/>
    <x v="9"/>
    <s v="Perdiem consultant"/>
    <n v="272000"/>
    <s v="BIF"/>
    <n v="136"/>
  </r>
  <r>
    <d v="2022-05-18T00:00:00"/>
    <n v="4"/>
    <s v="FWA(IP)"/>
    <x v="9"/>
    <s v="Perdiem FWA"/>
    <n v="308000"/>
    <s v="BIF"/>
    <n v="154"/>
  </r>
  <r>
    <d v="2022-05-19T00:00:00"/>
    <n v="5"/>
    <s v="FWA(IP)"/>
    <x v="9"/>
    <s v="Frais d'ouverture"/>
    <n v="100000"/>
    <s v="BIF"/>
    <n v="50"/>
  </r>
  <r>
    <d v="2022-05-20T00:00:00"/>
    <n v="6"/>
    <s v="FWA(IP)"/>
    <x v="9"/>
    <s v="Frais d'hotel"/>
    <n v="200000"/>
    <s v="BIF"/>
    <n v="100"/>
  </r>
  <r>
    <d v="2022-05-25T00:00:00"/>
    <n v="7"/>
    <s v="FWA(IP)"/>
    <x v="9"/>
    <s v="Impression"/>
    <n v="4700"/>
    <s v="BIF"/>
    <n v="2.35"/>
  </r>
  <r>
    <d v="2022-05-18T00:00:00"/>
    <n v="8"/>
    <s v="FWA(IP)"/>
    <x v="9"/>
    <s v="Impression"/>
    <n v="12600"/>
    <s v="BIF"/>
    <n v="6.3"/>
  </r>
  <r>
    <d v="2022-05-14T00:00:00"/>
    <n v="9"/>
    <s v="FWA(IP)"/>
    <x v="9"/>
    <s v="Impression"/>
    <n v="3000"/>
    <s v="BIF"/>
    <n v="1.5"/>
  </r>
  <r>
    <d v="2022-05-17T00:00:00"/>
    <n v="40"/>
    <s v="FWA(IP)"/>
    <x v="9"/>
    <s v="Carburant"/>
    <n v="210000"/>
    <s v="BIF"/>
    <n v="105"/>
  </r>
  <r>
    <d v="2022-05-16T00:00:00"/>
    <n v="41"/>
    <s v="FWA(IP)"/>
    <x v="9"/>
    <s v="Location salle + réstauration"/>
    <n v="1650000"/>
    <s v="BIF"/>
    <n v="825"/>
  </r>
  <r>
    <d v="2022-05-16T00:00:00"/>
    <n v="42"/>
    <s v="FWA(IP)"/>
    <x v="9"/>
    <s v="Location salle + réstauration"/>
    <n v="1508000"/>
    <s v="BIF"/>
    <n v="754"/>
  </r>
  <r>
    <d v="2022-05-16T00:00:00"/>
    <n v="43"/>
    <s v="FWA(IP)"/>
    <x v="9"/>
    <s v="Frais de communication + déplacement Psychologue"/>
    <n v="560000"/>
    <s v="BIF"/>
    <n v="280"/>
  </r>
  <r>
    <d v="2022-05-16T00:00:00"/>
    <n v="43"/>
    <s v="FWA(IP)"/>
    <x v="9"/>
    <s v="Location  salle + restauration"/>
    <n v="2946000"/>
    <s v="BIF"/>
    <n v="1473"/>
  </r>
  <r>
    <d v="2022-05-20T00:00:00"/>
    <s v="43.1"/>
    <s v="FWA(IP)"/>
    <x v="9"/>
    <s v="Déplacement"/>
    <n v="1470000"/>
    <s v="BIF"/>
    <n v="735"/>
  </r>
  <r>
    <d v="2022-05-20T00:00:00"/>
    <s v="43.2"/>
    <s v="FWA(IP)"/>
    <x v="9"/>
    <s v="Frais de facilitation"/>
    <n v="300000"/>
    <s v="BIF"/>
    <n v="150"/>
  </r>
  <r>
    <d v="2022-05-20T00:00:00"/>
    <s v="43.3"/>
    <s v="FWA(IP)"/>
    <x v="9"/>
    <s v="Déplacement consultant"/>
    <n v="20000"/>
    <s v="BIF"/>
    <n v="10"/>
  </r>
  <r>
    <d v="2022-05-20T00:00:00"/>
    <s v="43;4"/>
    <s v="FWA(IP)"/>
    <x v="9"/>
    <s v="Déplacement chanelle"/>
    <n v="12000"/>
    <s v="BIF"/>
    <n v="6"/>
  </r>
  <r>
    <d v="2022-05-20T00:00:00"/>
    <s v="43.5"/>
    <s v="FWA(IP)"/>
    <x v="9"/>
    <s v="Carburant"/>
    <n v="72000"/>
    <s v="BIF"/>
    <n v="36"/>
  </r>
  <r>
    <d v="2022-05-20T00:00:00"/>
    <n v="44"/>
    <s v="FWA(IP)"/>
    <x v="9"/>
    <s v="Location salle + réstauration"/>
    <n v="2598200"/>
    <s v="BIF"/>
    <n v="1299.0999999999999"/>
  </r>
  <r>
    <d v="2022-05-25T00:00:00"/>
    <n v="47"/>
    <s v="FWA(IP)"/>
    <x v="3"/>
    <s v="Paiement materiels pour appuier les IGRS"/>
    <n v="15200000"/>
    <s v="BIF"/>
    <n v="7600"/>
  </r>
  <r>
    <d v="2022-05-25T00:00:00"/>
    <n v="48"/>
    <s v="FWA(IP)"/>
    <x v="3"/>
    <s v="Paiement materiels pour appuier les IGRS"/>
    <n v="14136400"/>
    <s v="BIF"/>
    <n v="7068.2"/>
  </r>
  <r>
    <d v="2022-05-25T00:00:00"/>
    <n v="49"/>
    <s v="FWA(IP)"/>
    <x v="9"/>
    <s v="Location jeep"/>
    <n v="240000"/>
    <s v="BIF"/>
    <n v="120"/>
  </r>
  <r>
    <d v="2022-05-25T00:00:00"/>
    <n v="50"/>
    <s v="FWA(IP)"/>
    <x v="3"/>
    <s v="location jeep"/>
    <n v="700000"/>
    <s v="BIF"/>
    <n v="350"/>
  </r>
  <r>
    <d v="2022-05-25T00:00:00"/>
    <n v="51"/>
    <s v="FWA(IP)"/>
    <x v="9"/>
    <s v="Location jeep"/>
    <n v="400000"/>
    <s v="BIF"/>
    <n v="200"/>
  </r>
  <r>
    <d v="2022-06-02T00:00:00"/>
    <n v="53"/>
    <s v="FWA(IP)"/>
    <x v="3"/>
    <s v="Paiement materiels pour appuier les IGRS"/>
    <n v="5305280"/>
    <s v="BIF"/>
    <n v="2652.64"/>
  </r>
  <r>
    <d v="2022-06-02T00:00:00"/>
    <n v="54"/>
    <s v="FWA(IP)"/>
    <x v="3"/>
    <s v="Paiement materiels pour appuier les IGRS"/>
    <n v="625000"/>
    <s v="BIF"/>
    <n v="312.5"/>
  </r>
  <r>
    <d v="2022-06-02T00:00:00"/>
    <n v="55"/>
    <s v="FWA(IP)"/>
    <x v="3"/>
    <s v="Paiement materiels pour appuier les IGRS"/>
    <n v="284000"/>
    <s v="BIF"/>
    <n v="142"/>
  </r>
  <r>
    <d v="2022-05-04T00:00:00"/>
    <n v="1733"/>
    <s v="Bubanza New Star"/>
    <x v="0"/>
    <s v=" Conference &amp; catering fee in Bubanza"/>
    <n v="1542000"/>
    <s v="BIF"/>
    <n v="771"/>
  </r>
  <r>
    <d v="2022-05-05T00:00:00"/>
    <n v="1733"/>
    <s v="Gaelle SHAZA"/>
    <x v="7"/>
    <s v="Adv activity in Bujumbura"/>
    <n v="2100000"/>
    <s v="BIF"/>
    <n v="1050"/>
  </r>
  <r>
    <d v="2022-05-05T00:00:00"/>
    <n v="1734"/>
    <s v="Cong Bene TEREZIYA"/>
    <x v="9"/>
    <s v=" Conference &amp; catering fee in Bubanza"/>
    <n v="722000"/>
    <s v="BIF"/>
    <n v="361"/>
  </r>
  <r>
    <d v="2022-05-05T00:00:00"/>
    <n v="1734"/>
    <s v="Cong Bene TEREZIYA"/>
    <x v="10"/>
    <s v=" Conference &amp; catering fee in Bubanza"/>
    <n v="722000"/>
    <s v="BIF"/>
    <n v="361"/>
  </r>
  <r>
    <d v="2022-05-05T00:00:00"/>
    <n v="1735"/>
    <s v="ANJC company"/>
    <x v="10"/>
    <s v="car rent pyt in Makamba"/>
    <n v="120000"/>
    <s v="BIF"/>
    <n v="60"/>
  </r>
  <r>
    <d v="2022-05-05T00:00:00"/>
    <n v="1735"/>
    <s v="ANJC company"/>
    <x v="9"/>
    <s v="car rent pyt in Makamba"/>
    <n v="120000"/>
    <s v="BIF"/>
    <n v="60"/>
  </r>
  <r>
    <d v="2022-05-12T00:00:00"/>
    <n v="1736"/>
    <s v="NJ renter Company"/>
    <x v="10"/>
    <s v="Car rent pyt act in Bubanza &amp; Cibitoke"/>
    <n v="160000"/>
    <s v="BIF"/>
    <n v="80"/>
  </r>
  <r>
    <d v="2022-05-12T00:00:00"/>
    <n v="1736"/>
    <s v="NJ renter Company"/>
    <x v="9"/>
    <s v="Car rent pyt act in Bubanza &amp; Cibitoke"/>
    <n v="160000"/>
    <s v="BIF"/>
    <n v="80"/>
  </r>
  <r>
    <d v="2022-05-12T00:00:00"/>
    <n v="1737"/>
    <s v="Cyriaque Ndayisenga"/>
    <x v="7"/>
    <s v="Preparation modules fee"/>
    <n v="3250000"/>
    <s v="BIF"/>
    <n v="1625"/>
  </r>
  <r>
    <d v="2022-05-12T00:00:00"/>
    <n v="1738"/>
    <s v="OBR"/>
    <x v="7"/>
    <s v="Tax on consultant Zacharie "/>
    <n v="750000"/>
    <s v="BIF"/>
    <n v="375"/>
  </r>
  <r>
    <d v="2022-05-17T00:00:00"/>
    <n v="1738"/>
    <s v="Buina Services"/>
    <x v="9"/>
    <s v="car rent activity"/>
    <n v="300000"/>
    <s v="BIF"/>
    <n v="150"/>
  </r>
  <r>
    <d v="2022-05-20T00:00:00"/>
    <n v="1739"/>
    <s v="Imperial Hotel"/>
    <x v="9"/>
    <s v=" Conference &amp; catering in Cibitoke "/>
    <n v="892100"/>
    <s v="BIF"/>
    <n v="446.05"/>
  </r>
  <r>
    <d v="2022-05-20T00:00:00"/>
    <n v="1739"/>
    <s v="Imperial Hotel"/>
    <x v="10"/>
    <s v=" Conference &amp; catering in Cibitoke "/>
    <n v="892100"/>
    <s v="BIF"/>
    <n v="446.05"/>
  </r>
  <r>
    <d v="2022-05-20T00:00:00"/>
    <n v="1740"/>
    <s v="Gaelle SHAZA"/>
    <x v="7"/>
    <s v="Adv activity in Cibitoke &amp; Bubanza"/>
    <n v="9741600"/>
    <s v="BIF"/>
    <n v="4870.8"/>
  </r>
  <r>
    <d v="2022-05-25T00:00:00"/>
    <n v="1741"/>
    <s v="Imperial Hotel"/>
    <x v="7"/>
    <s v=" Conference &amp; catering in Cibitoke "/>
    <n v="3062400"/>
    <s v="BIF"/>
    <n v="1531.2"/>
  </r>
  <r>
    <d v="2022-05-25T00:00:00"/>
    <n v="1742"/>
    <s v="Cong Bene TEREZIYA"/>
    <x v="7"/>
    <s v=" Conference &amp; catering fee in Bubanza"/>
    <n v="2528000"/>
    <s v="BIF"/>
    <n v="1264"/>
  </r>
  <r>
    <d v="2022-05-25T00:00:00"/>
    <n v="1743"/>
    <s v="Global Peace Chain"/>
    <x v="12"/>
    <s v="Partner advances "/>
    <n v="33285000"/>
    <s v="BIF"/>
    <n v="16642.5"/>
  </r>
  <r>
    <d v="2022-05-25T00:00:00"/>
    <n v="1744"/>
    <s v="First Printing "/>
    <x v="7"/>
    <s v="Printing of modules"/>
    <n v="2019570"/>
    <s v="BIF"/>
    <n v="1009.785"/>
  </r>
  <r>
    <d v="2022-05-25T00:00:00"/>
    <n v="1745"/>
    <s v="Centre accueil de la Paix"/>
    <x v="9"/>
    <s v=" Conference &amp; catering in Ijenda"/>
    <n v="811000"/>
    <s v="BIF"/>
    <n v="405.5"/>
  </r>
  <r>
    <d v="2022-05-25T00:00:00"/>
    <n v="1745"/>
    <s v="Centre accueil de la Paix"/>
    <x v="10"/>
    <s v=" Conference &amp; catering in Ijenda"/>
    <n v="811000"/>
    <s v="BIF"/>
    <n v="405.5"/>
  </r>
  <r>
    <d v="2022-05-25T00:00:00"/>
    <n v="1746"/>
    <s v="MININTER"/>
    <x v="11"/>
    <s v="Partner advances"/>
    <m/>
    <s v="BIF"/>
    <n v="0"/>
  </r>
  <r>
    <d v="2022-05-25T00:00:00"/>
    <n v="1746"/>
    <s v="MININTER"/>
    <x v="12"/>
    <s v="Facilitation fees  for Rumonge &amp; Gitega"/>
    <n v="3540000"/>
    <s v="BIF"/>
    <n v="1770"/>
  </r>
  <r>
    <d v="2022-05-25T00:00:00"/>
    <n v="1746"/>
    <s v="MININTER"/>
    <x v="12"/>
    <s v="Participants transport fees Rumonge"/>
    <n v="3285000"/>
    <s v="BIF"/>
    <n v="1642.5"/>
  </r>
  <r>
    <d v="2022-05-25T00:00:00"/>
    <n v="1746"/>
    <s v="MININTER"/>
    <x v="12"/>
    <s v="Participants transport fees Gitega "/>
    <n v="3055000"/>
    <s v="BIF"/>
    <n v="1527.5"/>
  </r>
  <r>
    <d v="2022-05-25T00:00:00"/>
    <n v="1746"/>
    <s v="MININTER"/>
    <x v="12"/>
    <s v="Participants transport fees Bujumbura"/>
    <n v="1790000"/>
    <s v="BIF"/>
    <n v="895"/>
  </r>
  <r>
    <d v="2022-05-25T00:00:00"/>
    <n v="1746"/>
    <s v="MININTER"/>
    <x v="12"/>
    <s v="Organization fee"/>
    <n v="300000"/>
    <s v="BIF"/>
    <n v="150"/>
  </r>
  <r>
    <d v="2022-05-25T00:00:00"/>
    <n v="1746"/>
    <s v="MININTER"/>
    <x v="12"/>
    <s v="Conference room"/>
    <n v="600000"/>
    <s v="BIF"/>
    <n v="300"/>
  </r>
  <r>
    <d v="2022-05-25T00:00:00"/>
    <n v="1746"/>
    <s v="MININTER"/>
    <x v="12"/>
    <s v="Breakfast"/>
    <n v="2530000"/>
    <s v="BIF"/>
    <n v="1265"/>
  </r>
  <r>
    <d v="2022-05-25T00:00:00"/>
    <n v="1746"/>
    <s v="MININTER"/>
    <x v="12"/>
    <s v="Lunch"/>
    <n v="4301000"/>
    <s v="BIF"/>
    <n v="2150.5"/>
  </r>
  <r>
    <d v="2022-05-25T00:00:00"/>
    <n v="1746"/>
    <s v="MININTER"/>
    <x v="12"/>
    <s v="water fee"/>
    <n v="506000"/>
    <s v="BIF"/>
    <n v="253"/>
  </r>
  <r>
    <d v="2022-05-25T00:00:00"/>
    <n v="1746"/>
    <s v="MININTER"/>
    <x v="12"/>
    <s v="Rame de papier"/>
    <n v="45000"/>
    <s v="BIF"/>
    <n v="22.5"/>
  </r>
  <r>
    <d v="2022-05-25T00:00:00"/>
    <n v="1746"/>
    <s v="MININTER"/>
    <x v="12"/>
    <s v="Bloc note"/>
    <n v="506000"/>
    <s v="BIF"/>
    <n v="253"/>
  </r>
  <r>
    <d v="2022-05-25T00:00:00"/>
    <n v="1746"/>
    <s v="MININTER"/>
    <x v="12"/>
    <s v="Stylo"/>
    <n v="126500"/>
    <s v="BIF"/>
    <n v="63.25"/>
  </r>
  <r>
    <d v="2022-05-25T00:00:00"/>
    <n v="1746"/>
    <s v="MININTER"/>
    <x v="12"/>
    <s v="Flip chart"/>
    <n v="135000"/>
    <s v="BIF"/>
    <n v="67.5"/>
  </r>
  <r>
    <d v="2022-05-25T00:00:00"/>
    <n v="1746"/>
    <s v="MININTER"/>
    <x v="12"/>
    <s v="Feutre"/>
    <n v="90000"/>
    <s v="BIF"/>
    <n v="45"/>
  </r>
  <r>
    <d v="2022-05-25T00:00:00"/>
    <n v="1746"/>
    <s v="MININTER"/>
    <x v="4"/>
    <s v="Bank fees"/>
    <n v="3000"/>
    <s v="BIF"/>
    <n v="1.5"/>
  </r>
  <r>
    <d v="2022-05-25T00:00:00"/>
    <n v="1746"/>
    <s v="MININTER"/>
    <x v="12"/>
    <s v="Desinfectant"/>
    <n v="45000"/>
    <s v="BIF"/>
    <n v="22.5"/>
  </r>
  <r>
    <d v="2022-05-25T00:00:00"/>
    <n v="1746"/>
    <s v="MININTER"/>
    <x v="12"/>
    <s v="Location vehicule"/>
    <n v="1200000"/>
    <s v="BIF"/>
    <n v="600"/>
  </r>
  <r>
    <d v="2022-05-25T00:00:00"/>
    <n v="1746"/>
    <s v="MININTER"/>
    <x v="12"/>
    <s v="Carburant"/>
    <n v="861327"/>
    <s v="BIF"/>
    <n v="430.6635"/>
  </r>
  <r>
    <d v="2022-05-25T00:00:00"/>
    <n v="1747"/>
    <s v="Innocent NDAYIRAGIJE"/>
    <x v="7"/>
    <s v="Production of modules"/>
    <n v="500000"/>
    <s v="BIF"/>
    <n v="250"/>
  </r>
  <r>
    <d v="2022-05-25T00:00:00"/>
    <n v="1748"/>
    <s v="Jean Bosco MANIRAKIZA"/>
    <x v="7"/>
    <s v="Production of modules"/>
    <n v="500000"/>
    <s v="BIF"/>
    <n v="250"/>
  </r>
  <r>
    <d v="2022-05-25T00:00:00"/>
    <n v="1749"/>
    <s v="Cassilde GAHIMBARE"/>
    <x v="7"/>
    <s v="Production of modules"/>
    <n v="500000"/>
    <s v="BIF"/>
    <n v="250"/>
  </r>
  <r>
    <d v="2022-05-25T00:00:00"/>
    <n v="1750"/>
    <s v="Buina Services"/>
    <x v="7"/>
    <s v="Car rent activity in Makamba"/>
    <n v="300000"/>
    <n v="3"/>
    <n v="150"/>
  </r>
  <r>
    <d v="2022-05-25T00:00:00"/>
    <n v="1751"/>
    <s v="Gaelle SHAZA"/>
    <x v="7"/>
    <s v="Adv activity in Cibitoke &amp; Bubanza"/>
    <n v="5397000"/>
    <s v="BIF"/>
    <n v="2698.5"/>
  </r>
  <r>
    <d v="2022-05-25T00:00:00"/>
    <n v="1752"/>
    <s v="MGF"/>
    <x v="7"/>
    <s v="Car rent activity in Bubanza  &amp; Cibitoke"/>
    <n v="500000"/>
    <s v="BIF"/>
    <n v="250"/>
  </r>
  <r>
    <d v="2022-05-30T00:00:00"/>
    <n v="1753"/>
    <s v="Kennedy Gahungu"/>
    <x v="7"/>
    <s v="Adv activity in Ijenda"/>
    <n v="4818200"/>
    <s v="BIF"/>
    <n v="2409.1"/>
  </r>
  <r>
    <d v="2022-05-30T00:00:00"/>
    <n v="1754"/>
    <s v="NC office solution"/>
    <x v="7"/>
    <s v="stationeries payment"/>
    <n v="586000"/>
    <s v="BIF"/>
    <n v="293"/>
  </r>
  <r>
    <d v="2022-05-30T00:00:00"/>
    <n v="1756"/>
    <s v="Gaelle SHAZA"/>
    <x v="6"/>
    <s v="Adv activity in Bujumbura"/>
    <n v="22230000"/>
    <s v="BIF"/>
    <n v="11115"/>
  </r>
  <r>
    <d v="2022-05-31T00:00:00"/>
    <m/>
    <s v="Gaelle SHAZA"/>
    <x v="4"/>
    <s v="adv meal act"/>
    <n v="806000"/>
    <s v="BIF"/>
    <n v="403"/>
  </r>
  <r>
    <d v="2022-05-31T00:00:00"/>
    <m/>
    <s v="ecobank fees"/>
    <x v="4"/>
    <s v="bank fees May "/>
    <n v="35000"/>
    <s v="BIF"/>
    <n v="17.5"/>
  </r>
  <r>
    <d v="2022-06-01T00:00:00"/>
    <n v="1757"/>
    <s v="Burundi Rental Car"/>
    <x v="7"/>
    <s v="Car rent activity in Ijenda"/>
    <n v="300000"/>
    <s v="BIF"/>
    <n v="150"/>
  </r>
  <r>
    <d v="2022-06-01T00:00:00"/>
    <n v="1758"/>
    <s v="IP energy Liberte"/>
    <x v="7"/>
    <s v="Fuel purchase"/>
    <n v="1035000"/>
    <s v="BIF"/>
    <n v="517.5"/>
  </r>
  <r>
    <d v="2022-06-01T00:00:00"/>
    <n v="1759"/>
    <s v="Auberge St Etienne"/>
    <x v="7"/>
    <s v=" Conference &amp; catering in Makamba"/>
    <n v="2450000"/>
    <s v="BIF"/>
    <n v="1225"/>
  </r>
  <r>
    <d v="2022-06-01T00:00:00"/>
    <n v="1760"/>
    <s v="Kings Conference"/>
    <x v="6"/>
    <s v=" Conference &amp; catering in Bujumbura"/>
    <n v="15378000"/>
    <s v="BIF"/>
    <n v="7689"/>
  </r>
  <r>
    <d v="2022-06-05T00:00:00"/>
    <n v="1762"/>
    <s v="Global Peace Chain"/>
    <x v="13"/>
    <s v="Management fee"/>
    <n v="1331400"/>
    <s v="BIF"/>
    <n v="665.7"/>
  </r>
  <r>
    <d v="2022-06-05T00:00:00"/>
    <n v="1764"/>
    <s v="OBR"/>
    <x v="7"/>
    <s v="Tax on consultant Cyriaque/Acrual "/>
    <n v="750000"/>
    <s v="BIF"/>
    <n v="375"/>
  </r>
  <r>
    <d v="2022-05-11T00:00:00"/>
    <s v="18.21"/>
    <s v="FWA(IP)"/>
    <x v="8"/>
    <s v="Frais d'ouverture"/>
    <n v="100000"/>
    <s v="BIF"/>
    <n v="50"/>
  </r>
  <r>
    <d v="2022-05-13T00:00:00"/>
    <s v="18.22"/>
    <s v="FWA(IP)"/>
    <x v="8"/>
    <s v="Carburant"/>
    <n v="80000"/>
    <s v="BIF"/>
    <n v="40"/>
  </r>
  <r>
    <d v="2022-05-16T00:00:00"/>
    <n v="44"/>
    <s v="FWA(IP)"/>
    <x v="9"/>
    <s v="Location  salle + restauration Chez André"/>
    <n v="2946000"/>
    <s v="BIF"/>
    <n v="1473"/>
  </r>
  <r>
    <d v="2022-05-25T00:00:00"/>
    <s v="18.25"/>
    <s v="FWA(IP)"/>
    <x v="8"/>
    <s v="Impression"/>
    <n v="3750"/>
    <s v="BIF"/>
    <n v="1.875"/>
  </r>
  <r>
    <d v="2022-05-25T00:00:00"/>
    <n v="59"/>
    <s v="FWA(IP)"/>
    <x v="8"/>
    <s v="Location jeep"/>
    <n v="240000"/>
    <s v="BIF"/>
    <n v="120"/>
  </r>
  <r>
    <d v="2022-06-07T00:00:00"/>
    <n v="69"/>
    <s v="FWA(IP)"/>
    <x v="8"/>
    <s v="Impression depliant"/>
    <n v="225000"/>
    <s v="BIF"/>
    <n v="112.5"/>
  </r>
  <r>
    <d v="2022-06-23T00:00:00"/>
    <s v="69.1"/>
    <s v="FWA(IP)"/>
    <x v="8"/>
    <s v="Location voiture"/>
    <n v="630000"/>
    <s v="BIF"/>
    <n v="315"/>
  </r>
  <r>
    <d v="2022-06-20T00:00:00"/>
    <s v="71.1"/>
    <s v="FWA(IP)"/>
    <x v="8"/>
    <s v="Impression"/>
    <n v="3000"/>
    <s v="BIF"/>
    <n v="1.5"/>
  </r>
  <r>
    <d v="2022-06-21T00:00:00"/>
    <s v="71.2"/>
    <s v="FWA(IP)"/>
    <x v="8"/>
    <s v="Deplacement abakuru w'umutumba"/>
    <n v="20000"/>
    <s v="BIF"/>
    <n v="10"/>
  </r>
  <r>
    <d v="2022-06-21T00:00:00"/>
    <s v="71.3"/>
    <s v="FWA(IP)"/>
    <x v="8"/>
    <s v="deplacement conseiller del'admcom"/>
    <n v="25000"/>
    <s v="BIF"/>
    <n v="12.5"/>
  </r>
  <r>
    <d v="2022-06-22T00:00:00"/>
    <s v="71.4"/>
    <s v="FWA(IP)"/>
    <x v="8"/>
    <s v="Déplacement Admcom"/>
    <n v="70000"/>
    <s v="BIF"/>
    <n v="35"/>
  </r>
  <r>
    <d v="2022-06-22T00:00:00"/>
    <s v="71.5"/>
    <s v="FWA(IP)"/>
    <x v="8"/>
    <s v="Deplacement chef de colline"/>
    <n v="10000"/>
    <s v="BIF"/>
    <n v="5"/>
  </r>
  <r>
    <d v="2022-06-22T00:00:00"/>
    <s v="71.6"/>
    <s v="FWA(IP)"/>
    <x v="8"/>
    <s v="Perdiem"/>
    <n v="322000"/>
    <s v="BIF"/>
    <n v="161"/>
  </r>
  <r>
    <d v="2022-06-22T00:00:00"/>
    <s v="71.8"/>
    <s v="FWA(IP)"/>
    <x v="8"/>
    <s v="Frais d'hotel"/>
    <n v="112000"/>
    <s v="BIF"/>
    <n v="56"/>
  </r>
  <r>
    <d v="2022-06-22T00:00:00"/>
    <s v="71.9"/>
    <s v="FWA(IP)"/>
    <x v="2"/>
    <s v="Motivation APS"/>
    <n v="1700000"/>
    <s v="BIF"/>
    <n v="850"/>
  </r>
  <r>
    <d v="2022-06-22T00:00:00"/>
    <s v="71.14"/>
    <s v="FWA(IP)"/>
    <x v="8"/>
    <s v="Deplacement APS"/>
    <n v="30000"/>
    <s v="BIF"/>
    <n v="15"/>
  </r>
  <r>
    <d v="2022-06-23T00:00:00"/>
    <s v="71.7"/>
    <s v="FWA(IP)"/>
    <x v="8"/>
    <s v="perdiem"/>
    <n v="147250"/>
    <s v="BIF"/>
    <n v="73.625"/>
  </r>
  <r>
    <d v="2022-05-24T00:00:00"/>
    <s v="71.10"/>
    <s v="FWA(IP)"/>
    <x v="9"/>
    <s v="Motivation APS "/>
    <n v="1800000"/>
    <s v="BIF"/>
    <n v="900"/>
  </r>
  <r>
    <d v="2022-06-24T00:00:00"/>
    <s v="71.12"/>
    <s v="FWA(IP)"/>
    <x v="8"/>
    <s v="Deplacement"/>
    <n v="25000"/>
    <s v="BIF"/>
    <n v="12.5"/>
  </r>
  <r>
    <d v="2022-06-24T00:00:00"/>
    <s v="71.13"/>
    <s v="FWA(IP)"/>
    <x v="8"/>
    <s v="communication"/>
    <n v="40000"/>
    <s v="BIF"/>
    <n v="20"/>
  </r>
  <r>
    <d v="2022-06-28T00:00:00"/>
    <s v="75.1"/>
    <s v="FWA(IP)"/>
    <x v="8"/>
    <s v="Motivation APS"/>
    <n v="3700000"/>
    <s v="BIF"/>
    <n v="1850"/>
  </r>
  <r>
    <d v="2022-06-06T00:00:00"/>
    <n v="1761"/>
    <s v="Buina Services"/>
    <x v="7"/>
    <s v="Car rent activity in Makamba"/>
    <n v="400000"/>
    <s v="BIF"/>
    <n v="200"/>
  </r>
  <r>
    <d v="2022-06-16T00:00:00"/>
    <n v="1763"/>
    <s v="Centre accueil de la Paix"/>
    <x v="7"/>
    <s v=" Conference &amp; catering in Ijenda"/>
    <n v="2784000"/>
    <s v="BIF"/>
    <n v="1392"/>
  </r>
  <r>
    <d v="2022-06-16T00:00:00"/>
    <n v="1765"/>
    <s v="NC office solution"/>
    <x v="6"/>
    <s v="stationeries payment"/>
    <n v="525000"/>
    <s v="BIF"/>
    <n v="262.5"/>
  </r>
  <r>
    <d v="2022-06-20T00:00:00"/>
    <n v="1766"/>
    <s v="Kennedy Gahungu"/>
    <x v="4"/>
    <s v="Program activity Bja, Cibitoke, Bujumbura &amp; Bubanza"/>
    <n v="1143350"/>
    <s v="BIF"/>
    <n v="571.67499999999995"/>
  </r>
  <r>
    <d v="2022-06-23T00:00:00"/>
    <n v="1767"/>
    <s v="IP energy Liberte"/>
    <x v="13"/>
    <s v="Fuel purchase"/>
    <n v="1380000"/>
    <s v="BIF"/>
    <n v="690"/>
  </r>
  <r>
    <d v="2022-06-24T00:00:00"/>
    <n v="1768"/>
    <s v="GTAP"/>
    <x v="4"/>
    <s v="Car rent activity in Makamba"/>
    <n v="400000"/>
    <s v="BIF"/>
    <n v="200"/>
  </r>
  <r>
    <d v="2022-06-30T00:00:00"/>
    <n v="1770"/>
    <s v="Adams trading"/>
    <x v="14"/>
    <s v="Purchase of fuel pump"/>
    <n v="1298000"/>
    <s v="BIF"/>
    <n v="649"/>
  </r>
  <r>
    <d v="2022-06-30T00:00:00"/>
    <m/>
    <s v="ECOBANK"/>
    <x v="4"/>
    <s v="Bank fees June "/>
    <n v="10000"/>
    <s v="BIF"/>
    <n v="5"/>
  </r>
  <r>
    <d v="2022-07-05T00:00:00"/>
    <n v="1769"/>
    <s v="ANTA - COMPANY"/>
    <x v="4"/>
    <s v="Car rent activity in Makamba, Bja, Cibitoke &amp; Bubanza"/>
    <n v="800000"/>
    <s v="BIF"/>
    <n v="400"/>
  </r>
  <r>
    <d v="2022-07-13T00:00:00"/>
    <n v="1771"/>
    <s v="Gaelle SHAZA"/>
    <x v="4"/>
    <s v="ADV act MEAL "/>
    <n v="1133000"/>
    <s v="BIF"/>
    <n v="566.5"/>
  </r>
  <r>
    <d v="2022-07-15T00:00:00"/>
    <n v="1772"/>
    <s v="Egide Niyongabo"/>
    <x v="4"/>
    <s v="Modules consultancy fee "/>
    <n v="6433735"/>
    <s v="BIF"/>
    <n v="3216.8674999999998"/>
  </r>
  <r>
    <d v="2022-07-16T00:00:00"/>
    <n v="1773"/>
    <s v="Gaelle SHAZA"/>
    <x v="4"/>
    <s v="Transport fees psychologist meeting"/>
    <n v="275000"/>
    <s v="BIF"/>
    <n v="137.5"/>
  </r>
  <r>
    <d v="2022-07-19T00:00:00"/>
    <n v="1774"/>
    <s v="OBR"/>
    <x v="4"/>
    <s v="Tax on module consultancy"/>
    <n v="1135365"/>
    <s v="BIF"/>
    <n v="567.6825"/>
  </r>
  <r>
    <d v="2022-07-19T00:00:00"/>
    <n v="1775"/>
    <s v="MININTER"/>
    <x v="0"/>
    <s v="Adv act 2.3.1 in Bujumbura"/>
    <m/>
    <s v="BIF"/>
    <n v="0"/>
  </r>
  <r>
    <d v="2022-07-25T00:00:00"/>
    <n v="1775"/>
    <s v="MININTER"/>
    <x v="0"/>
    <s v="Facilitation fees  for Rumonge &amp; Gitega"/>
    <n v="3165000"/>
    <s v="BIF"/>
    <n v="1582.5"/>
  </r>
  <r>
    <d v="2022-07-25T00:00:00"/>
    <n v="1775"/>
    <s v="MININTER"/>
    <x v="0"/>
    <s v="Participants transport fees Gitega "/>
    <n v="2775000"/>
    <s v="BIF"/>
    <n v="1387.5"/>
  </r>
  <r>
    <d v="2022-07-25T00:00:00"/>
    <n v="1775"/>
    <s v="MININTER"/>
    <x v="0"/>
    <s v="Participants transport fees Rumonge"/>
    <n v="1750000"/>
    <s v="BIF"/>
    <n v="875"/>
  </r>
  <r>
    <d v="2022-07-25T00:00:00"/>
    <n v="1775"/>
    <s v="MININTER"/>
    <x v="0"/>
    <s v="Participants transport fees Bujumbura"/>
    <n v="2755000"/>
    <s v="BIF"/>
    <n v="1377.5"/>
  </r>
  <r>
    <d v="2022-07-25T00:00:00"/>
    <n v="1775"/>
    <s v="MININTER"/>
    <x v="0"/>
    <s v="Organization fee"/>
    <n v="300000"/>
    <s v="BIF"/>
    <n v="150"/>
  </r>
  <r>
    <d v="2022-07-25T00:00:00"/>
    <n v="1775"/>
    <s v="MININTER"/>
    <x v="0"/>
    <s v="Conference room"/>
    <n v="740000"/>
    <s v="BIF"/>
    <n v="370"/>
  </r>
  <r>
    <d v="2022-07-25T00:00:00"/>
    <n v="1775"/>
    <s v="MININTER"/>
    <x v="0"/>
    <s v="Breakfast"/>
    <n v="2720000"/>
    <s v="BIF"/>
    <n v="1360"/>
  </r>
  <r>
    <d v="2022-07-25T00:00:00"/>
    <n v="1775"/>
    <s v="MININTER"/>
    <x v="0"/>
    <s v="Lunch"/>
    <n v="3590000"/>
    <s v="BIF"/>
    <n v="1795"/>
  </r>
  <r>
    <d v="2022-07-25T00:00:00"/>
    <n v="1775"/>
    <s v="MININTER"/>
    <x v="0"/>
    <s v="water fee"/>
    <n v="2140000"/>
    <s v="BIF"/>
    <n v="1070"/>
  </r>
  <r>
    <d v="2022-07-25T00:00:00"/>
    <n v="1775"/>
    <s v="MININTER"/>
    <x v="0"/>
    <s v="Bank fees"/>
    <n v="12000"/>
    <s v="BIF"/>
    <n v="6"/>
  </r>
  <r>
    <d v="2022-07-25T00:00:00"/>
    <n v="1775"/>
    <s v="MININTER"/>
    <x v="0"/>
    <s v="Location vehicule"/>
    <n v="800000"/>
    <s v="BIF"/>
    <n v="400"/>
  </r>
  <r>
    <d v="2022-07-25T00:00:00"/>
    <n v="1775"/>
    <s v="MININTER"/>
    <x v="0"/>
    <s v="Carburant"/>
    <n v="528500"/>
    <s v="BIF"/>
    <n v="264.25"/>
  </r>
  <r>
    <d v="2022-07-19T00:00:00"/>
    <n v="1776"/>
    <s v="Gaelle SHAZA"/>
    <x v="0"/>
    <s v="Act 2.3.1 in Makamba"/>
    <n v="4006000"/>
    <s v="BIF"/>
    <n v="2003"/>
  </r>
  <r>
    <d v="2022-07-22T00:00:00"/>
    <n v="1777"/>
    <s v="kings conference"/>
    <x v="4"/>
    <s v="Conference room act MEAL in Bujumbura"/>
    <n v="1610400"/>
    <s v="BIF"/>
    <n v="805.2"/>
  </r>
  <r>
    <d v="2022-07-25T00:00:00"/>
    <n v="1778"/>
    <s v="Electronique Quincaillerie"/>
    <x v="14"/>
    <s v="Purchase of office furniture "/>
    <n v="5000000"/>
    <s v="BIF"/>
    <n v="2500"/>
  </r>
  <r>
    <d v="2022-07-06T00:00:00"/>
    <n v="1"/>
    <s v="FWA(IP)"/>
    <x v="8"/>
    <s v="Déplacement +motivation des APS"/>
    <n v="6000000"/>
    <s v="BIF"/>
    <n v="3000"/>
  </r>
  <r>
    <d v="2022-07-25T00:00:00"/>
    <s v="1.a"/>
    <s v="FWA(IP)"/>
    <x v="5"/>
    <s v="paiement salaire des psychologues"/>
    <n v="5930001"/>
    <s v="BIF"/>
    <n v="2965.0005000000001"/>
  </r>
  <r>
    <d v="2022-07-25T00:00:00"/>
    <n v="2"/>
    <s v="FWA(IP)"/>
    <x v="5"/>
    <s v="Déplacement + Communication des psychologues"/>
    <n v="560000"/>
    <s v="BIF"/>
    <n v="280"/>
  </r>
  <r>
    <d v="2022-07-28T00:00:00"/>
    <n v="3"/>
    <s v="FWA(IP)"/>
    <x v="5"/>
    <s v="IPR des psychologues"/>
    <n v="720000"/>
    <s v="BIF"/>
    <n v="360"/>
  </r>
  <r>
    <d v="2022-08-04T00:00:00"/>
    <s v="4.a"/>
    <s v="FWA(IP)"/>
    <x v="3"/>
    <s v="Avance materiel pour les IGRs"/>
    <n v="500000"/>
    <s v="BIF"/>
    <n v="250"/>
  </r>
  <r>
    <d v="2022-08-04T00:00:00"/>
    <s v="5.a"/>
    <s v="FWA(IP)"/>
    <x v="3"/>
    <s v="Achat tourtons(pour IGRs)"/>
    <n v="600000"/>
    <s v="BIF"/>
    <n v="300"/>
  </r>
  <r>
    <d v="2022-08-05T00:00:00"/>
    <s v="5.b"/>
    <s v="FWA(IP)"/>
    <x v="3"/>
    <s v="Paiement reste sur fabrication du filet de peche(IGRs)"/>
    <n v="254000"/>
    <s v="BIF"/>
    <n v="127"/>
  </r>
  <r>
    <d v="2022-08-05T00:00:00"/>
    <s v="5.c"/>
    <s v="FWA(IP)"/>
    <x v="3"/>
    <s v="Achat poulit(materiel pour IGR)"/>
    <n v="200000"/>
    <s v="BIF"/>
    <n v="100"/>
  </r>
  <r>
    <d v="2022-08-05T00:00:00"/>
    <s v="5.d"/>
    <s v="FWA(IP)"/>
    <x v="3"/>
    <s v="Déplacement"/>
    <n v="6000"/>
    <s v="BIF"/>
    <n v="3"/>
  </r>
  <r>
    <d v="2022-08-10T00:00:00"/>
    <s v="5.e"/>
    <s v="FWA(IP)"/>
    <x v="3"/>
    <s v="Perdiem"/>
    <n v="86000"/>
    <s v="BIF"/>
    <n v="43"/>
  </r>
  <r>
    <d v="2022-08-10T00:00:00"/>
    <s v="6.a"/>
    <s v="FWA(IP)"/>
    <x v="3"/>
    <s v="Deplacement"/>
    <n v="105000"/>
    <s v="BIF"/>
    <n v="52.5"/>
  </r>
  <r>
    <d v="2022-08-10T00:00:00"/>
    <s v="6.b"/>
    <s v="FWA(IP)"/>
    <x v="8"/>
    <s v="Frais de chauffeur"/>
    <n v="20000"/>
    <s v="BIF"/>
    <n v="10"/>
  </r>
  <r>
    <d v="2022-08-11T00:00:00"/>
    <s v="6.c"/>
    <s v="FWA(IP)"/>
    <x v="5"/>
    <s v="Achat materiels pour les Psychologues"/>
    <n v="290000"/>
    <s v="BIF"/>
    <n v="145"/>
  </r>
  <r>
    <d v="2022-08-11T00:00:00"/>
    <s v="7.a"/>
    <s v="FWA(IP)"/>
    <x v="8"/>
    <s v="Motivation des APS"/>
    <n v="6500000"/>
    <s v="BIF"/>
    <n v="3250"/>
  </r>
  <r>
    <d v="2022-08-16T00:00:00"/>
    <n v="8"/>
    <s v="FWA(IP)"/>
    <x v="3"/>
    <s v="Communication"/>
    <n v="10000"/>
    <s v="BIF"/>
    <n v="5"/>
  </r>
  <r>
    <d v="2022-08-16T00:00:00"/>
    <s v="9.a"/>
    <s v="FWA(IP)"/>
    <x v="3"/>
    <s v="Materiel pour IGRs"/>
    <n v="596000"/>
    <s v="BIF"/>
    <n v="298"/>
  </r>
  <r>
    <d v="2022-08-17T00:00:00"/>
    <s v="9.b"/>
    <s v="FWA(IP)"/>
    <x v="3"/>
    <s v="Paiement 2eme tranche fabrication des materiels pour IGRs"/>
    <n v="360000"/>
    <s v="BIF"/>
    <n v="180"/>
  </r>
  <r>
    <d v="2022-08-17T00:00:00"/>
    <s v="9.c"/>
    <s v="FWA(IP)"/>
    <x v="3"/>
    <s v="Perdiem"/>
    <n v="154000"/>
    <s v="BIF"/>
    <n v="77"/>
  </r>
  <r>
    <d v="2022-08-17T00:00:00"/>
    <s v="9.d"/>
    <s v="FWA(IP)"/>
    <x v="3"/>
    <s v="Deplacement"/>
    <n v="45000"/>
    <s v="BIF"/>
    <n v="22.5"/>
  </r>
  <r>
    <d v="2022-08-17T00:00:00"/>
    <s v="9.e"/>
    <s v="FWA(IP)"/>
    <x v="3"/>
    <s v="Embalage"/>
    <n v="1000"/>
    <s v="BIF"/>
    <n v="0.5"/>
  </r>
  <r>
    <d v="2022-08-16T00:00:00"/>
    <s v="9.f"/>
    <s v="FWA(IP)"/>
    <x v="3"/>
    <s v="Achat acide costique"/>
    <n v="300000"/>
    <s v="BIF"/>
    <n v="150"/>
  </r>
  <r>
    <d v="2022-08-17T00:00:00"/>
    <s v="10.a"/>
    <s v="FWA(IP)"/>
    <x v="3"/>
    <s v="Hebergement"/>
    <n v="25000"/>
    <s v="BIF"/>
    <n v="12.5"/>
  </r>
  <r>
    <d v="2022-08-18T00:00:00"/>
    <s v="10.a"/>
    <s v="FWA(IP)"/>
    <x v="3"/>
    <s v="Achat materiels pour les IGRs"/>
    <n v="1925000"/>
    <s v="BIF"/>
    <n v="962.5"/>
  </r>
  <r>
    <d v="2022-08-18T00:00:00"/>
    <s v="10.a"/>
    <s v="FWA(IP)"/>
    <x v="3"/>
    <s v="Hebergement"/>
    <n v="40000"/>
    <s v="BIF"/>
    <n v="20"/>
  </r>
  <r>
    <d v="2022-08-18T00:00:00"/>
    <s v="10.a"/>
    <s v="FWA(IP)"/>
    <x v="3"/>
    <s v="Perdiem"/>
    <n v="86000"/>
    <s v="BIF"/>
    <n v="43"/>
  </r>
  <r>
    <d v="2022-08-18T00:00:00"/>
    <s v="10.b"/>
    <s v="FWA(IP)"/>
    <x v="3"/>
    <s v="Déplacement"/>
    <n v="80000"/>
    <s v="BIF"/>
    <n v="40"/>
  </r>
  <r>
    <d v="2022-08-25T00:00:00"/>
    <s v="10.c"/>
    <s v="FWA(IP)"/>
    <x v="5"/>
    <s v="Paiement IPR"/>
    <n v="720000"/>
    <s v="BIF"/>
    <n v="360"/>
  </r>
  <r>
    <d v="2022-08-25T00:00:00"/>
    <n v="11"/>
    <s v="FWA(IP)"/>
    <x v="5"/>
    <s v="Frais de deplacements +communication des psychologues"/>
    <n v="770000"/>
    <s v="BIF"/>
    <n v="385"/>
  </r>
  <r>
    <d v="2022-08-25T00:00:00"/>
    <n v="12"/>
    <s v="FWA(IP)"/>
    <x v="5"/>
    <s v="Salaire des Psychologues"/>
    <n v="5930001"/>
    <s v="BIF"/>
    <n v="2965.0005000000001"/>
  </r>
  <r>
    <d v="2022-09-05T00:00:00"/>
    <n v="13"/>
    <s v="FWA(IP)"/>
    <x v="8"/>
    <s v="Motivation des APS"/>
    <n v="7600000"/>
    <s v="BIF"/>
    <n v="3800"/>
  </r>
  <r>
    <d v="2022-09-05T00:00:00"/>
    <s v="14.a"/>
    <s v="FWA(IP)"/>
    <x v="5"/>
    <s v="perdiem"/>
    <n v="308000"/>
    <s v="BIF"/>
    <n v="154"/>
  </r>
  <r>
    <d v="2022-09-05T00:00:00"/>
    <s v="15.a"/>
    <s v="FWA(IP)"/>
    <x v="5"/>
    <s v="Communication"/>
    <n v="50000"/>
    <s v="BIF"/>
    <n v="25"/>
  </r>
  <r>
    <d v="2022-09-06T00:00:00"/>
    <s v="15.b"/>
    <s v="FWA(IP)"/>
    <x v="5"/>
    <s v="Hebergement"/>
    <n v="70000"/>
    <s v="BIF"/>
    <n v="35"/>
  </r>
  <r>
    <d v="2022-09-06T00:00:00"/>
    <s v="15.c"/>
    <s v="FWA(IP)"/>
    <x v="5"/>
    <s v="Deplacement"/>
    <n v="55000"/>
    <s v="BIF"/>
    <n v="27.5"/>
  </r>
  <r>
    <d v="2022-09-12T00:00:00"/>
    <s v="15.d"/>
    <s v="FWA(IP)"/>
    <x v="5"/>
    <s v="Perdiem"/>
    <n v="444000"/>
    <s v="BIF"/>
    <n v="222"/>
  </r>
  <r>
    <d v="2022-09-13T00:00:00"/>
    <s v="15.e"/>
    <s v="FWA(IP)"/>
    <x v="5"/>
    <s v="Hebergement"/>
    <n v="50000"/>
    <s v="BIF"/>
    <n v="25"/>
  </r>
  <r>
    <d v="2022-09-14T00:00:00"/>
    <s v="15.f"/>
    <s v="FWA(IP)"/>
    <x v="5"/>
    <s v="Hebergement"/>
    <n v="30000"/>
    <s v="BIF"/>
    <n v="15"/>
  </r>
  <r>
    <d v="2022-09-14T00:00:00"/>
    <s v="15.g"/>
    <s v="FWA(IP)"/>
    <x v="5"/>
    <s v="Hebergement"/>
    <n v="60000"/>
    <s v="BIF"/>
    <n v="30"/>
  </r>
  <r>
    <d v="2022-09-14T00:00:00"/>
    <s v="15.h"/>
    <s v="FWA(IP)"/>
    <x v="5"/>
    <s v="Carburant"/>
    <n v="30000"/>
    <s v="BIF"/>
    <n v="15"/>
  </r>
  <r>
    <d v="2022-09-15T00:00:00"/>
    <s v="15.k"/>
    <s v="FWA(IP)"/>
    <x v="5"/>
    <s v="Impression"/>
    <n v="3000"/>
    <s v="BIF"/>
    <n v="1.5"/>
  </r>
  <r>
    <d v="2022-09-05T00:00:00"/>
    <s v="15.l"/>
    <s v="FWA(IP)"/>
    <x v="5"/>
    <s v="Frais de deplacements +communication des psychologues"/>
    <n v="770000"/>
    <s v="BIF"/>
    <n v="385"/>
  </r>
  <r>
    <d v="2022-09-08T00:00:00"/>
    <n v="16"/>
    <s v="FWA(IP)"/>
    <x v="8"/>
    <s v="Motivation des APS"/>
    <n v="6100000"/>
    <s v="BIF"/>
    <n v="3050"/>
  </r>
  <r>
    <d v="2022-09-08T00:00:00"/>
    <n v="17"/>
    <s v="FWA(IP)"/>
    <x v="5"/>
    <s v="PAIEMENT Salle +pause café+dejeuner"/>
    <n v="1526000"/>
    <s v="BIF"/>
    <n v="763"/>
  </r>
  <r>
    <d v="2022-09-15T00:00:00"/>
    <n v="18"/>
    <s v="FWA(IP)"/>
    <x v="5"/>
    <s v="PAIEMENT Salle +pause café+dejeuner"/>
    <n v="1294000"/>
    <s v="BIF"/>
    <n v="647"/>
  </r>
  <r>
    <d v="2022-09-19T00:00:00"/>
    <n v="19"/>
    <s v="FWA(IP)"/>
    <x v="5"/>
    <s v="PAIEMENT Salle +pause café+dejeuner"/>
    <n v="1158000"/>
    <s v="BIF"/>
    <n v="579"/>
  </r>
  <r>
    <d v="2022-09-22T00:00:00"/>
    <n v="20"/>
    <s v="FWA(IP)"/>
    <x v="5"/>
    <s v="Salaire des Psychologues"/>
    <n v="5930001"/>
    <s v="BIF"/>
    <n v="2965.0005000000001"/>
  </r>
  <r>
    <d v="2022-09-23T00:00:00"/>
    <n v="21"/>
    <s v="FWA(IP)"/>
    <x v="5"/>
    <s v="IPR des psychologues"/>
    <n v="720000"/>
    <s v="BIF"/>
    <n v="360"/>
  </r>
  <r>
    <d v="2022-09-14T00:00:00"/>
    <n v="22"/>
    <s v="FWA(IP)"/>
    <x v="5"/>
    <s v="Frais Bancaire"/>
    <n v="159500"/>
    <s v="BIF"/>
    <n v="79.75"/>
  </r>
  <r>
    <d v="2022-08-31T00:00:00"/>
    <n v="1797"/>
    <s v="MININTER"/>
    <x v="13"/>
    <s v="Management fees"/>
    <n v="3269817"/>
    <s v="BIF"/>
    <n v="1634.9085"/>
  </r>
  <r>
    <d v="2022-08-31T00:00:00"/>
    <n v="1796"/>
    <s v="Friends Woman Association"/>
    <x v="13"/>
    <s v="Management fees"/>
    <n v="10413118"/>
    <s v="BIF"/>
    <n v="5206.5590000000002"/>
  </r>
  <r>
    <d v="2022-07-25T00:00:00"/>
    <n v="1780"/>
    <s v="Nadine Ndikumasabo"/>
    <x v="0"/>
    <s v="act 2.3.1 in Cibitoke &amp; Makamba"/>
    <n v="8170000"/>
    <s v="BIF"/>
    <n v="4085"/>
  </r>
  <r>
    <d v="2022-07-26T00:00:00"/>
    <n v="1788"/>
    <s v="centre handicap"/>
    <x v="0"/>
    <s v="Conference room act 2.3.1 IN Makamba"/>
    <n v="2520000"/>
    <s v="BIF"/>
    <n v="1260"/>
  </r>
  <r>
    <d v="2022-07-27T00:00:00"/>
    <n v="1790"/>
    <s v="NC OFFICE SOLUTION"/>
    <x v="4"/>
    <s v="Stationeries act MEAL"/>
    <n v="240000"/>
    <s v="BIF"/>
    <n v="120"/>
  </r>
  <r>
    <d v="2022-07-27T00:00:00"/>
    <n v="1789"/>
    <s v="kelly sabani"/>
    <x v="13"/>
    <s v="Advance for Fuel"/>
    <n v="1380000"/>
    <s v="BIF"/>
    <n v="690"/>
  </r>
  <r>
    <d v="2022-07-31T00:00:00"/>
    <m/>
    <s v="ECOBANK"/>
    <x v="4"/>
    <s v="Bank fees"/>
    <n v="24000"/>
    <s v="BIF"/>
    <n v="12"/>
  </r>
  <r>
    <d v="2022-08-03T00:00:00"/>
    <n v="1781"/>
    <s v="Kennedy Gahungu "/>
    <x v="0"/>
    <s v="Adv Act 2.3.1 in Ijenda"/>
    <n v="3286000"/>
    <s v="BIF"/>
    <n v="1643"/>
  </r>
  <r>
    <d v="2022-08-03T00:00:00"/>
    <n v="1782"/>
    <s v="Buina services "/>
    <x v="0"/>
    <s v="Car rent act 2.3.1 Cibitoke,bubanza"/>
    <n v="300000"/>
    <s v="BIF"/>
    <n v="150"/>
  </r>
  <r>
    <d v="2022-08-03T00:00:00"/>
    <n v="1783"/>
    <s v="ANTA COMPANY"/>
    <x v="0"/>
    <s v="Car rent act 2.3.1 Gitega , Bujumb"/>
    <n v="500000"/>
    <s v="BIF"/>
    <n v="250"/>
  </r>
  <r>
    <d v="2022-08-03T00:00:00"/>
    <n v="1784"/>
    <s v="ANTA COMPANY"/>
    <x v="0"/>
    <s v="Car rent act 2.3.1 Makamba"/>
    <n v="400000"/>
    <s v="BIF"/>
    <n v="200"/>
  </r>
  <r>
    <d v="2022-08-06T00:00:00"/>
    <n v="1785"/>
    <s v="ANTA COMPANY"/>
    <x v="0"/>
    <s v="fuel purchase act 2.3.1"/>
    <n v="70000"/>
    <s v="BIF"/>
    <n v="35"/>
  </r>
  <r>
    <d v="2022-08-08T00:00:00"/>
    <n v="1786"/>
    <s v="Buina services "/>
    <x v="0"/>
    <s v="Car rent act 2.3.1"/>
    <n v="300000"/>
    <s v="BIF"/>
    <n v="150"/>
  </r>
  <r>
    <d v="2022-08-15T00:00:00"/>
    <n v="1795"/>
    <s v="Kennedy Gahungu "/>
    <x v="1"/>
    <s v="Adv  Act 2.3.4"/>
    <n v="3665000"/>
    <s v="BIF"/>
    <n v="1832.5"/>
  </r>
  <r>
    <d v="2022-08-16T00:00:00"/>
    <n v="1787"/>
    <s v="Jotham Ndayisaba"/>
    <x v="2"/>
    <s v="car rent act 2.1.2"/>
    <n v="300000"/>
    <s v="BIF"/>
    <n v="150"/>
  </r>
  <r>
    <d v="2022-08-16T00:00:00"/>
    <n v="1789"/>
    <s v="Centre d'Accueil Reine de la Paix"/>
    <x v="0"/>
    <s v="Conference room act 2.3.1 Ijenda"/>
    <n v="2480000"/>
    <s v="BIF"/>
    <n v="1240"/>
  </r>
  <r>
    <d v="2022-08-16T00:00:00"/>
    <n v="1790"/>
    <s v="IMPERIAL HOTEL"/>
    <x v="0"/>
    <s v="Conference room act 2.3.1 Cibitoke"/>
    <n v="2868000"/>
    <s v="BIF"/>
    <n v="1434"/>
  </r>
  <r>
    <d v="2022-08-16T00:00:00"/>
    <n v="1791"/>
    <s v="Restaurant chez les amis du savoir"/>
    <x v="0"/>
    <s v="Conference room act 2.3.1 Bubanza"/>
    <n v="2486000"/>
    <s v="BIF"/>
    <n v="1243"/>
  </r>
  <r>
    <d v="2022-08-29T00:00:00"/>
    <n v="1798"/>
    <s v="Gaelle shaza"/>
    <x v="0"/>
    <s v="Fuel advance"/>
    <n v="1750000"/>
    <s v="BIF"/>
    <n v="875"/>
  </r>
  <r>
    <d v="2022-08-30T00:00:00"/>
    <n v="1794"/>
    <s v="MININTER"/>
    <x v="2"/>
    <s v="Adv activity 2.1.2"/>
    <m/>
    <s v="BIF"/>
    <n v="0"/>
  </r>
  <r>
    <d v="2022-08-30T00:00:00"/>
    <n v="1794"/>
    <s v="MININTER"/>
    <x v="2"/>
    <s v="Facilitation fees  for Rumonge"/>
    <n v="644000"/>
    <s v="BIF"/>
    <n v="322"/>
  </r>
  <r>
    <d v="2022-08-30T00:00:00"/>
    <n v="1794"/>
    <s v="MININTER"/>
    <x v="2"/>
    <s v="Participants transport fees Rumonge"/>
    <n v="2975000"/>
    <s v="BIF"/>
    <n v="1487.5"/>
  </r>
  <r>
    <d v="2022-08-30T00:00:00"/>
    <n v="1794"/>
    <s v="MININTER"/>
    <x v="2"/>
    <s v="Organization fee"/>
    <n v="300000"/>
    <s v="BIF"/>
    <n v="150"/>
  </r>
  <r>
    <d v="2022-08-30T00:00:00"/>
    <n v="1794"/>
    <s v="MININTER"/>
    <x v="2"/>
    <s v="Conference room"/>
    <n v="200000"/>
    <s v="BIF"/>
    <n v="100"/>
  </r>
  <r>
    <d v="2022-08-30T00:00:00"/>
    <n v="1794"/>
    <s v="MININTER"/>
    <x v="2"/>
    <s v="Breakfast"/>
    <n v="480000"/>
    <s v="BIF"/>
    <n v="240"/>
  </r>
  <r>
    <d v="2022-08-30T00:00:00"/>
    <n v="1794"/>
    <s v="MININTER"/>
    <x v="2"/>
    <s v="Lunch"/>
    <n v="864000"/>
    <s v="BIF"/>
    <n v="432"/>
  </r>
  <r>
    <d v="2022-08-30T00:00:00"/>
    <n v="1794"/>
    <s v="MININTER"/>
    <x v="2"/>
    <s v="water fee"/>
    <n v="96000"/>
    <s v="BIF"/>
    <n v="48"/>
  </r>
  <r>
    <d v="2022-08-30T00:00:00"/>
    <n v="1794"/>
    <s v="MININTER"/>
    <x v="2"/>
    <s v="Bank fees"/>
    <n v="9000"/>
    <s v="BIF"/>
    <n v="4.5"/>
  </r>
  <r>
    <d v="2022-08-30T00:00:00"/>
    <n v="1794"/>
    <s v="MININTER"/>
    <x v="2"/>
    <s v="stationeries "/>
    <n v="240000"/>
    <s v="BIF"/>
    <n v="120"/>
  </r>
  <r>
    <d v="2022-08-30T00:00:00"/>
    <n v="1794"/>
    <s v="MININTER"/>
    <x v="2"/>
    <s v="Location vehicule"/>
    <n v="300000"/>
    <s v="BIF"/>
    <n v="150"/>
  </r>
  <r>
    <d v="2022-08-30T00:00:00"/>
    <n v="1794"/>
    <s v="MININTER"/>
    <x v="2"/>
    <s v="Carburant"/>
    <n v="155250"/>
    <s v="BIF"/>
    <n v="77.625"/>
  </r>
  <r>
    <d v="2022-08-30T00:00:00"/>
    <n v="1793"/>
    <s v="First printing center "/>
    <x v="7"/>
    <s v="printing of modules act 2.1.1"/>
    <n v="1958210"/>
    <s v="BIF"/>
    <n v="979.10500000000002"/>
  </r>
  <r>
    <d v="2022-08-31T00:00:00"/>
    <n v="1792"/>
    <s v="BURUNDI-PBF-UNWOMEN-BIF"/>
    <x v="4"/>
    <s v=" MEAL Activity Cibitoke &amp; Buba"/>
    <n v="1622200"/>
    <s v="BIF"/>
    <n v="811.1"/>
  </r>
  <r>
    <d v="2022-08-31T00:00:00"/>
    <n v="1799"/>
    <s v="Kennedy Gahungu "/>
    <x v="2"/>
    <s v="Adv activity 2.1.2"/>
    <n v="486100"/>
    <s v="BIF"/>
    <n v="243.05"/>
  </r>
  <r>
    <d v="2022-08-31T00:00:00"/>
    <m/>
    <s v="ECOBANK PBF"/>
    <x v="4"/>
    <s v="Aug 2022 bank fees"/>
    <n v="14000"/>
    <s v="BIF"/>
    <n v="7"/>
  </r>
  <r>
    <d v="2022-09-05T00:00:00"/>
    <n v="1801"/>
    <s v="Kennedy Gahungu "/>
    <x v="9"/>
    <s v="Act 2.2.3 in Cibitoke &amp; Bubanza"/>
    <n v="3457429"/>
    <s v="BIF"/>
    <n v="1728.7145"/>
  </r>
  <r>
    <d v="2022-09-08T00:00:00"/>
    <n v="1802"/>
    <s v="BREINSCOPE "/>
    <x v="7"/>
    <s v="Car rent act 2.1.1"/>
    <n v="500000"/>
    <s v="BIF"/>
    <n v="250"/>
  </r>
  <r>
    <d v="2022-09-08T00:00:00"/>
    <n v="1803"/>
    <s v="BREINSCOPE "/>
    <x v="2"/>
    <s v="Car rent act 2.1.2"/>
    <n v="400000"/>
    <s v="BIF"/>
    <n v="200"/>
  </r>
  <r>
    <d v="2022-09-09T00:00:00"/>
    <n v="1804"/>
    <s v="Kennedy Gahungu "/>
    <x v="9"/>
    <s v="Act 2.2.3 in Bujumbura Mairie"/>
    <n v="1687571"/>
    <s v="BIF"/>
    <n v="843.78549999999996"/>
  </r>
  <r>
    <d v="2022-09-09T00:00:00"/>
    <n v="1805"/>
    <s v="Kennedy Gahungu "/>
    <x v="9"/>
    <s v="Advance  act 2.2.3.in Rumonge"/>
    <n v="4792000"/>
    <s v="BIF"/>
    <n v="2396"/>
  </r>
  <r>
    <d v="2022-09-13T00:00:00"/>
    <n v="1806"/>
    <s v="MAZA Restaurant Bar"/>
    <x v="9"/>
    <s v="Conference pyt act 2.2.3.in Bujumbura"/>
    <n v="1244000"/>
    <s v="BIF"/>
    <n v="622"/>
  </r>
  <r>
    <d v="2022-09-13T00:00:00"/>
    <n v="1807"/>
    <s v="CEICEBU"/>
    <x v="9"/>
    <s v="Conference pyt act 2.2.3.in Bubanza"/>
    <n v="790000"/>
    <s v="BIF"/>
    <n v="395"/>
  </r>
  <r>
    <d v="2022-09-13T00:00:00"/>
    <n v="1808"/>
    <s v="NIJIMBERE NASSANCE"/>
    <x v="9"/>
    <s v="Conf pyt  act 2.2.3.in Cibitoke"/>
    <n v="974000"/>
    <s v="BIF"/>
    <n v="487"/>
  </r>
  <r>
    <d v="2022-09-13T00:00:00"/>
    <n v="1809"/>
    <s v="ANTA COMPANY/MEAL act"/>
    <x v="9"/>
    <s v="Car rent Act 2.2.3 In Cibitoke "/>
    <n v="300000"/>
    <s v="BIF"/>
    <n v="150"/>
  </r>
  <r>
    <d v="2022-09-13T00:00:00"/>
    <n v="1810"/>
    <s v="NC OFFICE SOLUTION"/>
    <x v="9"/>
    <s v="stationeries pyt"/>
    <n v="261000"/>
    <s v="BIF"/>
    <n v="130.5"/>
  </r>
  <r>
    <d v="2022-09-14T00:00:00"/>
    <n v="1811"/>
    <s v="Claude ndayishimiye"/>
    <x v="9"/>
    <s v="car rent "/>
    <n v="200000"/>
    <s v="BIF"/>
    <n v="100"/>
  </r>
  <r>
    <d v="2022-09-23T00:00:00"/>
    <n v="1812"/>
    <s v="Centre d appareillage"/>
    <x v="9"/>
    <s v="Confer room pyt act "/>
    <n v="880000"/>
    <s v="BIF"/>
    <n v="440"/>
  </r>
  <r>
    <d v="2022-09-26T00:00:00"/>
    <n v="1813"/>
    <s v="kennedy Gahungu"/>
    <x v="9"/>
    <s v="psy transport fees"/>
    <n v="165000"/>
    <s v="BIF"/>
    <n v="82.5"/>
  </r>
  <r>
    <d v="2022-09-26T00:00:00"/>
    <n v="1814"/>
    <s v="BREINSCOPE "/>
    <x v="9"/>
    <s v="Car rent act 2.2.3"/>
    <n v="1000000"/>
    <s v="BIF"/>
    <n v="500"/>
  </r>
  <r>
    <d v="2022-09-30T00:00:00"/>
    <m/>
    <s v="ECOBANK"/>
    <x v="4"/>
    <s v="Bank fees Septembre"/>
    <n v="8000"/>
    <s v="BIF"/>
    <n v="4"/>
  </r>
  <r>
    <d v="2022-10-03T00:00:00"/>
    <n v="1815"/>
    <s v="MININTER"/>
    <x v="15"/>
    <s v="Adv activity 2.2.6"/>
    <m/>
    <s v="BIF"/>
    <n v="0"/>
  </r>
  <r>
    <d v="2022-10-03T00:00:00"/>
    <n v="1794"/>
    <s v="MININTER"/>
    <x v="15"/>
    <s v="Facilitation fees  for Rumonge"/>
    <n v="1675000"/>
    <s v="BIF"/>
    <n v="837.5"/>
  </r>
  <r>
    <d v="2022-10-03T00:00:00"/>
    <n v="1794"/>
    <s v="MININTER"/>
    <x v="15"/>
    <s v="Participants transport fees Rumonge"/>
    <n v="5080000"/>
    <s v="BIF"/>
    <n v="2540"/>
  </r>
  <r>
    <d v="2022-10-03T00:00:00"/>
    <n v="1794"/>
    <s v="MININTER"/>
    <x v="15"/>
    <s v="Organization fee"/>
    <n v="170000"/>
    <s v="BIF"/>
    <n v="85"/>
  </r>
  <r>
    <d v="2022-10-03T00:00:00"/>
    <n v="1794"/>
    <s v="MININTER"/>
    <x v="15"/>
    <s v="Conference room"/>
    <n v="200000"/>
    <s v="BIF"/>
    <n v="100"/>
  </r>
  <r>
    <d v="2022-10-03T00:00:00"/>
    <n v="1794"/>
    <s v="MININTER"/>
    <x v="15"/>
    <s v="Breakfast"/>
    <n v="670000"/>
    <s v="BIF"/>
    <n v="335"/>
  </r>
  <r>
    <d v="2022-10-03T00:00:00"/>
    <n v="1794"/>
    <s v="MININTER"/>
    <x v="15"/>
    <s v="Lunch"/>
    <n v="1675000"/>
    <s v="BIF"/>
    <n v="837.5"/>
  </r>
  <r>
    <d v="2022-10-03T00:00:00"/>
    <n v="1794"/>
    <s v="MININTER"/>
    <x v="15"/>
    <s v="water fee"/>
    <n v="134000"/>
    <s v="BIF"/>
    <n v="67"/>
  </r>
  <r>
    <d v="2022-10-03T00:00:00"/>
    <n v="1794"/>
    <s v="MININTER"/>
    <x v="15"/>
    <s v="Bank fees"/>
    <n v="3000"/>
    <s v="BIF"/>
    <n v="1.5"/>
  </r>
  <r>
    <d v="2022-10-03T00:00:00"/>
    <n v="1794"/>
    <s v="MININTER"/>
    <x v="15"/>
    <s v="stationeries "/>
    <n v="389000"/>
    <s v="BIF"/>
    <n v="194.5"/>
  </r>
  <r>
    <d v="2022-10-04T00:00:00"/>
    <n v="1816"/>
    <s v="NC office solution"/>
    <x v="9"/>
    <s v="Stationeries act 2.2.3"/>
    <n v="616800"/>
    <s v="BIF"/>
    <n v="308.39999999999998"/>
  </r>
  <r>
    <d v="2022-10-04T00:00:00"/>
    <n v="1817"/>
    <s v="kings conference"/>
    <x v="4"/>
    <s v="Meal workshop"/>
    <n v="3173500"/>
    <s v="BIF"/>
    <n v="1586.75"/>
  </r>
  <r>
    <d v="2022-10-04T00:00:00"/>
    <n v="1818"/>
    <s v="Kennedy Gahungu"/>
    <x v="1"/>
    <s v="act 2.3.4 in Bujumbura"/>
    <n v="6629500"/>
    <s v="BIF"/>
    <n v="3314.75"/>
  </r>
  <r>
    <d v="2022-10-12T00:00:00"/>
    <n v="1819"/>
    <s v="BREINSCOPE "/>
    <x v="4"/>
    <s v="Car rent act 2.3.4"/>
    <n v="500000"/>
    <s v="BIF"/>
    <n v="250"/>
  </r>
  <r>
    <d v="2022-10-12T00:00:00"/>
    <n v="1819"/>
    <s v="FWA(IP)"/>
    <x v="4"/>
    <s v="Psychologist salaries"/>
    <n v="3325000"/>
    <s v="BIF"/>
    <n v="1662.5"/>
  </r>
  <r>
    <d v="2022-10-24T00:00:00"/>
    <n v="1821"/>
    <s v="Kennedy Gahungu"/>
    <x v="4"/>
    <s v="Story collection activity"/>
    <n v="1241000"/>
    <s v="BIF"/>
    <n v="1662.5"/>
  </r>
  <r>
    <d v="2022-10-12T00:00:00"/>
    <n v="1819"/>
    <s v="FWA(IP)"/>
    <x v="4"/>
    <s v="Annulation Psychologist salaries"/>
    <n v="-3325000"/>
    <s v="BIF"/>
    <n v="-1662.5"/>
  </r>
  <r>
    <d v="2022-10-26T00:00:00"/>
    <n v="3"/>
    <s v="FWA(IP)"/>
    <x v="5"/>
    <s v="Psychologist salaries"/>
    <n v="3154998"/>
    <s v="BIF"/>
    <n v="1577.499"/>
  </r>
  <r>
    <d v="2022-10-26T00:00:00"/>
    <n v="2"/>
    <s v="FWA(IP)"/>
    <x v="5"/>
    <s v="IPR"/>
    <n v="170000"/>
    <s v="BIF"/>
    <n v="85"/>
  </r>
  <r>
    <d v="2022-10-28T00:00:00"/>
    <n v="1819"/>
    <s v="I&amp;O general trading services"/>
    <x v="4"/>
    <s v="Car rent story collection"/>
    <n v="500000"/>
    <s v="BIF"/>
    <n v="250"/>
  </r>
  <r>
    <d v="2022-10-28T00:00:00"/>
    <n v="1822"/>
    <s v="MININTER"/>
    <x v="13"/>
    <s v="Management fees"/>
    <n v="2627450"/>
    <s v="BIF"/>
    <n v="1313.7249999999999"/>
  </r>
  <r>
    <d v="2022-10-28T00:00:00"/>
    <n v="1821"/>
    <s v="Friends Woman Association"/>
    <x v="13"/>
    <s v="Management fees"/>
    <n v="4141935"/>
    <s v="BIF"/>
    <n v="2070.9675000000002"/>
  </r>
  <r>
    <d v="2022-10-28T00:00:00"/>
    <n v="1825"/>
    <s v="AFSC "/>
    <x v="13"/>
    <s v="Management fees"/>
    <n v="16120277"/>
    <s v="BIF"/>
    <n v="8060.1385"/>
  </r>
  <r>
    <d v="2022-10-31T00:00:00"/>
    <m/>
    <s v="CR"/>
    <x v="16"/>
    <s v="Cumulated salary until  Sept 2022"/>
    <m/>
    <s v="BIF"/>
    <n v="50000"/>
  </r>
  <r>
    <d v="2022-10-31T00:00:00"/>
    <m/>
    <s v="ECOBANK-PBF-UNWOMEN-BIF"/>
    <x v="4"/>
    <s v="Bank Fees/ Oct 2022"/>
    <n v="8000"/>
    <s v="BIF"/>
    <n v="4"/>
  </r>
  <r>
    <d v="2022-11-20T00:00:00"/>
    <s v="G04261"/>
    <s v="BREINSCOPE "/>
    <x v="5"/>
    <s v="Car rent act 2.1.1"/>
    <n v="500000"/>
    <s v="BIF"/>
    <n v="244.10622945148634"/>
  </r>
  <r>
    <d v="2022-11-25T00:00:00"/>
    <n v="5"/>
    <s v="FWA(IP)"/>
    <x v="5"/>
    <s v="Paiement salon therapetique nov et dec"/>
    <n v="960000"/>
    <s v="BIF"/>
    <n v="468.68396054685377"/>
  </r>
  <r>
    <d v="2022-11-30T00:00:00"/>
    <m/>
    <s v="FWA(IP)"/>
    <x v="4"/>
    <s v="Frais bancaires"/>
    <n v="60500"/>
    <s v="BIF"/>
    <n v="29.53685376362985"/>
  </r>
  <r>
    <d v="2022-11-30T00:00:00"/>
    <m/>
    <s v="ECOBANK-PBF-UNWOMEN-BIF"/>
    <x v="4"/>
    <s v="Bank Fees/ Sept 2022"/>
    <n v="8000"/>
    <s v="BIF"/>
    <n v="3.9056996712237817"/>
  </r>
  <r>
    <d v="2022-12-19T00:00:00"/>
    <n v="1822"/>
    <s v="EGIDE NIYONGABO"/>
    <x v="4"/>
    <s v="Consultancy fee"/>
    <n v="2677500"/>
    <s v="BIF"/>
    <n v="1307.1888587127094"/>
  </r>
  <r>
    <d v="2022-12-31T00:00:00"/>
    <m/>
    <s v="ECOBANK-PBF-UNWOMEN-BIF"/>
    <x v="4"/>
    <s v="Banking fees/Dec"/>
    <n v="8000"/>
    <s v="BIF"/>
    <n v="3.9056996712237817"/>
  </r>
  <r>
    <d v="2023-01-03T00:00:00"/>
    <m/>
    <s v="Gaelle SHAZA"/>
    <x v="4"/>
    <s v="Fuel purchase AFSC car "/>
    <n v="325000"/>
    <s v="BIF"/>
    <n v="158.66904914346614"/>
  </r>
  <r>
    <d v="2023-01-24T00:00:00"/>
    <m/>
    <s v="ECOBANK-core-BIF"/>
    <x v="4"/>
    <s v="Field visit in Cibitoke with representatives"/>
    <n v="637500"/>
    <s v="BIF"/>
    <n v="311.23544255064508"/>
  </r>
  <r>
    <d v="2023-01-31T00:00:00"/>
    <m/>
    <s v="ECOBANK-PBF-UNWOMEN-BIF"/>
    <x v="4"/>
    <s v="Bank Fees/ Jan 2023"/>
    <n v="8000"/>
    <s v="BIF"/>
    <n v="3.9056996712237817"/>
  </r>
  <r>
    <d v="2023-01-31T00:00:00"/>
    <m/>
    <s v="FWA(IP)"/>
    <x v="4"/>
    <s v="Frais bancaire"/>
    <n v="8000"/>
    <s v="BIF"/>
    <n v="3.9056996712237817"/>
  </r>
  <r>
    <d v="2023-02-01T00:00:00"/>
    <m/>
    <s v="Kennedy Gahungu"/>
    <x v="4"/>
    <s v="Focal Points Follow up"/>
    <n v="793300"/>
    <s v="BIF"/>
    <n v="387.29894364772827"/>
  </r>
  <r>
    <d v="2023-02-02T00:00:00"/>
    <m/>
    <s v="I&amp;O General Trading &amp; Services"/>
    <x v="4"/>
    <s v="Car rent meal activity "/>
    <n v="400000"/>
    <s v="BIF"/>
    <n v="195.28498356118908"/>
  </r>
  <r>
    <d v="2023-02-14T00:00:00"/>
    <m/>
    <s v="OBR"/>
    <x v="4"/>
    <s v="PBF base study consultant tax payment"/>
    <n v="472500"/>
    <s v="BIF"/>
    <n v="230.6803868316546"/>
  </r>
  <r>
    <d v="2023-02-15T00:00:00"/>
    <m/>
    <s v="FWA(IP)"/>
    <x v="4"/>
    <s v="Frais historique"/>
    <n v="3000"/>
    <s v="BIF"/>
    <n v="1.464637376708918"/>
  </r>
  <r>
    <d v="2023-02-18T00:00:00"/>
    <m/>
    <s v="Moses CHASIEH"/>
    <x v="16"/>
    <s v="CR salary/Oct.22-Feb.23"/>
    <m/>
    <s v="USD"/>
    <n v="13890"/>
  </r>
  <r>
    <d v="2023-02-20T00:00:00"/>
    <n v="1"/>
    <s v="FWA(IP)"/>
    <x v="5"/>
    <s v="COMMUNICATION+Déplacement Psychologues"/>
    <n v="770000"/>
    <s v="BIF"/>
    <n v="375.92359335528897"/>
  </r>
  <r>
    <d v="2023-02-21T00:00:00"/>
    <m/>
    <s v="Winslow Technology Group, LLC"/>
    <x v="14"/>
    <s v="Laptop Purchase for Program Manager"/>
    <m/>
    <s v="USD"/>
    <n v="1460"/>
  </r>
  <r>
    <d v="2023-02-22T00:00:00"/>
    <m/>
    <s v="FWA(IP)"/>
    <x v="4"/>
    <s v="Frais bancaire"/>
    <n v="10000"/>
    <s v="BIF"/>
    <n v="4.8821245890297273"/>
  </r>
  <r>
    <d v="2023-02-26T00:00:00"/>
    <n v="3"/>
    <s v="FWA(IP)"/>
    <x v="5"/>
    <s v="Salaire des psychologues Fevrier 23"/>
    <n v="5930001"/>
    <s v="BIF"/>
    <n v="2895.1003695070872"/>
  </r>
  <r>
    <d v="2023-02-28T00:00:00"/>
    <m/>
    <s v="FWA(IP)"/>
    <x v="4"/>
    <s v="Frais bancaire"/>
    <n v="10000"/>
    <s v="BIF"/>
    <n v="4.8821245890297273"/>
  </r>
  <r>
    <d v="2023-02-28T00:00:00"/>
    <m/>
    <s v="FWA(IP)"/>
    <x v="4"/>
    <s v="Frais bancaire"/>
    <n v="3000"/>
    <s v="BIF"/>
    <n v="1.464637376708918"/>
  </r>
  <r>
    <d v="2023-02-28T00:00:00"/>
    <m/>
    <s v="FWA(IP)"/>
    <x v="4"/>
    <s v="Frais bancaire"/>
    <n v="8000"/>
    <s v="BIF"/>
    <n v="3.9056996712237817"/>
  </r>
  <r>
    <d v="2023-02-28T00:00:00"/>
    <m/>
    <s v="Ecobank PBF"/>
    <x v="4"/>
    <s v="Bank Fees/ Feb 2023"/>
    <n v="13000"/>
    <s v="BIF"/>
    <n v="6.3467619657386454"/>
  </r>
  <r>
    <d v="2023-03-01T00:00:00"/>
    <n v="4"/>
    <s v="FWA(IP)"/>
    <x v="5"/>
    <s v="Paiement Loyer salons therapeutique"/>
    <n v="1160000"/>
    <s v="BIF"/>
    <n v="566.32645232744835"/>
  </r>
  <r>
    <d v="2023-03-02T00:00:00"/>
    <m/>
    <s v="FWA(IP)"/>
    <x v="4"/>
    <s v="Frais bancaire"/>
    <n v="10000"/>
    <s v="BIF"/>
    <n v="4.8821245890297273"/>
  </r>
  <r>
    <d v="2023-03-13T00:00:00"/>
    <n v="5"/>
    <s v="FWA(IP)"/>
    <x v="5"/>
    <s v="IPR Salaires Psychologues"/>
    <n v="720000"/>
    <s v="BIF"/>
    <n v="351.51297041014033"/>
  </r>
  <r>
    <d v="2023-03-14T00:00:00"/>
    <m/>
    <s v="FWA(IP)"/>
    <x v="4"/>
    <s v="Frais bancaire"/>
    <n v="5000"/>
    <s v="BIF"/>
    <n v="2.4410622945148637"/>
  </r>
  <r>
    <d v="2023-03-16T00:00:00"/>
    <m/>
    <s v="FWA(IP)"/>
    <x v="13"/>
    <s v="Frais de fonctionnement"/>
    <n v="205053"/>
    <s v="BIF"/>
    <n v="100.10942933543126"/>
  </r>
  <r>
    <d v="2023-03-24T00:00:00"/>
    <n v="7"/>
    <s v="FWA(IP)"/>
    <x v="5"/>
    <s v="Salaire des psychologues"/>
    <n v="5930001"/>
    <s v="BIF"/>
    <n v="2895.1003695070872"/>
  </r>
  <r>
    <d v="2023-03-24T00:00:00"/>
    <n v="8"/>
    <s v="FWA(IP)"/>
    <x v="5"/>
    <s v="Déplacement +Communication Psychologues"/>
    <n v="770000"/>
    <s v="BIF"/>
    <n v="375.92359335528897"/>
  </r>
  <r>
    <d v="2023-03-24T00:00:00"/>
    <n v="9"/>
    <s v="FWA(IP)"/>
    <x v="5"/>
    <s v="Location salons thérapeutiques mois de mars"/>
    <n v="580000"/>
    <s v="BIF"/>
    <n v="283.16322616372418"/>
  </r>
  <r>
    <d v="2023-03-24T00:00:00"/>
    <n v="10"/>
    <s v="FWA(IP)"/>
    <x v="5"/>
    <s v="Déplacement +Communication des APS"/>
    <n v="13700000"/>
    <s v="BIF"/>
    <n v="6688.5106869707261"/>
  </r>
  <r>
    <d v="2023-03-27T00:00:00"/>
    <m/>
    <s v="FWA(IP)"/>
    <x v="4"/>
    <s v="Frais bancaire"/>
    <n v="10000"/>
    <s v="BIF"/>
    <n v="4.8821245890297273"/>
  </r>
  <r>
    <d v="2023-03-27T00:00:00"/>
    <m/>
    <s v="FWA(IP)"/>
    <x v="4"/>
    <s v="Frais bancaire"/>
    <n v="10000"/>
    <s v="BIF"/>
    <n v="4.8821245890297273"/>
  </r>
  <r>
    <d v="2023-03-27T00:00:00"/>
    <m/>
    <s v="FWA(IP)"/>
    <x v="4"/>
    <s v="Frais bancaire"/>
    <n v="10000"/>
    <s v="BIF"/>
    <n v="4.8821245890297273"/>
  </r>
  <r>
    <d v="2023-03-28T00:00:00"/>
    <m/>
    <s v="FWA(IP)"/>
    <x v="4"/>
    <s v="Frais bancaire"/>
    <n v="10000"/>
    <s v="BIF"/>
    <n v="4.8821245890297273"/>
  </r>
  <r>
    <d v="2023-03-29T00:00:00"/>
    <n v="11"/>
    <s v="FWA(IP)"/>
    <x v="5"/>
    <s v="IPR Psychologues MARS"/>
    <n v="720000"/>
    <s v="BIF"/>
    <n v="351.51297041014033"/>
  </r>
  <r>
    <d v="2023-03-30T00:00:00"/>
    <m/>
    <s v="FWA(IP)"/>
    <x v="4"/>
    <s v="Frais bancaire"/>
    <n v="5000"/>
    <s v="BIF"/>
    <n v="2.4410622945148637"/>
  </r>
  <r>
    <d v="2023-03-31T00:00:00"/>
    <m/>
    <s v="FWA(IP)"/>
    <x v="4"/>
    <s v="Frais bancaire"/>
    <n v="7000"/>
    <s v="BIF"/>
    <n v="3.4174872123208089"/>
  </r>
  <r>
    <d v="2023-03-31T00:00:00"/>
    <m/>
    <s v="FWA(IP)"/>
    <x v="4"/>
    <s v="Frais bancaire"/>
    <n v="7000"/>
    <s v="BIF"/>
    <n v="3.4174872123208089"/>
  </r>
  <r>
    <d v="2023-03-31T00:00:00"/>
    <m/>
    <s v="FWA(IP)"/>
    <x v="4"/>
    <s v="Frais bancaire"/>
    <n v="7000"/>
    <s v="BIF"/>
    <n v="3.4174872123208089"/>
  </r>
  <r>
    <d v="2023-03-31T00:00:00"/>
    <m/>
    <s v="FWA(IP)"/>
    <x v="4"/>
    <s v="Frais bancaire"/>
    <n v="8000"/>
    <s v="BIF"/>
    <n v="3.9056996712237817"/>
  </r>
  <r>
    <d v="2023-03-31T00:00:00"/>
    <s v="G00341"/>
    <s v="Ecobank PBF"/>
    <x v="4"/>
    <s v="Bank fees"/>
    <n v="8000"/>
    <s v="BIF"/>
    <n v="3.9056996712237817"/>
  </r>
  <r>
    <d v="2023-04-11T00:00:00"/>
    <m/>
    <s v="Kennedy Gahungu"/>
    <x v="17"/>
    <s v="Actes 3.2.4 Plaid/Autorites loc/Makamba-Buja/28/30/03/23"/>
    <n v="5779000"/>
    <s v="BIF"/>
    <n v="2821.3798000002794"/>
  </r>
  <r>
    <d v="2023-04-11T00:00:00"/>
    <m/>
    <s v="Kennedy Gahungu"/>
    <x v="17"/>
    <s v="Actes 3.2.4 Plaid/Autorites loc/Bubanza-Cibitoke/28/30/03/23"/>
    <n v="4977700"/>
    <s v="BIF"/>
    <n v="2430.1751566813273"/>
  </r>
  <r>
    <d v="2023-04-14T00:00:00"/>
    <n v="1"/>
    <s v="FWA(IP)"/>
    <x v="5"/>
    <s v="Location salons thérapeutiques , mois d'avril,mai et juin"/>
    <n v="1740000"/>
    <s v="BIF"/>
    <n v="849.48967849117253"/>
  </r>
  <r>
    <d v="2023-04-14T00:00:00"/>
    <n v="2"/>
    <s v="FWA(IP)"/>
    <x v="5"/>
    <s v="Déplacement + communication des psychologues,  Avril"/>
    <n v="770000"/>
    <s v="BIF"/>
    <n v="375.92359335528897"/>
  </r>
  <r>
    <d v="2023-04-14T00:00:00"/>
    <s v="G04532"/>
    <s v="I&amp;O General Trading &amp; Services"/>
    <x v="17"/>
    <s v="Car rent act 3.2.4"/>
    <n v="700000"/>
    <s v="BIF"/>
    <n v="341.74872123208087"/>
  </r>
  <r>
    <d v="2023-04-17T00:00:00"/>
    <s v="G04531"/>
    <s v="Centre d'Accueil Reine de la Paix"/>
    <x v="17"/>
    <s v="Conference &amp; catering fee act 3.2.4 in Ijenda"/>
    <n v="1594000"/>
    <s v="BIF"/>
    <n v="778.21065949133845"/>
  </r>
  <r>
    <d v="2023-04-17T00:00:00"/>
    <s v="G04530"/>
    <s v="centre handicap"/>
    <x v="17"/>
    <s v="Conference &amp; catering fee act 3.2.4 in Makamba"/>
    <n v="1426000"/>
    <s v="BIF"/>
    <n v="696.19096639563907"/>
  </r>
  <r>
    <d v="2023-04-17T00:00:00"/>
    <s v="G04529"/>
    <s v="Cong. Bene Tereziya "/>
    <x v="17"/>
    <s v="Conference &amp; catering fee act 3.2.4 in Bubanza"/>
    <n v="1164000"/>
    <s v="BIF"/>
    <n v="568.27930216306027"/>
  </r>
  <r>
    <d v="2023-04-17T00:00:00"/>
    <s v="G04528"/>
    <s v="Croix rouge du Burundi"/>
    <x v="17"/>
    <s v="Conference &amp; catering fee act 3.2.4 in Cibitoker"/>
    <n v="1372000"/>
    <s v="BIF"/>
    <n v="669.82749361487856"/>
  </r>
  <r>
    <d v="2023-04-17T00:00:00"/>
    <m/>
    <s v="FWA(IP)"/>
    <x v="4"/>
    <s v="Commission Historique"/>
    <n v="10000"/>
    <s v="BIF"/>
    <n v="4.8821245890297273"/>
  </r>
  <r>
    <d v="2023-04-17T00:00:00"/>
    <m/>
    <s v="FWA(IP)"/>
    <x v="4"/>
    <s v="Commission OV"/>
    <n v="10000"/>
    <s v="BIF"/>
    <n v="4.8821245890297273"/>
  </r>
  <r>
    <d v="2023-04-17T00:00:00"/>
    <m/>
    <s v="FWA(IP)"/>
    <x v="4"/>
    <s v="Commission OV"/>
    <n v="10000"/>
    <s v="BIF"/>
    <n v="4.8821245890297273"/>
  </r>
  <r>
    <d v="2023-04-25T00:00:00"/>
    <n v="3"/>
    <s v="FWA(IP)"/>
    <x v="5"/>
    <s v="Salaire des psychologues mois de mai"/>
    <n v="5930001"/>
    <s v="BIF"/>
    <n v="2895.1003695070872"/>
  </r>
  <r>
    <d v="2023-04-26T00:00:00"/>
    <m/>
    <s v="FWA(IP)"/>
    <x v="4"/>
    <s v="Commission OV"/>
    <n v="10000"/>
    <s v="BIF"/>
    <n v="4.8821245890297273"/>
  </r>
  <r>
    <d v="2023-04-27T00:00:00"/>
    <s v="G04538"/>
    <s v="Imprimerie Horizon"/>
    <x v="14"/>
    <s v="Payment of PBF posterd"/>
    <n v="371700"/>
    <s v="BIF"/>
    <n v="181.46857097423495"/>
  </r>
  <r>
    <d v="2023-04-28T00:00:00"/>
    <n v="4"/>
    <s v="FWA(IP)"/>
    <x v="5"/>
    <s v="IPR Psychologues"/>
    <n v="720000"/>
    <s v="BIF"/>
    <n v="351.51297041014033"/>
  </r>
  <r>
    <d v="2023-04-28T00:00:00"/>
    <m/>
    <s v="FWA(IP)"/>
    <x v="4"/>
    <s v="Commission cheque certfié"/>
    <n v="5000"/>
    <s v="BIF"/>
    <n v="2.4410622945148637"/>
  </r>
  <r>
    <d v="2023-04-28T00:00:00"/>
    <m/>
    <s v="FWA(IP)"/>
    <x v="4"/>
    <s v="Tenu de compte"/>
    <n v="8000"/>
    <s v="BIF"/>
    <n v="3.9056996712237817"/>
  </r>
  <r>
    <d v="2023-05-01T00:00:00"/>
    <n v="5"/>
    <s v="FWA(IP)"/>
    <x v="5"/>
    <s v="Déplacement+communication des Psychologues mois de Mai"/>
    <n v="770000"/>
    <s v="BIF"/>
    <n v="375.92359335528897"/>
  </r>
  <r>
    <d v="2023-05-01T00:00:00"/>
    <s v="10.d"/>
    <s v="FWA(IP)"/>
    <x v="3"/>
    <s v="Déplacement des participants"/>
    <n v="210000"/>
    <s v="BIF"/>
    <n v="102.52461636962427"/>
  </r>
  <r>
    <d v="2023-05-01T00:00:00"/>
    <s v="10.e"/>
    <s v="FWA(IP)"/>
    <x v="3"/>
    <s v="Frais de déplacement Comité de jury"/>
    <n v="140000"/>
    <s v="BIF"/>
    <n v="68.349744246416179"/>
  </r>
  <r>
    <d v="2023-05-02T00:00:00"/>
    <s v="10.f"/>
    <s v="FWA(IP)"/>
    <x v="3"/>
    <s v="Perdiem"/>
    <n v="594000"/>
    <s v="BIF"/>
    <n v="289.99820058836576"/>
  </r>
  <r>
    <d v="2023-05-02T00:00:00"/>
    <s v="10.g"/>
    <s v="FWA(IP)"/>
    <x v="3"/>
    <s v="Frais d'hotel"/>
    <n v="100000"/>
    <s v="BIF"/>
    <n v="48.82124589029727"/>
  </r>
  <r>
    <d v="2023-05-08T00:00:00"/>
    <m/>
    <s v="FWA(IP)"/>
    <x v="4"/>
    <s v="Commission OV "/>
    <n v="10000"/>
    <s v="BIF"/>
    <n v="4.8821245890297273"/>
  </r>
  <r>
    <d v="2023-05-10T00:00:00"/>
    <n v="6"/>
    <s v="FWA(IP)"/>
    <x v="5"/>
    <s v="Déplacement + communication des APS du mois d'Avril"/>
    <n v="6850000"/>
    <s v="BIF"/>
    <n v="3344.255343485363"/>
  </r>
  <r>
    <d v="2023-05-15T00:00:00"/>
    <m/>
    <s v="FWA(IP)"/>
    <x v="4"/>
    <s v="Commission OV "/>
    <n v="10000"/>
    <s v="BIF"/>
    <n v="4.8821245890297273"/>
  </r>
  <r>
    <d v="2023-05-15T00:00:00"/>
    <s v="7.a"/>
    <s v="FWA(IP)"/>
    <x v="3"/>
    <s v="Communication"/>
    <n v="10000"/>
    <s v="BIF"/>
    <n v="4.8821245890297273"/>
  </r>
  <r>
    <d v="2023-05-16T00:00:00"/>
    <s v="7.b"/>
    <s v="FWA(IP)"/>
    <x v="3"/>
    <s v="perdiem"/>
    <n v="322000"/>
    <s v="BIF"/>
    <n v="157.2044117667572"/>
  </r>
  <r>
    <d v="2023-05-16T00:00:00"/>
    <s v="7.c"/>
    <s v="FWA(IP)"/>
    <x v="3"/>
    <s v="Déplacement des participants"/>
    <n v="240000"/>
    <s v="BIF"/>
    <n v="117.17099013671344"/>
  </r>
  <r>
    <d v="2023-05-17T00:00:00"/>
    <s v="7.d"/>
    <s v="FWA(IP)"/>
    <x v="3"/>
    <s v="Frais d'hotel"/>
    <n v="50000"/>
    <s v="BIF"/>
    <n v="24.410622945148635"/>
  </r>
  <r>
    <d v="2023-05-18T00:00:00"/>
    <m/>
    <s v="Elysee NIBITANGA"/>
    <x v="16"/>
    <s v="Acting CR Salary/May 23"/>
    <n v="2924534"/>
    <s v="BIF"/>
    <n v="1427.7939352853464"/>
  </r>
  <r>
    <d v="2023-05-22T00:00:00"/>
    <s v="10.a"/>
    <s v="FWA(IP)"/>
    <x v="3"/>
    <s v="Déplacement Participants"/>
    <n v="20000"/>
    <s v="BIF"/>
    <n v="9.7642491780594547"/>
  </r>
  <r>
    <d v="2023-05-23T00:00:00"/>
    <s v="10.b"/>
    <s v="FWA(IP)"/>
    <x v="3"/>
    <s v="Perdiem"/>
    <n v="247000"/>
    <s v="BIF"/>
    <n v="120.58847734903426"/>
  </r>
  <r>
    <d v="2023-05-24T00:00:00"/>
    <s v="10.c"/>
    <s v="FWA(IP)"/>
    <x v="3"/>
    <s v="Frais d'hotel"/>
    <n v="30000"/>
    <s v="BIF"/>
    <n v="14.64637376708918"/>
  </r>
  <r>
    <d v="2023-05-24T00:00:00"/>
    <s v="1842"/>
    <s v="Kennedy Gahungu"/>
    <x v="3"/>
    <s v="IGRs Selection/16-17/05/23"/>
    <n v="1174500"/>
    <s v="BIF"/>
    <n v="573.40553298154146"/>
  </r>
  <r>
    <d v="2023-05-25T00:00:00"/>
    <n v="8"/>
    <s v="FWA(IP)"/>
    <x v="5"/>
    <s v="Déplacement +communication des psychologues mois de Juin"/>
    <n v="770000"/>
    <s v="BIF"/>
    <n v="375.92359335528897"/>
  </r>
  <r>
    <d v="2023-05-25T00:00:00"/>
    <s v="1842"/>
    <s v="Nadine Ndikumasabo"/>
    <x v="4"/>
    <s v="Monitoring Meeting/Bujumbura_11&amp;12 May 23"/>
    <n v="1605000"/>
    <s v="BIF"/>
    <n v="783.58099653927115"/>
  </r>
  <r>
    <d v="2023-05-25T00:00:00"/>
    <n v="9"/>
    <s v="FWA(IP)"/>
    <x v="5"/>
    <s v="Salaire des psychologues mois de mai"/>
    <n v="5930001"/>
    <s v="BIF"/>
    <n v="2895.1003695070872"/>
  </r>
  <r>
    <d v="2023-05-25T00:00:00"/>
    <s v="10.d"/>
    <s v="FWA(IP)"/>
    <x v="3"/>
    <s v="Frais d'hotel"/>
    <n v="25000"/>
    <s v="BIF"/>
    <n v="12.205311472574317"/>
  </r>
  <r>
    <d v="2023-05-29T00:00:00"/>
    <s v="1848"/>
    <s v="MAC HOUSE"/>
    <x v="4"/>
    <s v="Veh. hire Follow up Community Structures set up/23-26/Mai 2023"/>
    <n v="360000"/>
    <s v="BIF"/>
    <n v="175.75648520507016"/>
  </r>
  <r>
    <d v="2023-05-30T00:00:00"/>
    <s v="10.a"/>
    <s v="FWA(IP)"/>
    <x v="3"/>
    <s v="Communication"/>
    <n v="10000"/>
    <s v="BIF"/>
    <n v="4.8821245890297273"/>
  </r>
  <r>
    <d v="2023-05-30T00:00:00"/>
    <s v="10.b"/>
    <s v="FWA(IP)"/>
    <x v="3"/>
    <s v="Frais d'Hotel"/>
    <n v="40000"/>
    <s v="BIF"/>
    <n v="19.528498356118909"/>
  </r>
  <r>
    <d v="2023-05-30T00:00:00"/>
    <s v="10.c"/>
    <s v="FWA(IP)"/>
    <x v="3"/>
    <s v="Déplacement des participants"/>
    <n v="255000"/>
    <s v="BIF"/>
    <n v="124.49417702025804"/>
  </r>
  <r>
    <d v="2023-05-30T00:00:00"/>
    <m/>
    <s v="FWA(IP)"/>
    <x v="4"/>
    <s v="Commission OV "/>
    <n v="10000"/>
    <s v="BIF"/>
    <n v="4.8821245890297273"/>
  </r>
  <r>
    <d v="2023-05-30T00:00:00"/>
    <m/>
    <s v="FWA(IP)"/>
    <x v="4"/>
    <s v="Commission OV"/>
    <n v="10000"/>
    <s v="BIF"/>
    <n v="4.8821245890297273"/>
  </r>
  <r>
    <d v="2023-05-31T00:00:00"/>
    <m/>
    <s v="FWA(IP)"/>
    <x v="4"/>
    <s v="Tenu de compte"/>
    <n v="8000"/>
    <s v="BIF"/>
    <n v="3.9056996712237817"/>
  </r>
  <r>
    <d v="2023-05-31T00:00:00"/>
    <s v="G00356"/>
    <s v="Ecobank PBF"/>
    <x v="4"/>
    <s v="Bank fees May 23"/>
    <n v="8000"/>
    <s v="BIF"/>
    <n v="3.9056996712237817"/>
  </r>
  <r>
    <d v="2023-05-31T00:00:00"/>
    <m/>
    <s v="Kennedy Gahungu"/>
    <x v="4"/>
    <s v="Follow up Community Structures set up/23-26/Mai 2023"/>
    <n v="1383100"/>
    <s v="BIF"/>
    <n v="675.24665190870155"/>
  </r>
  <r>
    <d v="2023-05-31T00:00:00"/>
    <s v="1845"/>
    <s v="Kennedy Gahungu"/>
    <x v="3"/>
    <s v="Act.3.1.4 IGRs Selection Bibanza-Cibitoke/29/05-02/06/23"/>
    <n v="1386200"/>
    <s v="BIF"/>
    <n v="676.76011053130071"/>
  </r>
  <r>
    <d v="2023-05-31T00:00:00"/>
    <m/>
    <s v="I&amp;O General Trading Company"/>
    <x v="4"/>
    <s v="Veh. hire Follow up Community Structures set up/23-26/Mai 2023"/>
    <n v="240000"/>
    <s v="BIF"/>
    <n v="117.17099013671344"/>
  </r>
  <r>
    <d v="2023-05-31T00:00:00"/>
    <m/>
    <s v="I&amp;O General Trading Company"/>
    <x v="3"/>
    <s v="Veh. Hire IGRs Selection Makamba/15-17/Mai 2023"/>
    <n v="360000"/>
    <s v="BIF"/>
    <n v="175.75648520507016"/>
  </r>
  <r>
    <d v="2023-05-31T00:00:00"/>
    <m/>
    <s v="I&amp;O General Trading Company"/>
    <x v="3"/>
    <s v="Veh. Hire IGRs Selection Bubanza-Cibitoke/29/05 &amp;02/06/2023"/>
    <n v="600000"/>
    <s v="BIF"/>
    <n v="292.927475341783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4BB1A2-4137-4AD9-AE5B-E7BCE6215649}"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B20" firstHeaderRow="1" firstDataRow="1" firstDataCol="1"/>
  <pivotFields count="8">
    <pivotField showAll="0"/>
    <pivotField showAll="0"/>
    <pivotField showAll="0"/>
    <pivotField axis="axisRow" showAll="0">
      <items count="19">
        <item x="10"/>
        <item x="7"/>
        <item x="2"/>
        <item x="12"/>
        <item x="5"/>
        <item x="8"/>
        <item x="9"/>
        <item x="15"/>
        <item x="0"/>
        <item x="6"/>
        <item x="1"/>
        <item x="3"/>
        <item x="17"/>
        <item x="13"/>
        <item x="4"/>
        <item x="14"/>
        <item x="16"/>
        <item x="11"/>
        <item t="default"/>
      </items>
    </pivotField>
    <pivotField showAll="0"/>
    <pivotField showAll="0"/>
    <pivotField showAll="0"/>
    <pivotField dataField="1" showAll="0"/>
  </pivotFields>
  <rowFields count="1">
    <field x="3"/>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SD AMT" fld="7" baseField="0" baseItem="0"/>
  </dataFields>
  <formats count="1">
    <format dxfId="27">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20" zoomScale="80" zoomScaleNormal="80" workbookViewId="0">
      <selection activeCell="B3" sqref="B3"/>
    </sheetView>
  </sheetViews>
  <sheetFormatPr baseColWidth="10" defaultColWidth="8.7265625" defaultRowHeight="14.5" x14ac:dyDescent="0.35"/>
  <cols>
    <col min="2" max="2" width="127.26953125" customWidth="1"/>
  </cols>
  <sheetData>
    <row r="2" spans="2:5" ht="36.75" customHeight="1" thickBot="1" x14ac:dyDescent="0.4">
      <c r="B2" s="937" t="s">
        <v>0</v>
      </c>
      <c r="C2" s="937"/>
      <c r="D2" s="937"/>
      <c r="E2" s="937"/>
    </row>
    <row r="3" spans="2:5" ht="379.5" customHeight="1" thickBot="1" x14ac:dyDescent="0.4">
      <c r="B3" s="141" t="s">
        <v>1</v>
      </c>
    </row>
  </sheetData>
  <mergeCells count="1">
    <mergeCell ref="B2:E2"/>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6"/>
  <sheetViews>
    <sheetView showGridLines="0" topLeftCell="A12" zoomScale="80" zoomScaleNormal="80" workbookViewId="0">
      <selection activeCell="I19" sqref="I19"/>
    </sheetView>
  </sheetViews>
  <sheetFormatPr baseColWidth="10" defaultColWidth="8.81640625" defaultRowHeight="15" customHeight="1" x14ac:dyDescent="0.35"/>
  <cols>
    <col min="1" max="1" width="12.453125" customWidth="1"/>
    <col min="2" max="2" width="34.26953125" customWidth="1"/>
    <col min="3" max="6" width="25.453125" customWidth="1"/>
    <col min="7" max="7" width="24.453125" customWidth="1"/>
    <col min="8" max="8" width="18.453125" customWidth="1"/>
    <col min="9" max="9" width="21.7265625" customWidth="1"/>
    <col min="10" max="11" width="15.81640625" bestFit="1" customWidth="1"/>
    <col min="12" max="12" width="11.1796875" bestFit="1" customWidth="1"/>
  </cols>
  <sheetData>
    <row r="1" spans="2:8" thickBot="1" x14ac:dyDescent="0.4"/>
    <row r="2" spans="2:8" s="48" customFormat="1" ht="15.5" x14ac:dyDescent="0.35">
      <c r="B2" s="1020" t="s">
        <v>290</v>
      </c>
      <c r="C2" s="1021"/>
      <c r="D2" s="1021"/>
      <c r="E2" s="1021"/>
      <c r="F2" s="1021"/>
      <c r="G2" s="1022"/>
      <c r="H2" s="259"/>
    </row>
    <row r="3" spans="2:8" s="48" customFormat="1" ht="15.5" x14ac:dyDescent="0.35">
      <c r="B3" s="1023"/>
      <c r="C3" s="1024"/>
      <c r="D3" s="1024"/>
      <c r="E3" s="1024"/>
      <c r="F3" s="1024"/>
      <c r="G3" s="1025"/>
      <c r="H3" s="259"/>
    </row>
    <row r="4" spans="2:8" s="48" customFormat="1" ht="15.5" x14ac:dyDescent="0.35">
      <c r="B4" s="259"/>
      <c r="C4" s="259"/>
      <c r="D4" s="259"/>
      <c r="E4" s="259"/>
      <c r="F4" s="259"/>
      <c r="G4" s="259"/>
      <c r="H4" s="259"/>
    </row>
    <row r="5" spans="2:8" s="48" customFormat="1" ht="15.5" x14ac:dyDescent="0.35">
      <c r="B5" s="997" t="s">
        <v>216</v>
      </c>
      <c r="C5" s="998"/>
      <c r="D5" s="998"/>
      <c r="E5" s="998"/>
      <c r="F5" s="998"/>
      <c r="G5" s="999"/>
      <c r="H5" s="259"/>
    </row>
    <row r="6" spans="2:8" s="48" customFormat="1" ht="15.5" x14ac:dyDescent="0.35">
      <c r="B6" s="101"/>
      <c r="C6" s="1026" t="s">
        <v>5</v>
      </c>
      <c r="D6" s="1028" t="s">
        <v>6</v>
      </c>
      <c r="E6" s="1030" t="s">
        <v>291</v>
      </c>
      <c r="F6" s="1030" t="s">
        <v>292</v>
      </c>
      <c r="G6" s="995" t="s">
        <v>216</v>
      </c>
      <c r="H6" s="259"/>
    </row>
    <row r="7" spans="2:8" s="48" customFormat="1" ht="15.5" x14ac:dyDescent="0.35">
      <c r="B7" s="101"/>
      <c r="C7" s="1027"/>
      <c r="D7" s="1029"/>
      <c r="E7" s="1031"/>
      <c r="F7" s="1031"/>
      <c r="G7" s="996"/>
      <c r="H7" s="259"/>
    </row>
    <row r="8" spans="2:8" s="48" customFormat="1" ht="15.5" x14ac:dyDescent="0.35">
      <c r="B8" s="96" t="s">
        <v>240</v>
      </c>
      <c r="C8" s="149">
        <f>'2) Par catégorie'!D199</f>
        <v>173893.59</v>
      </c>
      <c r="D8" s="149">
        <f>'2) Par catégorie'!E199</f>
        <v>50000</v>
      </c>
      <c r="E8" s="265">
        <f>'2) Par catégorie'!F199</f>
        <v>270840.38</v>
      </c>
      <c r="F8" s="265">
        <f>'2) Par catégorie'!G199</f>
        <v>55291.4</v>
      </c>
      <c r="G8" s="46">
        <f>SUM(C8:F8)</f>
        <v>550025.37</v>
      </c>
      <c r="H8" s="260"/>
    </row>
    <row r="9" spans="2:8" s="48" customFormat="1" ht="31" x14ac:dyDescent="0.35">
      <c r="B9" s="96" t="s">
        <v>293</v>
      </c>
      <c r="C9" s="149">
        <f>'2) Par catégorie'!D200</f>
        <v>78545.94</v>
      </c>
      <c r="D9" s="149">
        <f>'2) Par catégorie'!E200</f>
        <v>71890</v>
      </c>
      <c r="E9" s="265">
        <f>'2) Par catégorie'!F200</f>
        <v>69394</v>
      </c>
      <c r="F9" s="265">
        <f>'2) Par catégorie'!G200</f>
        <v>53950</v>
      </c>
      <c r="G9" s="99">
        <f t="shared" ref="G9:G15" si="0">SUM(C9:F9)</f>
        <v>273779.94</v>
      </c>
      <c r="H9" s="260"/>
    </row>
    <row r="10" spans="2:8" s="48" customFormat="1" ht="31" x14ac:dyDescent="0.35">
      <c r="B10" s="96" t="s">
        <v>242</v>
      </c>
      <c r="C10" s="149">
        <f>'2) Par catégorie'!D201</f>
        <v>4000</v>
      </c>
      <c r="D10" s="149">
        <f>'2) Par catégorie'!E201</f>
        <v>0</v>
      </c>
      <c r="E10" s="265">
        <f>'2) Par catégorie'!F201</f>
        <v>47000</v>
      </c>
      <c r="F10" s="265">
        <f>'2) Par catégorie'!G201</f>
        <v>126260</v>
      </c>
      <c r="G10" s="99">
        <f t="shared" si="0"/>
        <v>177260</v>
      </c>
      <c r="H10" s="260"/>
    </row>
    <row r="11" spans="2:8" s="48" customFormat="1" ht="15.5" x14ac:dyDescent="0.35">
      <c r="B11" s="98" t="s">
        <v>243</v>
      </c>
      <c r="C11" s="149">
        <f>'2) Par catégorie'!D202</f>
        <v>208037.11</v>
      </c>
      <c r="D11" s="149">
        <f>'2) Par catégorie'!E202</f>
        <v>134212.79999999999</v>
      </c>
      <c r="E11" s="265">
        <f>'2) Par catégorie'!F202</f>
        <v>90219.83660000001</v>
      </c>
      <c r="F11" s="265">
        <f>'2) Par catégorie'!G202</f>
        <v>254690</v>
      </c>
      <c r="G11" s="99">
        <f t="shared" si="0"/>
        <v>687159.74659999995</v>
      </c>
      <c r="H11" s="260"/>
    </row>
    <row r="12" spans="2:8" s="48" customFormat="1" ht="15.5" x14ac:dyDescent="0.35">
      <c r="B12" s="96" t="s">
        <v>244</v>
      </c>
      <c r="C12" s="149">
        <f>'2) Par catégorie'!D203</f>
        <v>15000</v>
      </c>
      <c r="D12" s="149">
        <f>'2) Par catégorie'!E203</f>
        <v>36000</v>
      </c>
      <c r="E12" s="265">
        <f>'2) Par catégorie'!F203</f>
        <v>103543</v>
      </c>
      <c r="F12" s="265">
        <f>'2) Par catégorie'!G203</f>
        <v>103860</v>
      </c>
      <c r="G12" s="99">
        <f t="shared" si="0"/>
        <v>258403</v>
      </c>
      <c r="H12" s="260"/>
    </row>
    <row r="13" spans="2:8" s="48" customFormat="1" ht="31" x14ac:dyDescent="0.35">
      <c r="B13" s="96" t="s">
        <v>245</v>
      </c>
      <c r="C13" s="149">
        <f>'2) Par catégorie'!D204</f>
        <v>123000</v>
      </c>
      <c r="D13" s="149">
        <f>'2) Par catégorie'!E204</f>
        <v>35000</v>
      </c>
      <c r="E13" s="265">
        <f>'2) Par catégorie'!F204</f>
        <v>610000.48</v>
      </c>
      <c r="F13" s="265">
        <f>'2) Par catégorie'!G204</f>
        <v>0</v>
      </c>
      <c r="G13" s="99">
        <f t="shared" si="0"/>
        <v>768000.48</v>
      </c>
      <c r="H13" s="260"/>
    </row>
    <row r="14" spans="2:8" s="48" customFormat="1" ht="31" x14ac:dyDescent="0.35">
      <c r="B14" s="97" t="s">
        <v>246</v>
      </c>
      <c r="C14" s="162">
        <f>'2) Par catégorie'!D205</f>
        <v>5000</v>
      </c>
      <c r="D14" s="162">
        <f>'2) Par catégorie'!E205</f>
        <v>0</v>
      </c>
      <c r="E14" s="271">
        <f>'2) Par catégorie'!F205</f>
        <v>47320.06</v>
      </c>
      <c r="F14" s="271">
        <f>'2) Par catégorie'!G205</f>
        <v>36789.72</v>
      </c>
      <c r="G14" s="100">
        <f t="shared" si="0"/>
        <v>89109.78</v>
      </c>
      <c r="H14" s="260"/>
    </row>
    <row r="15" spans="2:8" s="48" customFormat="1" ht="30" customHeight="1" x14ac:dyDescent="0.35">
      <c r="B15" s="261" t="s">
        <v>247</v>
      </c>
      <c r="C15" s="102">
        <f>SUM(C8:C14)</f>
        <v>607476.64</v>
      </c>
      <c r="D15" s="267">
        <f>SUM(D8:D14)</f>
        <v>327102.8</v>
      </c>
      <c r="E15" s="266">
        <f t="shared" ref="E15:F15" si="1">SUM(E8:E14)</f>
        <v>1238317.7566</v>
      </c>
      <c r="F15" s="266">
        <f t="shared" si="1"/>
        <v>630841.12</v>
      </c>
      <c r="G15" s="269">
        <f t="shared" si="0"/>
        <v>2803738.3166</v>
      </c>
      <c r="H15" s="260"/>
    </row>
    <row r="16" spans="2:8" s="48" customFormat="1" ht="19.5" customHeight="1" x14ac:dyDescent="0.35">
      <c r="B16" s="158" t="s">
        <v>270</v>
      </c>
      <c r="C16" s="103">
        <f>C15*0.07</f>
        <v>42523.364800000003</v>
      </c>
      <c r="D16" s="268">
        <f t="shared" ref="D16:G16" si="2">D15*0.07</f>
        <v>22897.196</v>
      </c>
      <c r="E16" s="266">
        <f t="shared" si="2"/>
        <v>86682.242962000004</v>
      </c>
      <c r="F16" s="266">
        <f t="shared" si="2"/>
        <v>44158.878400000001</v>
      </c>
      <c r="G16" s="270">
        <f t="shared" si="2"/>
        <v>196261.68216200001</v>
      </c>
      <c r="H16" s="260"/>
    </row>
    <row r="17" spans="2:8" s="48" customFormat="1" ht="25.5" customHeight="1" x14ac:dyDescent="0.35">
      <c r="B17" s="104" t="s">
        <v>7</v>
      </c>
      <c r="C17" s="105">
        <f>C15+C16</f>
        <v>650000.0048</v>
      </c>
      <c r="D17" s="105">
        <f t="shared" ref="D17:G17" si="3">D15+D16</f>
        <v>349999.99599999998</v>
      </c>
      <c r="E17" s="272">
        <f t="shared" si="3"/>
        <v>1324999.9995619999</v>
      </c>
      <c r="F17" s="272">
        <f t="shared" si="3"/>
        <v>674999.99840000004</v>
      </c>
      <c r="G17" s="105">
        <f t="shared" si="3"/>
        <v>2999999.9987619999</v>
      </c>
      <c r="H17" s="259"/>
    </row>
    <row r="18" spans="2:8" s="48" customFormat="1" ht="15.5" x14ac:dyDescent="0.35">
      <c r="B18" s="259"/>
      <c r="C18" s="262">
        <f>C15-607476.64</f>
        <v>0</v>
      </c>
      <c r="D18" s="259"/>
      <c r="E18" s="259"/>
      <c r="F18" s="259"/>
      <c r="G18" s="259"/>
      <c r="H18" s="259"/>
    </row>
    <row r="19" spans="2:8" s="48" customFormat="1" ht="15.75" customHeight="1" x14ac:dyDescent="0.35">
      <c r="B19" s="1034" t="s">
        <v>219</v>
      </c>
      <c r="C19" s="1035"/>
      <c r="D19" s="1035"/>
      <c r="E19" s="1035"/>
      <c r="F19" s="1035"/>
      <c r="G19" s="1036"/>
      <c r="H19" s="263"/>
    </row>
    <row r="20" spans="2:8" ht="15.75" customHeight="1" x14ac:dyDescent="0.35">
      <c r="B20" s="1037"/>
      <c r="C20" s="1026" t="s">
        <v>5</v>
      </c>
      <c r="D20" s="1026" t="s">
        <v>268</v>
      </c>
      <c r="E20" s="1032" t="s">
        <v>291</v>
      </c>
      <c r="F20" s="1032" t="s">
        <v>292</v>
      </c>
      <c r="G20" s="1026" t="s">
        <v>271</v>
      </c>
      <c r="H20" s="1019" t="s">
        <v>220</v>
      </c>
    </row>
    <row r="21" spans="2:8" ht="15.75" customHeight="1" x14ac:dyDescent="0.35">
      <c r="B21" s="1038"/>
      <c r="C21" s="1027"/>
      <c r="D21" s="1027"/>
      <c r="E21" s="1033"/>
      <c r="F21" s="1033"/>
      <c r="G21" s="1027"/>
      <c r="H21" s="996"/>
    </row>
    <row r="22" spans="2:8" ht="23.25" customHeight="1" x14ac:dyDescent="0.35">
      <c r="B22" s="12" t="s">
        <v>221</v>
      </c>
      <c r="C22" s="264">
        <f>'1) Tableau budgétaire'!C194</f>
        <v>455000.00335999992</v>
      </c>
      <c r="D22" s="264">
        <f>'1) Tableau budgétaire'!D194</f>
        <v>244999.99719999998</v>
      </c>
      <c r="E22" s="274"/>
      <c r="F22" s="274"/>
      <c r="G22" s="124">
        <f>'1) Tableau budgétaire'!G194</f>
        <v>700000.00055999984</v>
      </c>
      <c r="H22" s="122">
        <f>'1) Tableau budgétaire'!H194</f>
        <v>0.7</v>
      </c>
    </row>
    <row r="23" spans="2:8" ht="24.75" customHeight="1" x14ac:dyDescent="0.35">
      <c r="B23" s="12" t="s">
        <v>222</v>
      </c>
      <c r="C23" s="264">
        <f>'1) Tableau budgétaire'!C195</f>
        <v>195000.00143999996</v>
      </c>
      <c r="D23" s="264">
        <f>'1) Tableau budgétaire'!D195</f>
        <v>104999.99879999999</v>
      </c>
      <c r="E23" s="274"/>
      <c r="F23" s="274"/>
      <c r="G23" s="124">
        <f>'1) Tableau budgétaire'!G195</f>
        <v>300000.00023999996</v>
      </c>
      <c r="H23" s="122">
        <f>'1) Tableau budgétaire'!H195</f>
        <v>0.3</v>
      </c>
    </row>
    <row r="24" spans="2:8" ht="24.75" customHeight="1" x14ac:dyDescent="0.35">
      <c r="B24" s="12" t="s">
        <v>294</v>
      </c>
      <c r="C24" s="264">
        <f>'1) Tableau budgétaire'!C197</f>
        <v>0</v>
      </c>
      <c r="D24" s="264">
        <f>'1) Tableau budgétaire'!D197</f>
        <v>0</v>
      </c>
      <c r="E24" s="274">
        <f>'1) Tableau budgétaire'!E196</f>
        <v>927500.00265948474</v>
      </c>
      <c r="F24" s="274">
        <f>'1) Tableau budgétaire'!F196</f>
        <v>472499.99887999997</v>
      </c>
      <c r="G24" s="277">
        <f>+E24+F24</f>
        <v>1400000.0015394846</v>
      </c>
      <c r="H24" s="278">
        <f>+G24/2000000</f>
        <v>0.70000000076974234</v>
      </c>
    </row>
    <row r="25" spans="2:8" ht="24.75" customHeight="1" x14ac:dyDescent="0.35">
      <c r="B25" s="81" t="s">
        <v>295</v>
      </c>
      <c r="C25" s="273"/>
      <c r="D25" s="273"/>
      <c r="E25" s="275">
        <f>'1) Tableau budgétaire'!E197</f>
        <v>397500.00113977923</v>
      </c>
      <c r="F25" s="275">
        <f>'1) Tableau budgétaire'!F197</f>
        <v>202499.99952000001</v>
      </c>
      <c r="G25" s="277">
        <f>+E25+F25</f>
        <v>600000.00065977918</v>
      </c>
      <c r="H25" s="278">
        <f>+G25/2000000</f>
        <v>0.3000000003298896</v>
      </c>
    </row>
    <row r="26" spans="2:8" ht="15.5" x14ac:dyDescent="0.35">
      <c r="B26" s="6" t="s">
        <v>271</v>
      </c>
      <c r="C26" s="123">
        <f>C22+C23+C24</f>
        <v>650000.00479999988</v>
      </c>
      <c r="D26" s="123">
        <f>D22+D23+D24</f>
        <v>349999.99599999998</v>
      </c>
      <c r="E26" s="276">
        <f>E24+E25</f>
        <v>1325000.0037992639</v>
      </c>
      <c r="F26" s="276">
        <f>+F24+F25</f>
        <v>674999.99839999992</v>
      </c>
      <c r="G26" s="276">
        <f>+G22+G23+G24+G25</f>
        <v>3000000.0029992633</v>
      </c>
      <c r="H26" s="279">
        <f>+'1) Tableau budgétaire'!H198</f>
        <v>1</v>
      </c>
    </row>
  </sheetData>
  <sheetProtection formatCells="0" formatColumns="0" formatRows="0"/>
  <mergeCells count="15">
    <mergeCell ref="H20:H21"/>
    <mergeCell ref="B2:G3"/>
    <mergeCell ref="C6:C7"/>
    <mergeCell ref="D6:D7"/>
    <mergeCell ref="F6:F7"/>
    <mergeCell ref="C20:C21"/>
    <mergeCell ref="D20:D21"/>
    <mergeCell ref="F20:F21"/>
    <mergeCell ref="B19:G19"/>
    <mergeCell ref="B5:G5"/>
    <mergeCell ref="G6:G7"/>
    <mergeCell ref="B20:B21"/>
    <mergeCell ref="G20:G21"/>
    <mergeCell ref="E6:E7"/>
    <mergeCell ref="E20:E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D7 C21:D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'https://unwomen.sharepoint.com/teams/BurundiCountryOffice/Shared Documents/EXTENSION PBF/[1) Budget Table]1) Budget Table'!#REF!</xm:f>
            <x14:dxf>
              <font>
                <color rgb="FF9C0006"/>
              </font>
              <fill>
                <patternFill>
                  <bgColor rgb="FFFFC7CE"/>
                </patternFill>
              </fill>
            </x14:dxf>
          </x14:cfRule>
          <xm:sqref>G17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4EED8-1160-43C7-9AC5-4C1EFFFC1932}">
  <sheetPr>
    <tabColor theme="0"/>
  </sheetPr>
  <dimension ref="A1:R216"/>
  <sheetViews>
    <sheetView showGridLines="0" showZeros="0" zoomScale="60" zoomScaleNormal="60" workbookViewId="0">
      <pane ySplit="5" topLeftCell="A8" activePane="bottomLeft" state="frozen"/>
      <selection pane="bottomLeft" activeCell="E15" sqref="E15"/>
    </sheetView>
  </sheetViews>
  <sheetFormatPr baseColWidth="10" defaultColWidth="9.1796875" defaultRowHeight="14.5" x14ac:dyDescent="0.35"/>
  <cols>
    <col min="1" max="1" width="9.1796875" style="17"/>
    <col min="2" max="2" width="30.7265625" style="17" customWidth="1"/>
    <col min="3" max="3" width="68.1796875" style="17" customWidth="1"/>
    <col min="4" max="4" width="25.1796875" style="17" customWidth="1"/>
    <col min="5" max="9" width="25.7265625" style="17" customWidth="1"/>
    <col min="10" max="11" width="23.1796875" style="17" customWidth="1"/>
    <col min="12" max="12" width="22.453125" style="17" customWidth="1"/>
    <col min="13" max="13" width="22.453125" style="108" customWidth="1"/>
    <col min="14" max="14" width="25.7265625" style="126" customWidth="1"/>
    <col min="15" max="15" width="30.26953125" style="17" customWidth="1"/>
    <col min="16" max="16" width="18.81640625" style="17" customWidth="1"/>
    <col min="17" max="17" width="9.1796875" style="17"/>
    <col min="18" max="18" width="17.7265625" style="17" customWidth="1"/>
    <col min="19" max="19" width="26.453125" style="17" customWidth="1"/>
    <col min="20" max="20" width="22.453125" style="17" customWidth="1"/>
    <col min="21" max="21" width="29.7265625" style="17" customWidth="1"/>
    <col min="22" max="22" width="23.453125" style="17" customWidth="1"/>
    <col min="23" max="23" width="18.453125" style="17" customWidth="1"/>
    <col min="24" max="24" width="17.453125" style="17" customWidth="1"/>
    <col min="25" max="25" width="25.1796875" style="17" customWidth="1"/>
    <col min="26" max="16384" width="9.1796875" style="17"/>
  </cols>
  <sheetData>
    <row r="1" spans="1:16" ht="30.75" customHeight="1" x14ac:dyDescent="1">
      <c r="B1" s="937" t="s">
        <v>0</v>
      </c>
      <c r="C1" s="937"/>
      <c r="D1" s="937"/>
      <c r="E1" s="937"/>
      <c r="F1" s="180"/>
      <c r="G1" s="15"/>
      <c r="H1" s="15"/>
      <c r="I1" s="15"/>
      <c r="J1" s="15"/>
      <c r="K1" s="15"/>
      <c r="L1" s="16"/>
      <c r="M1" s="107"/>
      <c r="N1" s="125"/>
      <c r="O1" s="16"/>
    </row>
    <row r="2" spans="1:16" ht="16.5" customHeight="1" x14ac:dyDescent="0.6">
      <c r="B2" s="1056" t="s">
        <v>296</v>
      </c>
      <c r="C2" s="1056"/>
      <c r="D2" s="1056"/>
      <c r="E2" s="1056"/>
      <c r="F2" s="181"/>
      <c r="G2" s="132"/>
      <c r="H2" s="132"/>
      <c r="I2" s="132"/>
      <c r="J2" s="132"/>
      <c r="K2" s="132"/>
      <c r="L2" s="132"/>
      <c r="M2" s="117"/>
      <c r="N2" s="117"/>
    </row>
    <row r="3" spans="1:16" ht="15.5" x14ac:dyDescent="0.35">
      <c r="B3" s="182"/>
      <c r="C3" s="182"/>
      <c r="D3" s="1057" t="s">
        <v>297</v>
      </c>
      <c r="E3" s="1058"/>
      <c r="F3" s="1057" t="s">
        <v>298</v>
      </c>
      <c r="G3" s="1058"/>
      <c r="H3" s="183"/>
      <c r="I3" s="183"/>
      <c r="J3" s="182"/>
      <c r="K3" s="182"/>
      <c r="L3" s="182"/>
    </row>
    <row r="4" spans="1:16" ht="15.5" x14ac:dyDescent="0.35">
      <c r="B4" s="184"/>
      <c r="C4" s="184"/>
      <c r="D4" s="1059"/>
      <c r="E4" s="1060"/>
      <c r="F4" s="1059"/>
      <c r="G4" s="1060"/>
      <c r="H4" s="185"/>
      <c r="I4" s="185"/>
      <c r="J4" s="184"/>
      <c r="K4" s="184"/>
      <c r="L4" s="184"/>
    </row>
    <row r="5" spans="1:16" ht="31.5" customHeight="1" x14ac:dyDescent="0.35">
      <c r="B5" s="131" t="s">
        <v>299</v>
      </c>
      <c r="C5" s="131" t="s">
        <v>300</v>
      </c>
      <c r="D5" s="45" t="s">
        <v>5</v>
      </c>
      <c r="E5" s="45" t="s">
        <v>6</v>
      </c>
      <c r="F5" s="45" t="s">
        <v>5</v>
      </c>
      <c r="G5" s="45" t="s">
        <v>6</v>
      </c>
      <c r="H5" s="67" t="s">
        <v>301</v>
      </c>
      <c r="I5" s="67" t="s">
        <v>302</v>
      </c>
      <c r="J5" s="67" t="s">
        <v>303</v>
      </c>
      <c r="K5" s="131" t="s">
        <v>304</v>
      </c>
      <c r="L5" s="131" t="s">
        <v>305</v>
      </c>
      <c r="M5" s="131" t="s">
        <v>306</v>
      </c>
      <c r="N5" s="131" t="s">
        <v>307</v>
      </c>
      <c r="O5" s="131" t="s">
        <v>308</v>
      </c>
      <c r="P5" s="22"/>
    </row>
    <row r="6" spans="1:16" ht="51" customHeight="1" x14ac:dyDescent="0.35">
      <c r="B6" s="65" t="s">
        <v>12</v>
      </c>
      <c r="C6" s="1061" t="s">
        <v>13</v>
      </c>
      <c r="D6" s="1062"/>
      <c r="E6" s="1062"/>
      <c r="F6" s="1062"/>
      <c r="G6" s="1062"/>
      <c r="H6" s="1062"/>
      <c r="I6" s="1062"/>
      <c r="J6" s="1062"/>
      <c r="K6" s="1062"/>
      <c r="L6" s="1062"/>
      <c r="M6" s="1062"/>
      <c r="N6" s="1062"/>
      <c r="O6" s="1063"/>
      <c r="P6" s="8"/>
    </row>
    <row r="7" spans="1:16" ht="51" customHeight="1" x14ac:dyDescent="0.35">
      <c r="B7" s="65" t="s">
        <v>309</v>
      </c>
      <c r="C7" s="1061" t="s">
        <v>15</v>
      </c>
      <c r="D7" s="1062"/>
      <c r="E7" s="1062"/>
      <c r="F7" s="1062"/>
      <c r="G7" s="1062"/>
      <c r="H7" s="1062"/>
      <c r="I7" s="1062"/>
      <c r="J7" s="1062"/>
      <c r="K7" s="1062"/>
      <c r="L7" s="1062"/>
      <c r="M7" s="1062"/>
      <c r="N7" s="1062"/>
      <c r="O7" s="1063"/>
      <c r="P7" s="24"/>
    </row>
    <row r="8" spans="1:16" ht="46.5" x14ac:dyDescent="0.35">
      <c r="B8" s="186" t="s">
        <v>16</v>
      </c>
      <c r="C8" s="134" t="s">
        <v>310</v>
      </c>
      <c r="D8" s="187">
        <v>4000</v>
      </c>
      <c r="E8" s="188"/>
      <c r="F8" s="187"/>
      <c r="G8" s="188"/>
      <c r="H8" s="189">
        <f>SUM(D8:E8)</f>
        <v>4000</v>
      </c>
      <c r="I8" s="189">
        <f>SUM(F8:G8)</f>
        <v>0</v>
      </c>
      <c r="J8" s="190">
        <f>SUM(D8:G8)</f>
        <v>4000</v>
      </c>
      <c r="K8" s="191">
        <v>1</v>
      </c>
      <c r="L8" s="191">
        <v>1</v>
      </c>
      <c r="M8" s="188"/>
      <c r="N8" s="148"/>
      <c r="O8" s="192"/>
      <c r="P8" s="193"/>
    </row>
    <row r="9" spans="1:16" ht="46.5" x14ac:dyDescent="0.35">
      <c r="B9" s="186" t="s">
        <v>18</v>
      </c>
      <c r="C9" s="134" t="s">
        <v>19</v>
      </c>
      <c r="D9" s="187">
        <v>8000</v>
      </c>
      <c r="E9" s="188"/>
      <c r="F9" s="187"/>
      <c r="G9" s="188"/>
      <c r="H9" s="189">
        <f>SUM(D9:E9)</f>
        <v>8000</v>
      </c>
      <c r="I9" s="189">
        <f t="shared" ref="I9:I15" si="0">SUM(F9:G9)</f>
        <v>0</v>
      </c>
      <c r="J9" s="190">
        <f>SUM(D9:G9)</f>
        <v>8000</v>
      </c>
      <c r="K9" s="191">
        <v>1</v>
      </c>
      <c r="L9" s="191">
        <v>1</v>
      </c>
      <c r="M9" s="188"/>
      <c r="N9" s="148"/>
      <c r="O9" s="192"/>
      <c r="P9" s="193"/>
    </row>
    <row r="10" spans="1:16" ht="77.5" x14ac:dyDescent="0.35">
      <c r="B10" s="186" t="s">
        <v>311</v>
      </c>
      <c r="C10" s="134" t="s">
        <v>21</v>
      </c>
      <c r="D10" s="187">
        <v>10000</v>
      </c>
      <c r="E10" s="188"/>
      <c r="F10" s="194"/>
      <c r="G10" s="188"/>
      <c r="H10" s="189">
        <f t="shared" ref="H10:H15" si="1">SUM(D10:E10)</f>
        <v>10000</v>
      </c>
      <c r="I10" s="189">
        <f t="shared" si="0"/>
        <v>0</v>
      </c>
      <c r="J10" s="190">
        <f>SUM(D10:G10)</f>
        <v>10000</v>
      </c>
      <c r="K10" s="191">
        <v>1</v>
      </c>
      <c r="L10" s="191">
        <v>1</v>
      </c>
      <c r="M10" s="188"/>
      <c r="N10" s="148"/>
      <c r="O10" s="192"/>
      <c r="P10" s="193"/>
    </row>
    <row r="11" spans="1:16" ht="15.5" x14ac:dyDescent="0.35">
      <c r="B11" s="186" t="s">
        <v>312</v>
      </c>
      <c r="C11" s="173"/>
      <c r="D11" s="195"/>
      <c r="E11" s="188"/>
      <c r="F11" s="195"/>
      <c r="G11" s="188"/>
      <c r="H11" s="189">
        <f t="shared" si="1"/>
        <v>0</v>
      </c>
      <c r="I11" s="189">
        <f t="shared" si="0"/>
        <v>0</v>
      </c>
      <c r="J11" s="190">
        <f t="shared" ref="J11:J15" si="2">SUM(D11:G11)</f>
        <v>0</v>
      </c>
      <c r="K11" s="196"/>
      <c r="L11" s="191"/>
      <c r="M11" s="188"/>
      <c r="N11" s="148"/>
      <c r="O11" s="192"/>
      <c r="P11" s="193"/>
    </row>
    <row r="12" spans="1:16" ht="15.5" x14ac:dyDescent="0.35">
      <c r="B12" s="186" t="s">
        <v>22</v>
      </c>
      <c r="C12" s="134"/>
      <c r="D12" s="188"/>
      <c r="E12" s="188"/>
      <c r="F12" s="188"/>
      <c r="G12" s="188"/>
      <c r="H12" s="189">
        <f t="shared" si="1"/>
        <v>0</v>
      </c>
      <c r="I12" s="189">
        <f t="shared" si="0"/>
        <v>0</v>
      </c>
      <c r="J12" s="190">
        <f t="shared" si="2"/>
        <v>0</v>
      </c>
      <c r="K12" s="196"/>
      <c r="L12" s="191"/>
      <c r="M12" s="188"/>
      <c r="N12" s="148"/>
      <c r="O12" s="192"/>
      <c r="P12" s="193"/>
    </row>
    <row r="13" spans="1:16" ht="15.5" x14ac:dyDescent="0.35">
      <c r="B13" s="186" t="s">
        <v>23</v>
      </c>
      <c r="C13" s="134"/>
      <c r="D13" s="188"/>
      <c r="E13" s="188"/>
      <c r="F13" s="188"/>
      <c r="G13" s="188"/>
      <c r="H13" s="189">
        <f t="shared" si="1"/>
        <v>0</v>
      </c>
      <c r="I13" s="189">
        <f t="shared" si="0"/>
        <v>0</v>
      </c>
      <c r="J13" s="190">
        <f t="shared" si="2"/>
        <v>0</v>
      </c>
      <c r="K13" s="196"/>
      <c r="L13" s="191"/>
      <c r="M13" s="188"/>
      <c r="N13" s="148"/>
      <c r="O13" s="192"/>
      <c r="P13" s="193"/>
    </row>
    <row r="14" spans="1:16" ht="15.5" x14ac:dyDescent="0.35">
      <c r="B14" s="186" t="s">
        <v>24</v>
      </c>
      <c r="C14" s="135"/>
      <c r="D14" s="148"/>
      <c r="E14" s="148"/>
      <c r="F14" s="148"/>
      <c r="G14" s="148"/>
      <c r="H14" s="189">
        <f t="shared" si="1"/>
        <v>0</v>
      </c>
      <c r="I14" s="189">
        <f t="shared" si="0"/>
        <v>0</v>
      </c>
      <c r="J14" s="190">
        <f t="shared" si="2"/>
        <v>0</v>
      </c>
      <c r="K14" s="196"/>
      <c r="L14" s="197"/>
      <c r="M14" s="148"/>
      <c r="N14" s="148"/>
      <c r="O14" s="198"/>
      <c r="P14" s="193"/>
    </row>
    <row r="15" spans="1:16" ht="15.5" x14ac:dyDescent="0.35">
      <c r="A15" s="18"/>
      <c r="B15" s="186" t="s">
        <v>25</v>
      </c>
      <c r="C15" s="135"/>
      <c r="D15" s="148"/>
      <c r="E15" s="148"/>
      <c r="F15" s="148"/>
      <c r="G15" s="148"/>
      <c r="H15" s="189">
        <f t="shared" si="1"/>
        <v>0</v>
      </c>
      <c r="I15" s="189">
        <f t="shared" si="0"/>
        <v>0</v>
      </c>
      <c r="J15" s="190">
        <f t="shared" si="2"/>
        <v>0</v>
      </c>
      <c r="K15" s="196"/>
      <c r="L15" s="197"/>
      <c r="M15" s="148"/>
      <c r="N15" s="148"/>
      <c r="O15" s="198"/>
    </row>
    <row r="16" spans="1:16" ht="15.5" x14ac:dyDescent="0.35">
      <c r="A16" s="18"/>
      <c r="C16" s="65" t="s">
        <v>313</v>
      </c>
      <c r="D16" s="9">
        <f>SUM(D8:D15)</f>
        <v>22000</v>
      </c>
      <c r="E16" s="9">
        <f>SUM(E8:E15)</f>
        <v>0</v>
      </c>
      <c r="F16" s="9">
        <f>SUM(F8:F15)</f>
        <v>0</v>
      </c>
      <c r="G16" s="9">
        <f>SUM(G8:G15)</f>
        <v>0</v>
      </c>
      <c r="H16" s="9">
        <f>SUM(H8:H15)</f>
        <v>22000</v>
      </c>
      <c r="I16" s="9">
        <f t="shared" ref="I16" si="3">SUM(I8:I15)</f>
        <v>0</v>
      </c>
      <c r="J16" s="9">
        <f>SUM(J8:J15)</f>
        <v>22000</v>
      </c>
      <c r="K16" s="9">
        <f>(H8*K8)+(H9*K9)+(H10*K10)+(H11*K11)+(H12*K12)+(H13*K13)+(H14*K14)+(H15*K15)</f>
        <v>22000</v>
      </c>
      <c r="L16" s="9">
        <f>(L8*J8)+(L9*J9)+(L10*J10)+(L11*J11)+(L12*J12)+(L13*J13)+(L14*J14)+(L15*J15)</f>
        <v>22000</v>
      </c>
      <c r="M16" s="9">
        <f>SUM(M8:M15)</f>
        <v>0</v>
      </c>
      <c r="N16" s="127"/>
      <c r="O16" s="198"/>
      <c r="P16" s="25"/>
    </row>
    <row r="17" spans="1:16" ht="51" customHeight="1" x14ac:dyDescent="0.35">
      <c r="A17" s="18"/>
      <c r="B17" s="65" t="s">
        <v>314</v>
      </c>
      <c r="C17" s="1053" t="s">
        <v>28</v>
      </c>
      <c r="D17" s="1054"/>
      <c r="E17" s="1054"/>
      <c r="F17" s="1054"/>
      <c r="G17" s="1054"/>
      <c r="H17" s="1054"/>
      <c r="I17" s="1054"/>
      <c r="J17" s="1054"/>
      <c r="K17" s="1054"/>
      <c r="L17" s="1054"/>
      <c r="M17" s="1054"/>
      <c r="N17" s="1054"/>
      <c r="O17" s="1055"/>
      <c r="P17" s="24"/>
    </row>
    <row r="18" spans="1:16" ht="31" x14ac:dyDescent="0.35">
      <c r="A18" s="18"/>
      <c r="B18" s="186" t="s">
        <v>29</v>
      </c>
      <c r="C18" s="199" t="s">
        <v>17</v>
      </c>
      <c r="D18" s="200">
        <v>10000</v>
      </c>
      <c r="E18" s="200"/>
      <c r="F18" s="200">
        <v>5000</v>
      </c>
      <c r="G18" s="188"/>
      <c r="H18" s="189">
        <f>SUM(D18:E18)</f>
        <v>10000</v>
      </c>
      <c r="I18" s="189">
        <f>SUM(F18:G18)</f>
        <v>5000</v>
      </c>
      <c r="J18" s="190">
        <f>SUM(D18:G18)</f>
        <v>15000</v>
      </c>
      <c r="K18" s="191">
        <v>1</v>
      </c>
      <c r="L18" s="191">
        <v>1</v>
      </c>
      <c r="M18" s="188"/>
      <c r="N18" s="148"/>
      <c r="O18" s="192"/>
      <c r="P18" s="193"/>
    </row>
    <row r="19" spans="1:16" ht="95.25" customHeight="1" x14ac:dyDescent="0.35">
      <c r="A19" s="18"/>
      <c r="B19" s="186" t="s">
        <v>31</v>
      </c>
      <c r="C19" s="199" t="s">
        <v>32</v>
      </c>
      <c r="D19" s="200">
        <v>10000</v>
      </c>
      <c r="E19" s="200"/>
      <c r="F19" s="200"/>
      <c r="G19" s="188"/>
      <c r="H19" s="189">
        <f t="shared" ref="H19:H25" si="4">SUM(D19:E19)</f>
        <v>10000</v>
      </c>
      <c r="I19" s="189">
        <f t="shared" ref="I19:I25" si="5">SUM(F19:G19)</f>
        <v>0</v>
      </c>
      <c r="J19" s="190">
        <f>SUM(D19:G19)</f>
        <v>10000</v>
      </c>
      <c r="K19" s="191">
        <v>1</v>
      </c>
      <c r="L19" s="191">
        <v>1</v>
      </c>
      <c r="M19" s="188"/>
      <c r="N19" s="148"/>
      <c r="O19" s="192"/>
      <c r="P19" s="193"/>
    </row>
    <row r="20" spans="1:16" ht="54.75" customHeight="1" x14ac:dyDescent="0.35">
      <c r="A20" s="18"/>
      <c r="B20" s="186" t="s">
        <v>33</v>
      </c>
      <c r="C20" s="199" t="s">
        <v>34</v>
      </c>
      <c r="D20" s="200">
        <f>13200</f>
        <v>13200</v>
      </c>
      <c r="E20" s="200"/>
      <c r="F20" s="200">
        <v>10000</v>
      </c>
      <c r="G20" s="188"/>
      <c r="H20" s="189">
        <f t="shared" si="4"/>
        <v>13200</v>
      </c>
      <c r="I20" s="189">
        <f t="shared" si="5"/>
        <v>10000</v>
      </c>
      <c r="J20" s="190">
        <f>SUM(D20:G20)</f>
        <v>23200</v>
      </c>
      <c r="K20" s="191">
        <v>1</v>
      </c>
      <c r="L20" s="191">
        <v>1</v>
      </c>
      <c r="M20" s="188"/>
      <c r="N20" s="148"/>
      <c r="O20" s="192"/>
      <c r="P20" s="193"/>
    </row>
    <row r="21" spans="1:16" ht="46.5" x14ac:dyDescent="0.35">
      <c r="A21" s="18"/>
      <c r="B21" s="186" t="s">
        <v>35</v>
      </c>
      <c r="C21" s="199" t="s">
        <v>36</v>
      </c>
      <c r="D21" s="200">
        <f>14000</f>
        <v>14000</v>
      </c>
      <c r="E21" s="200"/>
      <c r="F21" s="200"/>
      <c r="G21" s="188"/>
      <c r="H21" s="189">
        <f t="shared" si="4"/>
        <v>14000</v>
      </c>
      <c r="I21" s="189">
        <f t="shared" si="5"/>
        <v>0</v>
      </c>
      <c r="J21" s="190">
        <f>SUM(D21:G21)</f>
        <v>14000</v>
      </c>
      <c r="K21" s="191">
        <v>1</v>
      </c>
      <c r="L21" s="191">
        <v>1</v>
      </c>
      <c r="M21" s="188"/>
      <c r="N21" s="148"/>
      <c r="O21" s="192"/>
      <c r="P21" s="193"/>
    </row>
    <row r="22" spans="1:16" ht="15.5" x14ac:dyDescent="0.35">
      <c r="A22" s="18"/>
      <c r="B22" s="186" t="s">
        <v>315</v>
      </c>
      <c r="C22" s="134"/>
      <c r="D22" s="188"/>
      <c r="E22" s="188"/>
      <c r="F22" s="188"/>
      <c r="G22" s="188"/>
      <c r="H22" s="189">
        <f t="shared" si="4"/>
        <v>0</v>
      </c>
      <c r="I22" s="189">
        <f t="shared" si="5"/>
        <v>0</v>
      </c>
      <c r="J22" s="190">
        <f t="shared" ref="J22:J25" si="6">SUM(D22:G22)</f>
        <v>0</v>
      </c>
      <c r="K22" s="196"/>
      <c r="L22" s="191"/>
      <c r="M22" s="188"/>
      <c r="N22" s="148"/>
      <c r="O22" s="192"/>
      <c r="P22" s="193"/>
    </row>
    <row r="23" spans="1:16" ht="15.5" x14ac:dyDescent="0.35">
      <c r="A23" s="18"/>
      <c r="B23" s="186" t="s">
        <v>37</v>
      </c>
      <c r="C23" s="134"/>
      <c r="D23" s="188"/>
      <c r="E23" s="188"/>
      <c r="F23" s="188"/>
      <c r="G23" s="188"/>
      <c r="H23" s="189">
        <f t="shared" si="4"/>
        <v>0</v>
      </c>
      <c r="I23" s="189">
        <f t="shared" si="5"/>
        <v>0</v>
      </c>
      <c r="J23" s="190">
        <f t="shared" si="6"/>
        <v>0</v>
      </c>
      <c r="K23" s="196"/>
      <c r="L23" s="191"/>
      <c r="M23" s="188"/>
      <c r="N23" s="148"/>
      <c r="O23" s="192"/>
      <c r="P23" s="193"/>
    </row>
    <row r="24" spans="1:16" ht="15.5" x14ac:dyDescent="0.35">
      <c r="A24" s="18"/>
      <c r="B24" s="186" t="s">
        <v>38</v>
      </c>
      <c r="C24" s="135"/>
      <c r="D24" s="148"/>
      <c r="E24" s="148"/>
      <c r="F24" s="148"/>
      <c r="G24" s="148"/>
      <c r="H24" s="189">
        <f t="shared" si="4"/>
        <v>0</v>
      </c>
      <c r="I24" s="189">
        <f t="shared" si="5"/>
        <v>0</v>
      </c>
      <c r="J24" s="190">
        <f t="shared" si="6"/>
        <v>0</v>
      </c>
      <c r="K24" s="196"/>
      <c r="L24" s="197"/>
      <c r="M24" s="148"/>
      <c r="N24" s="148"/>
      <c r="O24" s="198"/>
      <c r="P24" s="193"/>
    </row>
    <row r="25" spans="1:16" ht="15.5" x14ac:dyDescent="0.35">
      <c r="A25" s="18"/>
      <c r="B25" s="186" t="s">
        <v>39</v>
      </c>
      <c r="C25" s="135"/>
      <c r="D25" s="148"/>
      <c r="E25" s="148"/>
      <c r="F25" s="148"/>
      <c r="G25" s="148"/>
      <c r="H25" s="189">
        <f t="shared" si="4"/>
        <v>0</v>
      </c>
      <c r="I25" s="189">
        <f t="shared" si="5"/>
        <v>0</v>
      </c>
      <c r="J25" s="190">
        <f t="shared" si="6"/>
        <v>0</v>
      </c>
      <c r="K25" s="196"/>
      <c r="L25" s="197"/>
      <c r="M25" s="148"/>
      <c r="N25" s="148"/>
      <c r="O25" s="198"/>
      <c r="P25" s="193"/>
    </row>
    <row r="26" spans="1:16" ht="15.5" x14ac:dyDescent="0.35">
      <c r="A26" s="18"/>
      <c r="C26" s="65" t="s">
        <v>313</v>
      </c>
      <c r="D26" s="11">
        <f>SUM(D18:D25)</f>
        <v>47200</v>
      </c>
      <c r="E26" s="11">
        <f>SUM(E18:E25)</f>
        <v>0</v>
      </c>
      <c r="F26" s="11">
        <f>SUM(F18:F25)</f>
        <v>15000</v>
      </c>
      <c r="G26" s="11">
        <f>SUM(G18:G25)</f>
        <v>0</v>
      </c>
      <c r="H26" s="11">
        <f t="shared" ref="H26:I26" si="7">SUM(H18:H25)</f>
        <v>47200</v>
      </c>
      <c r="I26" s="11">
        <f t="shared" si="7"/>
        <v>15000</v>
      </c>
      <c r="J26" s="11">
        <f>SUM(J18:J25)</f>
        <v>62200</v>
      </c>
      <c r="K26" s="9">
        <f>(H18*K18)+(H19*K19)+(H20*K20)+(H21*K21)+(H22*K22)+(H23*K23)+(H24*K24)+(H25*K25)</f>
        <v>47200</v>
      </c>
      <c r="L26" s="9">
        <f>(L18*J18)+(L19*J19)+(L20*J20)+(L21*J21)+(L22*J22)+(L23*J23)+(L24*J24)+(L25*J25)</f>
        <v>62200</v>
      </c>
      <c r="M26" s="9">
        <f>SUM(M18:M25)</f>
        <v>0</v>
      </c>
      <c r="N26" s="127"/>
      <c r="O26" s="198"/>
      <c r="P26" s="25"/>
    </row>
    <row r="27" spans="1:16" ht="51" customHeight="1" x14ac:dyDescent="0.35">
      <c r="A27" s="18"/>
      <c r="B27" s="65" t="s">
        <v>316</v>
      </c>
      <c r="C27" s="1053" t="s">
        <v>41</v>
      </c>
      <c r="D27" s="1054"/>
      <c r="E27" s="1054"/>
      <c r="F27" s="1054"/>
      <c r="G27" s="1054"/>
      <c r="H27" s="1054"/>
      <c r="I27" s="1054"/>
      <c r="J27" s="1054"/>
      <c r="K27" s="1054"/>
      <c r="L27" s="1054"/>
      <c r="M27" s="1054"/>
      <c r="N27" s="1054"/>
      <c r="O27" s="1055"/>
      <c r="P27" s="24"/>
    </row>
    <row r="28" spans="1:16" ht="77.5" x14ac:dyDescent="0.35">
      <c r="A28" s="18"/>
      <c r="B28" s="186" t="s">
        <v>42</v>
      </c>
      <c r="C28" s="134" t="s">
        <v>43</v>
      </c>
      <c r="D28" s="188">
        <f>8000</f>
        <v>8000</v>
      </c>
      <c r="E28" s="188"/>
      <c r="F28" s="188"/>
      <c r="G28" s="188"/>
      <c r="H28" s="189">
        <f>SUM(D28:E28)</f>
        <v>8000</v>
      </c>
      <c r="I28" s="189">
        <f>SUM(F28:G28)</f>
        <v>0</v>
      </c>
      <c r="J28" s="190">
        <f>SUM(D28:G28)</f>
        <v>8000</v>
      </c>
      <c r="K28" s="191">
        <v>1</v>
      </c>
      <c r="L28" s="191">
        <v>1</v>
      </c>
      <c r="M28" s="188"/>
      <c r="N28" s="148"/>
      <c r="O28" s="192"/>
      <c r="P28" s="193"/>
    </row>
    <row r="29" spans="1:16" ht="84" customHeight="1" x14ac:dyDescent="0.35">
      <c r="A29" s="18"/>
      <c r="B29" s="186" t="s">
        <v>44</v>
      </c>
      <c r="C29" s="201" t="s">
        <v>45</v>
      </c>
      <c r="D29" s="188">
        <f>7200</f>
        <v>7200</v>
      </c>
      <c r="E29" s="188"/>
      <c r="F29" s="188"/>
      <c r="G29" s="188"/>
      <c r="H29" s="189">
        <f t="shared" ref="H29:H35" si="8">SUM(D29:E29)</f>
        <v>7200</v>
      </c>
      <c r="I29" s="189">
        <f t="shared" ref="I29:I35" si="9">SUM(F29:G29)</f>
        <v>0</v>
      </c>
      <c r="J29" s="190">
        <f>SUM(D29:G29)</f>
        <v>7200</v>
      </c>
      <c r="K29" s="191">
        <v>1</v>
      </c>
      <c r="L29" s="191">
        <v>1</v>
      </c>
      <c r="M29" s="188"/>
      <c r="N29" s="148"/>
      <c r="O29" s="192"/>
      <c r="P29" s="193"/>
    </row>
    <row r="30" spans="1:16" ht="80.25" customHeight="1" x14ac:dyDescent="0.35">
      <c r="A30" s="18"/>
      <c r="B30" s="186" t="s">
        <v>46</v>
      </c>
      <c r="C30" s="201" t="s">
        <v>47</v>
      </c>
      <c r="D30" s="188">
        <f>8800</f>
        <v>8800</v>
      </c>
      <c r="E30" s="188"/>
      <c r="F30" s="188"/>
      <c r="G30" s="188"/>
      <c r="H30" s="189">
        <f t="shared" si="8"/>
        <v>8800</v>
      </c>
      <c r="I30" s="189">
        <f t="shared" si="9"/>
        <v>0</v>
      </c>
      <c r="J30" s="190">
        <f>SUM(D30:G30)</f>
        <v>8800</v>
      </c>
      <c r="K30" s="191">
        <v>1</v>
      </c>
      <c r="L30" s="191">
        <v>1</v>
      </c>
      <c r="M30" s="188"/>
      <c r="N30" s="148"/>
      <c r="O30" s="192"/>
      <c r="P30" s="193"/>
    </row>
    <row r="31" spans="1:16" ht="67.5" customHeight="1" x14ac:dyDescent="0.35">
      <c r="A31" s="18"/>
      <c r="B31" s="186" t="s">
        <v>48</v>
      </c>
      <c r="C31" s="202" t="s">
        <v>49</v>
      </c>
      <c r="D31" s="200">
        <f>4000</f>
        <v>4000</v>
      </c>
      <c r="E31" s="200"/>
      <c r="F31" s="200">
        <v>3000</v>
      </c>
      <c r="G31" s="188"/>
      <c r="H31" s="189">
        <f t="shared" si="8"/>
        <v>4000</v>
      </c>
      <c r="I31" s="189">
        <f t="shared" si="9"/>
        <v>3000</v>
      </c>
      <c r="J31" s="190">
        <f>SUM(D31:G31)</f>
        <v>7000</v>
      </c>
      <c r="K31" s="191">
        <v>1</v>
      </c>
      <c r="L31" s="191">
        <v>1</v>
      </c>
      <c r="M31" s="188"/>
      <c r="N31" s="148"/>
      <c r="O31" s="192"/>
      <c r="P31" s="193"/>
    </row>
    <row r="32" spans="1:16" s="18" customFormat="1" ht="15.5" x14ac:dyDescent="0.35">
      <c r="B32" s="186" t="s">
        <v>50</v>
      </c>
      <c r="C32" s="134"/>
      <c r="D32" s="188"/>
      <c r="E32" s="188"/>
      <c r="F32" s="188"/>
      <c r="G32" s="188"/>
      <c r="H32" s="189">
        <f t="shared" si="8"/>
        <v>0</v>
      </c>
      <c r="I32" s="189">
        <f t="shared" si="9"/>
        <v>0</v>
      </c>
      <c r="J32" s="190">
        <f t="shared" ref="J32:J35" si="10">SUM(D32:G32)</f>
        <v>0</v>
      </c>
      <c r="K32" s="196"/>
      <c r="L32" s="191"/>
      <c r="M32" s="188"/>
      <c r="N32" s="148"/>
      <c r="O32" s="192"/>
      <c r="P32" s="193"/>
    </row>
    <row r="33" spans="1:16" s="18" customFormat="1" ht="15.5" x14ac:dyDescent="0.35">
      <c r="B33" s="186" t="s">
        <v>51</v>
      </c>
      <c r="C33" s="134"/>
      <c r="D33" s="188"/>
      <c r="E33" s="188"/>
      <c r="F33" s="188"/>
      <c r="G33" s="188"/>
      <c r="H33" s="189">
        <f t="shared" si="8"/>
        <v>0</v>
      </c>
      <c r="I33" s="189">
        <f t="shared" si="9"/>
        <v>0</v>
      </c>
      <c r="J33" s="190">
        <f t="shared" si="10"/>
        <v>0</v>
      </c>
      <c r="K33" s="196"/>
      <c r="L33" s="191"/>
      <c r="M33" s="188"/>
      <c r="N33" s="148"/>
      <c r="O33" s="192"/>
      <c r="P33" s="193"/>
    </row>
    <row r="34" spans="1:16" s="18" customFormat="1" ht="15.5" x14ac:dyDescent="0.35">
      <c r="A34" s="17"/>
      <c r="B34" s="186" t="s">
        <v>52</v>
      </c>
      <c r="C34" s="135"/>
      <c r="D34" s="148"/>
      <c r="E34" s="148"/>
      <c r="F34" s="148"/>
      <c r="G34" s="148"/>
      <c r="H34" s="189">
        <f t="shared" si="8"/>
        <v>0</v>
      </c>
      <c r="I34" s="189">
        <f t="shared" si="9"/>
        <v>0</v>
      </c>
      <c r="J34" s="190">
        <f t="shared" si="10"/>
        <v>0</v>
      </c>
      <c r="K34" s="196"/>
      <c r="L34" s="197"/>
      <c r="M34" s="148"/>
      <c r="N34" s="148"/>
      <c r="O34" s="198"/>
      <c r="P34" s="193"/>
    </row>
    <row r="35" spans="1:16" ht="15.5" x14ac:dyDescent="0.35">
      <c r="B35" s="186" t="s">
        <v>53</v>
      </c>
      <c r="C35" s="135"/>
      <c r="D35" s="148"/>
      <c r="E35" s="148"/>
      <c r="F35" s="148"/>
      <c r="G35" s="148"/>
      <c r="H35" s="189">
        <f t="shared" si="8"/>
        <v>0</v>
      </c>
      <c r="I35" s="189">
        <f t="shared" si="9"/>
        <v>0</v>
      </c>
      <c r="J35" s="190">
        <f t="shared" si="10"/>
        <v>0</v>
      </c>
      <c r="K35" s="196"/>
      <c r="L35" s="197"/>
      <c r="M35" s="148"/>
      <c r="N35" s="148"/>
      <c r="O35" s="198"/>
      <c r="P35" s="193"/>
    </row>
    <row r="36" spans="1:16" ht="15.5" x14ac:dyDescent="0.35">
      <c r="C36" s="65" t="s">
        <v>313</v>
      </c>
      <c r="D36" s="11">
        <f>SUM(D28:D35)</f>
        <v>28000</v>
      </c>
      <c r="E36" s="11">
        <f>SUM(E28:E35)</f>
        <v>0</v>
      </c>
      <c r="F36" s="11">
        <f>SUM(F28:F35)</f>
        <v>3000</v>
      </c>
      <c r="G36" s="11">
        <f>SUM(G28:G35)</f>
        <v>0</v>
      </c>
      <c r="H36" s="11">
        <f t="shared" ref="H36:I36" si="11">SUM(H28:H35)</f>
        <v>28000</v>
      </c>
      <c r="I36" s="11">
        <f t="shared" si="11"/>
        <v>3000</v>
      </c>
      <c r="J36" s="11">
        <f>SUM(J28:J35)</f>
        <v>31000</v>
      </c>
      <c r="K36" s="9">
        <f>(H28*K28)+(H29*K29)+(H30*K30)+(H31*K31)+(H32*K32)+(H33*K33)+(H34*K34)+(H35*K35)</f>
        <v>28000</v>
      </c>
      <c r="L36" s="9">
        <f>(L28*J28)+(L29*J29)+(L30*J30)+(L31*J31)+(L32*J32)+(L33*J33)+(L34*J34)+(L35*J35)</f>
        <v>31000</v>
      </c>
      <c r="M36" s="9">
        <f>SUM(M28:M35)</f>
        <v>0</v>
      </c>
      <c r="N36" s="127"/>
      <c r="O36" s="198"/>
      <c r="P36" s="25"/>
    </row>
    <row r="37" spans="1:16" ht="51" customHeight="1" x14ac:dyDescent="0.35">
      <c r="B37" s="65" t="s">
        <v>317</v>
      </c>
      <c r="C37" s="963"/>
      <c r="D37" s="964"/>
      <c r="E37" s="964"/>
      <c r="F37" s="964"/>
      <c r="G37" s="964"/>
      <c r="H37" s="964"/>
      <c r="I37" s="964"/>
      <c r="J37" s="964"/>
      <c r="K37" s="964"/>
      <c r="L37" s="964"/>
      <c r="M37" s="964"/>
      <c r="N37" s="964"/>
      <c r="O37" s="965"/>
      <c r="P37" s="24"/>
    </row>
    <row r="38" spans="1:16" ht="15.5" x14ac:dyDescent="0.35">
      <c r="B38" s="186" t="s">
        <v>55</v>
      </c>
      <c r="C38" s="134"/>
      <c r="D38" s="188"/>
      <c r="E38" s="188"/>
      <c r="F38" s="188"/>
      <c r="G38" s="188"/>
      <c r="H38" s="189"/>
      <c r="I38" s="189"/>
      <c r="J38" s="190">
        <f>SUM(D38:G38)</f>
        <v>0</v>
      </c>
      <c r="K38" s="196"/>
      <c r="L38" s="191"/>
      <c r="M38" s="188"/>
      <c r="N38" s="148"/>
      <c r="O38" s="192"/>
      <c r="P38" s="193"/>
    </row>
    <row r="39" spans="1:16" ht="15.5" x14ac:dyDescent="0.35">
      <c r="B39" s="186" t="s">
        <v>56</v>
      </c>
      <c r="C39" s="134"/>
      <c r="D39" s="188"/>
      <c r="E39" s="188"/>
      <c r="F39" s="188"/>
      <c r="G39" s="188"/>
      <c r="H39" s="189"/>
      <c r="I39" s="189"/>
      <c r="J39" s="190">
        <f t="shared" ref="J39:J45" si="12">SUM(D39:G39)</f>
        <v>0</v>
      </c>
      <c r="K39" s="196"/>
      <c r="L39" s="191"/>
      <c r="M39" s="188"/>
      <c r="N39" s="148"/>
      <c r="O39" s="192"/>
      <c r="P39" s="193"/>
    </row>
    <row r="40" spans="1:16" ht="15.5" x14ac:dyDescent="0.35">
      <c r="B40" s="186" t="s">
        <v>57</v>
      </c>
      <c r="C40" s="134"/>
      <c r="D40" s="188"/>
      <c r="E40" s="188"/>
      <c r="F40" s="188"/>
      <c r="G40" s="188"/>
      <c r="H40" s="189"/>
      <c r="I40" s="189"/>
      <c r="J40" s="190">
        <f t="shared" si="12"/>
        <v>0</v>
      </c>
      <c r="K40" s="196"/>
      <c r="L40" s="191"/>
      <c r="M40" s="188"/>
      <c r="N40" s="148"/>
      <c r="O40" s="192"/>
      <c r="P40" s="193"/>
    </row>
    <row r="41" spans="1:16" ht="15.5" x14ac:dyDescent="0.35">
      <c r="B41" s="186" t="s">
        <v>58</v>
      </c>
      <c r="C41" s="134"/>
      <c r="D41" s="188"/>
      <c r="E41" s="188"/>
      <c r="F41" s="188"/>
      <c r="G41" s="188"/>
      <c r="H41" s="189"/>
      <c r="I41" s="189"/>
      <c r="J41" s="190">
        <f t="shared" si="12"/>
        <v>0</v>
      </c>
      <c r="K41" s="196"/>
      <c r="L41" s="191"/>
      <c r="M41" s="188"/>
      <c r="N41" s="148"/>
      <c r="O41" s="192"/>
      <c r="P41" s="193"/>
    </row>
    <row r="42" spans="1:16" ht="15.5" x14ac:dyDescent="0.35">
      <c r="B42" s="186" t="s">
        <v>59</v>
      </c>
      <c r="C42" s="134"/>
      <c r="D42" s="188"/>
      <c r="E42" s="188"/>
      <c r="F42" s="188"/>
      <c r="G42" s="188"/>
      <c r="H42" s="189"/>
      <c r="I42" s="189"/>
      <c r="J42" s="190">
        <f t="shared" si="12"/>
        <v>0</v>
      </c>
      <c r="K42" s="196"/>
      <c r="L42" s="191"/>
      <c r="M42" s="188"/>
      <c r="N42" s="148"/>
      <c r="O42" s="192"/>
      <c r="P42" s="193"/>
    </row>
    <row r="43" spans="1:16" ht="15.5" x14ac:dyDescent="0.35">
      <c r="A43" s="18"/>
      <c r="B43" s="186" t="s">
        <v>60</v>
      </c>
      <c r="C43" s="134"/>
      <c r="D43" s="188"/>
      <c r="E43" s="188"/>
      <c r="F43" s="188"/>
      <c r="G43" s="188"/>
      <c r="H43" s="189"/>
      <c r="I43" s="189"/>
      <c r="J43" s="190">
        <f t="shared" si="12"/>
        <v>0</v>
      </c>
      <c r="K43" s="196"/>
      <c r="L43" s="191"/>
      <c r="M43" s="188"/>
      <c r="N43" s="148"/>
      <c r="O43" s="192"/>
      <c r="P43" s="193"/>
    </row>
    <row r="44" spans="1:16" s="18" customFormat="1" ht="15.5" x14ac:dyDescent="0.35">
      <c r="A44" s="17"/>
      <c r="B44" s="186" t="s">
        <v>61</v>
      </c>
      <c r="C44" s="135"/>
      <c r="D44" s="148"/>
      <c r="E44" s="148"/>
      <c r="F44" s="148"/>
      <c r="G44" s="148"/>
      <c r="H44" s="189"/>
      <c r="I44" s="189"/>
      <c r="J44" s="190">
        <f t="shared" si="12"/>
        <v>0</v>
      </c>
      <c r="K44" s="196"/>
      <c r="L44" s="197"/>
      <c r="M44" s="148"/>
      <c r="N44" s="148"/>
      <c r="O44" s="198"/>
      <c r="P44" s="193"/>
    </row>
    <row r="45" spans="1:16" ht="15.5" x14ac:dyDescent="0.35">
      <c r="B45" s="186" t="s">
        <v>62</v>
      </c>
      <c r="C45" s="135"/>
      <c r="D45" s="148"/>
      <c r="E45" s="148"/>
      <c r="F45" s="148"/>
      <c r="G45" s="148"/>
      <c r="H45" s="189"/>
      <c r="I45" s="189"/>
      <c r="J45" s="190">
        <f t="shared" si="12"/>
        <v>0</v>
      </c>
      <c r="K45" s="196"/>
      <c r="L45" s="197"/>
      <c r="M45" s="148"/>
      <c r="N45" s="148"/>
      <c r="O45" s="198"/>
      <c r="P45" s="193"/>
    </row>
    <row r="46" spans="1:16" ht="15.5" x14ac:dyDescent="0.35">
      <c r="C46" s="65" t="s">
        <v>313</v>
      </c>
      <c r="D46" s="9">
        <f>SUM(D38:D45)</f>
        <v>0</v>
      </c>
      <c r="E46" s="9">
        <f>SUM(E38:E45)</f>
        <v>0</v>
      </c>
      <c r="F46" s="9"/>
      <c r="G46" s="9">
        <f>SUM(G38:G45)</f>
        <v>0</v>
      </c>
      <c r="H46" s="9"/>
      <c r="I46" s="9"/>
      <c r="J46" s="9">
        <f>SUM(J38:J45)</f>
        <v>0</v>
      </c>
      <c r="K46" s="9"/>
      <c r="L46" s="9">
        <f>(L38*J38)+(L39*J39)+(L40*J40)+(L41*J41)+(L42*J42)+(L43*J43)+(L44*J44)+(L45*J45)</f>
        <v>0</v>
      </c>
      <c r="M46" s="9">
        <f>SUM(M38:M45)</f>
        <v>0</v>
      </c>
      <c r="N46" s="127"/>
      <c r="O46" s="198"/>
      <c r="P46" s="25"/>
    </row>
    <row r="47" spans="1:16" ht="15.5" x14ac:dyDescent="0.35">
      <c r="B47" s="203"/>
      <c r="C47" s="204"/>
      <c r="D47" s="205"/>
      <c r="E47" s="205"/>
      <c r="F47" s="205"/>
      <c r="G47" s="205"/>
      <c r="H47" s="205"/>
      <c r="I47" s="205"/>
      <c r="J47" s="205"/>
      <c r="K47" s="205"/>
      <c r="L47" s="205"/>
      <c r="M47" s="205"/>
      <c r="N47" s="205"/>
      <c r="O47" s="205"/>
      <c r="P47" s="193"/>
    </row>
    <row r="48" spans="1:16" ht="51" customHeight="1" x14ac:dyDescent="0.35">
      <c r="B48" s="65" t="s">
        <v>63</v>
      </c>
      <c r="C48" s="1053" t="s">
        <v>64</v>
      </c>
      <c r="D48" s="1054"/>
      <c r="E48" s="1054"/>
      <c r="F48" s="1054"/>
      <c r="G48" s="1054"/>
      <c r="H48" s="1054"/>
      <c r="I48" s="1054"/>
      <c r="J48" s="1054"/>
      <c r="K48" s="1054"/>
      <c r="L48" s="1054"/>
      <c r="M48" s="1054"/>
      <c r="N48" s="1054"/>
      <c r="O48" s="1055"/>
      <c r="P48" s="8"/>
    </row>
    <row r="49" spans="1:16" ht="51" customHeight="1" x14ac:dyDescent="0.35">
      <c r="B49" s="65" t="s">
        <v>65</v>
      </c>
      <c r="C49" s="1053" t="s">
        <v>66</v>
      </c>
      <c r="D49" s="1054"/>
      <c r="E49" s="1054"/>
      <c r="F49" s="1054"/>
      <c r="G49" s="1054"/>
      <c r="H49" s="1054"/>
      <c r="I49" s="1054"/>
      <c r="J49" s="1054"/>
      <c r="K49" s="1054"/>
      <c r="L49" s="1054"/>
      <c r="M49" s="1054"/>
      <c r="N49" s="1054"/>
      <c r="O49" s="1055"/>
      <c r="P49" s="24"/>
    </row>
    <row r="50" spans="1:16" ht="66" customHeight="1" x14ac:dyDescent="0.35">
      <c r="B50" s="186" t="s">
        <v>67</v>
      </c>
      <c r="C50" s="199" t="s">
        <v>68</v>
      </c>
      <c r="D50" s="188">
        <f>10000</f>
        <v>10000</v>
      </c>
      <c r="E50" s="188">
        <f>26000</f>
        <v>26000</v>
      </c>
      <c r="F50" s="188"/>
      <c r="G50" s="188"/>
      <c r="H50" s="189">
        <f>SUM(D50:E50)</f>
        <v>36000</v>
      </c>
      <c r="I50" s="189">
        <f>SUM(F50:G50)</f>
        <v>0</v>
      </c>
      <c r="J50" s="190">
        <f>SUM(D50:G50)</f>
        <v>36000</v>
      </c>
      <c r="K50" s="191">
        <v>1</v>
      </c>
      <c r="L50" s="191">
        <v>1</v>
      </c>
      <c r="M50" s="188"/>
      <c r="N50" s="148"/>
      <c r="O50" s="192"/>
      <c r="P50" s="193"/>
    </row>
    <row r="51" spans="1:16" ht="69.650000000000006" customHeight="1" x14ac:dyDescent="0.35">
      <c r="B51" s="186" t="s">
        <v>69</v>
      </c>
      <c r="C51" s="199" t="s">
        <v>70</v>
      </c>
      <c r="D51" s="188">
        <f>15000</f>
        <v>15000</v>
      </c>
      <c r="E51" s="188">
        <f>5000</f>
        <v>5000</v>
      </c>
      <c r="F51" s="188"/>
      <c r="G51" s="188"/>
      <c r="H51" s="189">
        <f t="shared" ref="H51:H52" si="13">SUM(D51:E51)</f>
        <v>20000</v>
      </c>
      <c r="I51" s="189">
        <f t="shared" ref="I51" si="14">SUM(F51:G51)</f>
        <v>0</v>
      </c>
      <c r="J51" s="190">
        <f>SUM(D51:G51)</f>
        <v>20000</v>
      </c>
      <c r="K51" s="191">
        <v>1</v>
      </c>
      <c r="L51" s="191">
        <v>1</v>
      </c>
      <c r="M51" s="188"/>
      <c r="N51" s="148"/>
      <c r="O51" s="192"/>
      <c r="P51" s="193"/>
    </row>
    <row r="52" spans="1:16" ht="91.5" customHeight="1" x14ac:dyDescent="0.35">
      <c r="B52" s="186" t="s">
        <v>71</v>
      </c>
      <c r="C52" s="201" t="s">
        <v>72</v>
      </c>
      <c r="E52" s="188">
        <f>28000</f>
        <v>28000</v>
      </c>
      <c r="F52" s="188"/>
      <c r="G52" s="188"/>
      <c r="H52" s="189">
        <f t="shared" si="13"/>
        <v>28000</v>
      </c>
      <c r="I52" s="189">
        <f>SUM(F52:G52)</f>
        <v>0</v>
      </c>
      <c r="J52" s="190">
        <f>SUM(D52:G52)</f>
        <v>28000</v>
      </c>
      <c r="K52" s="191">
        <v>1</v>
      </c>
      <c r="L52" s="191">
        <v>1</v>
      </c>
      <c r="M52" s="188"/>
      <c r="N52" s="148"/>
      <c r="O52" s="192"/>
      <c r="P52" s="193"/>
    </row>
    <row r="53" spans="1:16" ht="15.5" x14ac:dyDescent="0.35">
      <c r="B53" s="186" t="s">
        <v>73</v>
      </c>
      <c r="C53" s="201"/>
      <c r="D53" s="188"/>
      <c r="E53" s="188"/>
      <c r="F53" s="188"/>
      <c r="G53" s="188"/>
      <c r="H53" s="189"/>
      <c r="I53" s="189"/>
      <c r="J53" s="190">
        <f t="shared" ref="J53:J57" si="15">SUM(D53:G53)</f>
        <v>0</v>
      </c>
      <c r="K53" s="196"/>
      <c r="L53" s="191"/>
      <c r="M53" s="188"/>
      <c r="N53" s="148"/>
      <c r="O53" s="192"/>
      <c r="P53" s="193"/>
    </row>
    <row r="54" spans="1:16" ht="15.5" x14ac:dyDescent="0.35">
      <c r="B54" s="186" t="s">
        <v>74</v>
      </c>
      <c r="D54" s="188"/>
      <c r="E54" s="188"/>
      <c r="F54" s="188"/>
      <c r="G54" s="188"/>
      <c r="H54" s="189"/>
      <c r="I54" s="189"/>
      <c r="J54" s="190">
        <f t="shared" si="15"/>
        <v>0</v>
      </c>
      <c r="K54" s="196"/>
      <c r="L54" s="191"/>
      <c r="M54" s="188"/>
      <c r="N54" s="148"/>
      <c r="O54" s="192"/>
      <c r="P54" s="193"/>
    </row>
    <row r="55" spans="1:16" ht="15.5" x14ac:dyDescent="0.35">
      <c r="B55" s="186" t="s">
        <v>75</v>
      </c>
      <c r="C55" s="134"/>
      <c r="D55" s="188"/>
      <c r="E55" s="188"/>
      <c r="F55" s="188"/>
      <c r="G55" s="188"/>
      <c r="H55" s="189"/>
      <c r="I55" s="189"/>
      <c r="J55" s="190">
        <f t="shared" si="15"/>
        <v>0</v>
      </c>
      <c r="K55" s="196"/>
      <c r="L55" s="191"/>
      <c r="M55" s="188"/>
      <c r="N55" s="148"/>
      <c r="O55" s="192"/>
      <c r="P55" s="193"/>
    </row>
    <row r="56" spans="1:16" ht="15.5" x14ac:dyDescent="0.35">
      <c r="A56" s="18"/>
      <c r="B56" s="186" t="s">
        <v>76</v>
      </c>
      <c r="C56" s="135"/>
      <c r="D56" s="148"/>
      <c r="E56" s="148"/>
      <c r="F56" s="148"/>
      <c r="G56" s="148"/>
      <c r="H56" s="189"/>
      <c r="I56" s="189"/>
      <c r="J56" s="190">
        <f t="shared" si="15"/>
        <v>0</v>
      </c>
      <c r="K56" s="196"/>
      <c r="L56" s="197"/>
      <c r="M56" s="148"/>
      <c r="N56" s="148"/>
      <c r="O56" s="198"/>
      <c r="P56" s="193"/>
    </row>
    <row r="57" spans="1:16" s="18" customFormat="1" ht="15.5" x14ac:dyDescent="0.35">
      <c r="B57" s="186" t="s">
        <v>77</v>
      </c>
      <c r="C57" s="135"/>
      <c r="D57" s="148"/>
      <c r="E57" s="148"/>
      <c r="F57" s="148"/>
      <c r="G57" s="148"/>
      <c r="H57" s="189"/>
      <c r="I57" s="189"/>
      <c r="J57" s="190">
        <f t="shared" si="15"/>
        <v>0</v>
      </c>
      <c r="K57" s="196"/>
      <c r="L57" s="197"/>
      <c r="M57" s="148"/>
      <c r="N57" s="148"/>
      <c r="O57" s="198"/>
      <c r="P57" s="193"/>
    </row>
    <row r="58" spans="1:16" s="18" customFormat="1" ht="15.5" x14ac:dyDescent="0.35">
      <c r="A58" s="17"/>
      <c r="B58" s="17"/>
      <c r="C58" s="65" t="s">
        <v>313</v>
      </c>
      <c r="D58" s="9">
        <f>SUM(D50:D57)</f>
        <v>25000</v>
      </c>
      <c r="E58" s="9">
        <f>SUM(E50:E57)</f>
        <v>59000</v>
      </c>
      <c r="F58" s="9">
        <f t="shared" ref="F58:I58" si="16">SUM(F50:F57)</f>
        <v>0</v>
      </c>
      <c r="G58" s="9">
        <f t="shared" si="16"/>
        <v>0</v>
      </c>
      <c r="H58" s="9">
        <f t="shared" si="16"/>
        <v>84000</v>
      </c>
      <c r="I58" s="9">
        <f t="shared" si="16"/>
        <v>0</v>
      </c>
      <c r="J58" s="11">
        <f>SUM(J50:J57)</f>
        <v>84000</v>
      </c>
      <c r="K58" s="9">
        <f>(H50*K50)+(H51*K51)+(H52*K52)+(H53*K53)+(H54*K54)+(H55*K55)+(H56*K56)+(H57*K57)</f>
        <v>84000</v>
      </c>
      <c r="L58" s="9">
        <f>(L50*J50)+(L51*J51)+(L52*J52)+(L53*J53)+(L54*J54)+(L55*J55)+(L56*J56)+(L57*J57)</f>
        <v>84000</v>
      </c>
      <c r="M58" s="9">
        <f>SUM(M50:M57)</f>
        <v>0</v>
      </c>
      <c r="N58" s="127"/>
      <c r="O58" s="198"/>
      <c r="P58" s="25"/>
    </row>
    <row r="59" spans="1:16" ht="51" customHeight="1" x14ac:dyDescent="0.35">
      <c r="B59" s="65" t="s">
        <v>253</v>
      </c>
      <c r="C59" s="1053" t="s">
        <v>79</v>
      </c>
      <c r="D59" s="1054"/>
      <c r="E59" s="1054"/>
      <c r="F59" s="1054"/>
      <c r="G59" s="1054"/>
      <c r="H59" s="1054"/>
      <c r="I59" s="1054"/>
      <c r="J59" s="1054"/>
      <c r="K59" s="1054"/>
      <c r="L59" s="1054"/>
      <c r="M59" s="1054"/>
      <c r="N59" s="1054"/>
      <c r="O59" s="1055"/>
      <c r="P59" s="24"/>
    </row>
    <row r="60" spans="1:16" ht="46.5" x14ac:dyDescent="0.35">
      <c r="B60" s="186" t="s">
        <v>80</v>
      </c>
      <c r="C60" s="134" t="s">
        <v>81</v>
      </c>
      <c r="D60" s="206"/>
      <c r="E60" s="188">
        <f>28000</f>
        <v>28000</v>
      </c>
      <c r="F60" s="188"/>
      <c r="G60" s="195"/>
      <c r="H60" s="189">
        <f t="shared" ref="H60:H62" si="17">SUM(D60:E60)</f>
        <v>28000</v>
      </c>
      <c r="I60" s="189">
        <f>SUM(F60:G60)</f>
        <v>0</v>
      </c>
      <c r="J60" s="190">
        <f>SUM(E60:G60)</f>
        <v>28000</v>
      </c>
      <c r="K60" s="191">
        <v>0.4</v>
      </c>
      <c r="L60" s="191">
        <v>0.4</v>
      </c>
      <c r="M60" s="188"/>
      <c r="N60" s="148"/>
      <c r="O60" s="192"/>
      <c r="P60" s="193"/>
    </row>
    <row r="61" spans="1:16" ht="77.5" x14ac:dyDescent="0.35">
      <c r="B61" s="186" t="s">
        <v>82</v>
      </c>
      <c r="C61" s="134" t="s">
        <v>83</v>
      </c>
      <c r="D61" s="206"/>
      <c r="E61" s="188">
        <f>25000</f>
        <v>25000</v>
      </c>
      <c r="F61" s="188"/>
      <c r="G61" s="195"/>
      <c r="H61" s="189">
        <f t="shared" si="17"/>
        <v>25000</v>
      </c>
      <c r="I61" s="189">
        <f>SUM(F61:G61)</f>
        <v>0</v>
      </c>
      <c r="J61" s="190">
        <f>SUM(E61:G61)</f>
        <v>25000</v>
      </c>
      <c r="K61" s="191">
        <v>1</v>
      </c>
      <c r="L61" s="191">
        <v>1</v>
      </c>
      <c r="M61" s="188"/>
      <c r="N61" s="148"/>
      <c r="O61" s="192"/>
      <c r="P61" s="193"/>
    </row>
    <row r="62" spans="1:16" ht="62" x14ac:dyDescent="0.35">
      <c r="B62" s="186" t="s">
        <v>84</v>
      </c>
      <c r="C62" s="199" t="s">
        <v>85</v>
      </c>
      <c r="D62" s="188">
        <f>20000</f>
        <v>20000</v>
      </c>
      <c r="E62" s="188">
        <v>28000</v>
      </c>
      <c r="F62" s="188"/>
      <c r="G62" s="188"/>
      <c r="H62" s="189">
        <f t="shared" si="17"/>
        <v>48000</v>
      </c>
      <c r="I62" s="189">
        <f t="shared" ref="I62" si="18">SUM(F62:G62)</f>
        <v>0</v>
      </c>
      <c r="J62" s="190">
        <f>SUM(D62:G62)</f>
        <v>48000</v>
      </c>
      <c r="K62" s="191">
        <v>0.7</v>
      </c>
      <c r="L62" s="191">
        <v>0.7</v>
      </c>
      <c r="M62" s="188"/>
      <c r="N62" s="148"/>
      <c r="O62" s="192"/>
      <c r="P62" s="193"/>
    </row>
    <row r="63" spans="1:16" ht="18.649999999999999" customHeight="1" x14ac:dyDescent="0.35">
      <c r="B63" s="186" t="s">
        <v>86</v>
      </c>
      <c r="C63" s="199" t="s">
        <v>87</v>
      </c>
      <c r="D63" s="188">
        <v>10000</v>
      </c>
      <c r="E63" s="188"/>
      <c r="F63" s="188"/>
      <c r="G63" s="188"/>
      <c r="H63" s="189">
        <f>SUM(D63:E63)</f>
        <v>10000</v>
      </c>
      <c r="I63" s="189">
        <f>SUM(F63:G63)</f>
        <v>0</v>
      </c>
      <c r="J63" s="190">
        <f>SUM(D63:G63)</f>
        <v>10000</v>
      </c>
      <c r="K63" s="191">
        <v>1</v>
      </c>
      <c r="L63" s="191">
        <v>1</v>
      </c>
      <c r="M63" s="188"/>
      <c r="N63" s="148"/>
      <c r="O63" s="192"/>
      <c r="P63" s="193"/>
    </row>
    <row r="64" spans="1:16" ht="108.5" x14ac:dyDescent="0.35">
      <c r="B64" s="186" t="s">
        <v>88</v>
      </c>
      <c r="C64" s="135" t="s">
        <v>89</v>
      </c>
      <c r="D64" s="148">
        <f>6000</f>
        <v>6000</v>
      </c>
      <c r="E64" s="207">
        <f>5600</f>
        <v>5600</v>
      </c>
      <c r="F64" s="207"/>
      <c r="G64" s="148"/>
      <c r="H64" s="189">
        <f>SUM(D64:E64)</f>
        <v>11600</v>
      </c>
      <c r="I64" s="189">
        <f>SUM(F64:G64)</f>
        <v>0</v>
      </c>
      <c r="J64" s="190">
        <f>SUM(D64:G64)</f>
        <v>11600</v>
      </c>
      <c r="K64" s="197">
        <v>1</v>
      </c>
      <c r="L64" s="197">
        <v>1</v>
      </c>
      <c r="M64" s="188"/>
      <c r="N64" s="148"/>
      <c r="O64" s="192"/>
      <c r="P64" s="193"/>
    </row>
    <row r="65" spans="1:16" ht="101.15" customHeight="1" x14ac:dyDescent="0.35">
      <c r="B65" s="186" t="s">
        <v>90</v>
      </c>
      <c r="C65" s="135" t="s">
        <v>91</v>
      </c>
      <c r="D65" s="148">
        <f>10000</f>
        <v>10000</v>
      </c>
      <c r="E65" s="148">
        <f>6000</f>
        <v>6000</v>
      </c>
      <c r="F65" s="148"/>
      <c r="G65" s="148"/>
      <c r="H65" s="189">
        <f>SUM(D65:E65)</f>
        <v>16000</v>
      </c>
      <c r="I65" s="189">
        <f>SUM(F65:G65)</f>
        <v>0</v>
      </c>
      <c r="J65" s="190">
        <f>SUM(D65:G65)</f>
        <v>16000</v>
      </c>
      <c r="K65" s="197">
        <v>1</v>
      </c>
      <c r="L65" s="197">
        <v>1</v>
      </c>
      <c r="M65" s="188"/>
      <c r="N65" s="148"/>
      <c r="O65" s="192"/>
      <c r="P65" s="193"/>
    </row>
    <row r="66" spans="1:16" ht="15.5" x14ac:dyDescent="0.35">
      <c r="C66" s="65" t="s">
        <v>313</v>
      </c>
      <c r="D66" s="11">
        <f t="shared" ref="D66:J66" si="19">SUM(D60:D65)</f>
        <v>46000</v>
      </c>
      <c r="E66" s="11">
        <f t="shared" si="19"/>
        <v>92600</v>
      </c>
      <c r="F66" s="11">
        <f t="shared" si="19"/>
        <v>0</v>
      </c>
      <c r="G66" s="11">
        <f t="shared" si="19"/>
        <v>0</v>
      </c>
      <c r="H66" s="11">
        <f t="shared" si="19"/>
        <v>138600</v>
      </c>
      <c r="I66" s="11">
        <f t="shared" si="19"/>
        <v>0</v>
      </c>
      <c r="J66" s="11">
        <f t="shared" si="19"/>
        <v>138600</v>
      </c>
      <c r="K66" s="9">
        <f>(H60*K60)+(H61*K61)+(H62*K62)+(H63*K63)+(H64*K64)+(H65*K65)</f>
        <v>107400</v>
      </c>
      <c r="L66" s="9">
        <f>(L60*J60)+(L61*J61)+(L62*J62)+(L63*J63)+(L64*J64)+(L65*J65)</f>
        <v>107400</v>
      </c>
      <c r="M66" s="114">
        <f>SUM(M60:M65)</f>
        <v>0</v>
      </c>
      <c r="N66" s="128"/>
      <c r="O66" s="198"/>
      <c r="P66" s="25"/>
    </row>
    <row r="67" spans="1:16" ht="51" customHeight="1" x14ac:dyDescent="0.35">
      <c r="B67" s="65" t="s">
        <v>254</v>
      </c>
      <c r="C67" s="1050" t="s">
        <v>95</v>
      </c>
      <c r="D67" s="1051"/>
      <c r="E67" s="1051"/>
      <c r="F67" s="1051"/>
      <c r="G67" s="1051"/>
      <c r="H67" s="1051"/>
      <c r="I67" s="1051"/>
      <c r="J67" s="1051"/>
      <c r="K67" s="1051"/>
      <c r="L67" s="1051"/>
      <c r="M67" s="1051"/>
      <c r="N67" s="1051"/>
      <c r="O67" s="1052"/>
      <c r="P67" s="24"/>
    </row>
    <row r="68" spans="1:16" ht="51.65" customHeight="1" x14ac:dyDescent="0.35">
      <c r="B68" s="186" t="s">
        <v>96</v>
      </c>
      <c r="C68" s="199" t="s">
        <v>97</v>
      </c>
      <c r="D68" s="200">
        <v>15000</v>
      </c>
      <c r="E68" s="200">
        <v>29506</v>
      </c>
      <c r="F68" s="200"/>
      <c r="G68" s="200"/>
      <c r="H68" s="208">
        <f>SUM(D68:E68)</f>
        <v>44506</v>
      </c>
      <c r="I68" s="208">
        <f t="shared" ref="I68:I75" si="20">SUM(F68:G68)</f>
        <v>0</v>
      </c>
      <c r="J68" s="209">
        <f>SUM(D68:G68)</f>
        <v>44506</v>
      </c>
      <c r="K68" s="210">
        <v>1</v>
      </c>
      <c r="L68" s="210">
        <v>1</v>
      </c>
      <c r="M68" s="200"/>
      <c r="N68" s="207"/>
      <c r="O68" s="211"/>
      <c r="P68" s="193"/>
    </row>
    <row r="69" spans="1:16" ht="34.5" customHeight="1" x14ac:dyDescent="0.35">
      <c r="B69" s="186" t="s">
        <v>98</v>
      </c>
      <c r="C69" s="199" t="s">
        <v>99</v>
      </c>
      <c r="D69" s="200">
        <v>5000</v>
      </c>
      <c r="E69" s="200">
        <v>31784</v>
      </c>
      <c r="F69" s="200"/>
      <c r="G69" s="200"/>
      <c r="H69" s="208">
        <f t="shared" ref="H69:H74" si="21">SUM(D69:E69)</f>
        <v>36784</v>
      </c>
      <c r="I69" s="208">
        <f t="shared" si="20"/>
        <v>0</v>
      </c>
      <c r="J69" s="209">
        <f>SUM(D69:G69)</f>
        <v>36784</v>
      </c>
      <c r="K69" s="210">
        <v>1</v>
      </c>
      <c r="L69" s="210">
        <v>1</v>
      </c>
      <c r="M69" s="200"/>
      <c r="N69" s="207"/>
      <c r="O69" s="211"/>
      <c r="P69" s="193"/>
    </row>
    <row r="70" spans="1:16" ht="62" x14ac:dyDescent="0.35">
      <c r="B70" s="186" t="s">
        <v>100</v>
      </c>
      <c r="C70" s="199" t="s">
        <v>101</v>
      </c>
      <c r="D70" s="212">
        <v>10000</v>
      </c>
      <c r="E70" s="200"/>
      <c r="F70" s="200"/>
      <c r="G70" s="200"/>
      <c r="H70" s="208">
        <f t="shared" si="21"/>
        <v>10000</v>
      </c>
      <c r="I70" s="208">
        <f t="shared" si="20"/>
        <v>0</v>
      </c>
      <c r="J70" s="209">
        <f>SUM(D70:G70)</f>
        <v>10000</v>
      </c>
      <c r="K70" s="210">
        <v>1</v>
      </c>
      <c r="L70" s="210">
        <v>1</v>
      </c>
      <c r="M70" s="200"/>
      <c r="N70" s="207"/>
      <c r="O70" s="211"/>
      <c r="P70" s="193"/>
    </row>
    <row r="71" spans="1:16" ht="50.5" customHeight="1" x14ac:dyDescent="0.35">
      <c r="A71" s="18"/>
      <c r="B71" s="186" t="s">
        <v>102</v>
      </c>
      <c r="C71" s="199" t="s">
        <v>103</v>
      </c>
      <c r="D71" s="200">
        <f>15000</f>
        <v>15000</v>
      </c>
      <c r="E71" s="200">
        <v>15000</v>
      </c>
      <c r="F71" s="200"/>
      <c r="G71" s="200"/>
      <c r="H71" s="208">
        <f t="shared" si="21"/>
        <v>30000</v>
      </c>
      <c r="I71" s="208">
        <f t="shared" si="20"/>
        <v>0</v>
      </c>
      <c r="J71" s="209">
        <f>SUM(D71:G71)</f>
        <v>30000</v>
      </c>
      <c r="K71" s="210">
        <v>1</v>
      </c>
      <c r="L71" s="210">
        <v>1</v>
      </c>
      <c r="M71" s="200"/>
      <c r="N71" s="207"/>
      <c r="O71" s="211"/>
      <c r="P71" s="193"/>
    </row>
    <row r="72" spans="1:16" s="18" customFormat="1" ht="15.5" x14ac:dyDescent="0.35">
      <c r="A72" s="17"/>
      <c r="B72" s="186" t="s">
        <v>104</v>
      </c>
      <c r="C72" s="134"/>
      <c r="D72" s="188"/>
      <c r="E72" s="188"/>
      <c r="F72" s="188"/>
      <c r="G72" s="188"/>
      <c r="H72" s="189">
        <f t="shared" si="21"/>
        <v>0</v>
      </c>
      <c r="I72" s="189">
        <f t="shared" si="20"/>
        <v>0</v>
      </c>
      <c r="J72" s="190">
        <f t="shared" ref="J72:J75" si="22">SUM(D72:G72)</f>
        <v>0</v>
      </c>
      <c r="K72" s="196"/>
      <c r="L72" s="191"/>
      <c r="M72" s="188"/>
      <c r="N72" s="148"/>
      <c r="O72" s="192"/>
      <c r="P72" s="193"/>
    </row>
    <row r="73" spans="1:16" ht="15.5" x14ac:dyDescent="0.35">
      <c r="B73" s="186" t="s">
        <v>105</v>
      </c>
      <c r="C73" s="134"/>
      <c r="D73" s="188"/>
      <c r="E73" s="188"/>
      <c r="F73" s="188"/>
      <c r="G73" s="188"/>
      <c r="H73" s="189">
        <f t="shared" si="21"/>
        <v>0</v>
      </c>
      <c r="I73" s="189">
        <f t="shared" si="20"/>
        <v>0</v>
      </c>
      <c r="J73" s="190">
        <f t="shared" si="22"/>
        <v>0</v>
      </c>
      <c r="K73" s="196"/>
      <c r="L73" s="191"/>
      <c r="M73" s="188"/>
      <c r="N73" s="148"/>
      <c r="O73" s="192"/>
      <c r="P73" s="193"/>
    </row>
    <row r="74" spans="1:16" ht="15.5" x14ac:dyDescent="0.35">
      <c r="B74" s="186" t="s">
        <v>106</v>
      </c>
      <c r="C74" s="135"/>
      <c r="D74" s="148"/>
      <c r="E74" s="148"/>
      <c r="F74" s="148"/>
      <c r="G74" s="148"/>
      <c r="H74" s="189">
        <f t="shared" si="21"/>
        <v>0</v>
      </c>
      <c r="I74" s="189">
        <f t="shared" si="20"/>
        <v>0</v>
      </c>
      <c r="J74" s="190">
        <f t="shared" si="22"/>
        <v>0</v>
      </c>
      <c r="K74" s="196"/>
      <c r="L74" s="197"/>
      <c r="M74" s="148"/>
      <c r="N74" s="148"/>
      <c r="O74" s="198"/>
      <c r="P74" s="193"/>
    </row>
    <row r="75" spans="1:16" ht="15.5" x14ac:dyDescent="0.35">
      <c r="B75" s="186" t="s">
        <v>107</v>
      </c>
      <c r="C75" s="135"/>
      <c r="D75" s="148"/>
      <c r="E75" s="148"/>
      <c r="F75" s="148"/>
      <c r="G75" s="148"/>
      <c r="H75" s="189"/>
      <c r="I75" s="189">
        <f t="shared" si="20"/>
        <v>0</v>
      </c>
      <c r="J75" s="190">
        <f t="shared" si="22"/>
        <v>0</v>
      </c>
      <c r="K75" s="196"/>
      <c r="L75" s="197"/>
      <c r="M75" s="148"/>
      <c r="N75" s="148"/>
      <c r="O75" s="198"/>
      <c r="P75" s="193"/>
    </row>
    <row r="76" spans="1:16" ht="15.5" x14ac:dyDescent="0.35">
      <c r="C76" s="65" t="s">
        <v>318</v>
      </c>
      <c r="D76" s="11">
        <f>SUM(D68:D75)</f>
        <v>45000</v>
      </c>
      <c r="E76" s="11">
        <f>SUM(E68:E75)</f>
        <v>76290</v>
      </c>
      <c r="F76" s="11">
        <f>SUM(F68:F75)</f>
        <v>0</v>
      </c>
      <c r="G76" s="11">
        <f>SUM(G68:G75)</f>
        <v>0</v>
      </c>
      <c r="H76" s="11">
        <f t="shared" ref="H76:I76" si="23">SUM(H68:H75)</f>
        <v>121290</v>
      </c>
      <c r="I76" s="11">
        <f t="shared" si="23"/>
        <v>0</v>
      </c>
      <c r="J76" s="11">
        <f>SUM(J68:J75)</f>
        <v>121290</v>
      </c>
      <c r="K76" s="9">
        <f>(H68*K68)+(H69*K69)+(H70*K70)+(H71*K71)+(H72*K72)+(H73*K73)+(H74*K74)+(H75*K75)</f>
        <v>121290</v>
      </c>
      <c r="L76" s="9">
        <f>(L68*J68)+(L69*J69)+(L70*J70)+(L71*J71)+(L72*J72)+(L73*J73)+(L74*J74)+(L75*J75)</f>
        <v>121290</v>
      </c>
      <c r="M76" s="114">
        <f>SUM(M68:M75)</f>
        <v>0</v>
      </c>
      <c r="N76" s="128"/>
      <c r="O76" s="198"/>
      <c r="P76" s="25"/>
    </row>
    <row r="77" spans="1:16" ht="51" customHeight="1" x14ac:dyDescent="0.35">
      <c r="B77" s="65" t="s">
        <v>255</v>
      </c>
      <c r="C77" s="963"/>
      <c r="D77" s="964"/>
      <c r="E77" s="964"/>
      <c r="F77" s="964"/>
      <c r="G77" s="964"/>
      <c r="H77" s="964"/>
      <c r="I77" s="964"/>
      <c r="J77" s="964"/>
      <c r="K77" s="964"/>
      <c r="L77" s="964"/>
      <c r="M77" s="964"/>
      <c r="N77" s="964"/>
      <c r="O77" s="965"/>
      <c r="P77" s="24"/>
    </row>
    <row r="78" spans="1:16" ht="15.5" x14ac:dyDescent="0.35">
      <c r="B78" s="186" t="s">
        <v>109</v>
      </c>
      <c r="C78" s="134"/>
      <c r="D78" s="188"/>
      <c r="E78" s="188"/>
      <c r="F78" s="188"/>
      <c r="G78" s="188"/>
      <c r="H78" s="189"/>
      <c r="I78" s="189"/>
      <c r="J78" s="190">
        <f>SUM(D78:G78)</f>
        <v>0</v>
      </c>
      <c r="K78" s="196"/>
      <c r="L78" s="191"/>
      <c r="M78" s="188"/>
      <c r="N78" s="148"/>
      <c r="O78" s="192"/>
      <c r="P78" s="193"/>
    </row>
    <row r="79" spans="1:16" ht="15.5" x14ac:dyDescent="0.35">
      <c r="B79" s="186" t="s">
        <v>110</v>
      </c>
      <c r="C79" s="134"/>
      <c r="D79" s="188"/>
      <c r="E79" s="188"/>
      <c r="F79" s="188"/>
      <c r="G79" s="188"/>
      <c r="H79" s="189"/>
      <c r="I79" s="189"/>
      <c r="J79" s="190">
        <f t="shared" ref="J79:J85" si="24">SUM(D79:G79)</f>
        <v>0</v>
      </c>
      <c r="K79" s="196"/>
      <c r="L79" s="191"/>
      <c r="M79" s="188"/>
      <c r="N79" s="148"/>
      <c r="O79" s="192"/>
      <c r="P79" s="193"/>
    </row>
    <row r="80" spans="1:16" ht="15.5" x14ac:dyDescent="0.35">
      <c r="B80" s="186" t="s">
        <v>111</v>
      </c>
      <c r="C80" s="134"/>
      <c r="D80" s="188"/>
      <c r="E80" s="188"/>
      <c r="F80" s="188"/>
      <c r="G80" s="188"/>
      <c r="H80" s="189"/>
      <c r="I80" s="189"/>
      <c r="J80" s="190">
        <f t="shared" si="24"/>
        <v>0</v>
      </c>
      <c r="K80" s="196"/>
      <c r="L80" s="191"/>
      <c r="M80" s="188"/>
      <c r="N80" s="148"/>
      <c r="O80" s="192"/>
      <c r="P80" s="193"/>
    </row>
    <row r="81" spans="2:16" ht="15.5" x14ac:dyDescent="0.35">
      <c r="B81" s="186" t="s">
        <v>112</v>
      </c>
      <c r="C81" s="134"/>
      <c r="D81" s="188"/>
      <c r="E81" s="188"/>
      <c r="F81" s="188"/>
      <c r="G81" s="188"/>
      <c r="H81" s="189"/>
      <c r="I81" s="189"/>
      <c r="J81" s="190">
        <f t="shared" si="24"/>
        <v>0</v>
      </c>
      <c r="K81" s="196"/>
      <c r="L81" s="191"/>
      <c r="M81" s="188"/>
      <c r="N81" s="148"/>
      <c r="O81" s="192"/>
      <c r="P81" s="193"/>
    </row>
    <row r="82" spans="2:16" ht="15.5" x14ac:dyDescent="0.35">
      <c r="B82" s="186" t="s">
        <v>113</v>
      </c>
      <c r="C82" s="134"/>
      <c r="D82" s="188"/>
      <c r="E82" s="188"/>
      <c r="F82" s="188"/>
      <c r="G82" s="188"/>
      <c r="H82" s="189"/>
      <c r="I82" s="189"/>
      <c r="J82" s="190">
        <f t="shared" si="24"/>
        <v>0</v>
      </c>
      <c r="K82" s="196"/>
      <c r="L82" s="191"/>
      <c r="M82" s="188"/>
      <c r="N82" s="148"/>
      <c r="O82" s="192"/>
      <c r="P82" s="193"/>
    </row>
    <row r="83" spans="2:16" ht="15.5" x14ac:dyDescent="0.35">
      <c r="B83" s="186" t="s">
        <v>114</v>
      </c>
      <c r="C83" s="134"/>
      <c r="D83" s="188"/>
      <c r="E83" s="188"/>
      <c r="F83" s="188"/>
      <c r="G83" s="188"/>
      <c r="H83" s="189"/>
      <c r="I83" s="189"/>
      <c r="J83" s="190">
        <f t="shared" si="24"/>
        <v>0</v>
      </c>
      <c r="K83" s="196"/>
      <c r="L83" s="191"/>
      <c r="M83" s="188"/>
      <c r="N83" s="148"/>
      <c r="O83" s="192"/>
      <c r="P83" s="193"/>
    </row>
    <row r="84" spans="2:16" ht="15.5" x14ac:dyDescent="0.35">
      <c r="B84" s="186" t="s">
        <v>115</v>
      </c>
      <c r="C84" s="135"/>
      <c r="D84" s="148"/>
      <c r="E84" s="148"/>
      <c r="F84" s="148"/>
      <c r="G84" s="148"/>
      <c r="H84" s="189"/>
      <c r="I84" s="189"/>
      <c r="J84" s="190">
        <f t="shared" si="24"/>
        <v>0</v>
      </c>
      <c r="K84" s="196"/>
      <c r="L84" s="197"/>
      <c r="M84" s="148"/>
      <c r="N84" s="148"/>
      <c r="O84" s="198"/>
      <c r="P84" s="193"/>
    </row>
    <row r="85" spans="2:16" ht="15.5" x14ac:dyDescent="0.35">
      <c r="B85" s="186" t="s">
        <v>116</v>
      </c>
      <c r="C85" s="135"/>
      <c r="D85" s="148"/>
      <c r="E85" s="148"/>
      <c r="F85" s="148"/>
      <c r="G85" s="148"/>
      <c r="H85" s="189"/>
      <c r="I85" s="189"/>
      <c r="J85" s="190">
        <f t="shared" si="24"/>
        <v>0</v>
      </c>
      <c r="K85" s="196"/>
      <c r="L85" s="197"/>
      <c r="M85" s="148"/>
      <c r="N85" s="148"/>
      <c r="O85" s="198"/>
      <c r="P85" s="193"/>
    </row>
    <row r="86" spans="2:16" ht="15.5" x14ac:dyDescent="0.35">
      <c r="C86" s="65" t="s">
        <v>313</v>
      </c>
      <c r="D86" s="9">
        <f>SUM(D78:D85)</f>
        <v>0</v>
      </c>
      <c r="E86" s="9">
        <f>SUM(E78:E85)</f>
        <v>0</v>
      </c>
      <c r="F86" s="9"/>
      <c r="G86" s="9">
        <f>SUM(G78:G85)</f>
        <v>0</v>
      </c>
      <c r="H86" s="9"/>
      <c r="I86" s="9"/>
      <c r="J86" s="9">
        <f>SUM(J78:J85)</f>
        <v>0</v>
      </c>
      <c r="K86" s="9"/>
      <c r="L86" s="9">
        <f>(L78*J78)+(L79*J79)+(L80*J80)+(L81*J81)+(L82*J82)+(L83*J83)+(L84*J84)+(L85*J85)</f>
        <v>0</v>
      </c>
      <c r="M86" s="114">
        <f>SUM(M78:M85)</f>
        <v>0</v>
      </c>
      <c r="N86" s="128"/>
      <c r="O86" s="198"/>
      <c r="P86" s="25"/>
    </row>
    <row r="87" spans="2:16" ht="15.75" customHeight="1" x14ac:dyDescent="0.35">
      <c r="B87" s="4"/>
      <c r="C87" s="203"/>
      <c r="D87" s="155"/>
      <c r="E87" s="155"/>
      <c r="F87" s="155"/>
      <c r="G87" s="155"/>
      <c r="H87" s="155"/>
      <c r="I87" s="155"/>
      <c r="J87" s="155"/>
      <c r="K87" s="155"/>
      <c r="L87" s="155"/>
      <c r="M87" s="155"/>
      <c r="N87" s="155"/>
      <c r="O87" s="203"/>
      <c r="P87" s="2"/>
    </row>
    <row r="88" spans="2:16" ht="51" customHeight="1" x14ac:dyDescent="0.35">
      <c r="B88" s="65" t="s">
        <v>117</v>
      </c>
      <c r="C88" s="1053" t="s">
        <v>118</v>
      </c>
      <c r="D88" s="1054"/>
      <c r="E88" s="1054"/>
      <c r="F88" s="1054"/>
      <c r="G88" s="1054"/>
      <c r="H88" s="1054"/>
      <c r="I88" s="1054"/>
      <c r="J88" s="1054"/>
      <c r="K88" s="1054"/>
      <c r="L88" s="1054"/>
      <c r="M88" s="1054"/>
      <c r="N88" s="1054"/>
      <c r="O88" s="1055"/>
      <c r="P88" s="8"/>
    </row>
    <row r="89" spans="2:16" ht="51" customHeight="1" x14ac:dyDescent="0.35">
      <c r="B89" s="65" t="s">
        <v>257</v>
      </c>
      <c r="C89" s="1050" t="s">
        <v>120</v>
      </c>
      <c r="D89" s="1051"/>
      <c r="E89" s="1051"/>
      <c r="F89" s="1051"/>
      <c r="G89" s="1051"/>
      <c r="H89" s="1051"/>
      <c r="I89" s="1051"/>
      <c r="J89" s="1051"/>
      <c r="K89" s="1051"/>
      <c r="L89" s="1051"/>
      <c r="M89" s="1051"/>
      <c r="N89" s="1051"/>
      <c r="O89" s="1052"/>
      <c r="P89" s="24"/>
    </row>
    <row r="90" spans="2:16" ht="93" x14ac:dyDescent="0.35">
      <c r="B90" s="186" t="s">
        <v>121</v>
      </c>
      <c r="C90" s="134" t="s">
        <v>122</v>
      </c>
      <c r="D90" s="188">
        <f>7000</f>
        <v>7000</v>
      </c>
      <c r="E90" s="188"/>
      <c r="F90" s="188">
        <v>10000</v>
      </c>
      <c r="G90" s="188">
        <v>37000</v>
      </c>
      <c r="H90" s="189">
        <f>SUM(D90:E90)</f>
        <v>7000</v>
      </c>
      <c r="I90" s="189">
        <f>SUM(F90:G90)</f>
        <v>47000</v>
      </c>
      <c r="J90" s="190">
        <f>SUM(D90:G90)</f>
        <v>54000</v>
      </c>
      <c r="K90" s="191">
        <v>1</v>
      </c>
      <c r="L90" s="191">
        <v>1</v>
      </c>
      <c r="M90" s="188"/>
      <c r="N90" s="148"/>
      <c r="O90" s="192"/>
      <c r="P90" s="193"/>
    </row>
    <row r="91" spans="2:16" ht="77.5" x14ac:dyDescent="0.35">
      <c r="B91" s="186" t="s">
        <v>123</v>
      </c>
      <c r="C91" s="134" t="s">
        <v>124</v>
      </c>
      <c r="D91" s="188">
        <f>4500</f>
        <v>4500</v>
      </c>
      <c r="E91" s="188"/>
      <c r="F91" s="188"/>
      <c r="G91" s="188">
        <v>5000</v>
      </c>
      <c r="H91" s="189">
        <f t="shared" ref="H91:H93" si="25">SUM(D91:E91)</f>
        <v>4500</v>
      </c>
      <c r="I91" s="189">
        <f t="shared" ref="I91:I93" si="26">SUM(F91:G91)</f>
        <v>5000</v>
      </c>
      <c r="J91" s="190">
        <f>SUM(D91:G91)</f>
        <v>9500</v>
      </c>
      <c r="K91" s="191">
        <v>1</v>
      </c>
      <c r="L91" s="191">
        <v>1</v>
      </c>
      <c r="M91" s="188"/>
      <c r="N91" s="148"/>
      <c r="O91" s="192"/>
      <c r="P91" s="193"/>
    </row>
    <row r="92" spans="2:16" ht="68.5" customHeight="1" x14ac:dyDescent="0.35">
      <c r="B92" s="186" t="s">
        <v>125</v>
      </c>
      <c r="C92" s="199" t="s">
        <v>126</v>
      </c>
      <c r="D92" s="200">
        <v>10000</v>
      </c>
      <c r="E92" s="200"/>
      <c r="F92" s="200">
        <v>22000</v>
      </c>
      <c r="G92" s="200">
        <v>48000</v>
      </c>
      <c r="H92" s="189">
        <f t="shared" si="25"/>
        <v>10000</v>
      </c>
      <c r="I92" s="189">
        <f t="shared" si="26"/>
        <v>70000</v>
      </c>
      <c r="J92" s="190">
        <f>SUM(D92:G92)</f>
        <v>80000</v>
      </c>
      <c r="K92" s="191">
        <v>1</v>
      </c>
      <c r="L92" s="191">
        <v>1</v>
      </c>
      <c r="M92" s="188"/>
      <c r="N92" s="148"/>
      <c r="O92" s="192"/>
      <c r="P92" s="193"/>
    </row>
    <row r="93" spans="2:16" ht="73.5" customHeight="1" x14ac:dyDescent="0.35">
      <c r="B93" s="186" t="s">
        <v>127</v>
      </c>
      <c r="C93" s="199" t="s">
        <v>128</v>
      </c>
      <c r="D93" s="200">
        <v>15000</v>
      </c>
      <c r="E93" s="200">
        <v>30000</v>
      </c>
      <c r="F93" s="200">
        <v>175000</v>
      </c>
      <c r="G93" s="200">
        <v>107500</v>
      </c>
      <c r="H93" s="189">
        <f t="shared" si="25"/>
        <v>45000</v>
      </c>
      <c r="I93" s="189">
        <f t="shared" si="26"/>
        <v>282500</v>
      </c>
      <c r="J93" s="190">
        <f>SUM(D93:G93)</f>
        <v>327500</v>
      </c>
      <c r="K93" s="191">
        <v>1</v>
      </c>
      <c r="L93" s="191">
        <v>1</v>
      </c>
      <c r="M93" s="188"/>
      <c r="N93" s="148"/>
      <c r="O93" s="192"/>
      <c r="P93" s="193"/>
    </row>
    <row r="94" spans="2:16" ht="15.5" x14ac:dyDescent="0.35">
      <c r="B94" s="186" t="s">
        <v>129</v>
      </c>
      <c r="C94" s="173"/>
      <c r="D94" s="195"/>
      <c r="E94" s="188"/>
      <c r="F94" s="195"/>
      <c r="G94" s="188"/>
      <c r="H94" s="189"/>
      <c r="I94" s="189"/>
      <c r="J94" s="190"/>
      <c r="K94" s="191"/>
      <c r="L94" s="191"/>
      <c r="M94" s="188"/>
      <c r="N94" s="148"/>
      <c r="O94" s="192"/>
      <c r="P94" s="193"/>
    </row>
    <row r="95" spans="2:16" ht="15.5" x14ac:dyDescent="0.35">
      <c r="B95" s="186" t="s">
        <v>130</v>
      </c>
      <c r="C95" s="134"/>
      <c r="D95" s="188"/>
      <c r="E95" s="188"/>
      <c r="F95" s="188"/>
      <c r="G95" s="188"/>
      <c r="H95" s="189"/>
      <c r="I95" s="189"/>
      <c r="J95" s="190">
        <f t="shared" ref="J95:J97" si="27">SUM(D95:G95)</f>
        <v>0</v>
      </c>
      <c r="K95" s="196"/>
      <c r="L95" s="191"/>
      <c r="M95" s="188"/>
      <c r="N95" s="148"/>
      <c r="O95" s="192"/>
      <c r="P95" s="193"/>
    </row>
    <row r="96" spans="2:16" ht="15.5" x14ac:dyDescent="0.35">
      <c r="B96" s="186" t="s">
        <v>131</v>
      </c>
      <c r="C96" s="135"/>
      <c r="D96" s="148"/>
      <c r="E96" s="148"/>
      <c r="F96" s="148"/>
      <c r="G96" s="148"/>
      <c r="H96" s="189"/>
      <c r="I96" s="189"/>
      <c r="J96" s="190">
        <f t="shared" si="27"/>
        <v>0</v>
      </c>
      <c r="K96" s="196"/>
      <c r="L96" s="197"/>
      <c r="M96" s="148"/>
      <c r="N96" s="148"/>
      <c r="O96" s="198"/>
      <c r="P96" s="193"/>
    </row>
    <row r="97" spans="2:16" ht="15.5" x14ac:dyDescent="0.35">
      <c r="B97" s="186" t="s">
        <v>132</v>
      </c>
      <c r="C97" s="135"/>
      <c r="D97" s="148"/>
      <c r="E97" s="148"/>
      <c r="F97" s="148"/>
      <c r="G97" s="148"/>
      <c r="H97" s="189"/>
      <c r="I97" s="189"/>
      <c r="J97" s="190">
        <f t="shared" si="27"/>
        <v>0</v>
      </c>
      <c r="K97" s="196"/>
      <c r="L97" s="197"/>
      <c r="M97" s="148"/>
      <c r="N97" s="148"/>
      <c r="O97" s="198"/>
      <c r="P97" s="193"/>
    </row>
    <row r="98" spans="2:16" ht="15.5" x14ac:dyDescent="0.35">
      <c r="C98" s="65" t="s">
        <v>313</v>
      </c>
      <c r="D98" s="9">
        <f t="shared" ref="D98:J98" si="28">SUM(D90:D97)</f>
        <v>36500</v>
      </c>
      <c r="E98" s="9">
        <f t="shared" si="28"/>
        <v>30000</v>
      </c>
      <c r="F98" s="9">
        <f t="shared" si="28"/>
        <v>207000</v>
      </c>
      <c r="G98" s="9">
        <f t="shared" si="28"/>
        <v>197500</v>
      </c>
      <c r="H98" s="9">
        <f t="shared" si="28"/>
        <v>66500</v>
      </c>
      <c r="I98" s="9">
        <f t="shared" si="28"/>
        <v>404500</v>
      </c>
      <c r="J98" s="11">
        <f t="shared" si="28"/>
        <v>471000</v>
      </c>
      <c r="K98" s="9">
        <f>(H90*K90)+(H91*K91)+(H92*K92)+(H93*K93)+(H94*K94)+(H95*K95)+(H96*K96)+(H97*K97)</f>
        <v>66500</v>
      </c>
      <c r="L98" s="9">
        <f>(L90*J90)+(L91*J91)+(L92*J92)+(L93*J93)+(L94*J94)+(L95*J95)+(L96*J96)+(L97*J97)</f>
        <v>471000</v>
      </c>
      <c r="M98" s="114">
        <f>SUM(M90:M97)</f>
        <v>0</v>
      </c>
      <c r="N98" s="128"/>
      <c r="O98" s="198"/>
      <c r="P98" s="25"/>
    </row>
    <row r="99" spans="2:16" ht="51" customHeight="1" x14ac:dyDescent="0.35">
      <c r="B99" s="65" t="s">
        <v>319</v>
      </c>
      <c r="C99" s="1053" t="s">
        <v>134</v>
      </c>
      <c r="D99" s="1054"/>
      <c r="E99" s="1054"/>
      <c r="F99" s="1054"/>
      <c r="G99" s="1054"/>
      <c r="H99" s="1054"/>
      <c r="I99" s="1054"/>
      <c r="J99" s="1054"/>
      <c r="K99" s="1054"/>
      <c r="L99" s="1054"/>
      <c r="M99" s="1054"/>
      <c r="N99" s="1054"/>
      <c r="O99" s="1055"/>
      <c r="P99" s="24"/>
    </row>
    <row r="100" spans="2:16" ht="58.5" customHeight="1" x14ac:dyDescent="0.35">
      <c r="B100" s="186" t="s">
        <v>135</v>
      </c>
      <c r="C100" s="134" t="s">
        <v>136</v>
      </c>
      <c r="D100" s="188">
        <v>5000</v>
      </c>
      <c r="E100" s="188"/>
      <c r="F100" s="188">
        <v>0</v>
      </c>
      <c r="G100" s="188">
        <v>10000</v>
      </c>
      <c r="H100" s="189">
        <f t="shared" ref="H100:H102" si="29">SUM(D100:E100)</f>
        <v>5000</v>
      </c>
      <c r="I100" s="189">
        <f t="shared" ref="I100:I102" si="30">SUM(F100:G100)</f>
        <v>10000</v>
      </c>
      <c r="J100" s="190">
        <f t="shared" ref="J100:J105" si="31">SUM(D100:G100)</f>
        <v>15000</v>
      </c>
      <c r="K100" s="191">
        <v>1</v>
      </c>
      <c r="L100" s="191">
        <v>1</v>
      </c>
      <c r="M100" s="188"/>
      <c r="N100" s="148"/>
      <c r="O100" s="192"/>
      <c r="P100" s="193"/>
    </row>
    <row r="101" spans="2:16" ht="154.5" customHeight="1" x14ac:dyDescent="0.35">
      <c r="B101" s="186" t="s">
        <v>137</v>
      </c>
      <c r="C101" s="134" t="s">
        <v>138</v>
      </c>
      <c r="D101" s="188">
        <f>2000</f>
        <v>2000</v>
      </c>
      <c r="E101" s="188"/>
      <c r="F101" s="188">
        <v>5000</v>
      </c>
      <c r="G101" s="188">
        <v>20000</v>
      </c>
      <c r="H101" s="189">
        <f t="shared" si="29"/>
        <v>2000</v>
      </c>
      <c r="I101" s="189">
        <f t="shared" si="30"/>
        <v>25000</v>
      </c>
      <c r="J101" s="190">
        <f t="shared" si="31"/>
        <v>27000</v>
      </c>
      <c r="K101" s="191">
        <v>1</v>
      </c>
      <c r="L101" s="191">
        <v>1</v>
      </c>
      <c r="M101" s="188"/>
      <c r="N101" s="148"/>
      <c r="O101" s="192"/>
      <c r="P101" s="193"/>
    </row>
    <row r="102" spans="2:16" ht="108" customHeight="1" x14ac:dyDescent="0.35">
      <c r="B102" s="186" t="s">
        <v>139</v>
      </c>
      <c r="C102" s="136" t="s">
        <v>140</v>
      </c>
      <c r="D102" s="188">
        <f>6000</f>
        <v>6000</v>
      </c>
      <c r="E102" s="188"/>
      <c r="F102" s="188">
        <v>6000</v>
      </c>
      <c r="G102" s="188">
        <v>10000</v>
      </c>
      <c r="H102" s="189">
        <f t="shared" si="29"/>
        <v>6000</v>
      </c>
      <c r="I102" s="189">
        <f t="shared" si="30"/>
        <v>16000</v>
      </c>
      <c r="J102" s="190">
        <f t="shared" si="31"/>
        <v>22000</v>
      </c>
      <c r="K102" s="191">
        <v>1</v>
      </c>
      <c r="L102" s="191">
        <v>1</v>
      </c>
      <c r="M102" s="188"/>
      <c r="N102" s="148"/>
      <c r="O102" s="192"/>
      <c r="P102" s="193"/>
    </row>
    <row r="103" spans="2:16" ht="74.150000000000006" customHeight="1" x14ac:dyDescent="0.35">
      <c r="B103" s="213" t="s">
        <v>141</v>
      </c>
      <c r="C103" s="199" t="s">
        <v>142</v>
      </c>
      <c r="D103" s="188">
        <v>15000</v>
      </c>
      <c r="E103" s="188"/>
      <c r="F103" s="188">
        <v>16000</v>
      </c>
      <c r="G103" s="188">
        <v>30000</v>
      </c>
      <c r="H103" s="189">
        <f>SUM(D103:E103)</f>
        <v>15000</v>
      </c>
      <c r="I103" s="189">
        <f>SUM(F103:G103)</f>
        <v>46000</v>
      </c>
      <c r="J103" s="190">
        <f t="shared" si="31"/>
        <v>61000</v>
      </c>
      <c r="K103" s="191">
        <v>1</v>
      </c>
      <c r="L103" s="191">
        <v>1</v>
      </c>
      <c r="M103" s="188"/>
      <c r="N103" s="148"/>
      <c r="O103" s="192"/>
      <c r="P103" s="193"/>
    </row>
    <row r="104" spans="2:16" ht="70.5" customHeight="1" x14ac:dyDescent="0.35">
      <c r="B104" s="213" t="s">
        <v>143</v>
      </c>
      <c r="C104" s="214" t="s">
        <v>144</v>
      </c>
      <c r="D104" s="200">
        <v>54000</v>
      </c>
      <c r="E104" s="207"/>
      <c r="F104" s="207">
        <v>284000</v>
      </c>
      <c r="G104" s="148">
        <v>110000</v>
      </c>
      <c r="H104" s="189">
        <f>SUM(D104:E104)</f>
        <v>54000</v>
      </c>
      <c r="I104" s="189">
        <f>SUM(F104:G104)</f>
        <v>394000</v>
      </c>
      <c r="J104" s="190">
        <f t="shared" si="31"/>
        <v>448000</v>
      </c>
      <c r="K104" s="197">
        <v>1</v>
      </c>
      <c r="L104" s="197">
        <v>1</v>
      </c>
      <c r="M104" s="148"/>
      <c r="N104" s="148"/>
      <c r="O104" s="198"/>
      <c r="P104" s="193"/>
    </row>
    <row r="105" spans="2:16" ht="69.650000000000006" customHeight="1" x14ac:dyDescent="0.35">
      <c r="B105" s="213" t="s">
        <v>145</v>
      </c>
      <c r="C105" s="214" t="s">
        <v>146</v>
      </c>
      <c r="D105" s="200">
        <v>5000</v>
      </c>
      <c r="E105" s="215"/>
      <c r="F105" s="215">
        <v>15000</v>
      </c>
      <c r="G105" s="216"/>
      <c r="H105" s="189">
        <f>SUM(D105:E105)</f>
        <v>5000</v>
      </c>
      <c r="I105" s="189">
        <f>SUM(F105:G105)</f>
        <v>15000</v>
      </c>
      <c r="J105" s="190">
        <f t="shared" si="31"/>
        <v>20000</v>
      </c>
      <c r="K105" s="197">
        <v>1</v>
      </c>
      <c r="L105" s="197">
        <v>1</v>
      </c>
      <c r="M105" s="148"/>
      <c r="N105" s="148"/>
      <c r="O105" s="198"/>
      <c r="P105" s="193"/>
    </row>
    <row r="106" spans="2:16" ht="15.5" x14ac:dyDescent="0.35">
      <c r="C106" s="65" t="s">
        <v>313</v>
      </c>
      <c r="D106" s="11">
        <f>SUM(D100:D105)</f>
        <v>87000</v>
      </c>
      <c r="E106" s="11">
        <f>SUM(E100:E104)</f>
        <v>0</v>
      </c>
      <c r="F106" s="11">
        <f>SUM(F100:F105)</f>
        <v>326000</v>
      </c>
      <c r="G106" s="11">
        <f>SUM(G100:G105)</f>
        <v>180000</v>
      </c>
      <c r="H106" s="11">
        <f>SUM(H100:H105)</f>
        <v>87000</v>
      </c>
      <c r="I106" s="11">
        <f>SUM(I100:I105)</f>
        <v>506000</v>
      </c>
      <c r="J106" s="11">
        <f>SUM(J100:J105)</f>
        <v>593000</v>
      </c>
      <c r="K106" s="9">
        <f>(H100*K100)+(H101*K101)+(H102*K102)+(H103*K103)+(H104*K104)+H105*K105</f>
        <v>87000</v>
      </c>
      <c r="L106" s="9">
        <f>(L100*J100)+(L101*J101)+(L102*J102)+(L103*J103)+(L104*J104)+(J105*L105)</f>
        <v>593000</v>
      </c>
      <c r="M106" s="114">
        <f>SUM(M100:M104)</f>
        <v>0</v>
      </c>
      <c r="N106" s="128"/>
      <c r="O106" s="198"/>
      <c r="P106" s="25"/>
    </row>
    <row r="107" spans="2:16" ht="51" customHeight="1" x14ac:dyDescent="0.35">
      <c r="B107" s="65" t="s">
        <v>259</v>
      </c>
      <c r="C107" s="1053" t="s">
        <v>150</v>
      </c>
      <c r="D107" s="1054"/>
      <c r="E107" s="1054"/>
      <c r="F107" s="1054"/>
      <c r="G107" s="1054"/>
      <c r="H107" s="1054"/>
      <c r="I107" s="1054"/>
      <c r="J107" s="1054"/>
      <c r="K107" s="1054"/>
      <c r="L107" s="1054"/>
      <c r="M107" s="1054"/>
      <c r="N107" s="1054"/>
      <c r="O107" s="1055"/>
      <c r="P107" s="24"/>
    </row>
    <row r="108" spans="2:16" ht="73.5" customHeight="1" x14ac:dyDescent="0.35">
      <c r="B108" s="186" t="s">
        <v>151</v>
      </c>
      <c r="C108" s="134" t="s">
        <v>320</v>
      </c>
      <c r="D108" s="188">
        <f>10000</f>
        <v>10000</v>
      </c>
      <c r="E108" s="188"/>
      <c r="F108" s="188"/>
      <c r="G108" s="188"/>
      <c r="H108" s="189">
        <f t="shared" ref="H108:H115" si="32">SUM(D108:E108)</f>
        <v>10000</v>
      </c>
      <c r="I108" s="189">
        <f t="shared" ref="I108:I115" si="33">SUM(F108:G108)</f>
        <v>0</v>
      </c>
      <c r="J108" s="190">
        <f>SUM(D108:G108)</f>
        <v>10000</v>
      </c>
      <c r="K108" s="191">
        <v>1</v>
      </c>
      <c r="L108" s="191">
        <v>1</v>
      </c>
      <c r="M108" s="188"/>
      <c r="N108" s="148"/>
      <c r="O108" s="192"/>
      <c r="P108" s="193"/>
    </row>
    <row r="109" spans="2:16" ht="77.5" x14ac:dyDescent="0.35">
      <c r="B109" s="186" t="s">
        <v>153</v>
      </c>
      <c r="C109" s="134" t="s">
        <v>154</v>
      </c>
      <c r="D109" s="188">
        <v>10000</v>
      </c>
      <c r="E109" s="188"/>
      <c r="F109" s="188"/>
      <c r="G109" s="188"/>
      <c r="H109" s="189">
        <f t="shared" si="32"/>
        <v>10000</v>
      </c>
      <c r="I109" s="189">
        <f t="shared" si="33"/>
        <v>0</v>
      </c>
      <c r="J109" s="190">
        <f t="shared" ref="J109:J115" si="34">SUM(D109:G109)</f>
        <v>10000</v>
      </c>
      <c r="K109" s="191">
        <v>1</v>
      </c>
      <c r="L109" s="191">
        <v>1</v>
      </c>
      <c r="M109" s="188"/>
      <c r="N109" s="148"/>
      <c r="O109" s="192"/>
      <c r="P109" s="193"/>
    </row>
    <row r="110" spans="2:16" ht="77.5" x14ac:dyDescent="0.35">
      <c r="B110" s="186" t="s">
        <v>155</v>
      </c>
      <c r="C110" s="134" t="s">
        <v>156</v>
      </c>
      <c r="D110" s="200">
        <v>10000</v>
      </c>
      <c r="E110" s="188"/>
      <c r="F110" s="188"/>
      <c r="G110" s="188"/>
      <c r="H110" s="208">
        <f t="shared" si="32"/>
        <v>10000</v>
      </c>
      <c r="I110" s="189">
        <f t="shared" si="33"/>
        <v>0</v>
      </c>
      <c r="J110" s="190">
        <f t="shared" si="34"/>
        <v>10000</v>
      </c>
      <c r="K110" s="191">
        <v>1</v>
      </c>
      <c r="L110" s="191">
        <v>1</v>
      </c>
      <c r="M110" s="188"/>
      <c r="N110" s="148"/>
      <c r="O110" s="192"/>
      <c r="P110" s="193"/>
    </row>
    <row r="111" spans="2:16" ht="62" x14ac:dyDescent="0.35">
      <c r="B111" s="186" t="s">
        <v>157</v>
      </c>
      <c r="C111" s="134" t="s">
        <v>158</v>
      </c>
      <c r="D111" s="188">
        <f>5000</f>
        <v>5000</v>
      </c>
      <c r="E111" s="188"/>
      <c r="F111" s="188">
        <v>15000</v>
      </c>
      <c r="G111" s="188"/>
      <c r="H111" s="189">
        <f t="shared" si="32"/>
        <v>5000</v>
      </c>
      <c r="I111" s="189">
        <f t="shared" si="33"/>
        <v>15000</v>
      </c>
      <c r="J111" s="190">
        <f t="shared" si="34"/>
        <v>20000</v>
      </c>
      <c r="K111" s="191">
        <v>1</v>
      </c>
      <c r="L111" s="191">
        <v>1</v>
      </c>
      <c r="M111" s="188"/>
      <c r="N111" s="148"/>
      <c r="O111" s="192"/>
      <c r="P111" s="193"/>
    </row>
    <row r="112" spans="2:16" ht="31" x14ac:dyDescent="0.35">
      <c r="B112" s="186" t="s">
        <v>159</v>
      </c>
      <c r="C112" s="199" t="s">
        <v>321</v>
      </c>
      <c r="D112" s="200">
        <v>9000</v>
      </c>
      <c r="E112" s="188"/>
      <c r="F112" s="188">
        <v>20000</v>
      </c>
      <c r="G112" s="188">
        <v>25000</v>
      </c>
      <c r="H112" s="189">
        <f t="shared" si="32"/>
        <v>9000</v>
      </c>
      <c r="I112" s="189">
        <f t="shared" si="33"/>
        <v>45000</v>
      </c>
      <c r="J112" s="190">
        <f t="shared" si="34"/>
        <v>54000</v>
      </c>
      <c r="K112" s="191">
        <v>1</v>
      </c>
      <c r="L112" s="191">
        <v>1</v>
      </c>
      <c r="M112" s="188"/>
      <c r="N112" s="148"/>
      <c r="O112" s="192"/>
      <c r="P112" s="193"/>
    </row>
    <row r="113" spans="2:16" ht="46.5" x14ac:dyDescent="0.35">
      <c r="B113" s="186" t="s">
        <v>161</v>
      </c>
      <c r="C113" s="199" t="s">
        <v>162</v>
      </c>
      <c r="D113" s="200">
        <v>9000</v>
      </c>
      <c r="E113" s="188"/>
      <c r="F113" s="188">
        <v>20000</v>
      </c>
      <c r="G113" s="188">
        <v>10000</v>
      </c>
      <c r="H113" s="189">
        <f t="shared" si="32"/>
        <v>9000</v>
      </c>
      <c r="I113" s="189">
        <f t="shared" si="33"/>
        <v>30000</v>
      </c>
      <c r="J113" s="190">
        <f t="shared" si="34"/>
        <v>39000</v>
      </c>
      <c r="K113" s="191">
        <v>1</v>
      </c>
      <c r="L113" s="191">
        <v>1</v>
      </c>
      <c r="M113" s="188"/>
      <c r="N113" s="148"/>
      <c r="O113" s="192"/>
      <c r="P113" s="193"/>
    </row>
    <row r="114" spans="2:16" ht="15.5" x14ac:dyDescent="0.35">
      <c r="B114" s="186" t="s">
        <v>163</v>
      </c>
      <c r="C114" s="135"/>
      <c r="D114" s="148"/>
      <c r="E114" s="148"/>
      <c r="F114" s="148"/>
      <c r="G114" s="148"/>
      <c r="H114" s="189">
        <f t="shared" si="32"/>
        <v>0</v>
      </c>
      <c r="I114" s="189">
        <f t="shared" si="33"/>
        <v>0</v>
      </c>
      <c r="J114" s="190">
        <f t="shared" si="34"/>
        <v>0</v>
      </c>
      <c r="K114" s="196"/>
      <c r="L114" s="197"/>
      <c r="M114" s="148"/>
      <c r="N114" s="148"/>
      <c r="O114" s="198"/>
      <c r="P114" s="193"/>
    </row>
    <row r="115" spans="2:16" ht="15.5" x14ac:dyDescent="0.35">
      <c r="B115" s="186" t="s">
        <v>164</v>
      </c>
      <c r="C115" s="135"/>
      <c r="D115" s="148"/>
      <c r="E115" s="148"/>
      <c r="F115" s="148"/>
      <c r="G115" s="148"/>
      <c r="H115" s="189">
        <f t="shared" si="32"/>
        <v>0</v>
      </c>
      <c r="I115" s="189">
        <f t="shared" si="33"/>
        <v>0</v>
      </c>
      <c r="J115" s="190">
        <f t="shared" si="34"/>
        <v>0</v>
      </c>
      <c r="K115" s="196"/>
      <c r="L115" s="197"/>
      <c r="M115" s="148"/>
      <c r="N115" s="148"/>
      <c r="O115" s="198"/>
      <c r="P115" s="193"/>
    </row>
    <row r="116" spans="2:16" ht="15.5" x14ac:dyDescent="0.35">
      <c r="C116" s="65" t="s">
        <v>313</v>
      </c>
      <c r="D116" s="11">
        <f t="shared" ref="D116:J116" si="35">SUM(D108:D115)</f>
        <v>53000</v>
      </c>
      <c r="E116" s="11">
        <f t="shared" si="35"/>
        <v>0</v>
      </c>
      <c r="F116" s="11">
        <f t="shared" si="35"/>
        <v>55000</v>
      </c>
      <c r="G116" s="11">
        <f t="shared" si="35"/>
        <v>35000</v>
      </c>
      <c r="H116" s="11">
        <f t="shared" si="35"/>
        <v>53000</v>
      </c>
      <c r="I116" s="11">
        <f t="shared" si="35"/>
        <v>90000</v>
      </c>
      <c r="J116" s="11">
        <f t="shared" si="35"/>
        <v>143000</v>
      </c>
      <c r="K116" s="9">
        <f>(H108*K108)+(H109*K109)+(H110*K110)+(H111*K111)+(H112*K112)+(H113*K113)+(H114*K114)+(H115*K115)</f>
        <v>53000</v>
      </c>
      <c r="L116" s="9">
        <f>(L108*J108)+(L109*J109)+(L110*J110)+(L111*J111)+(L112*J112)+(L113*J113)+(L114*J114)+(L115*J115)</f>
        <v>143000</v>
      </c>
      <c r="M116" s="114">
        <f>SUM(M108:M115)</f>
        <v>0</v>
      </c>
      <c r="N116" s="128"/>
      <c r="O116" s="198"/>
      <c r="P116" s="25"/>
    </row>
    <row r="117" spans="2:16" ht="51" customHeight="1" x14ac:dyDescent="0.35">
      <c r="B117" s="65" t="s">
        <v>260</v>
      </c>
      <c r="C117" s="963"/>
      <c r="D117" s="964"/>
      <c r="E117" s="964"/>
      <c r="F117" s="964"/>
      <c r="G117" s="964"/>
      <c r="H117" s="964"/>
      <c r="I117" s="964"/>
      <c r="J117" s="964"/>
      <c r="K117" s="964"/>
      <c r="L117" s="964"/>
      <c r="M117" s="964"/>
      <c r="N117" s="964"/>
      <c r="O117" s="965"/>
      <c r="P117" s="24"/>
    </row>
    <row r="118" spans="2:16" ht="15.5" x14ac:dyDescent="0.35">
      <c r="B118" s="186" t="s">
        <v>166</v>
      </c>
      <c r="C118" s="134"/>
      <c r="D118" s="188"/>
      <c r="E118" s="188"/>
      <c r="F118" s="188"/>
      <c r="G118" s="188"/>
      <c r="H118" s="189"/>
      <c r="I118" s="189"/>
      <c r="J118" s="190">
        <f>SUM(D118:G118)</f>
        <v>0</v>
      </c>
      <c r="K118" s="196"/>
      <c r="L118" s="191"/>
      <c r="M118" s="188"/>
      <c r="N118" s="148"/>
      <c r="O118" s="192"/>
      <c r="P118" s="193"/>
    </row>
    <row r="119" spans="2:16" ht="15.5" x14ac:dyDescent="0.35">
      <c r="B119" s="186" t="s">
        <v>167</v>
      </c>
      <c r="C119" s="134"/>
      <c r="D119" s="188"/>
      <c r="E119" s="188"/>
      <c r="F119" s="188"/>
      <c r="G119" s="188"/>
      <c r="H119" s="189"/>
      <c r="I119" s="189"/>
      <c r="J119" s="190">
        <f t="shared" ref="J119:J125" si="36">SUM(D119:G119)</f>
        <v>0</v>
      </c>
      <c r="K119" s="196"/>
      <c r="L119" s="191"/>
      <c r="M119" s="188"/>
      <c r="N119" s="148"/>
      <c r="O119" s="192"/>
      <c r="P119" s="193"/>
    </row>
    <row r="120" spans="2:16" ht="15.5" x14ac:dyDescent="0.35">
      <c r="B120" s="186" t="s">
        <v>168</v>
      </c>
      <c r="C120" s="134"/>
      <c r="D120" s="188"/>
      <c r="E120" s="188"/>
      <c r="F120" s="188"/>
      <c r="G120" s="188"/>
      <c r="H120" s="189"/>
      <c r="I120" s="189"/>
      <c r="J120" s="190">
        <f t="shared" si="36"/>
        <v>0</v>
      </c>
      <c r="K120" s="196"/>
      <c r="L120" s="191"/>
      <c r="M120" s="188"/>
      <c r="N120" s="148"/>
      <c r="O120" s="192"/>
      <c r="P120" s="193"/>
    </row>
    <row r="121" spans="2:16" ht="15.5" x14ac:dyDescent="0.35">
      <c r="B121" s="186" t="s">
        <v>169</v>
      </c>
      <c r="C121" s="134"/>
      <c r="D121" s="188"/>
      <c r="E121" s="188"/>
      <c r="F121" s="188"/>
      <c r="G121" s="188"/>
      <c r="H121" s="189"/>
      <c r="I121" s="189"/>
      <c r="J121" s="190">
        <f t="shared" si="36"/>
        <v>0</v>
      </c>
      <c r="K121" s="196"/>
      <c r="L121" s="191"/>
      <c r="M121" s="188"/>
      <c r="N121" s="148"/>
      <c r="O121" s="192"/>
      <c r="P121" s="193"/>
    </row>
    <row r="122" spans="2:16" ht="15.5" x14ac:dyDescent="0.35">
      <c r="B122" s="186" t="s">
        <v>170</v>
      </c>
      <c r="C122" s="134"/>
      <c r="D122" s="188"/>
      <c r="E122" s="188"/>
      <c r="F122" s="188"/>
      <c r="G122" s="188"/>
      <c r="H122" s="189"/>
      <c r="I122" s="189"/>
      <c r="J122" s="190">
        <f t="shared" si="36"/>
        <v>0</v>
      </c>
      <c r="K122" s="196"/>
      <c r="L122" s="191"/>
      <c r="M122" s="188"/>
      <c r="N122" s="148"/>
      <c r="O122" s="192"/>
      <c r="P122" s="193"/>
    </row>
    <row r="123" spans="2:16" ht="15.5" x14ac:dyDescent="0.35">
      <c r="B123" s="186" t="s">
        <v>171</v>
      </c>
      <c r="C123" s="134"/>
      <c r="D123" s="188"/>
      <c r="E123" s="188"/>
      <c r="F123" s="188"/>
      <c r="G123" s="188"/>
      <c r="H123" s="189"/>
      <c r="I123" s="189"/>
      <c r="J123" s="190">
        <f t="shared" si="36"/>
        <v>0</v>
      </c>
      <c r="K123" s="196"/>
      <c r="L123" s="191"/>
      <c r="M123" s="188"/>
      <c r="N123" s="148"/>
      <c r="O123" s="192"/>
      <c r="P123" s="193"/>
    </row>
    <row r="124" spans="2:16" ht="15.5" x14ac:dyDescent="0.35">
      <c r="B124" s="186" t="s">
        <v>172</v>
      </c>
      <c r="C124" s="135"/>
      <c r="D124" s="148"/>
      <c r="E124" s="148"/>
      <c r="F124" s="148"/>
      <c r="G124" s="148"/>
      <c r="H124" s="189"/>
      <c r="I124" s="189"/>
      <c r="J124" s="190">
        <f t="shared" si="36"/>
        <v>0</v>
      </c>
      <c r="K124" s="196"/>
      <c r="L124" s="197"/>
      <c r="M124" s="148"/>
      <c r="N124" s="148"/>
      <c r="O124" s="198"/>
      <c r="P124" s="193"/>
    </row>
    <row r="125" spans="2:16" ht="15.5" x14ac:dyDescent="0.35">
      <c r="B125" s="186" t="s">
        <v>173</v>
      </c>
      <c r="C125" s="135"/>
      <c r="D125" s="148"/>
      <c r="E125" s="148"/>
      <c r="F125" s="148"/>
      <c r="G125" s="148"/>
      <c r="H125" s="189"/>
      <c r="I125" s="189"/>
      <c r="J125" s="190">
        <f t="shared" si="36"/>
        <v>0</v>
      </c>
      <c r="K125" s="196"/>
      <c r="L125" s="197"/>
      <c r="M125" s="148"/>
      <c r="N125" s="148"/>
      <c r="O125" s="198"/>
      <c r="P125" s="193"/>
    </row>
    <row r="126" spans="2:16" ht="15.5" x14ac:dyDescent="0.35">
      <c r="C126" s="65" t="s">
        <v>313</v>
      </c>
      <c r="D126" s="9">
        <f>SUM(D118:D125)</f>
        <v>0</v>
      </c>
      <c r="E126" s="9">
        <f>SUM(E118:E125)</f>
        <v>0</v>
      </c>
      <c r="F126" s="9"/>
      <c r="G126" s="9">
        <f>SUM(G118:G125)</f>
        <v>0</v>
      </c>
      <c r="H126" s="9"/>
      <c r="I126" s="9"/>
      <c r="J126" s="9">
        <f>SUM(J118:J125)</f>
        <v>0</v>
      </c>
      <c r="K126" s="9"/>
      <c r="L126" s="9">
        <f>(L118*J118)+(L119*J119)+(L120*J120)+(L121*J121)+(L122*J122)+(L123*J123)+(L124*J124)+(L125*J125)</f>
        <v>0</v>
      </c>
      <c r="M126" s="114">
        <f>SUM(M118:M125)</f>
        <v>0</v>
      </c>
      <c r="N126" s="128"/>
      <c r="O126" s="198"/>
      <c r="P126" s="25"/>
    </row>
    <row r="127" spans="2:16" ht="15.75" customHeight="1" x14ac:dyDescent="0.35">
      <c r="B127" s="4"/>
      <c r="C127" s="203"/>
      <c r="D127" s="155"/>
      <c r="E127" s="155"/>
      <c r="F127" s="155"/>
      <c r="G127" s="155"/>
      <c r="H127" s="155"/>
      <c r="I127" s="155"/>
      <c r="J127" s="155"/>
      <c r="K127" s="155"/>
      <c r="L127" s="155"/>
      <c r="M127" s="155"/>
      <c r="N127" s="155"/>
      <c r="O127" s="217"/>
      <c r="P127" s="2"/>
    </row>
    <row r="128" spans="2:16" ht="51" customHeight="1" x14ac:dyDescent="0.35">
      <c r="B128" s="65" t="s">
        <v>174</v>
      </c>
      <c r="C128" s="957"/>
      <c r="D128" s="958"/>
      <c r="E128" s="958"/>
      <c r="F128" s="958"/>
      <c r="G128" s="958"/>
      <c r="H128" s="958"/>
      <c r="I128" s="958"/>
      <c r="J128" s="958"/>
      <c r="K128" s="958"/>
      <c r="L128" s="958"/>
      <c r="M128" s="958"/>
      <c r="N128" s="958"/>
      <c r="O128" s="959"/>
      <c r="P128" s="8"/>
    </row>
    <row r="129" spans="2:16" ht="51" customHeight="1" x14ac:dyDescent="0.35">
      <c r="B129" s="65" t="s">
        <v>262</v>
      </c>
      <c r="C129" s="963"/>
      <c r="D129" s="964"/>
      <c r="E129" s="964"/>
      <c r="F129" s="964"/>
      <c r="G129" s="964"/>
      <c r="H129" s="964"/>
      <c r="I129" s="964"/>
      <c r="J129" s="964"/>
      <c r="K129" s="964"/>
      <c r="L129" s="964"/>
      <c r="M129" s="964"/>
      <c r="N129" s="964"/>
      <c r="O129" s="965"/>
      <c r="P129" s="24"/>
    </row>
    <row r="130" spans="2:16" ht="15.5" x14ac:dyDescent="0.35">
      <c r="B130" s="186" t="s">
        <v>176</v>
      </c>
      <c r="C130" s="134"/>
      <c r="D130" s="188"/>
      <c r="E130" s="188"/>
      <c r="F130" s="188"/>
      <c r="G130" s="188"/>
      <c r="H130" s="189"/>
      <c r="I130" s="189"/>
      <c r="J130" s="190">
        <f>SUM(D130:G130)</f>
        <v>0</v>
      </c>
      <c r="K130" s="196"/>
      <c r="L130" s="191"/>
      <c r="M130" s="188"/>
      <c r="N130" s="148"/>
      <c r="O130" s="192"/>
      <c r="P130" s="193"/>
    </row>
    <row r="131" spans="2:16" ht="15.5" x14ac:dyDescent="0.35">
      <c r="B131" s="186" t="s">
        <v>177</v>
      </c>
      <c r="C131" s="134"/>
      <c r="D131" s="188"/>
      <c r="E131" s="188"/>
      <c r="F131" s="188"/>
      <c r="G131" s="188"/>
      <c r="H131" s="189"/>
      <c r="I131" s="189"/>
      <c r="J131" s="190">
        <f t="shared" ref="J131:J137" si="37">SUM(D131:G131)</f>
        <v>0</v>
      </c>
      <c r="K131" s="196"/>
      <c r="L131" s="191"/>
      <c r="M131" s="188"/>
      <c r="N131" s="148"/>
      <c r="O131" s="192"/>
      <c r="P131" s="193"/>
    </row>
    <row r="132" spans="2:16" ht="15.5" x14ac:dyDescent="0.35">
      <c r="B132" s="186" t="s">
        <v>178</v>
      </c>
      <c r="C132" s="134"/>
      <c r="D132" s="188"/>
      <c r="E132" s="188"/>
      <c r="F132" s="188"/>
      <c r="G132" s="188"/>
      <c r="H132" s="189"/>
      <c r="I132" s="189"/>
      <c r="J132" s="190">
        <f t="shared" si="37"/>
        <v>0</v>
      </c>
      <c r="K132" s="196"/>
      <c r="L132" s="191"/>
      <c r="M132" s="188"/>
      <c r="N132" s="148"/>
      <c r="O132" s="192"/>
      <c r="P132" s="193"/>
    </row>
    <row r="133" spans="2:16" ht="15.5" x14ac:dyDescent="0.35">
      <c r="B133" s="186" t="s">
        <v>179</v>
      </c>
      <c r="C133" s="134"/>
      <c r="D133" s="188"/>
      <c r="E133" s="188"/>
      <c r="F133" s="188"/>
      <c r="G133" s="188"/>
      <c r="H133" s="189"/>
      <c r="I133" s="189"/>
      <c r="J133" s="190">
        <f t="shared" si="37"/>
        <v>0</v>
      </c>
      <c r="K133" s="196"/>
      <c r="L133" s="191"/>
      <c r="M133" s="188"/>
      <c r="N133" s="148"/>
      <c r="O133" s="192"/>
      <c r="P133" s="193"/>
    </row>
    <row r="134" spans="2:16" ht="15.5" x14ac:dyDescent="0.35">
      <c r="B134" s="186" t="s">
        <v>180</v>
      </c>
      <c r="C134" s="134"/>
      <c r="D134" s="188"/>
      <c r="E134" s="188"/>
      <c r="F134" s="188"/>
      <c r="G134" s="188"/>
      <c r="H134" s="189"/>
      <c r="I134" s="189"/>
      <c r="J134" s="190">
        <f t="shared" si="37"/>
        <v>0</v>
      </c>
      <c r="K134" s="196"/>
      <c r="L134" s="191"/>
      <c r="M134" s="188"/>
      <c r="N134" s="148"/>
      <c r="O134" s="192"/>
      <c r="P134" s="193"/>
    </row>
    <row r="135" spans="2:16" ht="15.5" x14ac:dyDescent="0.35">
      <c r="B135" s="186" t="s">
        <v>181</v>
      </c>
      <c r="C135" s="134"/>
      <c r="D135" s="188"/>
      <c r="E135" s="188"/>
      <c r="F135" s="188"/>
      <c r="G135" s="188"/>
      <c r="H135" s="189"/>
      <c r="I135" s="189"/>
      <c r="J135" s="190">
        <f t="shared" si="37"/>
        <v>0</v>
      </c>
      <c r="K135" s="196"/>
      <c r="L135" s="191"/>
      <c r="M135" s="188"/>
      <c r="N135" s="148"/>
      <c r="O135" s="192"/>
      <c r="P135" s="193"/>
    </row>
    <row r="136" spans="2:16" ht="15.5" x14ac:dyDescent="0.35">
      <c r="B136" s="186" t="s">
        <v>182</v>
      </c>
      <c r="C136" s="135"/>
      <c r="D136" s="148"/>
      <c r="E136" s="148"/>
      <c r="F136" s="148"/>
      <c r="G136" s="148"/>
      <c r="H136" s="189"/>
      <c r="I136" s="189"/>
      <c r="J136" s="190">
        <f t="shared" si="37"/>
        <v>0</v>
      </c>
      <c r="K136" s="196"/>
      <c r="L136" s="197"/>
      <c r="M136" s="148"/>
      <c r="N136" s="148"/>
      <c r="O136" s="198"/>
      <c r="P136" s="193"/>
    </row>
    <row r="137" spans="2:16" ht="15.5" x14ac:dyDescent="0.35">
      <c r="B137" s="186" t="s">
        <v>183</v>
      </c>
      <c r="C137" s="135"/>
      <c r="D137" s="148"/>
      <c r="E137" s="148"/>
      <c r="F137" s="148"/>
      <c r="G137" s="148"/>
      <c r="H137" s="189"/>
      <c r="I137" s="189"/>
      <c r="J137" s="190">
        <f t="shared" si="37"/>
        <v>0</v>
      </c>
      <c r="K137" s="196"/>
      <c r="L137" s="197"/>
      <c r="M137" s="148"/>
      <c r="N137" s="148"/>
      <c r="O137" s="198"/>
      <c r="P137" s="193"/>
    </row>
    <row r="138" spans="2:16" ht="15.5" x14ac:dyDescent="0.35">
      <c r="C138" s="65" t="s">
        <v>313</v>
      </c>
      <c r="D138" s="9">
        <f>SUM(D130:D137)</f>
        <v>0</v>
      </c>
      <c r="E138" s="9">
        <f>SUM(E130:E137)</f>
        <v>0</v>
      </c>
      <c r="F138" s="9"/>
      <c r="G138" s="9">
        <f>SUM(G130:G137)</f>
        <v>0</v>
      </c>
      <c r="H138" s="11"/>
      <c r="I138" s="11"/>
      <c r="J138" s="11">
        <f>SUM(J130:J137)</f>
        <v>0</v>
      </c>
      <c r="K138" s="11"/>
      <c r="L138" s="9">
        <f>(L130*J130)+(L131*J131)+(L132*J132)+(L133*J133)+(L134*J134)+(L135*J135)+(L136*J136)+(L137*J137)</f>
        <v>0</v>
      </c>
      <c r="M138" s="114">
        <f>SUM(M130:M137)</f>
        <v>0</v>
      </c>
      <c r="N138" s="128"/>
      <c r="O138" s="198"/>
      <c r="P138" s="25"/>
    </row>
    <row r="139" spans="2:16" ht="51" customHeight="1" x14ac:dyDescent="0.35">
      <c r="B139" s="65" t="s">
        <v>263</v>
      </c>
      <c r="C139" s="963"/>
      <c r="D139" s="964"/>
      <c r="E139" s="964"/>
      <c r="F139" s="964"/>
      <c r="G139" s="964"/>
      <c r="H139" s="964"/>
      <c r="I139" s="964"/>
      <c r="J139" s="964"/>
      <c r="K139" s="964"/>
      <c r="L139" s="964"/>
      <c r="M139" s="964"/>
      <c r="N139" s="964"/>
      <c r="O139" s="965"/>
      <c r="P139" s="24"/>
    </row>
    <row r="140" spans="2:16" ht="15.5" x14ac:dyDescent="0.35">
      <c r="B140" s="186" t="s">
        <v>185</v>
      </c>
      <c r="C140" s="134"/>
      <c r="D140" s="188"/>
      <c r="E140" s="188"/>
      <c r="F140" s="188"/>
      <c r="G140" s="188"/>
      <c r="H140" s="189"/>
      <c r="I140" s="189"/>
      <c r="J140" s="190">
        <f>SUM(D140:G140)</f>
        <v>0</v>
      </c>
      <c r="K140" s="196"/>
      <c r="L140" s="191"/>
      <c r="M140" s="188"/>
      <c r="N140" s="148"/>
      <c r="O140" s="192"/>
      <c r="P140" s="193"/>
    </row>
    <row r="141" spans="2:16" ht="15.5" x14ac:dyDescent="0.35">
      <c r="B141" s="186" t="s">
        <v>186</v>
      </c>
      <c r="C141" s="134"/>
      <c r="D141" s="188"/>
      <c r="E141" s="188"/>
      <c r="F141" s="188"/>
      <c r="G141" s="188"/>
      <c r="H141" s="189"/>
      <c r="I141" s="189"/>
      <c r="J141" s="190">
        <f t="shared" ref="J141:J147" si="38">SUM(D141:G141)</f>
        <v>0</v>
      </c>
      <c r="K141" s="196"/>
      <c r="L141" s="191"/>
      <c r="M141" s="188"/>
      <c r="N141" s="148"/>
      <c r="O141" s="192"/>
      <c r="P141" s="193"/>
    </row>
    <row r="142" spans="2:16" ht="15.5" x14ac:dyDescent="0.35">
      <c r="B142" s="186" t="s">
        <v>187</v>
      </c>
      <c r="C142" s="134"/>
      <c r="D142" s="188"/>
      <c r="E142" s="188"/>
      <c r="F142" s="188"/>
      <c r="G142" s="188"/>
      <c r="H142" s="189"/>
      <c r="I142" s="189"/>
      <c r="J142" s="190">
        <f t="shared" si="38"/>
        <v>0</v>
      </c>
      <c r="K142" s="196"/>
      <c r="L142" s="191"/>
      <c r="M142" s="188"/>
      <c r="N142" s="148"/>
      <c r="O142" s="192"/>
      <c r="P142" s="193"/>
    </row>
    <row r="143" spans="2:16" ht="15.5" x14ac:dyDescent="0.35">
      <c r="B143" s="186" t="s">
        <v>188</v>
      </c>
      <c r="C143" s="134"/>
      <c r="D143" s="188"/>
      <c r="E143" s="188"/>
      <c r="F143" s="188"/>
      <c r="G143" s="188"/>
      <c r="H143" s="189"/>
      <c r="I143" s="189"/>
      <c r="J143" s="190">
        <f t="shared" si="38"/>
        <v>0</v>
      </c>
      <c r="K143" s="196"/>
      <c r="L143" s="191"/>
      <c r="M143" s="188"/>
      <c r="N143" s="148"/>
      <c r="O143" s="192"/>
      <c r="P143" s="193"/>
    </row>
    <row r="144" spans="2:16" ht="15.5" x14ac:dyDescent="0.35">
      <c r="B144" s="186" t="s">
        <v>189</v>
      </c>
      <c r="C144" s="134"/>
      <c r="D144" s="188"/>
      <c r="E144" s="188"/>
      <c r="F144" s="188"/>
      <c r="G144" s="188"/>
      <c r="H144" s="189"/>
      <c r="I144" s="189"/>
      <c r="J144" s="190">
        <f t="shared" si="38"/>
        <v>0</v>
      </c>
      <c r="K144" s="196"/>
      <c r="L144" s="191"/>
      <c r="M144" s="188"/>
      <c r="N144" s="148"/>
      <c r="O144" s="192"/>
      <c r="P144" s="193"/>
    </row>
    <row r="145" spans="2:16" ht="15.5" x14ac:dyDescent="0.35">
      <c r="B145" s="186" t="s">
        <v>190</v>
      </c>
      <c r="C145" s="134"/>
      <c r="D145" s="188"/>
      <c r="E145" s="188"/>
      <c r="F145" s="188"/>
      <c r="G145" s="188"/>
      <c r="H145" s="189"/>
      <c r="I145" s="189"/>
      <c r="J145" s="190">
        <f t="shared" si="38"/>
        <v>0</v>
      </c>
      <c r="K145" s="196"/>
      <c r="L145" s="191"/>
      <c r="M145" s="188"/>
      <c r="N145" s="148"/>
      <c r="O145" s="192"/>
      <c r="P145" s="193"/>
    </row>
    <row r="146" spans="2:16" ht="15.5" x14ac:dyDescent="0.35">
      <c r="B146" s="186" t="s">
        <v>191</v>
      </c>
      <c r="C146" s="135"/>
      <c r="D146" s="148"/>
      <c r="E146" s="148"/>
      <c r="F146" s="148"/>
      <c r="G146" s="148"/>
      <c r="H146" s="189"/>
      <c r="I146" s="189"/>
      <c r="J146" s="190">
        <f t="shared" si="38"/>
        <v>0</v>
      </c>
      <c r="K146" s="196"/>
      <c r="L146" s="197"/>
      <c r="M146" s="148"/>
      <c r="N146" s="148"/>
      <c r="O146" s="198"/>
      <c r="P146" s="193"/>
    </row>
    <row r="147" spans="2:16" ht="15.5" x14ac:dyDescent="0.35">
      <c r="B147" s="186" t="s">
        <v>192</v>
      </c>
      <c r="C147" s="135"/>
      <c r="D147" s="148"/>
      <c r="E147" s="148"/>
      <c r="F147" s="148"/>
      <c r="G147" s="148"/>
      <c r="H147" s="189"/>
      <c r="I147" s="189"/>
      <c r="J147" s="190">
        <f t="shared" si="38"/>
        <v>0</v>
      </c>
      <c r="K147" s="196"/>
      <c r="L147" s="197"/>
      <c r="M147" s="148"/>
      <c r="N147" s="148"/>
      <c r="O147" s="198"/>
      <c r="P147" s="193"/>
    </row>
    <row r="148" spans="2:16" ht="15.5" x14ac:dyDescent="0.35">
      <c r="C148" s="65" t="s">
        <v>313</v>
      </c>
      <c r="D148" s="11">
        <f>SUM(D140:D147)</f>
        <v>0</v>
      </c>
      <c r="E148" s="11">
        <f>SUM(E140:E147)</f>
        <v>0</v>
      </c>
      <c r="F148" s="11"/>
      <c r="G148" s="11">
        <f>SUM(G140:G147)</f>
        <v>0</v>
      </c>
      <c r="H148" s="11"/>
      <c r="I148" s="11"/>
      <c r="J148" s="11">
        <f>SUM(J140:J147)</f>
        <v>0</v>
      </c>
      <c r="K148" s="11"/>
      <c r="L148" s="9">
        <f>(L140*J140)+(L141*J141)+(L142*J142)+(L143*J143)+(L144*J144)+(L145*J145)+(L146*J146)+(L147*J147)</f>
        <v>0</v>
      </c>
      <c r="M148" s="114">
        <f>SUM(M140:M147)</f>
        <v>0</v>
      </c>
      <c r="N148" s="128"/>
      <c r="O148" s="198"/>
      <c r="P148" s="25"/>
    </row>
    <row r="149" spans="2:16" ht="51" customHeight="1" x14ac:dyDescent="0.35">
      <c r="B149" s="65" t="s">
        <v>264</v>
      </c>
      <c r="C149" s="963"/>
      <c r="D149" s="964"/>
      <c r="E149" s="964"/>
      <c r="F149" s="964"/>
      <c r="G149" s="964"/>
      <c r="H149" s="964"/>
      <c r="I149" s="964"/>
      <c r="J149" s="964"/>
      <c r="K149" s="964"/>
      <c r="L149" s="964"/>
      <c r="M149" s="964"/>
      <c r="N149" s="964"/>
      <c r="O149" s="965"/>
      <c r="P149" s="24"/>
    </row>
    <row r="150" spans="2:16" ht="15.5" x14ac:dyDescent="0.35">
      <c r="B150" s="186" t="s">
        <v>194</v>
      </c>
      <c r="C150" s="134"/>
      <c r="D150" s="188"/>
      <c r="E150" s="188"/>
      <c r="F150" s="188"/>
      <c r="G150" s="188"/>
      <c r="H150" s="189"/>
      <c r="I150" s="189"/>
      <c r="J150" s="190">
        <f>SUM(D150:G150)</f>
        <v>0</v>
      </c>
      <c r="K150" s="196"/>
      <c r="L150" s="191"/>
      <c r="M150" s="188"/>
      <c r="N150" s="148"/>
      <c r="O150" s="192"/>
      <c r="P150" s="193"/>
    </row>
    <row r="151" spans="2:16" ht="15.5" x14ac:dyDescent="0.35">
      <c r="B151" s="186" t="s">
        <v>195</v>
      </c>
      <c r="C151" s="134"/>
      <c r="D151" s="188"/>
      <c r="E151" s="188"/>
      <c r="F151" s="188"/>
      <c r="G151" s="188"/>
      <c r="H151" s="189"/>
      <c r="I151" s="189"/>
      <c r="J151" s="190">
        <f t="shared" ref="J151:J157" si="39">SUM(D151:G151)</f>
        <v>0</v>
      </c>
      <c r="K151" s="196"/>
      <c r="L151" s="191"/>
      <c r="M151" s="188"/>
      <c r="N151" s="148"/>
      <c r="O151" s="192"/>
      <c r="P151" s="193"/>
    </row>
    <row r="152" spans="2:16" ht="15.5" x14ac:dyDescent="0.35">
      <c r="B152" s="186" t="s">
        <v>196</v>
      </c>
      <c r="C152" s="134"/>
      <c r="D152" s="188"/>
      <c r="E152" s="188"/>
      <c r="F152" s="188"/>
      <c r="G152" s="188"/>
      <c r="H152" s="189"/>
      <c r="I152" s="189"/>
      <c r="J152" s="190">
        <f t="shared" si="39"/>
        <v>0</v>
      </c>
      <c r="K152" s="196"/>
      <c r="L152" s="191"/>
      <c r="M152" s="188"/>
      <c r="N152" s="148"/>
      <c r="O152" s="192"/>
      <c r="P152" s="193"/>
    </row>
    <row r="153" spans="2:16" ht="15.5" x14ac:dyDescent="0.35">
      <c r="B153" s="186" t="s">
        <v>197</v>
      </c>
      <c r="C153" s="134"/>
      <c r="D153" s="188"/>
      <c r="E153" s="188"/>
      <c r="F153" s="188"/>
      <c r="G153" s="188"/>
      <c r="H153" s="189"/>
      <c r="I153" s="189"/>
      <c r="J153" s="190">
        <f t="shared" si="39"/>
        <v>0</v>
      </c>
      <c r="K153" s="196"/>
      <c r="L153" s="191"/>
      <c r="M153" s="188"/>
      <c r="N153" s="148"/>
      <c r="O153" s="192"/>
      <c r="P153" s="193"/>
    </row>
    <row r="154" spans="2:16" ht="15.5" x14ac:dyDescent="0.35">
      <c r="B154" s="186" t="s">
        <v>198</v>
      </c>
      <c r="C154" s="134"/>
      <c r="D154" s="188"/>
      <c r="E154" s="188"/>
      <c r="F154" s="188"/>
      <c r="G154" s="188"/>
      <c r="H154" s="189"/>
      <c r="I154" s="189"/>
      <c r="J154" s="190">
        <f t="shared" si="39"/>
        <v>0</v>
      </c>
      <c r="K154" s="196"/>
      <c r="L154" s="191"/>
      <c r="M154" s="188"/>
      <c r="N154" s="148"/>
      <c r="O154" s="192"/>
      <c r="P154" s="193"/>
    </row>
    <row r="155" spans="2:16" ht="15.5" x14ac:dyDescent="0.35">
      <c r="B155" s="186" t="s">
        <v>199</v>
      </c>
      <c r="C155" s="134"/>
      <c r="D155" s="188"/>
      <c r="E155" s="188"/>
      <c r="F155" s="188"/>
      <c r="G155" s="188"/>
      <c r="H155" s="189"/>
      <c r="I155" s="189"/>
      <c r="J155" s="190">
        <f t="shared" si="39"/>
        <v>0</v>
      </c>
      <c r="K155" s="196"/>
      <c r="L155" s="191"/>
      <c r="M155" s="188"/>
      <c r="N155" s="148"/>
      <c r="O155" s="192"/>
      <c r="P155" s="193"/>
    </row>
    <row r="156" spans="2:16" ht="15.5" x14ac:dyDescent="0.35">
      <c r="B156" s="186" t="s">
        <v>200</v>
      </c>
      <c r="C156" s="135"/>
      <c r="D156" s="148"/>
      <c r="E156" s="148"/>
      <c r="F156" s="148"/>
      <c r="G156" s="148"/>
      <c r="H156" s="189"/>
      <c r="I156" s="189"/>
      <c r="J156" s="190">
        <f t="shared" si="39"/>
        <v>0</v>
      </c>
      <c r="K156" s="196"/>
      <c r="L156" s="197"/>
      <c r="M156" s="148"/>
      <c r="N156" s="148"/>
      <c r="O156" s="198"/>
      <c r="P156" s="193"/>
    </row>
    <row r="157" spans="2:16" ht="15.5" x14ac:dyDescent="0.35">
      <c r="B157" s="186" t="s">
        <v>201</v>
      </c>
      <c r="C157" s="135"/>
      <c r="D157" s="148"/>
      <c r="E157" s="148"/>
      <c r="F157" s="148"/>
      <c r="G157" s="148"/>
      <c r="H157" s="189"/>
      <c r="I157" s="189"/>
      <c r="J157" s="190">
        <f t="shared" si="39"/>
        <v>0</v>
      </c>
      <c r="K157" s="196"/>
      <c r="L157" s="197"/>
      <c r="M157" s="148"/>
      <c r="N157" s="148"/>
      <c r="O157" s="198"/>
      <c r="P157" s="193"/>
    </row>
    <row r="158" spans="2:16" ht="15.5" x14ac:dyDescent="0.35">
      <c r="C158" s="65" t="s">
        <v>313</v>
      </c>
      <c r="D158" s="11">
        <f>SUM(D150:D157)</f>
        <v>0</v>
      </c>
      <c r="E158" s="11">
        <f>SUM(E150:E157)</f>
        <v>0</v>
      </c>
      <c r="F158" s="11"/>
      <c r="G158" s="11">
        <f>SUM(G150:G157)</f>
        <v>0</v>
      </c>
      <c r="H158" s="11"/>
      <c r="I158" s="11"/>
      <c r="J158" s="11">
        <f>SUM(J150:J157)</f>
        <v>0</v>
      </c>
      <c r="K158" s="11"/>
      <c r="L158" s="9">
        <f>(L150*J150)+(L151*J151)+(L152*J152)+(L153*J153)+(L154*J154)+(L155*J155)+(L156*J156)+(L157*J157)</f>
        <v>0</v>
      </c>
      <c r="M158" s="114">
        <f>SUM(M150:M157)</f>
        <v>0</v>
      </c>
      <c r="N158" s="128"/>
      <c r="O158" s="198"/>
      <c r="P158" s="25"/>
    </row>
    <row r="159" spans="2:16" ht="51" customHeight="1" x14ac:dyDescent="0.35">
      <c r="B159" s="65" t="s">
        <v>265</v>
      </c>
      <c r="C159" s="963"/>
      <c r="D159" s="964"/>
      <c r="E159" s="964"/>
      <c r="F159" s="964"/>
      <c r="G159" s="964"/>
      <c r="H159" s="964"/>
      <c r="I159" s="964"/>
      <c r="J159" s="964"/>
      <c r="K159" s="964"/>
      <c r="L159" s="964"/>
      <c r="M159" s="964"/>
      <c r="N159" s="964"/>
      <c r="O159" s="965"/>
      <c r="P159" s="24"/>
    </row>
    <row r="160" spans="2:16" ht="15.5" x14ac:dyDescent="0.35">
      <c r="B160" s="186" t="s">
        <v>203</v>
      </c>
      <c r="C160" s="134"/>
      <c r="D160" s="188"/>
      <c r="E160" s="188"/>
      <c r="F160" s="188"/>
      <c r="G160" s="188"/>
      <c r="H160" s="189"/>
      <c r="I160" s="189"/>
      <c r="J160" s="190">
        <f>SUM(D160:G160)</f>
        <v>0</v>
      </c>
      <c r="K160" s="196"/>
      <c r="L160" s="191"/>
      <c r="M160" s="188"/>
      <c r="N160" s="148"/>
      <c r="O160" s="192"/>
      <c r="P160" s="193"/>
    </row>
    <row r="161" spans="2:18" ht="15.5" x14ac:dyDescent="0.35">
      <c r="B161" s="186" t="s">
        <v>204</v>
      </c>
      <c r="C161" s="134"/>
      <c r="D161" s="188"/>
      <c r="E161" s="188"/>
      <c r="F161" s="188"/>
      <c r="G161" s="188"/>
      <c r="H161" s="189"/>
      <c r="I161" s="189"/>
      <c r="J161" s="190">
        <f t="shared" ref="J161:J167" si="40">SUM(D161:G161)</f>
        <v>0</v>
      </c>
      <c r="K161" s="196"/>
      <c r="L161" s="191"/>
      <c r="M161" s="188"/>
      <c r="N161" s="148"/>
      <c r="O161" s="192"/>
      <c r="P161" s="193"/>
    </row>
    <row r="162" spans="2:18" ht="15.5" x14ac:dyDescent="0.35">
      <c r="B162" s="186" t="s">
        <v>205</v>
      </c>
      <c r="C162" s="134"/>
      <c r="D162" s="188"/>
      <c r="E162" s="188"/>
      <c r="F162" s="188"/>
      <c r="G162" s="188"/>
      <c r="H162" s="189"/>
      <c r="I162" s="189"/>
      <c r="J162" s="190">
        <f t="shared" si="40"/>
        <v>0</v>
      </c>
      <c r="K162" s="196"/>
      <c r="L162" s="191"/>
      <c r="M162" s="188"/>
      <c r="N162" s="148"/>
      <c r="O162" s="192"/>
      <c r="P162" s="193"/>
    </row>
    <row r="163" spans="2:18" ht="15.5" x14ac:dyDescent="0.35">
      <c r="B163" s="186" t="s">
        <v>206</v>
      </c>
      <c r="C163" s="134"/>
      <c r="D163" s="188"/>
      <c r="E163" s="188"/>
      <c r="F163" s="188"/>
      <c r="G163" s="188"/>
      <c r="H163" s="189"/>
      <c r="I163" s="189"/>
      <c r="J163" s="190">
        <f t="shared" si="40"/>
        <v>0</v>
      </c>
      <c r="K163" s="196"/>
      <c r="L163" s="191"/>
      <c r="M163" s="188"/>
      <c r="N163" s="148"/>
      <c r="O163" s="192"/>
      <c r="P163" s="193"/>
    </row>
    <row r="164" spans="2:18" ht="15.5" x14ac:dyDescent="0.35">
      <c r="B164" s="186" t="s">
        <v>207</v>
      </c>
      <c r="C164" s="134"/>
      <c r="D164" s="188"/>
      <c r="E164" s="188"/>
      <c r="F164" s="188"/>
      <c r="G164" s="188"/>
      <c r="H164" s="189"/>
      <c r="I164" s="189"/>
      <c r="J164" s="190">
        <f>SUM(D164:G164)</f>
        <v>0</v>
      </c>
      <c r="K164" s="196"/>
      <c r="L164" s="191"/>
      <c r="M164" s="188"/>
      <c r="N164" s="148"/>
      <c r="O164" s="192"/>
      <c r="P164" s="193"/>
    </row>
    <row r="165" spans="2:18" ht="15.5" x14ac:dyDescent="0.35">
      <c r="B165" s="186" t="s">
        <v>208</v>
      </c>
      <c r="C165" s="134"/>
      <c r="D165" s="188"/>
      <c r="E165" s="188"/>
      <c r="F165" s="188"/>
      <c r="G165" s="188"/>
      <c r="H165" s="189"/>
      <c r="I165" s="189"/>
      <c r="J165" s="190">
        <f t="shared" si="40"/>
        <v>0</v>
      </c>
      <c r="K165" s="196"/>
      <c r="L165" s="191"/>
      <c r="M165" s="188"/>
      <c r="N165" s="148"/>
      <c r="O165" s="192"/>
      <c r="P165" s="193"/>
    </row>
    <row r="166" spans="2:18" ht="15.5" x14ac:dyDescent="0.35">
      <c r="B166" s="186" t="s">
        <v>209</v>
      </c>
      <c r="C166" s="135"/>
      <c r="D166" s="148"/>
      <c r="E166" s="148"/>
      <c r="F166" s="148"/>
      <c r="G166" s="148"/>
      <c r="H166" s="189"/>
      <c r="I166" s="189"/>
      <c r="J166" s="190">
        <f t="shared" si="40"/>
        <v>0</v>
      </c>
      <c r="K166" s="196"/>
      <c r="L166" s="197"/>
      <c r="M166" s="148"/>
      <c r="N166" s="148"/>
      <c r="O166" s="198"/>
      <c r="P166" s="193"/>
    </row>
    <row r="167" spans="2:18" ht="15.5" x14ac:dyDescent="0.35">
      <c r="B167" s="186" t="s">
        <v>210</v>
      </c>
      <c r="C167" s="135"/>
      <c r="D167" s="148"/>
      <c r="E167" s="148"/>
      <c r="F167" s="148"/>
      <c r="G167" s="148"/>
      <c r="H167" s="189"/>
      <c r="I167" s="189"/>
      <c r="J167" s="190">
        <f t="shared" si="40"/>
        <v>0</v>
      </c>
      <c r="K167" s="196"/>
      <c r="L167" s="197"/>
      <c r="M167" s="148"/>
      <c r="N167" s="148"/>
      <c r="O167" s="198"/>
      <c r="P167" s="193"/>
    </row>
    <row r="168" spans="2:18" ht="15.5" x14ac:dyDescent="0.35">
      <c r="C168" s="65" t="s">
        <v>322</v>
      </c>
      <c r="D168" s="9">
        <f>SUM(D160:D167)</f>
        <v>0</v>
      </c>
      <c r="E168" s="9">
        <f>SUM(E160:E167)</f>
        <v>0</v>
      </c>
      <c r="F168" s="9"/>
      <c r="G168" s="9">
        <f>SUM(G160:G167)</f>
        <v>0</v>
      </c>
      <c r="H168" s="9"/>
      <c r="I168" s="9"/>
      <c r="J168" s="9">
        <f>SUM(J160:J167)</f>
        <v>0</v>
      </c>
      <c r="K168" s="9"/>
      <c r="L168" s="9">
        <f>(L160*J160)+(L161*J161)+(L162*J162)+(L163*J163)+(L164*J164)+(L165*J165)+(L166*J166)+(L167*J167)</f>
        <v>0</v>
      </c>
      <c r="M168" s="114">
        <f>SUM(M160:M167)</f>
        <v>0</v>
      </c>
      <c r="N168" s="128"/>
      <c r="O168" s="198"/>
      <c r="P168" s="25"/>
    </row>
    <row r="169" spans="2:18" ht="15.75" customHeight="1" x14ac:dyDescent="0.35">
      <c r="B169" s="4"/>
      <c r="C169" s="203"/>
      <c r="D169" s="155"/>
      <c r="E169" s="155"/>
      <c r="F169" s="155"/>
      <c r="G169" s="155"/>
      <c r="H169" s="155"/>
      <c r="I169" s="155"/>
      <c r="J169" s="155"/>
      <c r="K169" s="155"/>
      <c r="L169" s="155"/>
      <c r="M169" s="155"/>
      <c r="N169" s="155"/>
      <c r="O169" s="203"/>
      <c r="P169" s="2"/>
    </row>
    <row r="170" spans="2:18" ht="15.75" customHeight="1" x14ac:dyDescent="0.35">
      <c r="B170" s="4"/>
      <c r="C170" s="203"/>
      <c r="D170" s="155"/>
      <c r="E170" s="155"/>
      <c r="F170" s="155"/>
      <c r="G170" s="155"/>
      <c r="H170" s="155"/>
      <c r="I170" s="155"/>
      <c r="J170" s="155"/>
      <c r="K170" s="155"/>
      <c r="L170" s="155"/>
      <c r="M170" s="155"/>
      <c r="N170" s="155"/>
      <c r="O170" s="203"/>
      <c r="P170" s="2"/>
    </row>
    <row r="171" spans="2:18" ht="63.75" customHeight="1" x14ac:dyDescent="0.35">
      <c r="B171" s="65" t="s">
        <v>211</v>
      </c>
      <c r="C171" s="218"/>
      <c r="D171" s="140">
        <v>173893.59</v>
      </c>
      <c r="E171" s="140">
        <v>50000</v>
      </c>
      <c r="F171" s="140">
        <f>434733.97-D171</f>
        <v>260840.37999999998</v>
      </c>
      <c r="G171" s="145">
        <f>75000-E171</f>
        <v>25000</v>
      </c>
      <c r="H171" s="189">
        <f>SUM(D171:E171)</f>
        <v>223893.59</v>
      </c>
      <c r="I171" s="189">
        <f t="shared" ref="I171:I172" si="41">SUM(F171:G171)</f>
        <v>285840.38</v>
      </c>
      <c r="J171" s="219">
        <f>SUM(D171:G171)</f>
        <v>509733.97</v>
      </c>
      <c r="K171" s="220">
        <v>0.5</v>
      </c>
      <c r="L171" s="220">
        <v>0.5</v>
      </c>
      <c r="M171" s="221"/>
      <c r="N171" s="222"/>
      <c r="O171" s="223"/>
      <c r="P171" s="137"/>
      <c r="Q171" s="224"/>
      <c r="R171" s="224"/>
    </row>
    <row r="172" spans="2:18" ht="69.75" customHeight="1" x14ac:dyDescent="0.35">
      <c r="B172" s="65" t="s">
        <v>212</v>
      </c>
      <c r="C172" s="225"/>
      <c r="D172" s="145">
        <v>7545.94</v>
      </c>
      <c r="E172" s="145">
        <v>5000</v>
      </c>
      <c r="F172" s="145">
        <v>9739.06</v>
      </c>
      <c r="G172" s="145">
        <v>4789.72</v>
      </c>
      <c r="H172" s="189">
        <f t="shared" ref="H172" si="42">SUM(D172:E172)</f>
        <v>12545.939999999999</v>
      </c>
      <c r="I172" s="189">
        <f t="shared" si="41"/>
        <v>14528.779999999999</v>
      </c>
      <c r="J172" s="219">
        <f>SUM(D172:G172)</f>
        <v>27074.720000000001</v>
      </c>
      <c r="K172" s="220">
        <v>1</v>
      </c>
      <c r="L172" s="220">
        <v>1</v>
      </c>
      <c r="M172" s="145"/>
      <c r="N172" s="222"/>
      <c r="O172" s="223"/>
      <c r="P172" s="137"/>
      <c r="Q172" s="224"/>
      <c r="R172" s="224"/>
    </row>
    <row r="173" spans="2:18" ht="57" customHeight="1" x14ac:dyDescent="0.35">
      <c r="B173" s="65" t="s">
        <v>213</v>
      </c>
      <c r="C173" s="226"/>
      <c r="D173" s="145">
        <v>22337.11</v>
      </c>
      <c r="E173" s="145">
        <v>14212.8</v>
      </c>
      <c r="F173" s="145">
        <v>30000</v>
      </c>
      <c r="G173" s="145">
        <v>25000</v>
      </c>
      <c r="H173" s="189">
        <f>SUM(D173:E173)</f>
        <v>36549.910000000003</v>
      </c>
      <c r="I173" s="189">
        <f>SUM(F173:G173)</f>
        <v>55000</v>
      </c>
      <c r="J173" s="219">
        <f>SUM(D173:G173)</f>
        <v>91549.91</v>
      </c>
      <c r="K173" s="220">
        <v>1</v>
      </c>
      <c r="L173" s="220">
        <v>1</v>
      </c>
      <c r="M173" s="145"/>
      <c r="N173" s="222"/>
      <c r="O173" s="223"/>
      <c r="P173" s="25"/>
    </row>
    <row r="174" spans="2:18" ht="65.25" customHeight="1" x14ac:dyDescent="0.35">
      <c r="B174" s="79" t="s">
        <v>214</v>
      </c>
      <c r="C174" s="225"/>
      <c r="D174" s="145">
        <v>14000</v>
      </c>
      <c r="E174" s="145"/>
      <c r="F174" s="145">
        <f>28000</f>
        <v>28000</v>
      </c>
      <c r="G174" s="145"/>
      <c r="H174" s="189">
        <f>SUM(D174:E174)</f>
        <v>14000</v>
      </c>
      <c r="I174" s="189">
        <f>SUM(F174:G174)</f>
        <v>28000</v>
      </c>
      <c r="J174" s="219">
        <f>SUM(D174:G174)</f>
        <v>42000</v>
      </c>
      <c r="K174" s="220">
        <v>1</v>
      </c>
      <c r="L174" s="220">
        <v>1</v>
      </c>
      <c r="M174" s="145"/>
      <c r="N174" s="222"/>
      <c r="O174" s="223"/>
      <c r="P174" s="25"/>
    </row>
    <row r="175" spans="2:18" ht="21.75" customHeight="1" x14ac:dyDescent="0.35">
      <c r="B175" s="4"/>
      <c r="C175" s="80" t="s">
        <v>215</v>
      </c>
      <c r="D175" s="83">
        <f>SUM(D171:D174)</f>
        <v>217776.64000000001</v>
      </c>
      <c r="E175" s="83">
        <f>SUM(E171:E174)</f>
        <v>69212.800000000003</v>
      </c>
      <c r="F175" s="83">
        <f t="shared" ref="F175:I175" si="43">SUM(F171:F174)</f>
        <v>328579.44</v>
      </c>
      <c r="G175" s="83">
        <f t="shared" si="43"/>
        <v>54789.72</v>
      </c>
      <c r="H175" s="83">
        <f>SUM(H171:H174)</f>
        <v>286989.44</v>
      </c>
      <c r="I175" s="83">
        <f t="shared" si="43"/>
        <v>383369.16000000003</v>
      </c>
      <c r="J175" s="83">
        <f>SUM(J171:J174)</f>
        <v>670358.6</v>
      </c>
      <c r="K175" s="9">
        <f>(H167*K167)+(H168*K168)+(H169*K169)+(H170*K170)+(H171*K171)+(H172*K172)+(H173*K173)+(H174*K174)</f>
        <v>175042.64500000002</v>
      </c>
      <c r="L175" s="9">
        <f>(L171*J171)+(L172*J172)+(L173*J173)+(L174*J174)</f>
        <v>415491.61499999999</v>
      </c>
      <c r="M175" s="114">
        <f>SUM(M171:M174)</f>
        <v>0</v>
      </c>
      <c r="N175" s="128"/>
      <c r="O175" s="225"/>
      <c r="P175" s="7"/>
    </row>
    <row r="176" spans="2:18" ht="15.75" customHeight="1" x14ac:dyDescent="0.35">
      <c r="B176" s="4"/>
      <c r="C176" s="203"/>
      <c r="D176" s="155"/>
      <c r="E176" s="155"/>
      <c r="F176" s="155"/>
      <c r="G176" s="155"/>
      <c r="H176" s="155"/>
      <c r="I176" s="155"/>
      <c r="J176" s="155"/>
      <c r="K176" s="155"/>
      <c r="L176" s="155"/>
      <c r="M176" s="155"/>
      <c r="N176" s="155"/>
      <c r="O176" s="203"/>
      <c r="P176" s="7"/>
    </row>
    <row r="177" spans="2:16" ht="15.75" customHeight="1" x14ac:dyDescent="0.35">
      <c r="B177" s="4"/>
      <c r="C177" s="203"/>
      <c r="D177" s="155"/>
      <c r="E177" s="155"/>
      <c r="F177" s="155"/>
      <c r="G177" s="155"/>
      <c r="H177" s="155"/>
      <c r="I177" s="155"/>
      <c r="J177" s="155"/>
      <c r="K177" s="155"/>
      <c r="L177" s="155"/>
      <c r="M177" s="155"/>
      <c r="N177" s="155"/>
      <c r="O177" s="203"/>
      <c r="P177" s="7"/>
    </row>
    <row r="178" spans="2:16" ht="15.75" customHeight="1" x14ac:dyDescent="0.35">
      <c r="B178" s="4"/>
      <c r="C178" s="203"/>
      <c r="D178" s="155"/>
      <c r="E178" s="155"/>
      <c r="F178" s="155"/>
      <c r="G178" s="155"/>
      <c r="H178" s="155"/>
      <c r="I178" s="155"/>
      <c r="J178" s="155"/>
      <c r="K178" s="155"/>
      <c r="L178" s="155"/>
      <c r="M178" s="155"/>
      <c r="N178" s="155"/>
      <c r="O178" s="203"/>
      <c r="P178" s="7"/>
    </row>
    <row r="179" spans="2:16" ht="15.75" customHeight="1" thickBot="1" x14ac:dyDescent="0.4">
      <c r="B179" s="4"/>
      <c r="C179" s="203"/>
      <c r="D179" s="155"/>
      <c r="E179" s="155"/>
      <c r="F179" s="155"/>
      <c r="G179" s="155"/>
      <c r="H179" s="155"/>
      <c r="I179" s="155"/>
      <c r="J179" s="155"/>
      <c r="K179" s="155"/>
      <c r="L179" s="155"/>
      <c r="M179" s="155"/>
      <c r="N179" s="155"/>
      <c r="O179" s="203"/>
      <c r="P179" s="7"/>
    </row>
    <row r="180" spans="2:16" ht="15.5" x14ac:dyDescent="0.35">
      <c r="B180" s="4"/>
      <c r="C180" s="971" t="s">
        <v>216</v>
      </c>
      <c r="D180" s="972"/>
      <c r="E180" s="972"/>
      <c r="F180" s="972"/>
      <c r="G180" s="972"/>
      <c r="H180" s="972"/>
      <c r="I180" s="972"/>
      <c r="J180" s="973"/>
      <c r="K180" s="142"/>
      <c r="L180" s="7"/>
      <c r="M180" s="155"/>
      <c r="N180" s="155"/>
      <c r="O180" s="7"/>
    </row>
    <row r="181" spans="2:16" ht="40.5" customHeight="1" x14ac:dyDescent="0.35">
      <c r="B181" s="4"/>
      <c r="C181" s="948"/>
      <c r="D181" s="954" t="str">
        <f>D5</f>
        <v>ONU Femmes</v>
      </c>
      <c r="E181" s="954" t="str">
        <f>E5</f>
        <v>AFSC</v>
      </c>
      <c r="F181" s="954" t="s">
        <v>5</v>
      </c>
      <c r="G181" s="954" t="str">
        <f>G5</f>
        <v>AFSC</v>
      </c>
      <c r="H181" s="954" t="s">
        <v>301</v>
      </c>
      <c r="I181" s="954" t="s">
        <v>302</v>
      </c>
      <c r="J181" s="950" t="s">
        <v>303</v>
      </c>
      <c r="K181" s="25"/>
      <c r="L181" s="203"/>
      <c r="M181" s="155"/>
      <c r="N181" s="155"/>
      <c r="O181" s="7"/>
    </row>
    <row r="182" spans="2:16" ht="24.75" customHeight="1" x14ac:dyDescent="0.35">
      <c r="B182" s="4"/>
      <c r="C182" s="949"/>
      <c r="D182" s="955"/>
      <c r="E182" s="955"/>
      <c r="F182" s="955"/>
      <c r="G182" s="955"/>
      <c r="H182" s="955"/>
      <c r="I182" s="955"/>
      <c r="J182" s="951"/>
      <c r="K182" s="25"/>
      <c r="L182" s="203"/>
      <c r="M182" s="155"/>
      <c r="N182" s="155"/>
      <c r="O182" s="7"/>
    </row>
    <row r="183" spans="2:16" ht="41.25" customHeight="1" x14ac:dyDescent="0.35">
      <c r="B183" s="227"/>
      <c r="C183" s="228" t="s">
        <v>217</v>
      </c>
      <c r="D183" s="229">
        <f>SUM(D16,D26,D36,D46,D58,D66,D76,D86,D98,D106,D116,D126,D138,D148,D158,D168,D171,D172,D173,D174)</f>
        <v>607476.6399999999</v>
      </c>
      <c r="E183" s="229">
        <f>SUM(E16,E26,E36,E46,E58,E66,E76,E86,E98,E106,E116,E126,E138,E148,E158,E168,E171,E172,E173,E174)</f>
        <v>327102.8</v>
      </c>
      <c r="F183" s="229">
        <f>SUM(F16,F26,F36,F46,F58,F66,F76,F86,F98,F106,F116,F126,F138,F148,F158,F168,F171,F172,F173,F174)</f>
        <v>934579.44000000006</v>
      </c>
      <c r="G183" s="229">
        <f>SUM(G16,G26,G36,G46,G58,G66,G76,G86,G98,G106,G116,G126,G138,G148,G158,G168,G171,G172,G173,G174)</f>
        <v>467289.72</v>
      </c>
      <c r="H183" s="229">
        <f>SUM(D183:E183)</f>
        <v>934579.44</v>
      </c>
      <c r="I183" s="229">
        <f>SUM(F183:G183)</f>
        <v>1401869.1600000001</v>
      </c>
      <c r="J183" s="230">
        <f>SUM(D183:G183)</f>
        <v>2336448.5999999996</v>
      </c>
      <c r="K183" s="231"/>
      <c r="L183" s="203"/>
      <c r="M183" s="232"/>
      <c r="N183" s="155"/>
      <c r="O183" s="227"/>
    </row>
    <row r="184" spans="2:16" ht="51.75" customHeight="1" x14ac:dyDescent="0.35">
      <c r="B184" s="233"/>
      <c r="C184" s="228" t="s">
        <v>218</v>
      </c>
      <c r="D184" s="229">
        <f t="shared" ref="D184:I184" si="44">D183*0.07</f>
        <v>42523.364799999996</v>
      </c>
      <c r="E184" s="229">
        <f t="shared" si="44"/>
        <v>22897.196</v>
      </c>
      <c r="F184" s="229">
        <f t="shared" si="44"/>
        <v>65420.560800000014</v>
      </c>
      <c r="G184" s="229">
        <f t="shared" si="44"/>
        <v>32710.2804</v>
      </c>
      <c r="H184" s="229">
        <f t="shared" si="44"/>
        <v>65420.560799999999</v>
      </c>
      <c r="I184" s="229">
        <f t="shared" si="44"/>
        <v>98130.841200000024</v>
      </c>
      <c r="J184" s="230">
        <f>J183*0.07</f>
        <v>163551.402</v>
      </c>
      <c r="K184" s="231"/>
      <c r="L184" s="233"/>
      <c r="M184" s="232"/>
      <c r="N184" s="155"/>
      <c r="O184" s="234"/>
    </row>
    <row r="185" spans="2:16" ht="51.75" customHeight="1" thickBot="1" x14ac:dyDescent="0.4">
      <c r="B185" s="233"/>
      <c r="C185" s="6" t="s">
        <v>7</v>
      </c>
      <c r="D185" s="70">
        <f>SUM(D183:D184)</f>
        <v>650000.00479999988</v>
      </c>
      <c r="E185" s="70">
        <f>SUM(E183:E184)</f>
        <v>349999.99599999998</v>
      </c>
      <c r="F185" s="70">
        <f>SUM(F183:F184)</f>
        <v>1000000.0008</v>
      </c>
      <c r="G185" s="70">
        <f>SUM(G183:G184)</f>
        <v>500000.00039999996</v>
      </c>
      <c r="H185" s="70">
        <f t="shared" ref="H185" si="45">SUM(H183:H184)</f>
        <v>1000000.0007999999</v>
      </c>
      <c r="I185" s="70">
        <f>SUM(I183:I184)</f>
        <v>1500000.0012000003</v>
      </c>
      <c r="J185" s="172">
        <f>SUM(J183:J184)</f>
        <v>2500000.0019999994</v>
      </c>
      <c r="K185" s="24"/>
      <c r="L185" s="233"/>
      <c r="O185" s="234"/>
    </row>
    <row r="186" spans="2:16" ht="42" customHeight="1" x14ac:dyDescent="0.35">
      <c r="B186" s="233"/>
      <c r="E186" s="139"/>
      <c r="F186" s="139"/>
      <c r="M186" s="111"/>
      <c r="N186" s="111"/>
      <c r="O186" s="2"/>
      <c r="P186" s="234"/>
    </row>
    <row r="187" spans="2:16" s="18" customFormat="1" ht="29.25" customHeight="1" thickBot="1" x14ac:dyDescent="0.4">
      <c r="B187" s="203"/>
      <c r="C187" s="4"/>
      <c r="D187" s="13"/>
      <c r="E187" s="13"/>
      <c r="F187" s="13"/>
      <c r="G187" s="13"/>
      <c r="H187" s="5"/>
      <c r="I187" s="5"/>
      <c r="J187" s="13"/>
      <c r="K187" s="13"/>
      <c r="L187" s="13"/>
      <c r="M187" s="115"/>
      <c r="N187" s="115"/>
      <c r="O187" s="7"/>
      <c r="P187" s="227"/>
    </row>
    <row r="188" spans="2:16" ht="23.25" customHeight="1" thickBot="1" x14ac:dyDescent="0.4">
      <c r="B188" s="234"/>
      <c r="C188" s="1044" t="s">
        <v>323</v>
      </c>
      <c r="D188" s="1045"/>
      <c r="E188" s="1045"/>
      <c r="F188" s="1045"/>
      <c r="G188" s="1046"/>
      <c r="H188" s="1"/>
      <c r="I188" s="1"/>
      <c r="J188" s="1"/>
      <c r="K188" s="1"/>
      <c r="L188" s="1"/>
      <c r="M188" s="115"/>
      <c r="N188" s="115"/>
      <c r="O188" s="234"/>
    </row>
    <row r="189" spans="2:16" ht="41.25" customHeight="1" x14ac:dyDescent="0.35">
      <c r="B189" s="234"/>
      <c r="C189" s="1047"/>
      <c r="D189" s="1048" t="str">
        <f>D5</f>
        <v>ONU Femmes</v>
      </c>
      <c r="E189" s="1048" t="str">
        <f>E5</f>
        <v>AFSC</v>
      </c>
      <c r="F189" s="1048" t="s">
        <v>7</v>
      </c>
      <c r="G189" s="995" t="s">
        <v>220</v>
      </c>
      <c r="H189" s="942"/>
      <c r="I189" s="942"/>
      <c r="K189" s="142"/>
      <c r="M189" s="115"/>
      <c r="N189" s="115"/>
      <c r="O189" s="234"/>
    </row>
    <row r="190" spans="2:16" ht="27.75" customHeight="1" x14ac:dyDescent="0.35">
      <c r="B190" s="234"/>
      <c r="C190" s="1038"/>
      <c r="D190" s="1049"/>
      <c r="E190" s="1049"/>
      <c r="F190" s="1049"/>
      <c r="G190" s="996"/>
      <c r="H190" s="942"/>
      <c r="I190" s="942"/>
      <c r="K190" s="142"/>
      <c r="M190" s="110"/>
      <c r="N190" s="110"/>
      <c r="O190" s="234"/>
    </row>
    <row r="191" spans="2:16" ht="55.5" customHeight="1" x14ac:dyDescent="0.35">
      <c r="B191" s="234"/>
      <c r="C191" s="12" t="s">
        <v>221</v>
      </c>
      <c r="D191" s="68">
        <f>$D$185*G191</f>
        <v>455000.00335999992</v>
      </c>
      <c r="E191" s="69">
        <f>$E$185*G191</f>
        <v>244999.99719999998</v>
      </c>
      <c r="F191" s="69">
        <f>SUM(D191:E191)</f>
        <v>700000.00055999984</v>
      </c>
      <c r="G191" s="177">
        <v>0.7</v>
      </c>
      <c r="H191" s="24"/>
      <c r="I191" s="174"/>
      <c r="K191" s="24"/>
      <c r="M191" s="110"/>
      <c r="N191" s="110"/>
      <c r="O191" s="234"/>
    </row>
    <row r="192" spans="2:16" ht="57.75" customHeight="1" x14ac:dyDescent="0.35">
      <c r="B192" s="942"/>
      <c r="C192" s="81" t="s">
        <v>222</v>
      </c>
      <c r="D192" s="68">
        <f>$D$185*G192</f>
        <v>195000.00143999996</v>
      </c>
      <c r="E192" s="69">
        <f>$E$185*G192</f>
        <v>104999.99879999999</v>
      </c>
      <c r="F192" s="69">
        <f>SUM(D192:E192)</f>
        <v>300000.00023999996</v>
      </c>
      <c r="G192" s="177">
        <v>0.3</v>
      </c>
      <c r="H192" s="24"/>
      <c r="I192" s="174"/>
      <c r="K192" s="24"/>
      <c r="M192" s="112"/>
      <c r="N192" s="112"/>
    </row>
    <row r="193" spans="2:16" ht="57.75" customHeight="1" x14ac:dyDescent="0.35">
      <c r="B193" s="942"/>
      <c r="C193" s="81" t="s">
        <v>223</v>
      </c>
      <c r="D193" s="68">
        <f>$D$185*I193</f>
        <v>0</v>
      </c>
      <c r="E193" s="69">
        <f>$E$185*I193</f>
        <v>0</v>
      </c>
      <c r="F193" s="69" t="s">
        <v>324</v>
      </c>
      <c r="G193" s="178"/>
      <c r="H193" s="24"/>
      <c r="I193" s="175"/>
      <c r="K193" s="24"/>
      <c r="M193" s="116"/>
      <c r="N193" s="116"/>
    </row>
    <row r="194" spans="2:16" ht="38.25" customHeight="1" thickBot="1" x14ac:dyDescent="0.4">
      <c r="B194" s="942"/>
      <c r="C194" s="6" t="s">
        <v>225</v>
      </c>
      <c r="D194" s="70">
        <f>SUM(D191:D193)</f>
        <v>650000.00479999988</v>
      </c>
      <c r="E194" s="70">
        <f>SUM(E191:E193)</f>
        <v>349999.99599999998</v>
      </c>
      <c r="F194" s="70">
        <f>SUM(F191:F193)</f>
        <v>1000000.0007999998</v>
      </c>
      <c r="G194" s="179">
        <f>SUM(G191:G193)</f>
        <v>1</v>
      </c>
      <c r="H194" s="24"/>
      <c r="I194" s="176"/>
      <c r="K194" s="24"/>
      <c r="M194" s="113"/>
      <c r="N194" s="111"/>
    </row>
    <row r="195" spans="2:16" ht="21.75" customHeight="1" thickBot="1" x14ac:dyDescent="0.4">
      <c r="B195" s="942"/>
      <c r="C195" s="1"/>
      <c r="D195" s="5"/>
      <c r="E195" s="5"/>
      <c r="F195" s="5"/>
      <c r="G195" s="5"/>
      <c r="H195" s="5"/>
      <c r="I195" s="5"/>
      <c r="J195" s="5"/>
      <c r="K195" s="5"/>
      <c r="L195" s="5"/>
      <c r="M195" s="113"/>
      <c r="N195" s="111"/>
    </row>
    <row r="196" spans="2:16" ht="21.75" customHeight="1" thickBot="1" x14ac:dyDescent="0.4">
      <c r="B196" s="942"/>
      <c r="C196" s="1"/>
      <c r="D196" s="171" t="s">
        <v>325</v>
      </c>
      <c r="E196" s="170" t="s">
        <v>326</v>
      </c>
      <c r="F196" s="5"/>
      <c r="G196" s="5"/>
      <c r="H196" s="5"/>
      <c r="I196" s="5"/>
      <c r="J196" s="5"/>
      <c r="K196" s="5"/>
      <c r="L196" s="5"/>
      <c r="M196" s="113"/>
      <c r="N196" s="111"/>
    </row>
    <row r="197" spans="2:16" ht="49.5" customHeight="1" x14ac:dyDescent="0.35">
      <c r="B197" s="942"/>
      <c r="C197" s="72" t="s">
        <v>226</v>
      </c>
      <c r="D197" s="235">
        <f>SUM(K16,K26,K36,K46,K58,K66,K76,K86,K98,K106,K116,K126,K138,K148,K158,K168,K175)*1.07</f>
        <v>846832.93015000003</v>
      </c>
      <c r="E197" s="236">
        <f>SUM(L16,L26,L36,L46,L58,L66,L76,L86,L98,L106,L116,L126,L138,L148,L158,L168,L175)*1.07</f>
        <v>2193908.3280500001</v>
      </c>
      <c r="F197" s="13"/>
      <c r="G197" s="118" t="s">
        <v>227</v>
      </c>
      <c r="H197" s="119">
        <f>SUM(M175,M168,M158,M148,M138,M126,M116,M106,M98,M86,M76,M66,M58,M46,M36,M26,M16)</f>
        <v>0</v>
      </c>
      <c r="I197" s="13"/>
      <c r="J197" s="13"/>
      <c r="K197" s="13"/>
      <c r="M197" s="17"/>
      <c r="N197" s="129"/>
    </row>
    <row r="198" spans="2:16" ht="28.5" customHeight="1" thickBot="1" x14ac:dyDescent="0.4">
      <c r="B198" s="942"/>
      <c r="C198" s="73" t="s">
        <v>228</v>
      </c>
      <c r="D198" s="166">
        <f>D197/$H$185</f>
        <v>0.84683292947253375</v>
      </c>
      <c r="E198" s="106">
        <f>E197/$J$185</f>
        <v>0.87756333051794955</v>
      </c>
      <c r="F198" s="19"/>
      <c r="G198" s="120" t="s">
        <v>229</v>
      </c>
      <c r="H198" s="121">
        <f>H197/J183</f>
        <v>0</v>
      </c>
      <c r="I198" s="19"/>
      <c r="J198" s="19"/>
      <c r="K198" s="19"/>
      <c r="M198" s="17"/>
      <c r="N198" s="130"/>
    </row>
    <row r="199" spans="2:16" ht="28.5" customHeight="1" x14ac:dyDescent="0.35">
      <c r="B199" s="942"/>
      <c r="C199" s="1039"/>
      <c r="D199" s="1040"/>
      <c r="E199" s="1041"/>
      <c r="F199" s="20"/>
      <c r="G199" s="20"/>
      <c r="H199" s="20"/>
      <c r="I199" s="20"/>
      <c r="J199" s="20"/>
      <c r="K199" s="20"/>
    </row>
    <row r="200" spans="2:16" ht="32.25" customHeight="1" x14ac:dyDescent="0.35">
      <c r="B200" s="942"/>
      <c r="C200" s="73" t="s">
        <v>230</v>
      </c>
      <c r="D200" s="167">
        <f>SUM(D173:E174)*1.07</f>
        <v>54088.40370000001</v>
      </c>
      <c r="E200" s="74">
        <f>SUM(D173:G174)*1.07</f>
        <v>142898.40370000002</v>
      </c>
      <c r="F200" s="21"/>
      <c r="G200" s="21"/>
      <c r="H200" s="21"/>
      <c r="I200" s="21"/>
      <c r="J200" s="21"/>
      <c r="K200" s="21"/>
    </row>
    <row r="201" spans="2:16" ht="23.25" customHeight="1" thickBot="1" x14ac:dyDescent="0.4">
      <c r="B201" s="942"/>
      <c r="C201" s="237" t="s">
        <v>231</v>
      </c>
      <c r="D201" s="168">
        <f>D200/$H$185</f>
        <v>5.4088403656729289E-2</v>
      </c>
      <c r="E201" s="169">
        <f>E200/$J$185</f>
        <v>5.7159361434272533E-2</v>
      </c>
      <c r="F201" s="21"/>
      <c r="G201" s="21"/>
      <c r="H201" s="21"/>
      <c r="I201" s="21"/>
      <c r="J201" s="21"/>
      <c r="K201" s="21"/>
      <c r="M201" s="109"/>
    </row>
    <row r="202" spans="2:16" ht="66.75" customHeight="1" thickBot="1" x14ac:dyDescent="0.4">
      <c r="B202" s="942"/>
      <c r="C202" s="1042" t="s">
        <v>232</v>
      </c>
      <c r="D202" s="1043"/>
      <c r="E202" s="14"/>
      <c r="F202" s="14"/>
      <c r="G202" s="14"/>
      <c r="H202" s="14"/>
      <c r="I202" s="14"/>
      <c r="J202" s="14"/>
      <c r="K202" s="14"/>
    </row>
    <row r="203" spans="2:16" ht="55.5" customHeight="1" x14ac:dyDescent="0.35">
      <c r="B203" s="942"/>
      <c r="P203" s="18"/>
    </row>
    <row r="204" spans="2:16" ht="42.75" customHeight="1" x14ac:dyDescent="0.35">
      <c r="B204" s="942"/>
    </row>
    <row r="205" spans="2:16" ht="21.75" customHeight="1" x14ac:dyDescent="0.35">
      <c r="B205" s="942"/>
    </row>
    <row r="206" spans="2:16" ht="21.75" customHeight="1" x14ac:dyDescent="0.35">
      <c r="B206" s="942"/>
    </row>
    <row r="207" spans="2:16" ht="23.25" customHeight="1" x14ac:dyDescent="0.35">
      <c r="B207" s="942"/>
    </row>
    <row r="208" spans="2:16" ht="23.25" customHeight="1" x14ac:dyDescent="0.35"/>
    <row r="209" ht="21.75" customHeight="1" x14ac:dyDescent="0.35"/>
    <row r="210" ht="16.5" customHeight="1" x14ac:dyDescent="0.35"/>
    <row r="211" ht="29.25" customHeight="1" x14ac:dyDescent="0.35"/>
    <row r="212" ht="24.75" customHeight="1" x14ac:dyDescent="0.35"/>
    <row r="213" ht="33" customHeight="1" x14ac:dyDescent="0.35"/>
    <row r="215" ht="15" customHeight="1" x14ac:dyDescent="0.35"/>
    <row r="216" ht="25.5" customHeight="1" x14ac:dyDescent="0.35"/>
  </sheetData>
  <sheetProtection formatCells="0" formatColumns="0" formatRows="0"/>
  <mergeCells count="44">
    <mergeCell ref="C59:O59"/>
    <mergeCell ref="B1:E1"/>
    <mergeCell ref="B2:E2"/>
    <mergeCell ref="D3:E4"/>
    <mergeCell ref="F3:G4"/>
    <mergeCell ref="C6:O6"/>
    <mergeCell ref="C7:O7"/>
    <mergeCell ref="C17:O17"/>
    <mergeCell ref="C27:O27"/>
    <mergeCell ref="C37:O37"/>
    <mergeCell ref="C48:O48"/>
    <mergeCell ref="C49:O49"/>
    <mergeCell ref="C159:O159"/>
    <mergeCell ref="C67:O67"/>
    <mergeCell ref="C77:O77"/>
    <mergeCell ref="C88:O88"/>
    <mergeCell ref="C89:O89"/>
    <mergeCell ref="C99:O99"/>
    <mergeCell ref="C107:O107"/>
    <mergeCell ref="C117:O117"/>
    <mergeCell ref="C128:O128"/>
    <mergeCell ref="C129:O129"/>
    <mergeCell ref="C139:O139"/>
    <mergeCell ref="C149:O149"/>
    <mergeCell ref="C180:J180"/>
    <mergeCell ref="C181:C182"/>
    <mergeCell ref="D181:D182"/>
    <mergeCell ref="E181:E182"/>
    <mergeCell ref="F181:F182"/>
    <mergeCell ref="G181:G182"/>
    <mergeCell ref="H181:H182"/>
    <mergeCell ref="I181:I182"/>
    <mergeCell ref="J181:J182"/>
    <mergeCell ref="C188:G188"/>
    <mergeCell ref="C189:C190"/>
    <mergeCell ref="D189:D190"/>
    <mergeCell ref="E189:E190"/>
    <mergeCell ref="F189:F190"/>
    <mergeCell ref="G189:G190"/>
    <mergeCell ref="H189:H190"/>
    <mergeCell ref="I189:I190"/>
    <mergeCell ref="B192:B207"/>
    <mergeCell ref="C199:E199"/>
    <mergeCell ref="C202:D202"/>
  </mergeCells>
  <conditionalFormatting sqref="D198:E198">
    <cfRule type="cellIs" dxfId="2" priority="3" operator="lessThan">
      <formula>0.15</formula>
    </cfRule>
  </conditionalFormatting>
  <conditionalFormatting sqref="D201:E201">
    <cfRule type="cellIs" dxfId="1" priority="2" operator="lessThan">
      <formula>0.05</formula>
    </cfRule>
  </conditionalFormatting>
  <conditionalFormatting sqref="I194 M193:N193">
    <cfRule type="cellIs" dxfId="0" priority="1" operator="greaterThan">
      <formula>1</formula>
    </cfRule>
  </conditionalFormatting>
  <dataValidations count="6">
    <dataValidation allowBlank="1" showErrorMessage="1" prompt="% Towards Gender Equality and Women's Empowerment Must be Higher than 15%_x000a_" sqref="D200:K200" xr:uid="{0FB2B172-F3C7-45B1-BE99-EAA25310415E}"/>
    <dataValidation allowBlank="1" showInputMessage="1" showErrorMessage="1" prompt="Insert *text* description of Activity here" sqref="C8 C150 C28 C38 C160 C60 C68 C78 C90 C108 C118 C130 C140" xr:uid="{373CB544-803E-4B93-A0CE-EBFD9EC67EA2}"/>
    <dataValidation allowBlank="1" showInputMessage="1" showErrorMessage="1" prompt="Insert *text* description of Output here" sqref="C7 C17 C27 C37 C49 C59 C67 C77 C89 C99 C107 C117 C129 C139 C149 C159" xr:uid="{FE761CC8-FE0B-41CC-9BCA-82D549DD6278}"/>
    <dataValidation allowBlank="1" showInputMessage="1" showErrorMessage="1" prompt="M&amp;E Budget Cannot be Less than 5%_x000a_" sqref="D201:K201" xr:uid="{C082E64B-72F5-4A69-ACF3-052A4857808E}"/>
    <dataValidation allowBlank="1" showInputMessage="1" showErrorMessage="1" prompt="% Towards Gender Equality and Women's Empowerment Must be Higher than 15%_x000a_" sqref="D198:K198" xr:uid="{67A86431-F943-4661-BC80-272AC05447F2}"/>
    <dataValidation allowBlank="1" showInputMessage="1" showErrorMessage="1" prompt="Insert *text* description of Outcome here" sqref="C6:O6 C48:O48 C88:O88 C128:O128" xr:uid="{FC02A06E-53A1-4CD0-85D6-BF8A3AFB6E61}"/>
  </dataValidations>
  <pageMargins left="0.7" right="0.7" top="0.75" bottom="0.75" header="0.3" footer="0.3"/>
  <pageSetup scale="74" orientation="landscape"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91">
        <v>0</v>
      </c>
    </row>
    <row r="2" spans="1:1" x14ac:dyDescent="0.35">
      <c r="A2" s="91">
        <v>0.2</v>
      </c>
    </row>
    <row r="3" spans="1:1" x14ac:dyDescent="0.35">
      <c r="A3" s="91">
        <v>0.4</v>
      </c>
    </row>
    <row r="4" spans="1:1" x14ac:dyDescent="0.35">
      <c r="A4" s="91">
        <v>0.6</v>
      </c>
    </row>
    <row r="5" spans="1:1" x14ac:dyDescent="0.35">
      <c r="A5" s="91">
        <v>0.8</v>
      </c>
    </row>
    <row r="6" spans="1:1" x14ac:dyDescent="0.35">
      <c r="A6" s="91">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49" t="s">
        <v>327</v>
      </c>
      <c r="B1" s="50" t="s">
        <v>328</v>
      </c>
    </row>
    <row r="2" spans="1:2" x14ac:dyDescent="0.35">
      <c r="A2" s="51" t="s">
        <v>329</v>
      </c>
      <c r="B2" s="52" t="s">
        <v>330</v>
      </c>
    </row>
    <row r="3" spans="1:2" x14ac:dyDescent="0.35">
      <c r="A3" s="51" t="s">
        <v>331</v>
      </c>
      <c r="B3" s="52" t="s">
        <v>332</v>
      </c>
    </row>
    <row r="4" spans="1:2" x14ac:dyDescent="0.35">
      <c r="A4" s="51" t="s">
        <v>333</v>
      </c>
      <c r="B4" s="52" t="s">
        <v>334</v>
      </c>
    </row>
    <row r="5" spans="1:2" x14ac:dyDescent="0.35">
      <c r="A5" s="51" t="s">
        <v>335</v>
      </c>
      <c r="B5" s="52" t="s">
        <v>336</v>
      </c>
    </row>
    <row r="6" spans="1:2" x14ac:dyDescent="0.35">
      <c r="A6" s="51" t="s">
        <v>337</v>
      </c>
      <c r="B6" s="52" t="s">
        <v>338</v>
      </c>
    </row>
    <row r="7" spans="1:2" x14ac:dyDescent="0.35">
      <c r="A7" s="51" t="s">
        <v>339</v>
      </c>
      <c r="B7" s="52" t="s">
        <v>340</v>
      </c>
    </row>
    <row r="8" spans="1:2" x14ac:dyDescent="0.35">
      <c r="A8" s="51" t="s">
        <v>341</v>
      </c>
      <c r="B8" s="52" t="s">
        <v>342</v>
      </c>
    </row>
    <row r="9" spans="1:2" x14ac:dyDescent="0.35">
      <c r="A9" s="51" t="s">
        <v>343</v>
      </c>
      <c r="B9" s="52" t="s">
        <v>344</v>
      </c>
    </row>
    <row r="10" spans="1:2" x14ac:dyDescent="0.35">
      <c r="A10" s="51" t="s">
        <v>345</v>
      </c>
      <c r="B10" s="52" t="s">
        <v>346</v>
      </c>
    </row>
    <row r="11" spans="1:2" x14ac:dyDescent="0.35">
      <c r="A11" s="51" t="s">
        <v>347</v>
      </c>
      <c r="B11" s="52" t="s">
        <v>348</v>
      </c>
    </row>
    <row r="12" spans="1:2" x14ac:dyDescent="0.35">
      <c r="A12" s="51" t="s">
        <v>349</v>
      </c>
      <c r="B12" s="52" t="s">
        <v>350</v>
      </c>
    </row>
    <row r="13" spans="1:2" x14ac:dyDescent="0.35">
      <c r="A13" s="51" t="s">
        <v>351</v>
      </c>
      <c r="B13" s="52" t="s">
        <v>352</v>
      </c>
    </row>
    <row r="14" spans="1:2" x14ac:dyDescent="0.35">
      <c r="A14" s="51" t="s">
        <v>353</v>
      </c>
      <c r="B14" s="52" t="s">
        <v>354</v>
      </c>
    </row>
    <row r="15" spans="1:2" x14ac:dyDescent="0.35">
      <c r="A15" s="51" t="s">
        <v>355</v>
      </c>
      <c r="B15" s="52" t="s">
        <v>356</v>
      </c>
    </row>
    <row r="16" spans="1:2" x14ac:dyDescent="0.35">
      <c r="A16" s="51" t="s">
        <v>357</v>
      </c>
      <c r="B16" s="52" t="s">
        <v>358</v>
      </c>
    </row>
    <row r="17" spans="1:2" x14ac:dyDescent="0.35">
      <c r="A17" s="51" t="s">
        <v>359</v>
      </c>
      <c r="B17" s="52" t="s">
        <v>360</v>
      </c>
    </row>
    <row r="18" spans="1:2" x14ac:dyDescent="0.35">
      <c r="A18" s="51" t="s">
        <v>361</v>
      </c>
      <c r="B18" s="52" t="s">
        <v>362</v>
      </c>
    </row>
    <row r="19" spans="1:2" x14ac:dyDescent="0.35">
      <c r="A19" s="51" t="s">
        <v>363</v>
      </c>
      <c r="B19" s="52" t="s">
        <v>364</v>
      </c>
    </row>
    <row r="20" spans="1:2" x14ac:dyDescent="0.35">
      <c r="A20" s="51" t="s">
        <v>365</v>
      </c>
      <c r="B20" s="52" t="s">
        <v>366</v>
      </c>
    </row>
    <row r="21" spans="1:2" x14ac:dyDescent="0.35">
      <c r="A21" s="51" t="s">
        <v>367</v>
      </c>
      <c r="B21" s="52" t="s">
        <v>368</v>
      </c>
    </row>
    <row r="22" spans="1:2" x14ac:dyDescent="0.35">
      <c r="A22" s="51" t="s">
        <v>369</v>
      </c>
      <c r="B22" s="52" t="s">
        <v>370</v>
      </c>
    </row>
    <row r="23" spans="1:2" x14ac:dyDescent="0.35">
      <c r="A23" s="51" t="s">
        <v>371</v>
      </c>
      <c r="B23" s="52" t="s">
        <v>372</v>
      </c>
    </row>
    <row r="24" spans="1:2" x14ac:dyDescent="0.35">
      <c r="A24" s="51" t="s">
        <v>373</v>
      </c>
      <c r="B24" s="52" t="s">
        <v>374</v>
      </c>
    </row>
    <row r="25" spans="1:2" x14ac:dyDescent="0.35">
      <c r="A25" s="51" t="s">
        <v>375</v>
      </c>
      <c r="B25" s="52" t="s">
        <v>376</v>
      </c>
    </row>
    <row r="26" spans="1:2" x14ac:dyDescent="0.35">
      <c r="A26" s="51" t="s">
        <v>377</v>
      </c>
      <c r="B26" s="52" t="s">
        <v>378</v>
      </c>
    </row>
    <row r="27" spans="1:2" x14ac:dyDescent="0.35">
      <c r="A27" s="51" t="s">
        <v>379</v>
      </c>
      <c r="B27" s="52" t="s">
        <v>380</v>
      </c>
    </row>
    <row r="28" spans="1:2" x14ac:dyDescent="0.35">
      <c r="A28" s="51" t="s">
        <v>381</v>
      </c>
      <c r="B28" s="52" t="s">
        <v>382</v>
      </c>
    </row>
    <row r="29" spans="1:2" x14ac:dyDescent="0.35">
      <c r="A29" s="51" t="s">
        <v>383</v>
      </c>
      <c r="B29" s="52" t="s">
        <v>384</v>
      </c>
    </row>
    <row r="30" spans="1:2" x14ac:dyDescent="0.35">
      <c r="A30" s="51" t="s">
        <v>385</v>
      </c>
      <c r="B30" s="52" t="s">
        <v>386</v>
      </c>
    </row>
    <row r="31" spans="1:2" x14ac:dyDescent="0.35">
      <c r="A31" s="51" t="s">
        <v>387</v>
      </c>
      <c r="B31" s="52" t="s">
        <v>388</v>
      </c>
    </row>
    <row r="32" spans="1:2" x14ac:dyDescent="0.35">
      <c r="A32" s="51" t="s">
        <v>389</v>
      </c>
      <c r="B32" s="52" t="s">
        <v>390</v>
      </c>
    </row>
    <row r="33" spans="1:2" x14ac:dyDescent="0.35">
      <c r="A33" s="51" t="s">
        <v>391</v>
      </c>
      <c r="B33" s="52" t="s">
        <v>392</v>
      </c>
    </row>
    <row r="34" spans="1:2" x14ac:dyDescent="0.35">
      <c r="A34" s="51" t="s">
        <v>393</v>
      </c>
      <c r="B34" s="52" t="s">
        <v>394</v>
      </c>
    </row>
    <row r="35" spans="1:2" x14ac:dyDescent="0.35">
      <c r="A35" s="51" t="s">
        <v>395</v>
      </c>
      <c r="B35" s="52" t="s">
        <v>396</v>
      </c>
    </row>
    <row r="36" spans="1:2" x14ac:dyDescent="0.35">
      <c r="A36" s="51" t="s">
        <v>397</v>
      </c>
      <c r="B36" s="52" t="s">
        <v>398</v>
      </c>
    </row>
    <row r="37" spans="1:2" x14ac:dyDescent="0.35">
      <c r="A37" s="51" t="s">
        <v>399</v>
      </c>
      <c r="B37" s="52" t="s">
        <v>400</v>
      </c>
    </row>
    <row r="38" spans="1:2" x14ac:dyDescent="0.35">
      <c r="A38" s="51" t="s">
        <v>401</v>
      </c>
      <c r="B38" s="52" t="s">
        <v>402</v>
      </c>
    </row>
    <row r="39" spans="1:2" x14ac:dyDescent="0.35">
      <c r="A39" s="51" t="s">
        <v>403</v>
      </c>
      <c r="B39" s="52" t="s">
        <v>404</v>
      </c>
    </row>
    <row r="40" spans="1:2" x14ac:dyDescent="0.35">
      <c r="A40" s="51" t="s">
        <v>405</v>
      </c>
      <c r="B40" s="52" t="s">
        <v>406</v>
      </c>
    </row>
    <row r="41" spans="1:2" x14ac:dyDescent="0.35">
      <c r="A41" s="51" t="s">
        <v>407</v>
      </c>
      <c r="B41" s="52" t="s">
        <v>408</v>
      </c>
    </row>
    <row r="42" spans="1:2" x14ac:dyDescent="0.35">
      <c r="A42" s="51" t="s">
        <v>409</v>
      </c>
      <c r="B42" s="52" t="s">
        <v>410</v>
      </c>
    </row>
    <row r="43" spans="1:2" x14ac:dyDescent="0.35">
      <c r="A43" s="51" t="s">
        <v>411</v>
      </c>
      <c r="B43" s="52" t="s">
        <v>412</v>
      </c>
    </row>
    <row r="44" spans="1:2" x14ac:dyDescent="0.35">
      <c r="A44" s="51" t="s">
        <v>413</v>
      </c>
      <c r="B44" s="52" t="s">
        <v>414</v>
      </c>
    </row>
    <row r="45" spans="1:2" x14ac:dyDescent="0.35">
      <c r="A45" s="51" t="s">
        <v>415</v>
      </c>
      <c r="B45" s="52" t="s">
        <v>416</v>
      </c>
    </row>
    <row r="46" spans="1:2" x14ac:dyDescent="0.35">
      <c r="A46" s="51" t="s">
        <v>417</v>
      </c>
      <c r="B46" s="52" t="s">
        <v>418</v>
      </c>
    </row>
    <row r="47" spans="1:2" x14ac:dyDescent="0.35">
      <c r="A47" s="51" t="s">
        <v>419</v>
      </c>
      <c r="B47" s="52" t="s">
        <v>420</v>
      </c>
    </row>
    <row r="48" spans="1:2" x14ac:dyDescent="0.35">
      <c r="A48" s="51" t="s">
        <v>421</v>
      </c>
      <c r="B48" s="52" t="s">
        <v>422</v>
      </c>
    </row>
    <row r="49" spans="1:2" x14ac:dyDescent="0.35">
      <c r="A49" s="51" t="s">
        <v>423</v>
      </c>
      <c r="B49" s="52" t="s">
        <v>424</v>
      </c>
    </row>
    <row r="50" spans="1:2" x14ac:dyDescent="0.35">
      <c r="A50" s="51" t="s">
        <v>425</v>
      </c>
      <c r="B50" s="52" t="s">
        <v>426</v>
      </c>
    </row>
    <row r="51" spans="1:2" x14ac:dyDescent="0.35">
      <c r="A51" s="51" t="s">
        <v>427</v>
      </c>
      <c r="B51" s="52" t="s">
        <v>428</v>
      </c>
    </row>
    <row r="52" spans="1:2" x14ac:dyDescent="0.35">
      <c r="A52" s="51" t="s">
        <v>429</v>
      </c>
      <c r="B52" s="52" t="s">
        <v>430</v>
      </c>
    </row>
    <row r="53" spans="1:2" x14ac:dyDescent="0.35">
      <c r="A53" s="51" t="s">
        <v>431</v>
      </c>
      <c r="B53" s="52" t="s">
        <v>432</v>
      </c>
    </row>
    <row r="54" spans="1:2" x14ac:dyDescent="0.35">
      <c r="A54" s="51" t="s">
        <v>433</v>
      </c>
      <c r="B54" s="52" t="s">
        <v>434</v>
      </c>
    </row>
    <row r="55" spans="1:2" x14ac:dyDescent="0.35">
      <c r="A55" s="51" t="s">
        <v>435</v>
      </c>
      <c r="B55" s="52" t="s">
        <v>436</v>
      </c>
    </row>
    <row r="56" spans="1:2" x14ac:dyDescent="0.35">
      <c r="A56" s="51" t="s">
        <v>437</v>
      </c>
      <c r="B56" s="52" t="s">
        <v>438</v>
      </c>
    </row>
    <row r="57" spans="1:2" x14ac:dyDescent="0.35">
      <c r="A57" s="51" t="s">
        <v>439</v>
      </c>
      <c r="B57" s="52" t="s">
        <v>440</v>
      </c>
    </row>
    <row r="58" spans="1:2" x14ac:dyDescent="0.35">
      <c r="A58" s="51" t="s">
        <v>441</v>
      </c>
      <c r="B58" s="52" t="s">
        <v>442</v>
      </c>
    </row>
    <row r="59" spans="1:2" x14ac:dyDescent="0.35">
      <c r="A59" s="51" t="s">
        <v>443</v>
      </c>
      <c r="B59" s="52" t="s">
        <v>444</v>
      </c>
    </row>
    <row r="60" spans="1:2" x14ac:dyDescent="0.35">
      <c r="A60" s="51" t="s">
        <v>445</v>
      </c>
      <c r="B60" s="52" t="s">
        <v>446</v>
      </c>
    </row>
    <row r="61" spans="1:2" x14ac:dyDescent="0.35">
      <c r="A61" s="51" t="s">
        <v>447</v>
      </c>
      <c r="B61" s="52" t="s">
        <v>448</v>
      </c>
    </row>
    <row r="62" spans="1:2" x14ac:dyDescent="0.35">
      <c r="A62" s="51" t="s">
        <v>449</v>
      </c>
      <c r="B62" s="52" t="s">
        <v>450</v>
      </c>
    </row>
    <row r="63" spans="1:2" x14ac:dyDescent="0.35">
      <c r="A63" s="51" t="s">
        <v>451</v>
      </c>
      <c r="B63" s="52" t="s">
        <v>452</v>
      </c>
    </row>
    <row r="64" spans="1:2" x14ac:dyDescent="0.35">
      <c r="A64" s="51" t="s">
        <v>453</v>
      </c>
      <c r="B64" s="52" t="s">
        <v>454</v>
      </c>
    </row>
    <row r="65" spans="1:2" x14ac:dyDescent="0.35">
      <c r="A65" s="51" t="s">
        <v>455</v>
      </c>
      <c r="B65" s="52" t="s">
        <v>456</v>
      </c>
    </row>
    <row r="66" spans="1:2" x14ac:dyDescent="0.35">
      <c r="A66" s="51" t="s">
        <v>457</v>
      </c>
      <c r="B66" s="52" t="s">
        <v>458</v>
      </c>
    </row>
    <row r="67" spans="1:2" x14ac:dyDescent="0.35">
      <c r="A67" s="51" t="s">
        <v>459</v>
      </c>
      <c r="B67" s="52" t="s">
        <v>460</v>
      </c>
    </row>
    <row r="68" spans="1:2" x14ac:dyDescent="0.35">
      <c r="A68" s="51" t="s">
        <v>461</v>
      </c>
      <c r="B68" s="52" t="s">
        <v>462</v>
      </c>
    </row>
    <row r="69" spans="1:2" x14ac:dyDescent="0.35">
      <c r="A69" s="51" t="s">
        <v>463</v>
      </c>
      <c r="B69" s="52" t="s">
        <v>464</v>
      </c>
    </row>
    <row r="70" spans="1:2" x14ac:dyDescent="0.35">
      <c r="A70" s="51" t="s">
        <v>465</v>
      </c>
      <c r="B70" s="52" t="s">
        <v>466</v>
      </c>
    </row>
    <row r="71" spans="1:2" x14ac:dyDescent="0.35">
      <c r="A71" s="51" t="s">
        <v>467</v>
      </c>
      <c r="B71" s="52" t="s">
        <v>468</v>
      </c>
    </row>
    <row r="72" spans="1:2" x14ac:dyDescent="0.35">
      <c r="A72" s="51" t="s">
        <v>469</v>
      </c>
      <c r="B72" s="52" t="s">
        <v>470</v>
      </c>
    </row>
    <row r="73" spans="1:2" x14ac:dyDescent="0.35">
      <c r="A73" s="51" t="s">
        <v>471</v>
      </c>
      <c r="B73" s="52" t="s">
        <v>472</v>
      </c>
    </row>
    <row r="74" spans="1:2" x14ac:dyDescent="0.35">
      <c r="A74" s="51" t="s">
        <v>473</v>
      </c>
      <c r="B74" s="52" t="s">
        <v>474</v>
      </c>
    </row>
    <row r="75" spans="1:2" x14ac:dyDescent="0.35">
      <c r="A75" s="51" t="s">
        <v>475</v>
      </c>
      <c r="B75" s="53" t="s">
        <v>476</v>
      </c>
    </row>
    <row r="76" spans="1:2" x14ac:dyDescent="0.35">
      <c r="A76" s="51" t="s">
        <v>477</v>
      </c>
      <c r="B76" s="53" t="s">
        <v>478</v>
      </c>
    </row>
    <row r="77" spans="1:2" x14ac:dyDescent="0.35">
      <c r="A77" s="51" t="s">
        <v>479</v>
      </c>
      <c r="B77" s="53" t="s">
        <v>480</v>
      </c>
    </row>
    <row r="78" spans="1:2" x14ac:dyDescent="0.35">
      <c r="A78" s="51" t="s">
        <v>481</v>
      </c>
      <c r="B78" s="53" t="s">
        <v>482</v>
      </c>
    </row>
    <row r="79" spans="1:2" x14ac:dyDescent="0.35">
      <c r="A79" s="51" t="s">
        <v>483</v>
      </c>
      <c r="B79" s="53" t="s">
        <v>484</v>
      </c>
    </row>
    <row r="80" spans="1:2" x14ac:dyDescent="0.35">
      <c r="A80" s="51" t="s">
        <v>485</v>
      </c>
      <c r="B80" s="53" t="s">
        <v>486</v>
      </c>
    </row>
    <row r="81" spans="1:2" x14ac:dyDescent="0.35">
      <c r="A81" s="51" t="s">
        <v>487</v>
      </c>
      <c r="B81" s="53" t="s">
        <v>488</v>
      </c>
    </row>
    <row r="82" spans="1:2" x14ac:dyDescent="0.35">
      <c r="A82" s="51" t="s">
        <v>489</v>
      </c>
      <c r="B82" s="53" t="s">
        <v>490</v>
      </c>
    </row>
    <row r="83" spans="1:2" x14ac:dyDescent="0.35">
      <c r="A83" s="51" t="s">
        <v>491</v>
      </c>
      <c r="B83" s="53" t="s">
        <v>492</v>
      </c>
    </row>
    <row r="84" spans="1:2" x14ac:dyDescent="0.35">
      <c r="A84" s="51" t="s">
        <v>493</v>
      </c>
      <c r="B84" s="53" t="s">
        <v>494</v>
      </c>
    </row>
    <row r="85" spans="1:2" x14ac:dyDescent="0.35">
      <c r="A85" s="51" t="s">
        <v>495</v>
      </c>
      <c r="B85" s="53" t="s">
        <v>496</v>
      </c>
    </row>
    <row r="86" spans="1:2" x14ac:dyDescent="0.35">
      <c r="A86" s="51" t="s">
        <v>497</v>
      </c>
      <c r="B86" s="53" t="s">
        <v>498</v>
      </c>
    </row>
    <row r="87" spans="1:2" x14ac:dyDescent="0.35">
      <c r="A87" s="51" t="s">
        <v>499</v>
      </c>
      <c r="B87" s="53" t="s">
        <v>500</v>
      </c>
    </row>
    <row r="88" spans="1:2" x14ac:dyDescent="0.35">
      <c r="A88" s="51" t="s">
        <v>501</v>
      </c>
      <c r="B88" s="53" t="s">
        <v>502</v>
      </c>
    </row>
    <row r="89" spans="1:2" x14ac:dyDescent="0.35">
      <c r="A89" s="51" t="s">
        <v>503</v>
      </c>
      <c r="B89" s="53" t="s">
        <v>504</v>
      </c>
    </row>
    <row r="90" spans="1:2" x14ac:dyDescent="0.35">
      <c r="A90" s="51" t="s">
        <v>505</v>
      </c>
      <c r="B90" s="53" t="s">
        <v>506</v>
      </c>
    </row>
    <row r="91" spans="1:2" x14ac:dyDescent="0.35">
      <c r="A91" s="51" t="s">
        <v>507</v>
      </c>
      <c r="B91" s="53" t="s">
        <v>508</v>
      </c>
    </row>
    <row r="92" spans="1:2" x14ac:dyDescent="0.35">
      <c r="A92" s="51" t="s">
        <v>509</v>
      </c>
      <c r="B92" s="53" t="s">
        <v>510</v>
      </c>
    </row>
    <row r="93" spans="1:2" x14ac:dyDescent="0.35">
      <c r="A93" s="51" t="s">
        <v>511</v>
      </c>
      <c r="B93" s="53" t="s">
        <v>512</v>
      </c>
    </row>
    <row r="94" spans="1:2" x14ac:dyDescent="0.35">
      <c r="A94" s="51" t="s">
        <v>513</v>
      </c>
      <c r="B94" s="53" t="s">
        <v>514</v>
      </c>
    </row>
    <row r="95" spans="1:2" x14ac:dyDescent="0.35">
      <c r="A95" s="51" t="s">
        <v>515</v>
      </c>
      <c r="B95" s="53" t="s">
        <v>516</v>
      </c>
    </row>
    <row r="96" spans="1:2" x14ac:dyDescent="0.35">
      <c r="A96" s="51" t="s">
        <v>517</v>
      </c>
      <c r="B96" s="53" t="s">
        <v>518</v>
      </c>
    </row>
    <row r="97" spans="1:2" x14ac:dyDescent="0.35">
      <c r="A97" s="51" t="s">
        <v>519</v>
      </c>
      <c r="B97" s="53" t="s">
        <v>520</v>
      </c>
    </row>
    <row r="98" spans="1:2" x14ac:dyDescent="0.35">
      <c r="A98" s="51" t="s">
        <v>521</v>
      </c>
      <c r="B98" s="53" t="s">
        <v>522</v>
      </c>
    </row>
    <row r="99" spans="1:2" x14ac:dyDescent="0.35">
      <c r="A99" s="51" t="s">
        <v>523</v>
      </c>
      <c r="B99" s="53" t="s">
        <v>524</v>
      </c>
    </row>
    <row r="100" spans="1:2" x14ac:dyDescent="0.35">
      <c r="A100" s="51" t="s">
        <v>525</v>
      </c>
      <c r="B100" s="53" t="s">
        <v>526</v>
      </c>
    </row>
    <row r="101" spans="1:2" x14ac:dyDescent="0.35">
      <c r="A101" s="51" t="s">
        <v>527</v>
      </c>
      <c r="B101" s="53" t="s">
        <v>528</v>
      </c>
    </row>
    <row r="102" spans="1:2" x14ac:dyDescent="0.35">
      <c r="A102" s="51" t="s">
        <v>529</v>
      </c>
      <c r="B102" s="53" t="s">
        <v>530</v>
      </c>
    </row>
    <row r="103" spans="1:2" x14ac:dyDescent="0.35">
      <c r="A103" s="51" t="s">
        <v>531</v>
      </c>
      <c r="B103" s="53" t="s">
        <v>532</v>
      </c>
    </row>
    <row r="104" spans="1:2" x14ac:dyDescent="0.35">
      <c r="A104" s="51" t="s">
        <v>533</v>
      </c>
      <c r="B104" s="53" t="s">
        <v>534</v>
      </c>
    </row>
    <row r="105" spans="1:2" x14ac:dyDescent="0.35">
      <c r="A105" s="51" t="s">
        <v>535</v>
      </c>
      <c r="B105" s="53" t="s">
        <v>536</v>
      </c>
    </row>
    <row r="106" spans="1:2" x14ac:dyDescent="0.35">
      <c r="A106" s="51" t="s">
        <v>537</v>
      </c>
      <c r="B106" s="53" t="s">
        <v>538</v>
      </c>
    </row>
    <row r="107" spans="1:2" x14ac:dyDescent="0.35">
      <c r="A107" s="51" t="s">
        <v>539</v>
      </c>
      <c r="B107" s="53" t="s">
        <v>540</v>
      </c>
    </row>
    <row r="108" spans="1:2" x14ac:dyDescent="0.35">
      <c r="A108" s="51" t="s">
        <v>541</v>
      </c>
      <c r="B108" s="53" t="s">
        <v>542</v>
      </c>
    </row>
    <row r="109" spans="1:2" x14ac:dyDescent="0.35">
      <c r="A109" s="51" t="s">
        <v>543</v>
      </c>
      <c r="B109" s="53" t="s">
        <v>544</v>
      </c>
    </row>
    <row r="110" spans="1:2" x14ac:dyDescent="0.35">
      <c r="A110" s="51" t="s">
        <v>545</v>
      </c>
      <c r="B110" s="53" t="s">
        <v>546</v>
      </c>
    </row>
    <row r="111" spans="1:2" x14ac:dyDescent="0.35">
      <c r="A111" s="51" t="s">
        <v>547</v>
      </c>
      <c r="B111" s="53" t="s">
        <v>548</v>
      </c>
    </row>
    <row r="112" spans="1:2" x14ac:dyDescent="0.35">
      <c r="A112" s="51" t="s">
        <v>549</v>
      </c>
      <c r="B112" s="53" t="s">
        <v>550</v>
      </c>
    </row>
    <row r="113" spans="1:2" x14ac:dyDescent="0.35">
      <c r="A113" s="51" t="s">
        <v>551</v>
      </c>
      <c r="B113" s="53" t="s">
        <v>552</v>
      </c>
    </row>
    <row r="114" spans="1:2" x14ac:dyDescent="0.35">
      <c r="A114" s="51" t="s">
        <v>553</v>
      </c>
      <c r="B114" s="53" t="s">
        <v>554</v>
      </c>
    </row>
    <row r="115" spans="1:2" x14ac:dyDescent="0.35">
      <c r="A115" s="51" t="s">
        <v>555</v>
      </c>
      <c r="B115" s="53" t="s">
        <v>556</v>
      </c>
    </row>
    <row r="116" spans="1:2" x14ac:dyDescent="0.35">
      <c r="A116" s="51" t="s">
        <v>557</v>
      </c>
      <c r="B116" s="53" t="s">
        <v>558</v>
      </c>
    </row>
    <row r="117" spans="1:2" x14ac:dyDescent="0.35">
      <c r="A117" s="51" t="s">
        <v>559</v>
      </c>
      <c r="B117" s="53" t="s">
        <v>560</v>
      </c>
    </row>
    <row r="118" spans="1:2" x14ac:dyDescent="0.35">
      <c r="A118" s="51" t="s">
        <v>561</v>
      </c>
      <c r="B118" s="53" t="s">
        <v>562</v>
      </c>
    </row>
    <row r="119" spans="1:2" x14ac:dyDescent="0.35">
      <c r="A119" s="51" t="s">
        <v>563</v>
      </c>
      <c r="B119" s="53" t="s">
        <v>564</v>
      </c>
    </row>
    <row r="120" spans="1:2" x14ac:dyDescent="0.35">
      <c r="A120" s="51" t="s">
        <v>565</v>
      </c>
      <c r="B120" s="53" t="s">
        <v>566</v>
      </c>
    </row>
    <row r="121" spans="1:2" x14ac:dyDescent="0.35">
      <c r="A121" s="51" t="s">
        <v>567</v>
      </c>
      <c r="B121" s="53" t="s">
        <v>568</v>
      </c>
    </row>
    <row r="122" spans="1:2" x14ac:dyDescent="0.35">
      <c r="A122" s="51" t="s">
        <v>569</v>
      </c>
      <c r="B122" s="53" t="s">
        <v>570</v>
      </c>
    </row>
    <row r="123" spans="1:2" x14ac:dyDescent="0.35">
      <c r="A123" s="51" t="s">
        <v>571</v>
      </c>
      <c r="B123" s="53" t="s">
        <v>572</v>
      </c>
    </row>
    <row r="124" spans="1:2" x14ac:dyDescent="0.35">
      <c r="A124" s="51" t="s">
        <v>573</v>
      </c>
      <c r="B124" s="53" t="s">
        <v>574</v>
      </c>
    </row>
    <row r="125" spans="1:2" x14ac:dyDescent="0.35">
      <c r="A125" s="51" t="s">
        <v>575</v>
      </c>
      <c r="B125" s="53" t="s">
        <v>576</v>
      </c>
    </row>
    <row r="126" spans="1:2" x14ac:dyDescent="0.35">
      <c r="A126" s="51" t="s">
        <v>577</v>
      </c>
      <c r="B126" s="53" t="s">
        <v>578</v>
      </c>
    </row>
    <row r="127" spans="1:2" x14ac:dyDescent="0.35">
      <c r="A127" s="51" t="s">
        <v>579</v>
      </c>
      <c r="B127" s="53" t="s">
        <v>580</v>
      </c>
    </row>
    <row r="128" spans="1:2" x14ac:dyDescent="0.35">
      <c r="A128" s="51" t="s">
        <v>581</v>
      </c>
      <c r="B128" s="53" t="s">
        <v>582</v>
      </c>
    </row>
    <row r="129" spans="1:2" x14ac:dyDescent="0.35">
      <c r="A129" s="51" t="s">
        <v>583</v>
      </c>
      <c r="B129" s="53" t="s">
        <v>584</v>
      </c>
    </row>
    <row r="130" spans="1:2" x14ac:dyDescent="0.35">
      <c r="A130" s="51" t="s">
        <v>585</v>
      </c>
      <c r="B130" s="53" t="s">
        <v>586</v>
      </c>
    </row>
    <row r="131" spans="1:2" x14ac:dyDescent="0.35">
      <c r="A131" s="51" t="s">
        <v>587</v>
      </c>
      <c r="B131" s="53" t="s">
        <v>588</v>
      </c>
    </row>
    <row r="132" spans="1:2" x14ac:dyDescent="0.35">
      <c r="A132" s="51" t="s">
        <v>589</v>
      </c>
      <c r="B132" s="53" t="s">
        <v>590</v>
      </c>
    </row>
    <row r="133" spans="1:2" x14ac:dyDescent="0.35">
      <c r="A133" s="51" t="s">
        <v>591</v>
      </c>
      <c r="B133" s="53" t="s">
        <v>592</v>
      </c>
    </row>
    <row r="134" spans="1:2" x14ac:dyDescent="0.35">
      <c r="A134" s="51" t="s">
        <v>593</v>
      </c>
      <c r="B134" s="53" t="s">
        <v>594</v>
      </c>
    </row>
    <row r="135" spans="1:2" x14ac:dyDescent="0.35">
      <c r="A135" s="51" t="s">
        <v>595</v>
      </c>
      <c r="B135" s="53" t="s">
        <v>596</v>
      </c>
    </row>
    <row r="136" spans="1:2" x14ac:dyDescent="0.35">
      <c r="A136" s="51" t="s">
        <v>597</v>
      </c>
      <c r="B136" s="53" t="s">
        <v>598</v>
      </c>
    </row>
    <row r="137" spans="1:2" x14ac:dyDescent="0.35">
      <c r="A137" s="51" t="s">
        <v>599</v>
      </c>
      <c r="B137" s="53" t="s">
        <v>600</v>
      </c>
    </row>
    <row r="138" spans="1:2" x14ac:dyDescent="0.35">
      <c r="A138" s="51" t="s">
        <v>601</v>
      </c>
      <c r="B138" s="53" t="s">
        <v>602</v>
      </c>
    </row>
    <row r="139" spans="1:2" x14ac:dyDescent="0.35">
      <c r="A139" s="51" t="s">
        <v>603</v>
      </c>
      <c r="B139" s="53" t="s">
        <v>604</v>
      </c>
    </row>
    <row r="140" spans="1:2" x14ac:dyDescent="0.35">
      <c r="A140" s="51" t="s">
        <v>605</v>
      </c>
      <c r="B140" s="53" t="s">
        <v>606</v>
      </c>
    </row>
    <row r="141" spans="1:2" x14ac:dyDescent="0.35">
      <c r="A141" s="51" t="s">
        <v>607</v>
      </c>
      <c r="B141" s="53" t="s">
        <v>608</v>
      </c>
    </row>
    <row r="142" spans="1:2" x14ac:dyDescent="0.35">
      <c r="A142" s="51" t="s">
        <v>609</v>
      </c>
      <c r="B142" s="53" t="s">
        <v>610</v>
      </c>
    </row>
    <row r="143" spans="1:2" x14ac:dyDescent="0.35">
      <c r="A143" s="51" t="s">
        <v>611</v>
      </c>
      <c r="B143" s="53" t="s">
        <v>612</v>
      </c>
    </row>
    <row r="144" spans="1:2" x14ac:dyDescent="0.35">
      <c r="A144" s="51" t="s">
        <v>613</v>
      </c>
      <c r="B144" s="53" t="s">
        <v>614</v>
      </c>
    </row>
    <row r="145" spans="1:2" x14ac:dyDescent="0.35">
      <c r="A145" s="51" t="s">
        <v>615</v>
      </c>
      <c r="B145" s="53" t="s">
        <v>616</v>
      </c>
    </row>
    <row r="146" spans="1:2" x14ac:dyDescent="0.35">
      <c r="A146" s="51" t="s">
        <v>617</v>
      </c>
      <c r="B146" s="53" t="s">
        <v>618</v>
      </c>
    </row>
    <row r="147" spans="1:2" x14ac:dyDescent="0.35">
      <c r="A147" s="51" t="s">
        <v>619</v>
      </c>
      <c r="B147" s="53" t="s">
        <v>620</v>
      </c>
    </row>
    <row r="148" spans="1:2" x14ac:dyDescent="0.35">
      <c r="A148" s="51" t="s">
        <v>621</v>
      </c>
      <c r="B148" s="53" t="s">
        <v>622</v>
      </c>
    </row>
    <row r="149" spans="1:2" x14ac:dyDescent="0.35">
      <c r="A149" s="51" t="s">
        <v>623</v>
      </c>
      <c r="B149" s="53" t="s">
        <v>624</v>
      </c>
    </row>
    <row r="150" spans="1:2" x14ac:dyDescent="0.35">
      <c r="A150" s="51" t="s">
        <v>625</v>
      </c>
      <c r="B150" s="53" t="s">
        <v>626</v>
      </c>
    </row>
    <row r="151" spans="1:2" x14ac:dyDescent="0.35">
      <c r="A151" s="51" t="s">
        <v>627</v>
      </c>
      <c r="B151" s="53" t="s">
        <v>628</v>
      </c>
    </row>
    <row r="152" spans="1:2" x14ac:dyDescent="0.35">
      <c r="A152" s="51" t="s">
        <v>629</v>
      </c>
      <c r="B152" s="53" t="s">
        <v>630</v>
      </c>
    </row>
    <row r="153" spans="1:2" x14ac:dyDescent="0.35">
      <c r="A153" s="51" t="s">
        <v>631</v>
      </c>
      <c r="B153" s="53" t="s">
        <v>632</v>
      </c>
    </row>
    <row r="154" spans="1:2" x14ac:dyDescent="0.35">
      <c r="A154" s="51" t="s">
        <v>633</v>
      </c>
      <c r="B154" s="53" t="s">
        <v>634</v>
      </c>
    </row>
    <row r="155" spans="1:2" x14ac:dyDescent="0.35">
      <c r="A155" s="51" t="s">
        <v>635</v>
      </c>
      <c r="B155" s="53" t="s">
        <v>636</v>
      </c>
    </row>
    <row r="156" spans="1:2" x14ac:dyDescent="0.35">
      <c r="A156" s="51" t="s">
        <v>637</v>
      </c>
      <c r="B156" s="53" t="s">
        <v>638</v>
      </c>
    </row>
    <row r="157" spans="1:2" x14ac:dyDescent="0.35">
      <c r="A157" s="51" t="s">
        <v>639</v>
      </c>
      <c r="B157" s="53" t="s">
        <v>640</v>
      </c>
    </row>
    <row r="158" spans="1:2" x14ac:dyDescent="0.35">
      <c r="A158" s="51" t="s">
        <v>641</v>
      </c>
      <c r="B158" s="53" t="s">
        <v>642</v>
      </c>
    </row>
    <row r="159" spans="1:2" x14ac:dyDescent="0.35">
      <c r="A159" s="51" t="s">
        <v>643</v>
      </c>
      <c r="B159" s="53" t="s">
        <v>644</v>
      </c>
    </row>
    <row r="160" spans="1:2" x14ac:dyDescent="0.35">
      <c r="A160" s="51" t="s">
        <v>645</v>
      </c>
      <c r="B160" s="53" t="s">
        <v>646</v>
      </c>
    </row>
    <row r="161" spans="1:2" x14ac:dyDescent="0.35">
      <c r="A161" s="51" t="s">
        <v>647</v>
      </c>
      <c r="B161" s="53" t="s">
        <v>648</v>
      </c>
    </row>
    <row r="162" spans="1:2" x14ac:dyDescent="0.35">
      <c r="A162" s="51" t="s">
        <v>649</v>
      </c>
      <c r="B162" s="53" t="s">
        <v>650</v>
      </c>
    </row>
    <row r="163" spans="1:2" x14ac:dyDescent="0.35">
      <c r="A163" s="51" t="s">
        <v>651</v>
      </c>
      <c r="B163" s="53" t="s">
        <v>652</v>
      </c>
    </row>
    <row r="164" spans="1:2" x14ac:dyDescent="0.35">
      <c r="A164" s="51" t="s">
        <v>653</v>
      </c>
      <c r="B164" s="53" t="s">
        <v>654</v>
      </c>
    </row>
    <row r="165" spans="1:2" x14ac:dyDescent="0.35">
      <c r="A165" s="51" t="s">
        <v>655</v>
      </c>
      <c r="B165" s="53" t="s">
        <v>656</v>
      </c>
    </row>
    <row r="166" spans="1:2" x14ac:dyDescent="0.35">
      <c r="A166" s="51" t="s">
        <v>657</v>
      </c>
      <c r="B166" s="53" t="s">
        <v>658</v>
      </c>
    </row>
    <row r="167" spans="1:2" x14ac:dyDescent="0.35">
      <c r="A167" s="51" t="s">
        <v>659</v>
      </c>
      <c r="B167" s="53" t="s">
        <v>660</v>
      </c>
    </row>
    <row r="168" spans="1:2" x14ac:dyDescent="0.35">
      <c r="A168" s="51" t="s">
        <v>661</v>
      </c>
      <c r="B168" s="53" t="s">
        <v>662</v>
      </c>
    </row>
    <row r="169" spans="1:2" x14ac:dyDescent="0.35">
      <c r="A169" s="51" t="s">
        <v>663</v>
      </c>
      <c r="B169" s="53" t="s">
        <v>664</v>
      </c>
    </row>
    <row r="170" spans="1:2" x14ac:dyDescent="0.35">
      <c r="A170" s="51" t="s">
        <v>665</v>
      </c>
      <c r="B170" s="53" t="s">
        <v>666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219"/>
  <sheetViews>
    <sheetView showGridLines="0" showZeros="0" tabSelected="1" zoomScale="80" zoomScaleNormal="80" workbookViewId="0">
      <pane ySplit="4" topLeftCell="A5" activePane="bottomLeft" state="frozen"/>
      <selection pane="bottomLeft" activeCell="I200" sqref="I200"/>
    </sheetView>
  </sheetViews>
  <sheetFormatPr baseColWidth="10" defaultColWidth="9.1796875" defaultRowHeight="14.5" x14ac:dyDescent="0.35"/>
  <cols>
    <col min="1" max="1" width="15.7265625" style="17" customWidth="1"/>
    <col min="2" max="2" width="51.1796875" style="17" customWidth="1"/>
    <col min="3" max="4" width="15.54296875" style="17" customWidth="1"/>
    <col min="5" max="5" width="18" style="299" customWidth="1"/>
    <col min="6" max="6" width="15.54296875" style="17" customWidth="1"/>
    <col min="7" max="7" width="18.1796875" style="17" customWidth="1"/>
    <col min="8" max="8" width="14.26953125" style="17" customWidth="1"/>
    <col min="9" max="9" width="17.81640625" style="108" customWidth="1"/>
    <col min="10" max="10" width="14.26953125" style="126" customWidth="1"/>
    <col min="11" max="11" width="14.26953125" style="17" customWidth="1"/>
    <col min="12" max="12" width="22.453125" style="17" customWidth="1"/>
    <col min="13" max="13" width="29.7265625" style="17" customWidth="1"/>
    <col min="14" max="14" width="23.453125" style="17" customWidth="1"/>
    <col min="15" max="15" width="18.453125" style="17" customWidth="1"/>
    <col min="16" max="16" width="17.453125" style="17" customWidth="1"/>
    <col min="17" max="17" width="25.1796875" style="17" customWidth="1"/>
    <col min="18" max="16384" width="9.1796875" style="17"/>
  </cols>
  <sheetData>
    <row r="1" spans="1:11" ht="30.75" customHeight="1" x14ac:dyDescent="1">
      <c r="A1" s="937" t="s">
        <v>0</v>
      </c>
      <c r="B1" s="937"/>
      <c r="C1" s="937"/>
      <c r="D1" s="937"/>
      <c r="E1" s="280"/>
      <c r="F1" s="15"/>
      <c r="G1" s="15"/>
      <c r="H1" s="16"/>
      <c r="I1" s="107"/>
      <c r="J1" s="125"/>
      <c r="K1" s="16"/>
    </row>
    <row r="2" spans="1:11" ht="16.5" customHeight="1" x14ac:dyDescent="0.6">
      <c r="A2" s="956" t="s">
        <v>2</v>
      </c>
      <c r="B2" s="956"/>
      <c r="C2" s="956"/>
      <c r="D2" s="956"/>
      <c r="E2" s="281"/>
      <c r="F2" s="132"/>
      <c r="G2" s="132"/>
      <c r="H2" s="132"/>
      <c r="I2" s="117"/>
      <c r="J2" s="117"/>
    </row>
    <row r="4" spans="1:11" ht="116.5" customHeight="1" x14ac:dyDescent="0.35">
      <c r="A4" s="254" t="s">
        <v>3</v>
      </c>
      <c r="B4" s="251" t="s">
        <v>4</v>
      </c>
      <c r="C4" s="252" t="s">
        <v>5</v>
      </c>
      <c r="D4" s="252" t="s">
        <v>6</v>
      </c>
      <c r="E4" s="282" t="s">
        <v>1369</v>
      </c>
      <c r="F4" s="252" t="s">
        <v>1370</v>
      </c>
      <c r="G4" s="253" t="s">
        <v>7</v>
      </c>
      <c r="H4" s="251" t="s">
        <v>8</v>
      </c>
      <c r="I4" s="251" t="s">
        <v>9</v>
      </c>
      <c r="J4" s="251" t="s">
        <v>10</v>
      </c>
      <c r="K4" s="251" t="s">
        <v>11</v>
      </c>
    </row>
    <row r="5" spans="1:11" ht="51" customHeight="1" x14ac:dyDescent="0.35">
      <c r="A5" s="255" t="s">
        <v>12</v>
      </c>
      <c r="B5" s="966" t="s">
        <v>13</v>
      </c>
      <c r="C5" s="966"/>
      <c r="D5" s="966"/>
      <c r="E5" s="966"/>
      <c r="F5" s="966"/>
      <c r="G5" s="966"/>
      <c r="H5" s="966"/>
      <c r="I5" s="966"/>
      <c r="J5" s="966"/>
      <c r="K5" s="966"/>
    </row>
    <row r="6" spans="1:11" ht="51" customHeight="1" x14ac:dyDescent="0.35">
      <c r="A6" s="256" t="s">
        <v>14</v>
      </c>
      <c r="B6" s="966" t="s">
        <v>15</v>
      </c>
      <c r="C6" s="966"/>
      <c r="D6" s="966"/>
      <c r="E6" s="966"/>
      <c r="F6" s="966"/>
      <c r="G6" s="966"/>
      <c r="H6" s="966"/>
      <c r="I6" s="966"/>
      <c r="J6" s="966"/>
      <c r="K6" s="966"/>
    </row>
    <row r="7" spans="1:11" ht="31" x14ac:dyDescent="0.35">
      <c r="A7" s="186" t="s">
        <v>16</v>
      </c>
      <c r="B7" s="134" t="s">
        <v>17</v>
      </c>
      <c r="C7" s="187">
        <v>4000</v>
      </c>
      <c r="D7" s="188"/>
      <c r="E7" s="283">
        <v>97715</v>
      </c>
      <c r="F7" s="188"/>
      <c r="G7" s="190">
        <f t="shared" ref="G7:G13" si="0">SUM(C7:F7)</f>
        <v>101715</v>
      </c>
      <c r="H7" s="191">
        <v>1</v>
      </c>
      <c r="I7" s="188">
        <f>+'UNW Expenses'!O2</f>
        <v>86066.232471617666</v>
      </c>
      <c r="J7" s="148"/>
      <c r="K7" s="192"/>
    </row>
    <row r="8" spans="1:11" ht="46.5" x14ac:dyDescent="0.35">
      <c r="A8" s="186" t="s">
        <v>18</v>
      </c>
      <c r="B8" s="134" t="s">
        <v>19</v>
      </c>
      <c r="C8" s="187">
        <v>8000</v>
      </c>
      <c r="D8" s="188"/>
      <c r="E8" s="284"/>
      <c r="F8" s="188"/>
      <c r="G8" s="190">
        <f t="shared" si="0"/>
        <v>8000</v>
      </c>
      <c r="H8" s="191">
        <v>1</v>
      </c>
      <c r="I8" s="188">
        <f>+'UNW Expenses'!O3</f>
        <v>8000</v>
      </c>
      <c r="J8" s="148"/>
      <c r="K8" s="192"/>
    </row>
    <row r="9" spans="1:11" ht="93" x14ac:dyDescent="0.35">
      <c r="A9" s="186" t="s">
        <v>20</v>
      </c>
      <c r="B9" s="134" t="s">
        <v>21</v>
      </c>
      <c r="C9" s="187">
        <v>10000</v>
      </c>
      <c r="D9" s="188"/>
      <c r="E9" s="284"/>
      <c r="F9" s="188"/>
      <c r="G9" s="190">
        <f t="shared" si="0"/>
        <v>10000</v>
      </c>
      <c r="H9" s="191">
        <v>1</v>
      </c>
      <c r="I9" s="188">
        <f>+'UNW Expenses'!O4</f>
        <v>10000</v>
      </c>
      <c r="J9" s="148"/>
      <c r="K9" s="192"/>
    </row>
    <row r="10" spans="1:11" ht="15.5" x14ac:dyDescent="0.35">
      <c r="A10" s="186" t="s">
        <v>22</v>
      </c>
      <c r="B10" s="134"/>
      <c r="C10" s="188"/>
      <c r="D10" s="188"/>
      <c r="E10" s="284"/>
      <c r="F10" s="188"/>
      <c r="G10" s="190">
        <f t="shared" si="0"/>
        <v>0</v>
      </c>
      <c r="H10" s="191"/>
      <c r="I10" s="188"/>
      <c r="J10" s="148"/>
      <c r="K10" s="192"/>
    </row>
    <row r="11" spans="1:11" ht="15.5" x14ac:dyDescent="0.35">
      <c r="A11" s="186" t="s">
        <v>23</v>
      </c>
      <c r="B11" s="134"/>
      <c r="C11" s="188"/>
      <c r="D11" s="188"/>
      <c r="E11" s="284"/>
      <c r="F11" s="188"/>
      <c r="G11" s="190">
        <f t="shared" si="0"/>
        <v>0</v>
      </c>
      <c r="H11" s="191"/>
      <c r="I11" s="188"/>
      <c r="J11" s="148"/>
      <c r="K11" s="192"/>
    </row>
    <row r="12" spans="1:11" ht="15.5" x14ac:dyDescent="0.35">
      <c r="A12" s="186" t="s">
        <v>24</v>
      </c>
      <c r="B12" s="135"/>
      <c r="C12" s="148"/>
      <c r="D12" s="148"/>
      <c r="E12" s="284"/>
      <c r="F12" s="148"/>
      <c r="G12" s="190">
        <f t="shared" si="0"/>
        <v>0</v>
      </c>
      <c r="H12" s="191"/>
      <c r="I12" s="148"/>
      <c r="J12" s="148"/>
      <c r="K12" s="198"/>
    </row>
    <row r="13" spans="1:11" ht="15.5" x14ac:dyDescent="0.35">
      <c r="A13" s="186" t="s">
        <v>25</v>
      </c>
      <c r="B13" s="135"/>
      <c r="C13" s="148"/>
      <c r="D13" s="148"/>
      <c r="E13" s="284"/>
      <c r="F13" s="148"/>
      <c r="G13" s="190">
        <f t="shared" si="0"/>
        <v>0</v>
      </c>
      <c r="H13" s="191"/>
      <c r="I13" s="148"/>
      <c r="J13" s="148"/>
      <c r="K13" s="198"/>
    </row>
    <row r="14" spans="1:11" ht="15.5" x14ac:dyDescent="0.35">
      <c r="B14" s="65" t="s">
        <v>26</v>
      </c>
      <c r="C14" s="9">
        <f>SUM(C7:C13)</f>
        <v>22000</v>
      </c>
      <c r="D14" s="9">
        <f t="shared" ref="D14:E14" si="1">SUM(D7:D13)</f>
        <v>0</v>
      </c>
      <c r="E14" s="285">
        <f t="shared" si="1"/>
        <v>97715</v>
      </c>
      <c r="F14" s="9">
        <f t="shared" ref="F14" si="2">SUM(F7:F13)</f>
        <v>0</v>
      </c>
      <c r="G14" s="9">
        <f>SUM(G7:G13)</f>
        <v>119715</v>
      </c>
      <c r="H14" s="9">
        <f>(G7*H7)+(G8*H8)+(G9*H9)</f>
        <v>119715</v>
      </c>
      <c r="I14" s="9">
        <f>SUM(I7:I13)</f>
        <v>104066.23247161767</v>
      </c>
      <c r="J14" s="127"/>
      <c r="K14" s="198"/>
    </row>
    <row r="15" spans="1:11" ht="51" customHeight="1" x14ac:dyDescent="0.35">
      <c r="A15" s="65" t="s">
        <v>27</v>
      </c>
      <c r="B15" s="938" t="s">
        <v>28</v>
      </c>
      <c r="C15" s="939"/>
      <c r="D15" s="939"/>
      <c r="E15" s="939"/>
      <c r="F15" s="939"/>
      <c r="G15" s="939"/>
      <c r="H15" s="939"/>
      <c r="I15" s="939"/>
      <c r="J15" s="939"/>
      <c r="K15" s="939"/>
    </row>
    <row r="16" spans="1:11" ht="46.5" x14ac:dyDescent="0.35">
      <c r="A16" s="186" t="s">
        <v>29</v>
      </c>
      <c r="B16" s="199" t="s">
        <v>30</v>
      </c>
      <c r="C16" s="200">
        <v>10000</v>
      </c>
      <c r="D16" s="200"/>
      <c r="E16" s="286">
        <v>15637</v>
      </c>
      <c r="F16" s="200"/>
      <c r="G16" s="190">
        <f t="shared" ref="G16:G22" si="3">SUM(C16:F16)</f>
        <v>25637</v>
      </c>
      <c r="H16" s="191">
        <v>1</v>
      </c>
      <c r="I16" s="188">
        <f>+'UNW Expenses'!O5</f>
        <v>11856.100806451612</v>
      </c>
      <c r="J16" s="148"/>
      <c r="K16" s="192"/>
    </row>
    <row r="17" spans="1:11" ht="95.25" customHeight="1" x14ac:dyDescent="0.35">
      <c r="A17" s="186" t="s">
        <v>31</v>
      </c>
      <c r="B17" s="199" t="s">
        <v>32</v>
      </c>
      <c r="C17" s="200">
        <v>10000</v>
      </c>
      <c r="D17" s="200"/>
      <c r="E17" s="286">
        <v>10000</v>
      </c>
      <c r="F17" s="200"/>
      <c r="G17" s="190">
        <f t="shared" si="3"/>
        <v>20000</v>
      </c>
      <c r="H17" s="191">
        <v>1</v>
      </c>
      <c r="I17" s="188">
        <f>+'UNW Expenses'!O6</f>
        <v>12904.560806451613</v>
      </c>
      <c r="J17" s="148"/>
      <c r="K17" s="192"/>
    </row>
    <row r="18" spans="1:11" ht="62" x14ac:dyDescent="0.35">
      <c r="A18" s="186" t="s">
        <v>33</v>
      </c>
      <c r="B18" s="199" t="s">
        <v>34</v>
      </c>
      <c r="C18" s="200">
        <f>13200</f>
        <v>13200</v>
      </c>
      <c r="D18" s="200"/>
      <c r="E18" s="286">
        <v>57729.483960059901</v>
      </c>
      <c r="F18" s="200"/>
      <c r="G18" s="190">
        <f t="shared" si="3"/>
        <v>70929.483960059908</v>
      </c>
      <c r="H18" s="191">
        <v>1</v>
      </c>
      <c r="I18" s="188">
        <f>+'UNW Expenses'!O7</f>
        <v>15753.14</v>
      </c>
      <c r="J18" s="148"/>
      <c r="K18" s="192"/>
    </row>
    <row r="19" spans="1:11" ht="62" x14ac:dyDescent="0.35">
      <c r="A19" s="186" t="s">
        <v>35</v>
      </c>
      <c r="B19" s="199" t="s">
        <v>36</v>
      </c>
      <c r="C19" s="200">
        <f>14000</f>
        <v>14000</v>
      </c>
      <c r="D19" s="200"/>
      <c r="E19" s="286">
        <v>15000</v>
      </c>
      <c r="F19" s="200"/>
      <c r="G19" s="190">
        <f t="shared" si="3"/>
        <v>29000</v>
      </c>
      <c r="H19" s="191">
        <v>1</v>
      </c>
      <c r="I19" s="188">
        <f>+'UNW Expenses'!O8</f>
        <v>16860</v>
      </c>
      <c r="J19" s="148"/>
      <c r="K19" s="192"/>
    </row>
    <row r="20" spans="1:11" ht="15.5" x14ac:dyDescent="0.35">
      <c r="A20" s="186" t="s">
        <v>37</v>
      </c>
      <c r="B20" s="134"/>
      <c r="C20" s="188"/>
      <c r="D20" s="188"/>
      <c r="E20" s="284"/>
      <c r="F20" s="188"/>
      <c r="G20" s="190">
        <f t="shared" si="3"/>
        <v>0</v>
      </c>
      <c r="H20" s="191"/>
      <c r="I20" s="188"/>
      <c r="J20" s="148"/>
      <c r="K20" s="192"/>
    </row>
    <row r="21" spans="1:11" ht="15.5" x14ac:dyDescent="0.35">
      <c r="A21" s="186" t="s">
        <v>38</v>
      </c>
      <c r="B21" s="135"/>
      <c r="C21" s="148"/>
      <c r="D21" s="148"/>
      <c r="E21" s="284"/>
      <c r="F21" s="148"/>
      <c r="G21" s="190">
        <f t="shared" si="3"/>
        <v>0</v>
      </c>
      <c r="H21" s="191"/>
      <c r="I21" s="148"/>
      <c r="J21" s="148"/>
      <c r="K21" s="198"/>
    </row>
    <row r="22" spans="1:11" ht="15.5" x14ac:dyDescent="0.35">
      <c r="A22" s="186" t="s">
        <v>39</v>
      </c>
      <c r="B22" s="135"/>
      <c r="C22" s="148"/>
      <c r="D22" s="148"/>
      <c r="E22" s="284"/>
      <c r="F22" s="148"/>
      <c r="G22" s="190">
        <f t="shared" si="3"/>
        <v>0</v>
      </c>
      <c r="H22" s="191"/>
      <c r="I22" s="148"/>
      <c r="J22" s="148"/>
      <c r="K22" s="198"/>
    </row>
    <row r="23" spans="1:11" ht="15.5" x14ac:dyDescent="0.35">
      <c r="B23" s="65" t="s">
        <v>26</v>
      </c>
      <c r="C23" s="11">
        <f>SUM(C16:C22)</f>
        <v>47200</v>
      </c>
      <c r="D23" s="11">
        <f t="shared" ref="D23:E23" si="4">SUM(D16:D22)</f>
        <v>0</v>
      </c>
      <c r="E23" s="287">
        <f t="shared" si="4"/>
        <v>98366.483960059908</v>
      </c>
      <c r="F23" s="11">
        <f t="shared" ref="F23" si="5">SUM(F16:F22)</f>
        <v>0</v>
      </c>
      <c r="G23" s="11">
        <f>SUM(G16:G22)</f>
        <v>145566.48396005991</v>
      </c>
      <c r="H23" s="9">
        <f>(G16*H16)+(G17*H17)+(G18*H18)+G19*H19</f>
        <v>145566.48396005991</v>
      </c>
      <c r="I23" s="9">
        <f>SUM(I16:I22)</f>
        <v>57373.801612903226</v>
      </c>
      <c r="J23" s="127"/>
      <c r="K23" s="198"/>
    </row>
    <row r="24" spans="1:11" ht="51" customHeight="1" x14ac:dyDescent="0.35">
      <c r="A24" s="65" t="s">
        <v>40</v>
      </c>
      <c r="B24" s="938" t="s">
        <v>41</v>
      </c>
      <c r="C24" s="939"/>
      <c r="D24" s="939"/>
      <c r="E24" s="939"/>
      <c r="F24" s="939"/>
      <c r="G24" s="939"/>
      <c r="H24" s="939"/>
      <c r="I24" s="939"/>
      <c r="J24" s="939"/>
      <c r="K24" s="939"/>
    </row>
    <row r="25" spans="1:11" ht="71.5" customHeight="1" x14ac:dyDescent="0.35">
      <c r="A25" s="186" t="s">
        <v>42</v>
      </c>
      <c r="B25" s="134" t="s">
        <v>43</v>
      </c>
      <c r="C25" s="188">
        <f>8000</f>
        <v>8000</v>
      </c>
      <c r="D25" s="188"/>
      <c r="E25" s="284"/>
      <c r="F25" s="188"/>
      <c r="G25" s="190">
        <f>SUM(C25:F25)</f>
        <v>8000</v>
      </c>
      <c r="H25" s="191">
        <v>1</v>
      </c>
      <c r="I25" s="188">
        <f>+'UNW Expenses'!O9</f>
        <v>8600</v>
      </c>
      <c r="J25" s="148"/>
      <c r="K25" s="192"/>
    </row>
    <row r="26" spans="1:11" ht="71.5" customHeight="1" x14ac:dyDescent="0.35">
      <c r="A26" s="186" t="s">
        <v>44</v>
      </c>
      <c r="B26" s="201" t="s">
        <v>45</v>
      </c>
      <c r="C26" s="188">
        <f>7200</f>
        <v>7200</v>
      </c>
      <c r="D26" s="188"/>
      <c r="E26" s="284"/>
      <c r="F26" s="188"/>
      <c r="G26" s="190">
        <f>SUM(C26:F26)</f>
        <v>7200</v>
      </c>
      <c r="H26" s="191">
        <v>1</v>
      </c>
      <c r="I26" s="188">
        <f>+'UNW Expenses'!O10</f>
        <v>7200</v>
      </c>
      <c r="J26" s="148"/>
      <c r="K26" s="192"/>
    </row>
    <row r="27" spans="1:11" ht="74.150000000000006" customHeight="1" x14ac:dyDescent="0.35">
      <c r="A27" s="186" t="s">
        <v>46</v>
      </c>
      <c r="B27" s="201" t="s">
        <v>47</v>
      </c>
      <c r="C27" s="188">
        <f>8800</f>
        <v>8800</v>
      </c>
      <c r="D27" s="188"/>
      <c r="E27" s="284"/>
      <c r="F27" s="188"/>
      <c r="G27" s="190">
        <f>SUM(C27:F27)</f>
        <v>8800</v>
      </c>
      <c r="H27" s="191">
        <v>1</v>
      </c>
      <c r="I27" s="188">
        <f>+'UNW Expenses'!O11</f>
        <v>9725.94</v>
      </c>
      <c r="J27" s="148"/>
      <c r="K27" s="192"/>
    </row>
    <row r="28" spans="1:11" ht="67" customHeight="1" x14ac:dyDescent="0.35">
      <c r="A28" s="186" t="s">
        <v>48</v>
      </c>
      <c r="B28" s="202" t="s">
        <v>49</v>
      </c>
      <c r="C28" s="200">
        <f>4000</f>
        <v>4000</v>
      </c>
      <c r="D28" s="200"/>
      <c r="E28" s="286">
        <v>50534</v>
      </c>
      <c r="F28" s="188"/>
      <c r="G28" s="190">
        <f>SUM(C28:F28)</f>
        <v>54534</v>
      </c>
      <c r="H28" s="191">
        <v>1</v>
      </c>
      <c r="I28" s="188">
        <f>+'UNW Expenses'!O12</f>
        <v>36672.06</v>
      </c>
      <c r="J28" s="148"/>
      <c r="K28" s="192"/>
    </row>
    <row r="29" spans="1:11" s="18" customFormat="1" ht="15.5" x14ac:dyDescent="0.35">
      <c r="A29" s="186" t="s">
        <v>50</v>
      </c>
      <c r="B29" s="134"/>
      <c r="C29" s="188"/>
      <c r="D29" s="188"/>
      <c r="E29" s="284"/>
      <c r="F29" s="188"/>
      <c r="G29" s="190"/>
      <c r="H29" s="191"/>
      <c r="I29" s="188"/>
      <c r="J29" s="148"/>
      <c r="K29" s="192"/>
    </row>
    <row r="30" spans="1:11" s="18" customFormat="1" ht="15.5" x14ac:dyDescent="0.35">
      <c r="A30" s="186" t="s">
        <v>51</v>
      </c>
      <c r="B30" s="134"/>
      <c r="C30" s="188"/>
      <c r="D30" s="188"/>
      <c r="E30" s="284"/>
      <c r="F30" s="188"/>
      <c r="G30" s="190"/>
      <c r="H30" s="191"/>
      <c r="I30" s="188"/>
      <c r="J30" s="148"/>
      <c r="K30" s="192"/>
    </row>
    <row r="31" spans="1:11" s="18" customFormat="1" ht="15.5" x14ac:dyDescent="0.35">
      <c r="A31" s="186" t="s">
        <v>52</v>
      </c>
      <c r="B31" s="135"/>
      <c r="C31" s="148"/>
      <c r="D31" s="148"/>
      <c r="E31" s="284"/>
      <c r="F31" s="148"/>
      <c r="G31" s="190"/>
      <c r="H31" s="197"/>
      <c r="I31" s="148"/>
      <c r="J31" s="148"/>
      <c r="K31" s="198"/>
    </row>
    <row r="32" spans="1:11" ht="15.5" x14ac:dyDescent="0.35">
      <c r="A32" s="186" t="s">
        <v>53</v>
      </c>
      <c r="B32" s="135"/>
      <c r="C32" s="148"/>
      <c r="D32" s="148"/>
      <c r="E32" s="284"/>
      <c r="F32" s="148"/>
      <c r="G32" s="190">
        <f>SUM(C32:F32)</f>
        <v>0</v>
      </c>
      <c r="H32" s="197"/>
      <c r="I32" s="148"/>
      <c r="J32" s="148"/>
      <c r="K32" s="198"/>
    </row>
    <row r="33" spans="1:11" ht="15.5" x14ac:dyDescent="0.35">
      <c r="B33" s="65" t="s">
        <v>26</v>
      </c>
      <c r="C33" s="11">
        <f>SUM(C25:C32)</f>
        <v>28000</v>
      </c>
      <c r="D33" s="11">
        <f t="shared" ref="D33:E33" si="6">SUM(D25:D32)</f>
        <v>0</v>
      </c>
      <c r="E33" s="287">
        <f t="shared" si="6"/>
        <v>50534</v>
      </c>
      <c r="F33" s="11">
        <f t="shared" ref="F33" si="7">SUM(F25:F32)</f>
        <v>0</v>
      </c>
      <c r="G33" s="11">
        <f>SUM(G25:G32)</f>
        <v>78534</v>
      </c>
      <c r="H33" s="9">
        <f>(H25*G25)+(H26*G26)+(H27*G27)+(H28*G28)+(H29*G29)+(H30*G30)+(H31*G31)+(H32*G32)</f>
        <v>78534</v>
      </c>
      <c r="I33" s="9">
        <f>SUM(I25:I32)</f>
        <v>62198</v>
      </c>
      <c r="J33" s="127"/>
      <c r="K33" s="198"/>
    </row>
    <row r="34" spans="1:11" ht="51" customHeight="1" x14ac:dyDescent="0.35">
      <c r="A34" s="65" t="s">
        <v>54</v>
      </c>
      <c r="B34" s="963"/>
      <c r="C34" s="964"/>
      <c r="D34" s="964"/>
      <c r="E34" s="964"/>
      <c r="F34" s="964"/>
      <c r="G34" s="964"/>
      <c r="H34" s="964"/>
      <c r="I34" s="964"/>
      <c r="J34" s="964"/>
      <c r="K34" s="965"/>
    </row>
    <row r="35" spans="1:11" ht="15.5" x14ac:dyDescent="0.35">
      <c r="A35" s="186" t="s">
        <v>55</v>
      </c>
      <c r="B35" s="134"/>
      <c r="C35" s="188"/>
      <c r="D35" s="188"/>
      <c r="E35" s="284"/>
      <c r="F35" s="188"/>
      <c r="G35" s="190">
        <f t="shared" ref="G35:G42" si="8">SUM(C35:F35)</f>
        <v>0</v>
      </c>
      <c r="H35" s="191"/>
      <c r="I35" s="188"/>
      <c r="J35" s="148"/>
      <c r="K35" s="192"/>
    </row>
    <row r="36" spans="1:11" ht="15.5" x14ac:dyDescent="0.35">
      <c r="A36" s="186" t="s">
        <v>56</v>
      </c>
      <c r="B36" s="134"/>
      <c r="C36" s="188"/>
      <c r="D36" s="188"/>
      <c r="E36" s="284"/>
      <c r="F36" s="188"/>
      <c r="G36" s="190">
        <f t="shared" si="8"/>
        <v>0</v>
      </c>
      <c r="H36" s="191"/>
      <c r="I36" s="188"/>
      <c r="J36" s="148"/>
      <c r="K36" s="192"/>
    </row>
    <row r="37" spans="1:11" ht="15.5" x14ac:dyDescent="0.35">
      <c r="A37" s="186" t="s">
        <v>57</v>
      </c>
      <c r="B37" s="134"/>
      <c r="C37" s="188"/>
      <c r="D37" s="188"/>
      <c r="E37" s="284"/>
      <c r="F37" s="188"/>
      <c r="G37" s="190">
        <f t="shared" si="8"/>
        <v>0</v>
      </c>
      <c r="H37" s="191"/>
      <c r="I37" s="188"/>
      <c r="J37" s="148"/>
      <c r="K37" s="192"/>
    </row>
    <row r="38" spans="1:11" ht="15.5" x14ac:dyDescent="0.35">
      <c r="A38" s="186" t="s">
        <v>58</v>
      </c>
      <c r="B38" s="134"/>
      <c r="C38" s="188"/>
      <c r="D38" s="188"/>
      <c r="E38" s="284"/>
      <c r="F38" s="188"/>
      <c r="G38" s="190">
        <f t="shared" si="8"/>
        <v>0</v>
      </c>
      <c r="H38" s="191"/>
      <c r="I38" s="188"/>
      <c r="J38" s="148"/>
      <c r="K38" s="192"/>
    </row>
    <row r="39" spans="1:11" ht="15.5" x14ac:dyDescent="0.35">
      <c r="A39" s="186" t="s">
        <v>59</v>
      </c>
      <c r="B39" s="134"/>
      <c r="C39" s="188"/>
      <c r="D39" s="188"/>
      <c r="E39" s="284"/>
      <c r="F39" s="188"/>
      <c r="G39" s="190">
        <f t="shared" si="8"/>
        <v>0</v>
      </c>
      <c r="H39" s="191"/>
      <c r="I39" s="188"/>
      <c r="J39" s="148"/>
      <c r="K39" s="192"/>
    </row>
    <row r="40" spans="1:11" ht="15.5" x14ac:dyDescent="0.35">
      <c r="A40" s="186" t="s">
        <v>60</v>
      </c>
      <c r="B40" s="134"/>
      <c r="C40" s="188"/>
      <c r="D40" s="188"/>
      <c r="E40" s="284"/>
      <c r="F40" s="188"/>
      <c r="G40" s="190">
        <f t="shared" si="8"/>
        <v>0</v>
      </c>
      <c r="H40" s="191"/>
      <c r="I40" s="188"/>
      <c r="J40" s="148"/>
      <c r="K40" s="192"/>
    </row>
    <row r="41" spans="1:11" s="18" customFormat="1" ht="15.5" x14ac:dyDescent="0.35">
      <c r="A41" s="186" t="s">
        <v>61</v>
      </c>
      <c r="B41" s="135"/>
      <c r="C41" s="148"/>
      <c r="D41" s="148"/>
      <c r="E41" s="284"/>
      <c r="F41" s="148"/>
      <c r="G41" s="190">
        <f t="shared" si="8"/>
        <v>0</v>
      </c>
      <c r="H41" s="197"/>
      <c r="I41" s="148"/>
      <c r="J41" s="148"/>
      <c r="K41" s="198"/>
    </row>
    <row r="42" spans="1:11" ht="15.5" x14ac:dyDescent="0.35">
      <c r="A42" s="186" t="s">
        <v>62</v>
      </c>
      <c r="B42" s="135"/>
      <c r="C42" s="148"/>
      <c r="D42" s="148"/>
      <c r="E42" s="284"/>
      <c r="F42" s="148"/>
      <c r="G42" s="190">
        <f t="shared" si="8"/>
        <v>0</v>
      </c>
      <c r="H42" s="197"/>
      <c r="I42" s="148"/>
      <c r="J42" s="148"/>
      <c r="K42" s="198"/>
    </row>
    <row r="43" spans="1:11" ht="15.5" x14ac:dyDescent="0.35">
      <c r="B43" s="65" t="s">
        <v>26</v>
      </c>
      <c r="C43" s="9">
        <f>SUM(C35:C42)</f>
        <v>0</v>
      </c>
      <c r="D43" s="9">
        <f>SUM(D35:D42)</f>
        <v>0</v>
      </c>
      <c r="E43" s="285"/>
      <c r="F43" s="9">
        <f>SUM(F35:F42)</f>
        <v>0</v>
      </c>
      <c r="G43" s="9">
        <f>SUM(G35:G42)</f>
        <v>0</v>
      </c>
      <c r="H43" s="9">
        <f>(H35*G35)+(H36*G36)+(H37*G37)+(H38*G38)+(H39*G39)+(H40*G40)+(H41*G41)+(H42*G42)</f>
        <v>0</v>
      </c>
      <c r="I43" s="9">
        <f>SUM(I35:I42)</f>
        <v>0</v>
      </c>
      <c r="J43" s="127"/>
      <c r="K43" s="198"/>
    </row>
    <row r="44" spans="1:11" ht="15.5" x14ac:dyDescent="0.35">
      <c r="A44" s="203"/>
      <c r="B44" s="204"/>
      <c r="C44" s="205"/>
      <c r="D44" s="205"/>
      <c r="E44" s="288"/>
      <c r="F44" s="205"/>
      <c r="G44" s="205"/>
      <c r="H44" s="205"/>
      <c r="I44" s="205"/>
      <c r="J44" s="205"/>
      <c r="K44" s="205"/>
    </row>
    <row r="45" spans="1:11" ht="51" customHeight="1" x14ac:dyDescent="0.35">
      <c r="A45" s="65" t="s">
        <v>63</v>
      </c>
      <c r="B45" s="967" t="s">
        <v>64</v>
      </c>
      <c r="C45" s="967"/>
      <c r="D45" s="967"/>
      <c r="E45" s="967"/>
      <c r="F45" s="967"/>
      <c r="G45" s="967"/>
      <c r="H45" s="967"/>
      <c r="I45" s="967"/>
      <c r="J45" s="967"/>
      <c r="K45" s="967"/>
    </row>
    <row r="46" spans="1:11" ht="51" customHeight="1" x14ac:dyDescent="0.35">
      <c r="A46" s="65" t="s">
        <v>65</v>
      </c>
      <c r="B46" s="967" t="s">
        <v>66</v>
      </c>
      <c r="C46" s="967"/>
      <c r="D46" s="967"/>
      <c r="E46" s="967"/>
      <c r="F46" s="967"/>
      <c r="G46" s="967"/>
      <c r="H46" s="967"/>
      <c r="I46" s="967"/>
      <c r="J46" s="967"/>
      <c r="K46" s="967"/>
    </row>
    <row r="47" spans="1:11" ht="57.75" customHeight="1" x14ac:dyDescent="0.35">
      <c r="A47" s="186" t="s">
        <v>67</v>
      </c>
      <c r="B47" s="199" t="s">
        <v>68</v>
      </c>
      <c r="C47" s="188">
        <f>10000</f>
        <v>10000</v>
      </c>
      <c r="D47" s="188">
        <f>26000</f>
        <v>26000</v>
      </c>
      <c r="E47" s="284"/>
      <c r="F47" s="188"/>
      <c r="G47" s="190">
        <f t="shared" ref="G47:G54" si="9">SUM(C47:F47)</f>
        <v>36000</v>
      </c>
      <c r="H47" s="191">
        <v>1</v>
      </c>
      <c r="I47" s="188">
        <f>+'UNW Expenses'!O13+GETPIVOTDATA("USD AMT",'AFSC Pivot Table'!$A$1,"Expense line ","2.1.1")</f>
        <v>30989.989999999998</v>
      </c>
      <c r="J47" s="148"/>
      <c r="K47" s="192"/>
    </row>
    <row r="48" spans="1:11" ht="78" customHeight="1" x14ac:dyDescent="0.35">
      <c r="A48" s="186" t="s">
        <v>69</v>
      </c>
      <c r="B48" s="199" t="s">
        <v>70</v>
      </c>
      <c r="C48" s="188">
        <f>15000</f>
        <v>15000</v>
      </c>
      <c r="D48" s="188">
        <f>5000</f>
        <v>5000</v>
      </c>
      <c r="E48" s="284"/>
      <c r="F48" s="188"/>
      <c r="G48" s="190">
        <f t="shared" si="9"/>
        <v>20000</v>
      </c>
      <c r="H48" s="191">
        <v>1</v>
      </c>
      <c r="I48" s="188">
        <f>+'UNW Expenses'!O14+GETPIVOTDATA("USD AMT",'AFSC Pivot Table'!$A$1,"Expense line ","2.1.2")</f>
        <v>19774.68</v>
      </c>
      <c r="J48" s="148"/>
      <c r="K48" s="192"/>
    </row>
    <row r="49" spans="1:11" ht="67.5" customHeight="1" x14ac:dyDescent="0.35">
      <c r="A49" s="186" t="s">
        <v>71</v>
      </c>
      <c r="B49" s="201" t="s">
        <v>72</v>
      </c>
      <c r="D49" s="188">
        <f>28000</f>
        <v>28000</v>
      </c>
      <c r="E49" s="284"/>
      <c r="F49" s="188"/>
      <c r="G49" s="190">
        <f t="shared" si="9"/>
        <v>28000</v>
      </c>
      <c r="H49" s="191">
        <v>1</v>
      </c>
      <c r="I49" s="188">
        <f>+GETPIVOTDATA("USD AMT",'AFSC Pivot Table'!$A$1,"Expense line ","2.1.3")</f>
        <v>28100.413499999999</v>
      </c>
      <c r="J49" s="148"/>
      <c r="K49" s="192"/>
    </row>
    <row r="50" spans="1:11" ht="15.5" x14ac:dyDescent="0.35">
      <c r="A50" s="186" t="s">
        <v>73</v>
      </c>
      <c r="B50" s="134"/>
      <c r="C50" s="188"/>
      <c r="D50" s="188"/>
      <c r="E50" s="284"/>
      <c r="F50" s="188"/>
      <c r="G50" s="190">
        <f t="shared" si="9"/>
        <v>0</v>
      </c>
      <c r="H50" s="191"/>
      <c r="I50" s="188"/>
      <c r="J50" s="148"/>
      <c r="K50" s="192"/>
    </row>
    <row r="51" spans="1:11" ht="15.5" x14ac:dyDescent="0.35">
      <c r="A51" s="186" t="s">
        <v>74</v>
      </c>
      <c r="B51" s="134"/>
      <c r="C51" s="188"/>
      <c r="D51" s="188"/>
      <c r="E51" s="284"/>
      <c r="F51" s="188"/>
      <c r="G51" s="190">
        <f t="shared" si="9"/>
        <v>0</v>
      </c>
      <c r="H51" s="191"/>
      <c r="I51" s="188"/>
      <c r="J51" s="148"/>
      <c r="K51" s="192"/>
    </row>
    <row r="52" spans="1:11" ht="15.5" x14ac:dyDescent="0.35">
      <c r="A52" s="186" t="s">
        <v>75</v>
      </c>
      <c r="B52" s="134"/>
      <c r="C52" s="188"/>
      <c r="D52" s="188"/>
      <c r="E52" s="284"/>
      <c r="F52" s="188"/>
      <c r="G52" s="190">
        <f t="shared" si="9"/>
        <v>0</v>
      </c>
      <c r="H52" s="191"/>
      <c r="I52" s="188"/>
      <c r="J52" s="148"/>
      <c r="K52" s="192"/>
    </row>
    <row r="53" spans="1:11" ht="15.5" x14ac:dyDescent="0.35">
      <c r="A53" s="186" t="s">
        <v>76</v>
      </c>
      <c r="B53" s="135"/>
      <c r="C53" s="148"/>
      <c r="D53" s="148"/>
      <c r="E53" s="284"/>
      <c r="F53" s="148"/>
      <c r="G53" s="190">
        <f t="shared" si="9"/>
        <v>0</v>
      </c>
      <c r="H53" s="197"/>
      <c r="I53" s="148"/>
      <c r="J53" s="148"/>
      <c r="K53" s="198"/>
    </row>
    <row r="54" spans="1:11" s="18" customFormat="1" ht="15.5" x14ac:dyDescent="0.35">
      <c r="A54" s="186" t="s">
        <v>77</v>
      </c>
      <c r="B54" s="135"/>
      <c r="C54" s="148"/>
      <c r="D54" s="148"/>
      <c r="E54" s="284"/>
      <c r="F54" s="148"/>
      <c r="G54" s="190">
        <f t="shared" si="9"/>
        <v>0</v>
      </c>
      <c r="H54" s="197"/>
      <c r="I54" s="148"/>
      <c r="J54" s="148"/>
      <c r="K54" s="198"/>
    </row>
    <row r="55" spans="1:11" s="18" customFormat="1" ht="15.5" x14ac:dyDescent="0.35">
      <c r="A55" s="17"/>
      <c r="B55" s="65" t="s">
        <v>26</v>
      </c>
      <c r="C55" s="9">
        <f>SUM(C47:C54)</f>
        <v>25000</v>
      </c>
      <c r="D55" s="9">
        <f>SUM(D47:D54)</f>
        <v>59000</v>
      </c>
      <c r="E55" s="285"/>
      <c r="F55" s="9">
        <f>SUM(F47:F54)</f>
        <v>0</v>
      </c>
      <c r="G55" s="11">
        <f>SUM(G47:G54)</f>
        <v>84000</v>
      </c>
      <c r="H55" s="9">
        <f>(H47*G47)+(H48*G48)+(H49*G49)+(H50*G50)+(H51*G51)+(H52*G52)+(H53*G53)+(H54*G54)</f>
        <v>84000</v>
      </c>
      <c r="I55" s="9">
        <f>SUM(I47:I54)</f>
        <v>78865.083499999993</v>
      </c>
      <c r="J55" s="127"/>
      <c r="K55" s="198"/>
    </row>
    <row r="56" spans="1:11" ht="51" customHeight="1" x14ac:dyDescent="0.35">
      <c r="A56" s="65" t="s">
        <v>78</v>
      </c>
      <c r="B56" s="938" t="s">
        <v>79</v>
      </c>
      <c r="C56" s="939"/>
      <c r="D56" s="939"/>
      <c r="E56" s="939"/>
      <c r="F56" s="939"/>
      <c r="G56" s="939"/>
      <c r="H56" s="939"/>
      <c r="I56" s="939"/>
      <c r="J56" s="939"/>
      <c r="K56" s="939"/>
    </row>
    <row r="57" spans="1:11" ht="62" x14ac:dyDescent="0.35">
      <c r="A57" s="186" t="s">
        <v>80</v>
      </c>
      <c r="B57" s="134" t="s">
        <v>81</v>
      </c>
      <c r="C57" s="206"/>
      <c r="D57" s="188">
        <f>28000</f>
        <v>28000</v>
      </c>
      <c r="E57" s="284"/>
      <c r="F57" s="187">
        <v>43260</v>
      </c>
      <c r="G57" s="190">
        <f t="shared" ref="G57:G62" si="10">SUM(C57:F57)</f>
        <v>71260</v>
      </c>
      <c r="H57" s="191">
        <v>1</v>
      </c>
      <c r="I57" s="188">
        <f>+GETPIVOTDATA("USD AMT",'AFSC Pivot Table'!$A$1,"Expense line ","2.2.1")</f>
        <v>55043.345933472003</v>
      </c>
      <c r="J57" s="148"/>
      <c r="K57" s="192"/>
    </row>
    <row r="58" spans="1:11" ht="108.5" x14ac:dyDescent="0.35">
      <c r="A58" s="186" t="s">
        <v>82</v>
      </c>
      <c r="B58" s="134" t="s">
        <v>83</v>
      </c>
      <c r="C58" s="206"/>
      <c r="D58" s="188">
        <f>25000</f>
        <v>25000</v>
      </c>
      <c r="E58" s="284"/>
      <c r="F58" s="187">
        <v>83000</v>
      </c>
      <c r="G58" s="190">
        <f t="shared" si="10"/>
        <v>108000</v>
      </c>
      <c r="H58" s="191">
        <v>1</v>
      </c>
      <c r="I58" s="188">
        <f>+GETPIVOTDATA("USD AMT",'AFSC Pivot Table'!$A$1,"Expense line ","2.2.2")</f>
        <v>27428.425000000003</v>
      </c>
      <c r="J58" s="148"/>
      <c r="K58" s="192"/>
    </row>
    <row r="59" spans="1:11" ht="77.5" x14ac:dyDescent="0.35">
      <c r="A59" s="186" t="s">
        <v>84</v>
      </c>
      <c r="B59" s="199" t="s">
        <v>85</v>
      </c>
      <c r="C59" s="188">
        <f>20000</f>
        <v>20000</v>
      </c>
      <c r="D59" s="188">
        <v>28000</v>
      </c>
      <c r="E59" s="284"/>
      <c r="F59" s="188"/>
      <c r="G59" s="190">
        <f t="shared" si="10"/>
        <v>48000</v>
      </c>
      <c r="H59" s="191">
        <v>1</v>
      </c>
      <c r="I59" s="188">
        <f>+'UNW Expenses'!O15+GETPIVOTDATA("USD AMT",'AFSC Pivot Table'!$A$1,"Expense line ","2.2.3")</f>
        <v>48659.33</v>
      </c>
      <c r="J59" s="148"/>
      <c r="K59" s="192"/>
    </row>
    <row r="60" spans="1:11" ht="54.65" customHeight="1" x14ac:dyDescent="0.35">
      <c r="A60" s="186" t="s">
        <v>86</v>
      </c>
      <c r="B60" s="199" t="s">
        <v>87</v>
      </c>
      <c r="C60" s="188">
        <v>10000</v>
      </c>
      <c r="D60" s="188"/>
      <c r="E60" s="284"/>
      <c r="F60" s="188"/>
      <c r="G60" s="190">
        <f t="shared" si="10"/>
        <v>10000</v>
      </c>
      <c r="H60" s="191">
        <v>1</v>
      </c>
      <c r="I60" s="188">
        <f>+'UNW Expenses'!O16</f>
        <v>9753.48</v>
      </c>
      <c r="J60" s="148"/>
      <c r="K60" s="192"/>
    </row>
    <row r="61" spans="1:11" ht="139.5" x14ac:dyDescent="0.35">
      <c r="A61" s="186" t="s">
        <v>88</v>
      </c>
      <c r="B61" s="135" t="s">
        <v>89</v>
      </c>
      <c r="C61" s="148">
        <f>6000</f>
        <v>6000</v>
      </c>
      <c r="D61" s="207">
        <f>5600</f>
        <v>5600</v>
      </c>
      <c r="E61" s="286"/>
      <c r="F61" s="188"/>
      <c r="G61" s="190">
        <f t="shared" si="10"/>
        <v>11600</v>
      </c>
      <c r="H61" s="191">
        <v>1</v>
      </c>
      <c r="I61" s="188">
        <f>+'UNW Expenses'!O17+GETPIVOTDATA("USD AMT",'AFSC Pivot Table'!$A$1,"Expense line "," 2.2.5")</f>
        <v>13600</v>
      </c>
      <c r="J61" s="148"/>
      <c r="K61" s="192"/>
    </row>
    <row r="62" spans="1:11" ht="124" x14ac:dyDescent="0.35">
      <c r="A62" s="186" t="s">
        <v>90</v>
      </c>
      <c r="B62" s="135" t="s">
        <v>91</v>
      </c>
      <c r="C62" s="148">
        <f>10000</f>
        <v>10000</v>
      </c>
      <c r="D62" s="148">
        <f>6000</f>
        <v>6000</v>
      </c>
      <c r="E62" s="284"/>
      <c r="F62" s="188"/>
      <c r="G62" s="190">
        <f t="shared" si="10"/>
        <v>16000</v>
      </c>
      <c r="H62" s="191">
        <v>1</v>
      </c>
      <c r="I62" s="188">
        <f>+'UNW Expenses'!O18+GETPIVOTDATA("USD AMT",'AFSC Pivot Table'!$A$1,"Expense line ","2.2.6")</f>
        <v>17521.46</v>
      </c>
      <c r="J62" s="148"/>
      <c r="K62" s="192"/>
    </row>
    <row r="63" spans="1:11" ht="29.5" customHeight="1" x14ac:dyDescent="0.35">
      <c r="A63" s="186" t="s">
        <v>92</v>
      </c>
      <c r="B63" s="135"/>
      <c r="C63" s="148"/>
      <c r="D63" s="138"/>
      <c r="E63" s="289"/>
      <c r="F63" s="148"/>
      <c r="G63" s="190"/>
      <c r="H63" s="197"/>
      <c r="I63" s="188"/>
      <c r="J63" s="148"/>
      <c r="K63" s="198"/>
    </row>
    <row r="64" spans="1:11" ht="31" customHeight="1" x14ac:dyDescent="0.35">
      <c r="A64" s="186" t="s">
        <v>93</v>
      </c>
      <c r="B64" s="135"/>
      <c r="C64" s="148"/>
      <c r="D64" s="148"/>
      <c r="E64" s="284"/>
      <c r="F64" s="148"/>
      <c r="G64" s="190"/>
      <c r="H64" s="197"/>
      <c r="I64" s="188"/>
      <c r="J64" s="148"/>
      <c r="K64" s="198"/>
    </row>
    <row r="65" spans="1:11" ht="15.5" x14ac:dyDescent="0.35">
      <c r="B65" s="65" t="s">
        <v>26</v>
      </c>
      <c r="C65" s="11">
        <f>SUM(C57:C64)</f>
        <v>46000</v>
      </c>
      <c r="D65" s="11">
        <f>SUM(D57:D64)</f>
        <v>92600</v>
      </c>
      <c r="E65" s="287"/>
      <c r="F65" s="11">
        <f>SUM(F57:F64)</f>
        <v>126260</v>
      </c>
      <c r="G65" s="11">
        <f>SUM(G57:G64)</f>
        <v>264860</v>
      </c>
      <c r="H65" s="9">
        <f>(H57*G57)+(H58*G58)+(H59*G59)+(H60*G60)+(H61*G61)+(H62*G62)+(H63*G63)+(H64*G64)</f>
        <v>264860</v>
      </c>
      <c r="I65" s="114">
        <f>SUM(I57:I64)</f>
        <v>172006.04093347199</v>
      </c>
      <c r="J65" s="128"/>
      <c r="K65" s="198"/>
    </row>
    <row r="66" spans="1:11" ht="51" customHeight="1" x14ac:dyDescent="0.35">
      <c r="A66" s="65" t="s">
        <v>94</v>
      </c>
      <c r="B66" s="968" t="s">
        <v>95</v>
      </c>
      <c r="C66" s="969"/>
      <c r="D66" s="969"/>
      <c r="E66" s="969"/>
      <c r="F66" s="969"/>
      <c r="G66" s="969"/>
      <c r="H66" s="969"/>
      <c r="I66" s="969"/>
      <c r="J66" s="969"/>
      <c r="K66" s="969"/>
    </row>
    <row r="67" spans="1:11" ht="62" x14ac:dyDescent="0.35">
      <c r="A67" s="186" t="s">
        <v>96</v>
      </c>
      <c r="B67" s="199" t="s">
        <v>97</v>
      </c>
      <c r="C67" s="200">
        <v>15000</v>
      </c>
      <c r="D67" s="200">
        <v>29506</v>
      </c>
      <c r="E67" s="286"/>
      <c r="F67" s="188"/>
      <c r="G67" s="190">
        <f t="shared" ref="G67:G74" si="11">SUM(C67:F67)</f>
        <v>44506</v>
      </c>
      <c r="H67" s="191">
        <v>1</v>
      </c>
      <c r="I67" s="188">
        <f>+'UNW Expenses'!O19+GETPIVOTDATA("USD AMT",'AFSC Pivot Table'!$A$1,"Expense line ","2.3.1")</f>
        <v>46600.23</v>
      </c>
      <c r="J67" s="148"/>
      <c r="K67" s="192"/>
    </row>
    <row r="68" spans="1:11" ht="79.5" customHeight="1" x14ac:dyDescent="0.35">
      <c r="A68" s="186" t="s">
        <v>98</v>
      </c>
      <c r="B68" s="199" t="s">
        <v>99</v>
      </c>
      <c r="C68" s="200">
        <v>5000</v>
      </c>
      <c r="D68" s="200">
        <v>31784</v>
      </c>
      <c r="E68" s="286"/>
      <c r="F68" s="188"/>
      <c r="G68" s="190">
        <f t="shared" si="11"/>
        <v>36784</v>
      </c>
      <c r="H68" s="191">
        <v>1</v>
      </c>
      <c r="I68" s="188">
        <f>+'UNW Expenses'!O20+GETPIVOTDATA("USD AMT",'AFSC Pivot Table'!$A$1,"Expense line ","2.3.2")</f>
        <v>38389.129999999997</v>
      </c>
      <c r="J68" s="148"/>
      <c r="K68" s="192"/>
    </row>
    <row r="69" spans="1:11" ht="50.25" customHeight="1" x14ac:dyDescent="0.35">
      <c r="A69" s="186" t="s">
        <v>100</v>
      </c>
      <c r="B69" s="199" t="s">
        <v>101</v>
      </c>
      <c r="C69" s="212">
        <v>10000</v>
      </c>
      <c r="D69" s="200"/>
      <c r="E69" s="286"/>
      <c r="F69" s="188"/>
      <c r="G69" s="190">
        <f t="shared" si="11"/>
        <v>10000</v>
      </c>
      <c r="H69" s="191">
        <v>1</v>
      </c>
      <c r="I69" s="188">
        <f>+'UNW Expenses'!O21</f>
        <v>2126.39</v>
      </c>
      <c r="J69" s="148"/>
      <c r="K69" s="192"/>
    </row>
    <row r="70" spans="1:11" ht="60.75" customHeight="1" x14ac:dyDescent="0.35">
      <c r="A70" s="186" t="s">
        <v>102</v>
      </c>
      <c r="B70" s="199" t="s">
        <v>103</v>
      </c>
      <c r="C70" s="200">
        <f>15000</f>
        <v>15000</v>
      </c>
      <c r="D70" s="200">
        <v>15000</v>
      </c>
      <c r="E70" s="286"/>
      <c r="F70" s="188"/>
      <c r="G70" s="190">
        <f t="shared" si="11"/>
        <v>30000</v>
      </c>
      <c r="H70" s="191">
        <v>1</v>
      </c>
      <c r="I70" s="188">
        <f>+'UNW Expenses'!O22+GETPIVOTDATA("USD AMT",'AFSC Pivot Table'!$A$1,"Expense line ","2.3.4")</f>
        <v>29623</v>
      </c>
      <c r="J70" s="148"/>
      <c r="K70" s="192"/>
    </row>
    <row r="71" spans="1:11" s="18" customFormat="1" ht="15.5" x14ac:dyDescent="0.35">
      <c r="A71" s="186" t="s">
        <v>104</v>
      </c>
      <c r="B71" s="134"/>
      <c r="C71" s="188"/>
      <c r="D71" s="188"/>
      <c r="E71" s="284"/>
      <c r="F71" s="188"/>
      <c r="G71" s="190">
        <f t="shared" si="11"/>
        <v>0</v>
      </c>
      <c r="H71" s="191"/>
      <c r="I71" s="188"/>
      <c r="J71" s="148"/>
      <c r="K71" s="192"/>
    </row>
    <row r="72" spans="1:11" ht="15.5" x14ac:dyDescent="0.35">
      <c r="A72" s="186" t="s">
        <v>105</v>
      </c>
      <c r="B72" s="134"/>
      <c r="C72" s="188"/>
      <c r="D72" s="188"/>
      <c r="E72" s="284"/>
      <c r="F72" s="188"/>
      <c r="G72" s="190">
        <f t="shared" si="11"/>
        <v>0</v>
      </c>
      <c r="H72" s="191"/>
      <c r="I72" s="188"/>
      <c r="J72" s="148"/>
      <c r="K72" s="192"/>
    </row>
    <row r="73" spans="1:11" ht="15.5" x14ac:dyDescent="0.35">
      <c r="A73" s="186" t="s">
        <v>106</v>
      </c>
      <c r="B73" s="135"/>
      <c r="C73" s="148"/>
      <c r="D73" s="148"/>
      <c r="E73" s="284"/>
      <c r="F73" s="148"/>
      <c r="G73" s="190">
        <f t="shared" si="11"/>
        <v>0</v>
      </c>
      <c r="H73" s="197"/>
      <c r="I73" s="148"/>
      <c r="J73" s="148"/>
      <c r="K73" s="198"/>
    </row>
    <row r="74" spans="1:11" ht="15.5" x14ac:dyDescent="0.35">
      <c r="A74" s="186" t="s">
        <v>107</v>
      </c>
      <c r="B74" s="135"/>
      <c r="C74" s="148"/>
      <c r="D74" s="148"/>
      <c r="E74" s="284"/>
      <c r="F74" s="148"/>
      <c r="G74" s="190">
        <f t="shared" si="11"/>
        <v>0</v>
      </c>
      <c r="H74" s="197"/>
      <c r="I74" s="148"/>
      <c r="J74" s="148"/>
      <c r="K74" s="198"/>
    </row>
    <row r="75" spans="1:11" ht="15.5" x14ac:dyDescent="0.35">
      <c r="B75" s="65" t="s">
        <v>26</v>
      </c>
      <c r="C75" s="11">
        <f>SUM(C67:C74)</f>
        <v>45000</v>
      </c>
      <c r="D75" s="11">
        <f>SUM(D67:D74)</f>
        <v>76290</v>
      </c>
      <c r="E75" s="287"/>
      <c r="F75" s="11">
        <f>SUM(F67:F74)</f>
        <v>0</v>
      </c>
      <c r="G75" s="11">
        <f>SUM(G67:G74)</f>
        <v>121290</v>
      </c>
      <c r="H75" s="9">
        <f>(H67*G67)+(H68*G68)+(H69*G69)+(H70*G70)+(H71*G71)+(H72*G72)+(H73*G73)+(H74*G74)</f>
        <v>121290</v>
      </c>
      <c r="I75" s="114">
        <f>SUM(I67:I74)</f>
        <v>116738.75</v>
      </c>
      <c r="J75" s="128"/>
      <c r="K75" s="198"/>
    </row>
    <row r="76" spans="1:11" ht="51" customHeight="1" x14ac:dyDescent="0.35">
      <c r="A76" s="65" t="s">
        <v>108</v>
      </c>
      <c r="B76" s="963"/>
      <c r="C76" s="964"/>
      <c r="D76" s="964"/>
      <c r="E76" s="964"/>
      <c r="F76" s="964"/>
      <c r="G76" s="964"/>
      <c r="H76" s="964"/>
      <c r="I76" s="964"/>
      <c r="J76" s="964"/>
      <c r="K76" s="965"/>
    </row>
    <row r="77" spans="1:11" ht="15.5" x14ac:dyDescent="0.35">
      <c r="A77" s="186" t="s">
        <v>109</v>
      </c>
      <c r="B77" s="134"/>
      <c r="C77" s="188"/>
      <c r="D77" s="188"/>
      <c r="E77" s="284"/>
      <c r="F77" s="188"/>
      <c r="G77" s="190">
        <f t="shared" ref="G77:G84" si="12">SUM(C77:F77)</f>
        <v>0</v>
      </c>
      <c r="H77" s="191"/>
      <c r="I77" s="188"/>
      <c r="J77" s="148"/>
      <c r="K77" s="192"/>
    </row>
    <row r="78" spans="1:11" ht="15.5" x14ac:dyDescent="0.35">
      <c r="A78" s="186" t="s">
        <v>110</v>
      </c>
      <c r="B78" s="134"/>
      <c r="C78" s="188"/>
      <c r="D78" s="188"/>
      <c r="E78" s="284"/>
      <c r="F78" s="188"/>
      <c r="G78" s="190">
        <f t="shared" si="12"/>
        <v>0</v>
      </c>
      <c r="H78" s="191"/>
      <c r="I78" s="188"/>
      <c r="J78" s="148"/>
      <c r="K78" s="192"/>
    </row>
    <row r="79" spans="1:11" ht="15.5" x14ac:dyDescent="0.35">
      <c r="A79" s="186" t="s">
        <v>111</v>
      </c>
      <c r="B79" s="134"/>
      <c r="C79" s="188"/>
      <c r="D79" s="188"/>
      <c r="E79" s="284"/>
      <c r="F79" s="188"/>
      <c r="G79" s="190">
        <f t="shared" si="12"/>
        <v>0</v>
      </c>
      <c r="H79" s="191"/>
      <c r="I79" s="188"/>
      <c r="J79" s="148"/>
      <c r="K79" s="192"/>
    </row>
    <row r="80" spans="1:11" ht="15.5" x14ac:dyDescent="0.35">
      <c r="A80" s="186" t="s">
        <v>112</v>
      </c>
      <c r="B80" s="134"/>
      <c r="C80" s="188"/>
      <c r="D80" s="188"/>
      <c r="E80" s="284"/>
      <c r="F80" s="188"/>
      <c r="G80" s="190">
        <f t="shared" si="12"/>
        <v>0</v>
      </c>
      <c r="H80" s="191"/>
      <c r="I80" s="188"/>
      <c r="J80" s="148"/>
      <c r="K80" s="192"/>
    </row>
    <row r="81" spans="1:11" ht="15.5" x14ac:dyDescent="0.35">
      <c r="A81" s="186" t="s">
        <v>113</v>
      </c>
      <c r="B81" s="134"/>
      <c r="C81" s="188"/>
      <c r="D81" s="188"/>
      <c r="E81" s="284"/>
      <c r="F81" s="188"/>
      <c r="G81" s="190">
        <f t="shared" si="12"/>
        <v>0</v>
      </c>
      <c r="H81" s="191"/>
      <c r="I81" s="188"/>
      <c r="J81" s="148"/>
      <c r="K81" s="192"/>
    </row>
    <row r="82" spans="1:11" ht="15.5" x14ac:dyDescent="0.35">
      <c r="A82" s="186" t="s">
        <v>114</v>
      </c>
      <c r="B82" s="134"/>
      <c r="C82" s="188"/>
      <c r="D82" s="188"/>
      <c r="E82" s="284"/>
      <c r="F82" s="188"/>
      <c r="G82" s="190">
        <f t="shared" si="12"/>
        <v>0</v>
      </c>
      <c r="H82" s="191"/>
      <c r="I82" s="188"/>
      <c r="J82" s="148"/>
      <c r="K82" s="192"/>
    </row>
    <row r="83" spans="1:11" ht="15.5" x14ac:dyDescent="0.35">
      <c r="A83" s="186" t="s">
        <v>115</v>
      </c>
      <c r="B83" s="135"/>
      <c r="C83" s="148"/>
      <c r="D83" s="148"/>
      <c r="E83" s="284"/>
      <c r="F83" s="148"/>
      <c r="G83" s="190">
        <f t="shared" si="12"/>
        <v>0</v>
      </c>
      <c r="H83" s="197"/>
      <c r="I83" s="148"/>
      <c r="J83" s="148"/>
      <c r="K83" s="198"/>
    </row>
    <row r="84" spans="1:11" ht="15.5" x14ac:dyDescent="0.35">
      <c r="A84" s="186" t="s">
        <v>116</v>
      </c>
      <c r="B84" s="135"/>
      <c r="C84" s="148"/>
      <c r="D84" s="148"/>
      <c r="E84" s="284"/>
      <c r="F84" s="148"/>
      <c r="G84" s="190">
        <f t="shared" si="12"/>
        <v>0</v>
      </c>
      <c r="H84" s="197"/>
      <c r="I84" s="148"/>
      <c r="J84" s="148"/>
      <c r="K84" s="198"/>
    </row>
    <row r="85" spans="1:11" ht="15.5" x14ac:dyDescent="0.35">
      <c r="B85" s="65" t="s">
        <v>26</v>
      </c>
      <c r="C85" s="9">
        <f>SUM(C77:C84)</f>
        <v>0</v>
      </c>
      <c r="D85" s="9">
        <f>SUM(D77:D84)</f>
        <v>0</v>
      </c>
      <c r="E85" s="285"/>
      <c r="F85" s="9">
        <f>SUM(F77:F84)</f>
        <v>0</v>
      </c>
      <c r="G85" s="9">
        <f>SUM(G77:G84)</f>
        <v>0</v>
      </c>
      <c r="H85" s="9">
        <f>(H77*G77)+(H78*G78)+(H79*G79)+(H80*G80)+(H81*G81)+(H82*G82)+(H83*G83)+(H84*G84)</f>
        <v>0</v>
      </c>
      <c r="I85" s="114">
        <f>SUM(I77:I84)</f>
        <v>0</v>
      </c>
      <c r="J85" s="128"/>
      <c r="K85" s="198"/>
    </row>
    <row r="86" spans="1:11" ht="15.75" customHeight="1" x14ac:dyDescent="0.35">
      <c r="A86" s="4"/>
      <c r="B86" s="203"/>
      <c r="C86" s="155"/>
      <c r="D86" s="155"/>
      <c r="E86" s="290"/>
      <c r="F86" s="155"/>
      <c r="G86" s="155"/>
      <c r="H86" s="155"/>
      <c r="I86" s="155"/>
      <c r="J86" s="155"/>
      <c r="K86" s="203"/>
    </row>
    <row r="87" spans="1:11" ht="51" customHeight="1" x14ac:dyDescent="0.35">
      <c r="A87" s="242" t="s">
        <v>117</v>
      </c>
      <c r="B87" s="970" t="s">
        <v>118</v>
      </c>
      <c r="C87" s="970"/>
      <c r="D87" s="970"/>
      <c r="E87" s="970"/>
      <c r="F87" s="970"/>
      <c r="G87" s="970"/>
      <c r="H87" s="970"/>
      <c r="I87" s="970"/>
      <c r="J87" s="970"/>
      <c r="K87" s="970"/>
    </row>
    <row r="88" spans="1:11" ht="51" customHeight="1" x14ac:dyDescent="0.35">
      <c r="A88" s="242" t="s">
        <v>119</v>
      </c>
      <c r="B88" s="970" t="s">
        <v>120</v>
      </c>
      <c r="C88" s="970"/>
      <c r="D88" s="970"/>
      <c r="E88" s="970"/>
      <c r="F88" s="970"/>
      <c r="G88" s="970"/>
      <c r="H88" s="970"/>
      <c r="I88" s="970"/>
      <c r="J88" s="970"/>
      <c r="K88" s="970"/>
    </row>
    <row r="89" spans="1:11" ht="108.5" x14ac:dyDescent="0.35">
      <c r="A89" s="213" t="s">
        <v>121</v>
      </c>
      <c r="B89" s="199" t="s">
        <v>122</v>
      </c>
      <c r="C89" s="200">
        <f>7000</f>
        <v>7000</v>
      </c>
      <c r="D89" s="200"/>
      <c r="E89" s="286">
        <v>10000</v>
      </c>
      <c r="F89" s="200">
        <v>37000</v>
      </c>
      <c r="G89" s="209">
        <f t="shared" ref="G89:G96" si="13">SUM(C89:F89)</f>
        <v>54000</v>
      </c>
      <c r="H89" s="210">
        <v>1</v>
      </c>
      <c r="I89" s="200">
        <f>+'UNW Expenses'!O23</f>
        <v>6046.2</v>
      </c>
      <c r="J89" s="207"/>
      <c r="K89" s="211"/>
    </row>
    <row r="90" spans="1:11" ht="93" x14ac:dyDescent="0.35">
      <c r="A90" s="213" t="s">
        <v>123</v>
      </c>
      <c r="B90" s="199" t="s">
        <v>124</v>
      </c>
      <c r="C90" s="200">
        <f>4500</f>
        <v>4500</v>
      </c>
      <c r="D90" s="200"/>
      <c r="E90" s="286"/>
      <c r="F90" s="200">
        <v>5000</v>
      </c>
      <c r="G90" s="209">
        <f t="shared" si="13"/>
        <v>9500</v>
      </c>
      <c r="H90" s="210">
        <v>1</v>
      </c>
      <c r="I90" s="200">
        <f>+'UNW Expenses'!O24</f>
        <v>4150</v>
      </c>
      <c r="J90" s="207"/>
      <c r="K90" s="211"/>
    </row>
    <row r="91" spans="1:11" ht="93" x14ac:dyDescent="0.35">
      <c r="A91" s="213" t="s">
        <v>125</v>
      </c>
      <c r="B91" s="199" t="s">
        <v>126</v>
      </c>
      <c r="C91" s="200">
        <v>10000</v>
      </c>
      <c r="D91" s="200"/>
      <c r="E91" s="286">
        <v>22000</v>
      </c>
      <c r="F91" s="200">
        <v>48000</v>
      </c>
      <c r="G91" s="209">
        <f t="shared" si="13"/>
        <v>80000</v>
      </c>
      <c r="H91" s="210">
        <v>1</v>
      </c>
      <c r="I91" s="200">
        <f>+'UNW Expenses'!O25</f>
        <v>32753.52473631332</v>
      </c>
      <c r="J91" s="207"/>
      <c r="K91" s="211"/>
    </row>
    <row r="92" spans="1:11" ht="62" x14ac:dyDescent="0.35">
      <c r="A92" s="213" t="s">
        <v>127</v>
      </c>
      <c r="B92" s="199" t="s">
        <v>128</v>
      </c>
      <c r="C92" s="200">
        <v>15000</v>
      </c>
      <c r="D92" s="200">
        <v>30000</v>
      </c>
      <c r="E92" s="286">
        <v>240385</v>
      </c>
      <c r="F92" s="200">
        <v>107500</v>
      </c>
      <c r="G92" s="209">
        <f t="shared" si="13"/>
        <v>392885</v>
      </c>
      <c r="H92" s="210">
        <v>1</v>
      </c>
      <c r="I92" s="200">
        <f>+'UNW Expenses'!O26+GETPIVOTDATA("USD AMT",'AFSC Pivot Table'!$A$1,"Expense line ","3.1.4")</f>
        <v>50315.340772324198</v>
      </c>
      <c r="J92" s="207"/>
      <c r="K92" s="211"/>
    </row>
    <row r="93" spans="1:11" ht="15.5" x14ac:dyDescent="0.35">
      <c r="A93" s="213" t="s">
        <v>129</v>
      </c>
      <c r="B93" s="199"/>
      <c r="C93" s="200"/>
      <c r="D93" s="200"/>
      <c r="E93" s="286"/>
      <c r="F93" s="200"/>
      <c r="G93" s="209">
        <f t="shared" si="13"/>
        <v>0</v>
      </c>
      <c r="H93" s="210"/>
      <c r="I93" s="200"/>
      <c r="J93" s="207"/>
      <c r="K93" s="211"/>
    </row>
    <row r="94" spans="1:11" ht="15.5" x14ac:dyDescent="0.35">
      <c r="A94" s="213" t="s">
        <v>130</v>
      </c>
      <c r="B94" s="199"/>
      <c r="C94" s="200"/>
      <c r="D94" s="200"/>
      <c r="E94" s="286"/>
      <c r="F94" s="200"/>
      <c r="G94" s="209">
        <f t="shared" si="13"/>
        <v>0</v>
      </c>
      <c r="H94" s="210"/>
      <c r="I94" s="200"/>
      <c r="J94" s="207"/>
      <c r="K94" s="211"/>
    </row>
    <row r="95" spans="1:11" ht="15.5" x14ac:dyDescent="0.35">
      <c r="A95" s="213" t="s">
        <v>131</v>
      </c>
      <c r="B95" s="214"/>
      <c r="C95" s="207"/>
      <c r="D95" s="207"/>
      <c r="E95" s="286"/>
      <c r="F95" s="207"/>
      <c r="G95" s="209">
        <f t="shared" si="13"/>
        <v>0</v>
      </c>
      <c r="H95" s="244"/>
      <c r="I95" s="207"/>
      <c r="J95" s="207"/>
      <c r="K95" s="245"/>
    </row>
    <row r="96" spans="1:11" ht="15.5" x14ac:dyDescent="0.35">
      <c r="A96" s="213" t="s">
        <v>132</v>
      </c>
      <c r="B96" s="214"/>
      <c r="C96" s="207"/>
      <c r="D96" s="207"/>
      <c r="E96" s="286"/>
      <c r="F96" s="207"/>
      <c r="G96" s="209">
        <f t="shared" si="13"/>
        <v>0</v>
      </c>
      <c r="H96" s="244"/>
      <c r="I96" s="207"/>
      <c r="J96" s="207"/>
      <c r="K96" s="245"/>
    </row>
    <row r="97" spans="1:11" ht="15.5" x14ac:dyDescent="0.35">
      <c r="A97" s="243"/>
      <c r="B97" s="242" t="s">
        <v>26</v>
      </c>
      <c r="C97" s="246">
        <f t="shared" ref="C97:G97" si="14">SUM(C89:C96)</f>
        <v>36500</v>
      </c>
      <c r="D97" s="246">
        <f t="shared" si="14"/>
        <v>30000</v>
      </c>
      <c r="E97" s="291">
        <f t="shared" si="14"/>
        <v>272385</v>
      </c>
      <c r="F97" s="246">
        <f t="shared" si="14"/>
        <v>197500</v>
      </c>
      <c r="G97" s="247">
        <f t="shared" si="14"/>
        <v>536385</v>
      </c>
      <c r="H97" s="246">
        <f>(H89*G89)+(H90*G90)+(H91*G91)+(H92*G92)+(H93*G93)+(H94*G94)+(H95*G95)+(H96*G96)</f>
        <v>536385</v>
      </c>
      <c r="I97" s="248">
        <f>SUM(I89:I96)</f>
        <v>93265.065508637519</v>
      </c>
      <c r="J97" s="249"/>
      <c r="K97" s="245"/>
    </row>
    <row r="98" spans="1:11" ht="51" customHeight="1" x14ac:dyDescent="0.35">
      <c r="A98" s="242" t="s">
        <v>133</v>
      </c>
      <c r="B98" s="968" t="s">
        <v>134</v>
      </c>
      <c r="C98" s="969"/>
      <c r="D98" s="969"/>
      <c r="E98" s="969"/>
      <c r="F98" s="969"/>
      <c r="G98" s="969"/>
      <c r="H98" s="969"/>
      <c r="I98" s="969"/>
      <c r="J98" s="969"/>
      <c r="K98" s="969"/>
    </row>
    <row r="99" spans="1:11" ht="94.5" customHeight="1" x14ac:dyDescent="0.35">
      <c r="A99" s="213" t="s">
        <v>135</v>
      </c>
      <c r="B99" s="199" t="s">
        <v>136</v>
      </c>
      <c r="C99" s="200">
        <v>5000</v>
      </c>
      <c r="D99" s="200"/>
      <c r="E99" s="286"/>
      <c r="F99" s="200">
        <v>10000</v>
      </c>
      <c r="G99" s="209">
        <f t="shared" ref="G99:G104" si="15">SUM(C99:F99)</f>
        <v>15000</v>
      </c>
      <c r="H99" s="210">
        <v>1</v>
      </c>
      <c r="I99" s="200">
        <f>+'UNW Expenses'!O27</f>
        <v>4500</v>
      </c>
      <c r="J99" s="207"/>
      <c r="K99" s="211"/>
    </row>
    <row r="100" spans="1:11" ht="97.5" customHeight="1" x14ac:dyDescent="0.35">
      <c r="A100" s="213" t="s">
        <v>137</v>
      </c>
      <c r="B100" s="199" t="s">
        <v>138</v>
      </c>
      <c r="C100" s="200">
        <f>2000</f>
        <v>2000</v>
      </c>
      <c r="D100" s="200"/>
      <c r="E100" s="286">
        <v>5000</v>
      </c>
      <c r="F100" s="200">
        <v>20000</v>
      </c>
      <c r="G100" s="209">
        <f t="shared" si="15"/>
        <v>27000</v>
      </c>
      <c r="H100" s="210">
        <v>1</v>
      </c>
      <c r="I100" s="200">
        <f>+'UNW Expenses'!O28</f>
        <v>2000</v>
      </c>
      <c r="J100" s="207"/>
      <c r="K100" s="211"/>
    </row>
    <row r="101" spans="1:11" ht="81.650000000000006" customHeight="1" x14ac:dyDescent="0.35">
      <c r="A101" s="213" t="s">
        <v>139</v>
      </c>
      <c r="B101" s="250" t="s">
        <v>140</v>
      </c>
      <c r="C101" s="200">
        <f>6000</f>
        <v>6000</v>
      </c>
      <c r="D101" s="200"/>
      <c r="E101" s="286">
        <v>6000</v>
      </c>
      <c r="F101" s="200">
        <v>10000</v>
      </c>
      <c r="G101" s="209">
        <f t="shared" si="15"/>
        <v>22000</v>
      </c>
      <c r="H101" s="210">
        <v>1</v>
      </c>
      <c r="I101" s="200">
        <f>+'UNW Expenses'!O29</f>
        <v>5835.16</v>
      </c>
      <c r="J101" s="207"/>
      <c r="K101" s="211"/>
    </row>
    <row r="102" spans="1:11" ht="61.5" customHeight="1" x14ac:dyDescent="0.35">
      <c r="A102" s="213" t="s">
        <v>141</v>
      </c>
      <c r="B102" s="199" t="s">
        <v>142</v>
      </c>
      <c r="C102" s="200">
        <v>15000</v>
      </c>
      <c r="D102" s="200"/>
      <c r="E102" s="286">
        <v>16000</v>
      </c>
      <c r="F102" s="200">
        <v>30000</v>
      </c>
      <c r="G102" s="209">
        <f t="shared" si="15"/>
        <v>61000</v>
      </c>
      <c r="H102" s="210">
        <v>1</v>
      </c>
      <c r="I102" s="200">
        <f>+'UNW Expenses'!O30+GETPIVOTDATA("USD AMT",'AFSC Pivot Table'!$A$1,"Expense line ","3.2.4")</f>
        <v>29932.772099578604</v>
      </c>
      <c r="J102" s="207"/>
      <c r="K102" s="211"/>
    </row>
    <row r="103" spans="1:11" ht="70" customHeight="1" x14ac:dyDescent="0.35">
      <c r="A103" s="213" t="s">
        <v>143</v>
      </c>
      <c r="B103" s="214" t="s">
        <v>144</v>
      </c>
      <c r="C103" s="200">
        <v>54000</v>
      </c>
      <c r="D103" s="207"/>
      <c r="E103" s="286">
        <v>284000</v>
      </c>
      <c r="F103" s="207">
        <v>110000</v>
      </c>
      <c r="G103" s="209">
        <f t="shared" si="15"/>
        <v>448000</v>
      </c>
      <c r="H103" s="210">
        <v>1</v>
      </c>
      <c r="I103" s="200">
        <f>+'UNW Expenses'!O31</f>
        <v>243169.28999999998</v>
      </c>
      <c r="J103" s="207"/>
      <c r="K103" s="211"/>
    </row>
    <row r="104" spans="1:11" ht="68.5" customHeight="1" x14ac:dyDescent="0.35">
      <c r="A104" s="213" t="s">
        <v>145</v>
      </c>
      <c r="B104" s="214" t="s">
        <v>146</v>
      </c>
      <c r="C104" s="200">
        <v>5000</v>
      </c>
      <c r="D104" s="215"/>
      <c r="E104" s="292">
        <v>15000</v>
      </c>
      <c r="F104" s="200"/>
      <c r="G104" s="209">
        <f t="shared" si="15"/>
        <v>20000</v>
      </c>
      <c r="H104" s="210">
        <v>1</v>
      </c>
      <c r="I104" s="200">
        <f>+'UNW Expenses'!O32</f>
        <v>5000</v>
      </c>
      <c r="J104" s="207"/>
      <c r="K104" s="211"/>
    </row>
    <row r="105" spans="1:11" ht="38.15" customHeight="1" x14ac:dyDescent="0.35">
      <c r="A105" s="213" t="s">
        <v>147</v>
      </c>
      <c r="B105" s="250"/>
      <c r="C105" s="207"/>
      <c r="D105" s="207"/>
      <c r="E105" s="286"/>
      <c r="F105" s="207"/>
      <c r="G105" s="209"/>
      <c r="H105" s="244"/>
      <c r="I105" s="207"/>
      <c r="J105" s="207"/>
      <c r="K105" s="245"/>
    </row>
    <row r="106" spans="1:11" ht="15.5" x14ac:dyDescent="0.35">
      <c r="A106" s="213" t="s">
        <v>148</v>
      </c>
      <c r="B106" s="214"/>
      <c r="C106" s="207"/>
      <c r="D106" s="207"/>
      <c r="E106" s="286"/>
      <c r="F106" s="207"/>
      <c r="G106" s="209">
        <f>SUM(C106:F106)</f>
        <v>0</v>
      </c>
      <c r="H106" s="244"/>
      <c r="I106" s="207"/>
      <c r="J106" s="207"/>
      <c r="K106" s="245"/>
    </row>
    <row r="107" spans="1:11" ht="15.5" x14ac:dyDescent="0.35">
      <c r="A107" s="243"/>
      <c r="B107" s="242" t="s">
        <v>26</v>
      </c>
      <c r="C107" s="247">
        <f>SUM(C99:C106)</f>
        <v>87000</v>
      </c>
      <c r="D107" s="247">
        <f t="shared" ref="D107:E107" si="16">SUM(D99:D106)</f>
        <v>0</v>
      </c>
      <c r="E107" s="293">
        <f t="shared" si="16"/>
        <v>326000</v>
      </c>
      <c r="F107" s="247">
        <f>SUM(F99:F106)</f>
        <v>180000</v>
      </c>
      <c r="G107" s="247">
        <f>SUM(G99:G106)</f>
        <v>593000</v>
      </c>
      <c r="H107" s="246">
        <f>(H99*G99)+(H100*G100)+(H101*G101)+(H102*G102)+(H103*G103)+(H104*G104)+(H105*G105)+(H106*G106)</f>
        <v>593000</v>
      </c>
      <c r="I107" s="248">
        <f>SUM(I99:I106)</f>
        <v>290437.22209957859</v>
      </c>
      <c r="J107" s="249"/>
      <c r="K107" s="245"/>
    </row>
    <row r="108" spans="1:11" ht="51" customHeight="1" x14ac:dyDescent="0.35">
      <c r="A108" s="242" t="s">
        <v>149</v>
      </c>
      <c r="B108" s="968" t="s">
        <v>150</v>
      </c>
      <c r="C108" s="969"/>
      <c r="D108" s="969"/>
      <c r="E108" s="969"/>
      <c r="F108" s="969"/>
      <c r="G108" s="969"/>
      <c r="H108" s="969"/>
      <c r="I108" s="969"/>
      <c r="J108" s="969"/>
      <c r="K108" s="969"/>
    </row>
    <row r="109" spans="1:11" ht="82.5" customHeight="1" x14ac:dyDescent="0.35">
      <c r="A109" s="213" t="s">
        <v>151</v>
      </c>
      <c r="B109" s="199" t="s">
        <v>152</v>
      </c>
      <c r="C109" s="200">
        <f>10000</f>
        <v>10000</v>
      </c>
      <c r="D109" s="200"/>
      <c r="E109" s="286">
        <v>5000</v>
      </c>
      <c r="F109" s="207">
        <v>5000</v>
      </c>
      <c r="G109" s="209">
        <f t="shared" ref="G109:G116" si="17">SUM(C109:F109)</f>
        <v>20000</v>
      </c>
      <c r="H109" s="210">
        <v>1</v>
      </c>
      <c r="I109" s="200">
        <f>+'UNW Expenses'!O33</f>
        <v>10000</v>
      </c>
      <c r="J109" s="207"/>
      <c r="K109" s="211"/>
    </row>
    <row r="110" spans="1:11" ht="77.25" customHeight="1" x14ac:dyDescent="0.35">
      <c r="A110" s="213" t="s">
        <v>153</v>
      </c>
      <c r="B110" s="199" t="s">
        <v>154</v>
      </c>
      <c r="C110" s="200">
        <v>10000</v>
      </c>
      <c r="D110" s="200"/>
      <c r="E110" s="286"/>
      <c r="F110" s="200"/>
      <c r="G110" s="209">
        <f t="shared" si="17"/>
        <v>10000</v>
      </c>
      <c r="H110" s="210">
        <v>1</v>
      </c>
      <c r="I110" s="200">
        <f>+'UNW Expenses'!O34</f>
        <v>10000</v>
      </c>
      <c r="J110" s="207"/>
      <c r="K110" s="211"/>
    </row>
    <row r="111" spans="1:11" ht="93" x14ac:dyDescent="0.35">
      <c r="A111" s="213" t="s">
        <v>155</v>
      </c>
      <c r="B111" s="199" t="s">
        <v>156</v>
      </c>
      <c r="C111" s="200">
        <v>10000</v>
      </c>
      <c r="D111" s="200"/>
      <c r="E111" s="286"/>
      <c r="F111" s="200"/>
      <c r="G111" s="209">
        <f t="shared" si="17"/>
        <v>10000</v>
      </c>
      <c r="H111" s="210">
        <v>1</v>
      </c>
      <c r="I111" s="200">
        <f>+'UNW Expenses'!O35</f>
        <v>10000</v>
      </c>
      <c r="J111" s="207"/>
      <c r="K111" s="211"/>
    </row>
    <row r="112" spans="1:11" ht="77.5" x14ac:dyDescent="0.35">
      <c r="A112" s="213" t="s">
        <v>157</v>
      </c>
      <c r="B112" s="199" t="s">
        <v>158</v>
      </c>
      <c r="C112" s="200">
        <f>5000</f>
        <v>5000</v>
      </c>
      <c r="D112" s="200"/>
      <c r="E112" s="286">
        <v>10000</v>
      </c>
      <c r="F112" s="200"/>
      <c r="G112" s="209">
        <f t="shared" si="17"/>
        <v>15000</v>
      </c>
      <c r="H112" s="210">
        <v>1</v>
      </c>
      <c r="I112" s="200">
        <f>+'UNW Expenses'!O36</f>
        <v>5000</v>
      </c>
      <c r="J112" s="207"/>
      <c r="K112" s="211"/>
    </row>
    <row r="113" spans="1:11" ht="42" customHeight="1" x14ac:dyDescent="0.35">
      <c r="A113" s="213" t="s">
        <v>159</v>
      </c>
      <c r="B113" s="199" t="s">
        <v>160</v>
      </c>
      <c r="C113" s="200">
        <v>9000</v>
      </c>
      <c r="D113" s="200"/>
      <c r="E113" s="286">
        <v>20000</v>
      </c>
      <c r="F113" s="207">
        <v>20000</v>
      </c>
      <c r="G113" s="209">
        <f t="shared" si="17"/>
        <v>49000</v>
      </c>
      <c r="H113" s="210">
        <v>1</v>
      </c>
      <c r="I113" s="200">
        <f>+'UNW Expenses'!O37</f>
        <v>8013.63</v>
      </c>
      <c r="J113" s="207"/>
      <c r="K113" s="211"/>
    </row>
    <row r="114" spans="1:11" ht="52.5" customHeight="1" x14ac:dyDescent="0.35">
      <c r="A114" s="213" t="s">
        <v>161</v>
      </c>
      <c r="B114" s="199" t="s">
        <v>162</v>
      </c>
      <c r="C114" s="200">
        <v>9000</v>
      </c>
      <c r="D114" s="200"/>
      <c r="E114" s="286">
        <v>20000</v>
      </c>
      <c r="F114" s="200">
        <v>10000</v>
      </c>
      <c r="G114" s="209">
        <f t="shared" si="17"/>
        <v>39000</v>
      </c>
      <c r="H114" s="210">
        <v>1</v>
      </c>
      <c r="I114" s="200">
        <f>+'UNW Expenses'!O38</f>
        <v>9000</v>
      </c>
      <c r="J114" s="207"/>
      <c r="K114" s="211"/>
    </row>
    <row r="115" spans="1:11" ht="15.5" x14ac:dyDescent="0.35">
      <c r="A115" s="213" t="s">
        <v>163</v>
      </c>
      <c r="B115" s="214"/>
      <c r="C115" s="207"/>
      <c r="D115" s="207"/>
      <c r="E115" s="286"/>
      <c r="F115" s="207"/>
      <c r="G115" s="209">
        <f t="shared" si="17"/>
        <v>0</v>
      </c>
      <c r="H115" s="244"/>
      <c r="I115" s="207"/>
      <c r="J115" s="207"/>
      <c r="K115" s="245"/>
    </row>
    <row r="116" spans="1:11" ht="15.5" x14ac:dyDescent="0.35">
      <c r="A116" s="213" t="s">
        <v>164</v>
      </c>
      <c r="B116" s="214"/>
      <c r="C116" s="207"/>
      <c r="D116" s="207"/>
      <c r="E116" s="286"/>
      <c r="F116" s="207"/>
      <c r="G116" s="209">
        <f t="shared" si="17"/>
        <v>0</v>
      </c>
      <c r="H116" s="244"/>
      <c r="I116" s="207"/>
      <c r="J116" s="207"/>
      <c r="K116" s="245"/>
    </row>
    <row r="117" spans="1:11" ht="15.5" x14ac:dyDescent="0.35">
      <c r="A117" s="243"/>
      <c r="B117" s="242" t="s">
        <v>26</v>
      </c>
      <c r="C117" s="247">
        <f>SUM(C109:C116)</f>
        <v>53000</v>
      </c>
      <c r="D117" s="247">
        <f>SUM(D109:D116)</f>
        <v>0</v>
      </c>
      <c r="E117" s="293">
        <f t="shared" ref="E117:F117" si="18">SUM(E109:E116)</f>
        <v>55000</v>
      </c>
      <c r="F117" s="247">
        <f t="shared" si="18"/>
        <v>35000</v>
      </c>
      <c r="G117" s="247">
        <f>SUM(G109:G116)</f>
        <v>143000</v>
      </c>
      <c r="H117" s="246">
        <f>(H109*G109)+(H110*G110)+(H111*G111)+(H112*G112)+(H113*G113)+(H114*G114)+(H115*G115)+(H116*G116)</f>
        <v>143000</v>
      </c>
      <c r="I117" s="248">
        <f>SUM(I109:I116)</f>
        <v>52013.63</v>
      </c>
      <c r="J117" s="249"/>
      <c r="K117" s="245"/>
    </row>
    <row r="118" spans="1:11" ht="51" customHeight="1" x14ac:dyDescent="0.35">
      <c r="A118" s="242" t="s">
        <v>165</v>
      </c>
      <c r="B118" s="960"/>
      <c r="C118" s="961"/>
      <c r="D118" s="961"/>
      <c r="E118" s="961"/>
      <c r="F118" s="961"/>
      <c r="G118" s="961"/>
      <c r="H118" s="961"/>
      <c r="I118" s="961"/>
      <c r="J118" s="961"/>
      <c r="K118" s="962"/>
    </row>
    <row r="119" spans="1:11" ht="15.5" x14ac:dyDescent="0.35">
      <c r="A119" s="213" t="s">
        <v>166</v>
      </c>
      <c r="B119" s="199"/>
      <c r="C119" s="200"/>
      <c r="D119" s="200"/>
      <c r="E119" s="286"/>
      <c r="F119" s="200"/>
      <c r="G119" s="209">
        <f t="shared" ref="G119:G126" si="19">SUM(C119:F119)</f>
        <v>0</v>
      </c>
      <c r="H119" s="210"/>
      <c r="I119" s="200"/>
      <c r="J119" s="207"/>
      <c r="K119" s="211"/>
    </row>
    <row r="120" spans="1:11" ht="15.5" x14ac:dyDescent="0.35">
      <c r="A120" s="213" t="s">
        <v>167</v>
      </c>
      <c r="B120" s="199"/>
      <c r="C120" s="200"/>
      <c r="D120" s="200"/>
      <c r="E120" s="286"/>
      <c r="F120" s="200"/>
      <c r="G120" s="209">
        <f t="shared" si="19"/>
        <v>0</v>
      </c>
      <c r="H120" s="210"/>
      <c r="I120" s="200"/>
      <c r="J120" s="207"/>
      <c r="K120" s="211"/>
    </row>
    <row r="121" spans="1:11" ht="15.5" x14ac:dyDescent="0.35">
      <c r="A121" s="213" t="s">
        <v>168</v>
      </c>
      <c r="B121" s="199"/>
      <c r="C121" s="200"/>
      <c r="D121" s="200"/>
      <c r="E121" s="286"/>
      <c r="F121" s="200"/>
      <c r="G121" s="209">
        <f t="shared" si="19"/>
        <v>0</v>
      </c>
      <c r="H121" s="210"/>
      <c r="I121" s="200"/>
      <c r="J121" s="207"/>
      <c r="K121" s="211"/>
    </row>
    <row r="122" spans="1:11" ht="15.5" x14ac:dyDescent="0.35">
      <c r="A122" s="213" t="s">
        <v>169</v>
      </c>
      <c r="B122" s="199"/>
      <c r="C122" s="200"/>
      <c r="D122" s="200"/>
      <c r="E122" s="286"/>
      <c r="F122" s="200"/>
      <c r="G122" s="209">
        <f t="shared" si="19"/>
        <v>0</v>
      </c>
      <c r="H122" s="210"/>
      <c r="I122" s="200"/>
      <c r="J122" s="207"/>
      <c r="K122" s="211"/>
    </row>
    <row r="123" spans="1:11" ht="15.5" x14ac:dyDescent="0.35">
      <c r="A123" s="213" t="s">
        <v>170</v>
      </c>
      <c r="B123" s="199"/>
      <c r="C123" s="200"/>
      <c r="D123" s="200"/>
      <c r="E123" s="286"/>
      <c r="F123" s="200"/>
      <c r="G123" s="209">
        <f t="shared" si="19"/>
        <v>0</v>
      </c>
      <c r="H123" s="210"/>
      <c r="I123" s="200"/>
      <c r="J123" s="207"/>
      <c r="K123" s="211"/>
    </row>
    <row r="124" spans="1:11" ht="15.5" x14ac:dyDescent="0.35">
      <c r="A124" s="213" t="s">
        <v>171</v>
      </c>
      <c r="B124" s="199"/>
      <c r="C124" s="200"/>
      <c r="D124" s="200"/>
      <c r="E124" s="286"/>
      <c r="F124" s="200"/>
      <c r="G124" s="209">
        <f t="shared" si="19"/>
        <v>0</v>
      </c>
      <c r="H124" s="210"/>
      <c r="I124" s="200"/>
      <c r="J124" s="207"/>
      <c r="K124" s="211"/>
    </row>
    <row r="125" spans="1:11" ht="15.5" x14ac:dyDescent="0.35">
      <c r="A125" s="213" t="s">
        <v>172</v>
      </c>
      <c r="B125" s="214"/>
      <c r="C125" s="207"/>
      <c r="D125" s="207"/>
      <c r="E125" s="286"/>
      <c r="F125" s="207"/>
      <c r="G125" s="209">
        <f t="shared" si="19"/>
        <v>0</v>
      </c>
      <c r="H125" s="244"/>
      <c r="I125" s="207"/>
      <c r="J125" s="207"/>
      <c r="K125" s="245"/>
    </row>
    <row r="126" spans="1:11" ht="15.5" x14ac:dyDescent="0.35">
      <c r="A126" s="213" t="s">
        <v>173</v>
      </c>
      <c r="B126" s="214"/>
      <c r="C126" s="207"/>
      <c r="D126" s="207"/>
      <c r="E126" s="286"/>
      <c r="F126" s="207"/>
      <c r="G126" s="209">
        <f t="shared" si="19"/>
        <v>0</v>
      </c>
      <c r="H126" s="244"/>
      <c r="I126" s="207"/>
      <c r="J126" s="207"/>
      <c r="K126" s="245"/>
    </row>
    <row r="127" spans="1:11" ht="15.5" x14ac:dyDescent="0.35">
      <c r="A127" s="243"/>
      <c r="B127" s="242" t="s">
        <v>26</v>
      </c>
      <c r="C127" s="246">
        <f>SUM(C119:C126)</f>
        <v>0</v>
      </c>
      <c r="D127" s="246">
        <f>SUM(D119:D126)</f>
        <v>0</v>
      </c>
      <c r="E127" s="291"/>
      <c r="F127" s="246">
        <f>SUM(F119:F126)</f>
        <v>0</v>
      </c>
      <c r="G127" s="246">
        <f>SUM(G119:G126)</f>
        <v>0</v>
      </c>
      <c r="H127" s="246">
        <f>(H119*G119)+(H120*G120)+(H121*G121)+(H122*G122)+(H123*G123)+(H124*G124)+(H125*G125)+(H126*G126)</f>
        <v>0</v>
      </c>
      <c r="I127" s="248">
        <f>SUM(I119:I126)</f>
        <v>0</v>
      </c>
      <c r="J127" s="249"/>
      <c r="K127" s="245"/>
    </row>
    <row r="128" spans="1:11" ht="15.75" customHeight="1" x14ac:dyDescent="0.35">
      <c r="A128" s="4"/>
      <c r="B128" s="203"/>
      <c r="C128" s="155"/>
      <c r="D128" s="155"/>
      <c r="E128" s="290"/>
      <c r="F128" s="155"/>
      <c r="G128" s="155"/>
      <c r="H128" s="155"/>
      <c r="I128" s="155"/>
      <c r="J128" s="155"/>
      <c r="K128" s="217"/>
    </row>
    <row r="129" spans="1:11" ht="51" customHeight="1" x14ac:dyDescent="0.35">
      <c r="A129" s="65" t="s">
        <v>174</v>
      </c>
      <c r="B129" s="957"/>
      <c r="C129" s="958"/>
      <c r="D129" s="958"/>
      <c r="E129" s="958"/>
      <c r="F129" s="958"/>
      <c r="G129" s="958"/>
      <c r="H129" s="958"/>
      <c r="I129" s="958"/>
      <c r="J129" s="958"/>
      <c r="K129" s="959"/>
    </row>
    <row r="130" spans="1:11" ht="51" customHeight="1" x14ac:dyDescent="0.35">
      <c r="A130" s="65" t="s">
        <v>175</v>
      </c>
      <c r="B130" s="963"/>
      <c r="C130" s="964"/>
      <c r="D130" s="964"/>
      <c r="E130" s="964"/>
      <c r="F130" s="964"/>
      <c r="G130" s="964"/>
      <c r="H130" s="964"/>
      <c r="I130" s="964"/>
      <c r="J130" s="964"/>
      <c r="K130" s="965"/>
    </row>
    <row r="131" spans="1:11" ht="15.5" x14ac:dyDescent="0.35">
      <c r="A131" s="186" t="s">
        <v>176</v>
      </c>
      <c r="B131" s="134"/>
      <c r="C131" s="188"/>
      <c r="D131" s="188"/>
      <c r="E131" s="284"/>
      <c r="F131" s="188"/>
      <c r="G131" s="190">
        <f t="shared" ref="G131:G138" si="20">SUM(C131:F131)</f>
        <v>0</v>
      </c>
      <c r="H131" s="191"/>
      <c r="I131" s="188"/>
      <c r="J131" s="148"/>
      <c r="K131" s="192"/>
    </row>
    <row r="132" spans="1:11" ht="15.5" x14ac:dyDescent="0.35">
      <c r="A132" s="186" t="s">
        <v>177</v>
      </c>
      <c r="B132" s="134"/>
      <c r="C132" s="188"/>
      <c r="D132" s="188"/>
      <c r="E132" s="284"/>
      <c r="F132" s="188"/>
      <c r="G132" s="190">
        <f t="shared" si="20"/>
        <v>0</v>
      </c>
      <c r="H132" s="191"/>
      <c r="I132" s="188"/>
      <c r="J132" s="148"/>
      <c r="K132" s="192"/>
    </row>
    <row r="133" spans="1:11" ht="15.5" x14ac:dyDescent="0.35">
      <c r="A133" s="186" t="s">
        <v>178</v>
      </c>
      <c r="B133" s="134"/>
      <c r="C133" s="188"/>
      <c r="D133" s="188"/>
      <c r="E133" s="284"/>
      <c r="F133" s="188"/>
      <c r="G133" s="190">
        <f t="shared" si="20"/>
        <v>0</v>
      </c>
      <c r="H133" s="191"/>
      <c r="I133" s="188"/>
      <c r="J133" s="148"/>
      <c r="K133" s="192"/>
    </row>
    <row r="134" spans="1:11" ht="15.5" x14ac:dyDescent="0.35">
      <c r="A134" s="186" t="s">
        <v>179</v>
      </c>
      <c r="B134" s="134"/>
      <c r="C134" s="188"/>
      <c r="D134" s="188"/>
      <c r="E134" s="284"/>
      <c r="F134" s="188"/>
      <c r="G134" s="190">
        <f t="shared" si="20"/>
        <v>0</v>
      </c>
      <c r="H134" s="191"/>
      <c r="I134" s="188"/>
      <c r="J134" s="148"/>
      <c r="K134" s="192"/>
    </row>
    <row r="135" spans="1:11" ht="15.5" x14ac:dyDescent="0.35">
      <c r="A135" s="186" t="s">
        <v>180</v>
      </c>
      <c r="B135" s="134"/>
      <c r="C135" s="188"/>
      <c r="D135" s="188"/>
      <c r="E135" s="284"/>
      <c r="F135" s="188"/>
      <c r="G135" s="190">
        <f t="shared" si="20"/>
        <v>0</v>
      </c>
      <c r="H135" s="191"/>
      <c r="I135" s="188"/>
      <c r="J135" s="148"/>
      <c r="K135" s="192"/>
    </row>
    <row r="136" spans="1:11" ht="15.5" x14ac:dyDescent="0.35">
      <c r="A136" s="186" t="s">
        <v>181</v>
      </c>
      <c r="B136" s="134"/>
      <c r="C136" s="188"/>
      <c r="D136" s="188"/>
      <c r="E136" s="284"/>
      <c r="F136" s="188"/>
      <c r="G136" s="190">
        <f t="shared" si="20"/>
        <v>0</v>
      </c>
      <c r="H136" s="191"/>
      <c r="I136" s="188"/>
      <c r="J136" s="148"/>
      <c r="K136" s="192"/>
    </row>
    <row r="137" spans="1:11" ht="15.5" x14ac:dyDescent="0.35">
      <c r="A137" s="186" t="s">
        <v>182</v>
      </c>
      <c r="B137" s="135"/>
      <c r="C137" s="148"/>
      <c r="D137" s="148"/>
      <c r="E137" s="284"/>
      <c r="F137" s="148"/>
      <c r="G137" s="190">
        <f t="shared" si="20"/>
        <v>0</v>
      </c>
      <c r="H137" s="197"/>
      <c r="I137" s="148"/>
      <c r="J137" s="148"/>
      <c r="K137" s="198"/>
    </row>
    <row r="138" spans="1:11" ht="15.5" x14ac:dyDescent="0.35">
      <c r="A138" s="186" t="s">
        <v>183</v>
      </c>
      <c r="B138" s="135"/>
      <c r="C138" s="148"/>
      <c r="D138" s="148"/>
      <c r="E138" s="284"/>
      <c r="F138" s="148"/>
      <c r="G138" s="190">
        <f t="shared" si="20"/>
        <v>0</v>
      </c>
      <c r="H138" s="197"/>
      <c r="I138" s="148"/>
      <c r="J138" s="148"/>
      <c r="K138" s="198"/>
    </row>
    <row r="139" spans="1:11" ht="15.5" x14ac:dyDescent="0.35">
      <c r="B139" s="65" t="s">
        <v>26</v>
      </c>
      <c r="C139" s="9">
        <f>SUM(C131:C138)</f>
        <v>0</v>
      </c>
      <c r="D139" s="9">
        <f>SUM(D131:D138)</f>
        <v>0</v>
      </c>
      <c r="E139" s="285"/>
      <c r="F139" s="9">
        <f>SUM(F131:F138)</f>
        <v>0</v>
      </c>
      <c r="G139" s="11">
        <f>SUM(G131:G138)</f>
        <v>0</v>
      </c>
      <c r="H139" s="9">
        <f>(H131*G131)+(H132*G132)+(H133*G133)+(H134*G134)+(H135*G135)+(H136*G136)+(H137*G137)+(H138*G138)</f>
        <v>0</v>
      </c>
      <c r="I139" s="114">
        <f>SUM(I131:I138)</f>
        <v>0</v>
      </c>
      <c r="J139" s="128"/>
      <c r="K139" s="198"/>
    </row>
    <row r="140" spans="1:11" ht="51" customHeight="1" x14ac:dyDescent="0.35">
      <c r="A140" s="65" t="s">
        <v>184</v>
      </c>
      <c r="B140" s="963"/>
      <c r="C140" s="964"/>
      <c r="D140" s="964"/>
      <c r="E140" s="964"/>
      <c r="F140" s="964"/>
      <c r="G140" s="964"/>
      <c r="H140" s="964"/>
      <c r="I140" s="964"/>
      <c r="J140" s="964"/>
      <c r="K140" s="965"/>
    </row>
    <row r="141" spans="1:11" ht="15.5" x14ac:dyDescent="0.35">
      <c r="A141" s="186" t="s">
        <v>185</v>
      </c>
      <c r="B141" s="134"/>
      <c r="C141" s="188"/>
      <c r="D141" s="188"/>
      <c r="E141" s="284"/>
      <c r="F141" s="188"/>
      <c r="G141" s="190">
        <f t="shared" ref="G141:G148" si="21">SUM(C141:F141)</f>
        <v>0</v>
      </c>
      <c r="H141" s="191"/>
      <c r="I141" s="188"/>
      <c r="J141" s="148"/>
      <c r="K141" s="192"/>
    </row>
    <row r="142" spans="1:11" ht="15.5" x14ac:dyDescent="0.35">
      <c r="A142" s="186" t="s">
        <v>186</v>
      </c>
      <c r="B142" s="134"/>
      <c r="C142" s="188"/>
      <c r="D142" s="188"/>
      <c r="E142" s="284"/>
      <c r="F142" s="188"/>
      <c r="G142" s="190">
        <f t="shared" si="21"/>
        <v>0</v>
      </c>
      <c r="H142" s="191"/>
      <c r="I142" s="188"/>
      <c r="J142" s="148"/>
      <c r="K142" s="192"/>
    </row>
    <row r="143" spans="1:11" ht="15.5" x14ac:dyDescent="0.35">
      <c r="A143" s="186" t="s">
        <v>187</v>
      </c>
      <c r="B143" s="134"/>
      <c r="C143" s="188"/>
      <c r="D143" s="188"/>
      <c r="E143" s="284"/>
      <c r="F143" s="188"/>
      <c r="G143" s="190">
        <f t="shared" si="21"/>
        <v>0</v>
      </c>
      <c r="H143" s="191"/>
      <c r="I143" s="188"/>
      <c r="J143" s="148"/>
      <c r="K143" s="192"/>
    </row>
    <row r="144" spans="1:11" ht="15.5" x14ac:dyDescent="0.35">
      <c r="A144" s="186" t="s">
        <v>188</v>
      </c>
      <c r="B144" s="134"/>
      <c r="C144" s="188"/>
      <c r="D144" s="188"/>
      <c r="E144" s="284"/>
      <c r="F144" s="188"/>
      <c r="G144" s="190">
        <f t="shared" si="21"/>
        <v>0</v>
      </c>
      <c r="H144" s="191"/>
      <c r="I144" s="188"/>
      <c r="J144" s="148"/>
      <c r="K144" s="192"/>
    </row>
    <row r="145" spans="1:11" ht="15.5" x14ac:dyDescent="0.35">
      <c r="A145" s="186" t="s">
        <v>189</v>
      </c>
      <c r="B145" s="134"/>
      <c r="C145" s="188"/>
      <c r="D145" s="188"/>
      <c r="E145" s="284"/>
      <c r="F145" s="188"/>
      <c r="G145" s="190">
        <f t="shared" si="21"/>
        <v>0</v>
      </c>
      <c r="H145" s="191"/>
      <c r="I145" s="188"/>
      <c r="J145" s="148"/>
      <c r="K145" s="192"/>
    </row>
    <row r="146" spans="1:11" ht="15.5" x14ac:dyDescent="0.35">
      <c r="A146" s="186" t="s">
        <v>190</v>
      </c>
      <c r="B146" s="134"/>
      <c r="C146" s="188"/>
      <c r="D146" s="188"/>
      <c r="E146" s="284"/>
      <c r="F146" s="188"/>
      <c r="G146" s="190">
        <f t="shared" si="21"/>
        <v>0</v>
      </c>
      <c r="H146" s="191"/>
      <c r="I146" s="188"/>
      <c r="J146" s="148"/>
      <c r="K146" s="192"/>
    </row>
    <row r="147" spans="1:11" ht="15.5" x14ac:dyDescent="0.35">
      <c r="A147" s="186" t="s">
        <v>191</v>
      </c>
      <c r="B147" s="135"/>
      <c r="C147" s="148"/>
      <c r="D147" s="148"/>
      <c r="E147" s="284"/>
      <c r="F147" s="148"/>
      <c r="G147" s="190">
        <f t="shared" si="21"/>
        <v>0</v>
      </c>
      <c r="H147" s="197"/>
      <c r="I147" s="148"/>
      <c r="J147" s="148"/>
      <c r="K147" s="198"/>
    </row>
    <row r="148" spans="1:11" ht="15.5" x14ac:dyDescent="0.35">
      <c r="A148" s="186" t="s">
        <v>192</v>
      </c>
      <c r="B148" s="135"/>
      <c r="C148" s="148"/>
      <c r="D148" s="148"/>
      <c r="E148" s="284"/>
      <c r="F148" s="148"/>
      <c r="G148" s="190">
        <f t="shared" si="21"/>
        <v>0</v>
      </c>
      <c r="H148" s="197"/>
      <c r="I148" s="148"/>
      <c r="J148" s="148"/>
      <c r="K148" s="198"/>
    </row>
    <row r="149" spans="1:11" ht="15.5" x14ac:dyDescent="0.35">
      <c r="B149" s="65" t="s">
        <v>26</v>
      </c>
      <c r="C149" s="11">
        <f>SUM(C141:C148)</f>
        <v>0</v>
      </c>
      <c r="D149" s="11">
        <f>SUM(D141:D148)</f>
        <v>0</v>
      </c>
      <c r="E149" s="287"/>
      <c r="F149" s="11">
        <f>SUM(F141:F148)</f>
        <v>0</v>
      </c>
      <c r="G149" s="11">
        <f>SUM(G141:G148)</f>
        <v>0</v>
      </c>
      <c r="H149" s="9">
        <f>(H141*G141)+(H142*G142)+(H143*G143)+(H144*G144)+(H145*G145)+(H146*G146)+(H147*G147)+(H148*G148)</f>
        <v>0</v>
      </c>
      <c r="I149" s="114">
        <f>SUM(I141:I148)</f>
        <v>0</v>
      </c>
      <c r="J149" s="128"/>
      <c r="K149" s="198"/>
    </row>
    <row r="150" spans="1:11" ht="51" customHeight="1" x14ac:dyDescent="0.35">
      <c r="A150" s="65" t="s">
        <v>193</v>
      </c>
      <c r="B150" s="963"/>
      <c r="C150" s="964"/>
      <c r="D150" s="964"/>
      <c r="E150" s="964"/>
      <c r="F150" s="964"/>
      <c r="G150" s="964"/>
      <c r="H150" s="964"/>
      <c r="I150" s="964"/>
      <c r="J150" s="964"/>
      <c r="K150" s="965"/>
    </row>
    <row r="151" spans="1:11" ht="15.5" x14ac:dyDescent="0.35">
      <c r="A151" s="186" t="s">
        <v>194</v>
      </c>
      <c r="B151" s="134"/>
      <c r="C151" s="188"/>
      <c r="D151" s="188"/>
      <c r="E151" s="284"/>
      <c r="F151" s="188"/>
      <c r="G151" s="190">
        <f t="shared" ref="G151:G158" si="22">SUM(C151:F151)</f>
        <v>0</v>
      </c>
      <c r="H151" s="191"/>
      <c r="I151" s="188"/>
      <c r="J151" s="148"/>
      <c r="K151" s="192"/>
    </row>
    <row r="152" spans="1:11" ht="15.5" x14ac:dyDescent="0.35">
      <c r="A152" s="186" t="s">
        <v>195</v>
      </c>
      <c r="B152" s="134"/>
      <c r="C152" s="188"/>
      <c r="D152" s="188"/>
      <c r="E152" s="284"/>
      <c r="F152" s="188"/>
      <c r="G152" s="190">
        <f t="shared" si="22"/>
        <v>0</v>
      </c>
      <c r="H152" s="191"/>
      <c r="I152" s="188"/>
      <c r="J152" s="148"/>
      <c r="K152" s="192"/>
    </row>
    <row r="153" spans="1:11" ht="15.5" x14ac:dyDescent="0.35">
      <c r="A153" s="186" t="s">
        <v>196</v>
      </c>
      <c r="B153" s="134"/>
      <c r="C153" s="188"/>
      <c r="D153" s="188"/>
      <c r="E153" s="284"/>
      <c r="F153" s="188"/>
      <c r="G153" s="190">
        <f t="shared" si="22"/>
        <v>0</v>
      </c>
      <c r="H153" s="191"/>
      <c r="I153" s="188"/>
      <c r="J153" s="148"/>
      <c r="K153" s="192"/>
    </row>
    <row r="154" spans="1:11" ht="15.5" x14ac:dyDescent="0.35">
      <c r="A154" s="186" t="s">
        <v>197</v>
      </c>
      <c r="B154" s="134"/>
      <c r="C154" s="188"/>
      <c r="D154" s="188"/>
      <c r="E154" s="284"/>
      <c r="F154" s="188"/>
      <c r="G154" s="190">
        <f t="shared" si="22"/>
        <v>0</v>
      </c>
      <c r="H154" s="191"/>
      <c r="I154" s="188"/>
      <c r="J154" s="148"/>
      <c r="K154" s="192"/>
    </row>
    <row r="155" spans="1:11" ht="15.5" x14ac:dyDescent="0.35">
      <c r="A155" s="186" t="s">
        <v>198</v>
      </c>
      <c r="B155" s="134"/>
      <c r="C155" s="188"/>
      <c r="D155" s="188"/>
      <c r="E155" s="284"/>
      <c r="F155" s="188"/>
      <c r="G155" s="190">
        <f t="shared" si="22"/>
        <v>0</v>
      </c>
      <c r="H155" s="191"/>
      <c r="I155" s="188"/>
      <c r="J155" s="148"/>
      <c r="K155" s="192"/>
    </row>
    <row r="156" spans="1:11" ht="15.5" x14ac:dyDescent="0.35">
      <c r="A156" s="186" t="s">
        <v>199</v>
      </c>
      <c r="B156" s="134"/>
      <c r="C156" s="188"/>
      <c r="D156" s="188"/>
      <c r="E156" s="284"/>
      <c r="F156" s="188"/>
      <c r="G156" s="190">
        <f t="shared" si="22"/>
        <v>0</v>
      </c>
      <c r="H156" s="191"/>
      <c r="I156" s="188"/>
      <c r="J156" s="148"/>
      <c r="K156" s="192"/>
    </row>
    <row r="157" spans="1:11" ht="15.5" x14ac:dyDescent="0.35">
      <c r="A157" s="186" t="s">
        <v>200</v>
      </c>
      <c r="B157" s="135"/>
      <c r="C157" s="148"/>
      <c r="D157" s="148"/>
      <c r="E157" s="284"/>
      <c r="F157" s="148"/>
      <c r="G157" s="190">
        <f t="shared" si="22"/>
        <v>0</v>
      </c>
      <c r="H157" s="197"/>
      <c r="I157" s="148"/>
      <c r="J157" s="148"/>
      <c r="K157" s="198"/>
    </row>
    <row r="158" spans="1:11" ht="15.5" x14ac:dyDescent="0.35">
      <c r="A158" s="186" t="s">
        <v>201</v>
      </c>
      <c r="B158" s="135"/>
      <c r="C158" s="148"/>
      <c r="D158" s="148"/>
      <c r="E158" s="284"/>
      <c r="F158" s="148"/>
      <c r="G158" s="190">
        <f t="shared" si="22"/>
        <v>0</v>
      </c>
      <c r="H158" s="197"/>
      <c r="I158" s="148"/>
      <c r="J158" s="148"/>
      <c r="K158" s="198"/>
    </row>
    <row r="159" spans="1:11" ht="15.5" x14ac:dyDescent="0.35">
      <c r="B159" s="65" t="s">
        <v>26</v>
      </c>
      <c r="C159" s="11">
        <f>SUM(C151:C158)</f>
        <v>0</v>
      </c>
      <c r="D159" s="11">
        <f>SUM(D151:D158)</f>
        <v>0</v>
      </c>
      <c r="E159" s="287"/>
      <c r="F159" s="11">
        <f>SUM(F151:F158)</f>
        <v>0</v>
      </c>
      <c r="G159" s="11">
        <f>SUM(G151:G158)</f>
        <v>0</v>
      </c>
      <c r="H159" s="9">
        <f>(H151*G151)+(H152*G152)+(H153*G153)+(H154*G154)+(H155*G155)+(H156*G156)+(H157*G157)+(H158*G158)</f>
        <v>0</v>
      </c>
      <c r="I159" s="114">
        <f>SUM(I151:I158)</f>
        <v>0</v>
      </c>
      <c r="J159" s="128"/>
      <c r="K159" s="198"/>
    </row>
    <row r="160" spans="1:11" ht="51" customHeight="1" x14ac:dyDescent="0.35">
      <c r="A160" s="65" t="s">
        <v>202</v>
      </c>
      <c r="B160" s="963"/>
      <c r="C160" s="964"/>
      <c r="D160" s="964"/>
      <c r="E160" s="964"/>
      <c r="F160" s="964"/>
      <c r="G160" s="964"/>
      <c r="H160" s="964"/>
      <c r="I160" s="964"/>
      <c r="J160" s="964"/>
      <c r="K160" s="965"/>
    </row>
    <row r="161" spans="1:11" ht="15.5" x14ac:dyDescent="0.35">
      <c r="A161" s="186" t="s">
        <v>203</v>
      </c>
      <c r="B161" s="134"/>
      <c r="C161" s="188"/>
      <c r="D161" s="188"/>
      <c r="E161" s="284"/>
      <c r="F161" s="188"/>
      <c r="G161" s="190">
        <f t="shared" ref="G161:G168" si="23">SUM(C161:F161)</f>
        <v>0</v>
      </c>
      <c r="H161" s="191"/>
      <c r="I161" s="188"/>
      <c r="J161" s="148"/>
      <c r="K161" s="192"/>
    </row>
    <row r="162" spans="1:11" ht="15.5" x14ac:dyDescent="0.35">
      <c r="A162" s="186" t="s">
        <v>204</v>
      </c>
      <c r="B162" s="134"/>
      <c r="C162" s="188"/>
      <c r="D162" s="188"/>
      <c r="E162" s="284"/>
      <c r="F162" s="188"/>
      <c r="G162" s="190">
        <f t="shared" si="23"/>
        <v>0</v>
      </c>
      <c r="H162" s="191"/>
      <c r="I162" s="188"/>
      <c r="J162" s="148"/>
      <c r="K162" s="192"/>
    </row>
    <row r="163" spans="1:11" ht="15.5" x14ac:dyDescent="0.35">
      <c r="A163" s="186" t="s">
        <v>205</v>
      </c>
      <c r="B163" s="134"/>
      <c r="C163" s="188"/>
      <c r="D163" s="188"/>
      <c r="E163" s="284"/>
      <c r="F163" s="188"/>
      <c r="G163" s="190">
        <f t="shared" si="23"/>
        <v>0</v>
      </c>
      <c r="H163" s="191"/>
      <c r="I163" s="188"/>
      <c r="J163" s="148"/>
      <c r="K163" s="192"/>
    </row>
    <row r="164" spans="1:11" ht="15.5" x14ac:dyDescent="0.35">
      <c r="A164" s="186" t="s">
        <v>206</v>
      </c>
      <c r="B164" s="134"/>
      <c r="C164" s="188"/>
      <c r="D164" s="188"/>
      <c r="E164" s="284"/>
      <c r="F164" s="188"/>
      <c r="G164" s="190">
        <f t="shared" si="23"/>
        <v>0</v>
      </c>
      <c r="H164" s="191"/>
      <c r="I164" s="188"/>
      <c r="J164" s="148"/>
      <c r="K164" s="192"/>
    </row>
    <row r="165" spans="1:11" ht="15.5" x14ac:dyDescent="0.35">
      <c r="A165" s="186" t="s">
        <v>207</v>
      </c>
      <c r="B165" s="134"/>
      <c r="C165" s="188"/>
      <c r="D165" s="188"/>
      <c r="E165" s="284"/>
      <c r="F165" s="188"/>
      <c r="G165" s="190">
        <f t="shared" si="23"/>
        <v>0</v>
      </c>
      <c r="H165" s="191"/>
      <c r="I165" s="188"/>
      <c r="J165" s="148"/>
      <c r="K165" s="192"/>
    </row>
    <row r="166" spans="1:11" ht="15.5" x14ac:dyDescent="0.35">
      <c r="A166" s="186" t="s">
        <v>208</v>
      </c>
      <c r="B166" s="134"/>
      <c r="C166" s="188"/>
      <c r="D166" s="188"/>
      <c r="E166" s="284"/>
      <c r="F166" s="188"/>
      <c r="G166" s="190">
        <f t="shared" si="23"/>
        <v>0</v>
      </c>
      <c r="H166" s="191"/>
      <c r="I166" s="188"/>
      <c r="J166" s="148"/>
      <c r="K166" s="192"/>
    </row>
    <row r="167" spans="1:11" ht="15.5" x14ac:dyDescent="0.35">
      <c r="A167" s="186" t="s">
        <v>209</v>
      </c>
      <c r="B167" s="135"/>
      <c r="C167" s="148"/>
      <c r="D167" s="148"/>
      <c r="E167" s="284"/>
      <c r="F167" s="148"/>
      <c r="G167" s="190">
        <f t="shared" si="23"/>
        <v>0</v>
      </c>
      <c r="H167" s="197"/>
      <c r="I167" s="148"/>
      <c r="J167" s="148"/>
      <c r="K167" s="198"/>
    </row>
    <row r="168" spans="1:11" ht="15.5" x14ac:dyDescent="0.35">
      <c r="A168" s="186" t="s">
        <v>210</v>
      </c>
      <c r="B168" s="135"/>
      <c r="C168" s="148"/>
      <c r="D168" s="148"/>
      <c r="E168" s="284"/>
      <c r="F168" s="148"/>
      <c r="G168" s="190">
        <f t="shared" si="23"/>
        <v>0</v>
      </c>
      <c r="H168" s="197"/>
      <c r="I168" s="148"/>
      <c r="J168" s="148"/>
      <c r="K168" s="198"/>
    </row>
    <row r="169" spans="1:11" ht="15.5" x14ac:dyDescent="0.35">
      <c r="B169" s="65" t="s">
        <v>26</v>
      </c>
      <c r="C169" s="9">
        <f>SUM(C161:C168)</f>
        <v>0</v>
      </c>
      <c r="D169" s="9">
        <f>SUM(D161:D168)</f>
        <v>0</v>
      </c>
      <c r="E169" s="285"/>
      <c r="F169" s="9">
        <f>SUM(F161:F168)</f>
        <v>0</v>
      </c>
      <c r="G169" s="9">
        <f>SUM(G161:G168)</f>
        <v>0</v>
      </c>
      <c r="H169" s="9">
        <f>(H161*G161)+(H162*G162)+(H163*G163)+(H164*G164)+(H165*G165)+(H166*G166)+(H167*G167)+(H168*G168)</f>
        <v>0</v>
      </c>
      <c r="I169" s="114">
        <f>SUM(I161:I168)</f>
        <v>0</v>
      </c>
      <c r="J169" s="128"/>
      <c r="K169" s="198"/>
    </row>
    <row r="170" spans="1:11" ht="15.75" customHeight="1" x14ac:dyDescent="0.35">
      <c r="A170" s="4"/>
      <c r="B170" s="203"/>
      <c r="C170" s="155"/>
      <c r="D170" s="155"/>
      <c r="E170" s="290"/>
      <c r="F170" s="155"/>
      <c r="G170" s="155"/>
      <c r="H170" s="155"/>
      <c r="I170" s="155"/>
      <c r="J170" s="155"/>
      <c r="K170" s="203"/>
    </row>
    <row r="171" spans="1:11" ht="15.75" customHeight="1" x14ac:dyDescent="0.35">
      <c r="A171" s="4"/>
      <c r="B171" s="203"/>
      <c r="C171" s="155"/>
      <c r="D171" s="155"/>
      <c r="E171" s="290"/>
      <c r="F171" s="155"/>
      <c r="G171" s="155"/>
      <c r="H171" s="155"/>
      <c r="I171" s="155"/>
      <c r="J171" s="155"/>
      <c r="K171" s="203"/>
    </row>
    <row r="172" spans="1:11" ht="63.75" customHeight="1" x14ac:dyDescent="0.35">
      <c r="A172" s="65" t="s">
        <v>211</v>
      </c>
      <c r="B172" s="225"/>
      <c r="C172" s="140">
        <v>173893.59</v>
      </c>
      <c r="D172" s="140">
        <v>50000</v>
      </c>
      <c r="E172" s="294">
        <v>260840.37999999998</v>
      </c>
      <c r="F172" s="241">
        <v>55291.4</v>
      </c>
      <c r="G172" s="219">
        <f>SUM(C172:F172)</f>
        <v>540025.37</v>
      </c>
      <c r="H172" s="220">
        <v>0.5</v>
      </c>
      <c r="I172" s="145">
        <f>+'UNW Expenses'!O39+GETPIVOTDATA("USD AMT",'AFSC Pivot Table'!$A$1,"Expense line ","Staff Salary")</f>
        <v>249641.17393528536</v>
      </c>
      <c r="J172" s="257"/>
      <c r="K172" s="223"/>
    </row>
    <row r="173" spans="1:11" ht="69.75" customHeight="1" x14ac:dyDescent="0.35">
      <c r="A173" s="65" t="s">
        <v>212</v>
      </c>
      <c r="B173" s="225"/>
      <c r="C173" s="145">
        <v>7545.94</v>
      </c>
      <c r="D173" s="145">
        <v>5000</v>
      </c>
      <c r="E173" s="295">
        <v>9739.06</v>
      </c>
      <c r="F173" s="145">
        <v>4789.72</v>
      </c>
      <c r="G173" s="219">
        <f>SUM(C173:F173)</f>
        <v>27074.720000000001</v>
      </c>
      <c r="H173" s="220">
        <v>1</v>
      </c>
      <c r="I173" s="145">
        <f>+'UNW Expenses'!O40+GETPIVOTDATA("USD AMT",'AFSC Pivot Table'!$A$1,"Expense line ","Operating cost")</f>
        <v>42206.30857097423</v>
      </c>
      <c r="J173" s="222"/>
      <c r="K173" s="223"/>
    </row>
    <row r="174" spans="1:11" ht="57" customHeight="1" x14ac:dyDescent="0.35">
      <c r="A174" s="65" t="s">
        <v>213</v>
      </c>
      <c r="B174" s="226"/>
      <c r="C174" s="145">
        <v>22337.11</v>
      </c>
      <c r="D174" s="145">
        <v>14212.8</v>
      </c>
      <c r="E174" s="295">
        <v>30000</v>
      </c>
      <c r="F174" s="241">
        <v>32000</v>
      </c>
      <c r="G174" s="219">
        <f>SUM(C174:F174)</f>
        <v>98549.91</v>
      </c>
      <c r="H174" s="220">
        <v>1</v>
      </c>
      <c r="I174" s="145">
        <f>+'UNW Expenses'!O41+GETPIVOTDATA("USD AMT",'AFSC Pivot Table'!$A$1,"Expense line ","MEAL")</f>
        <v>52951.730192788134</v>
      </c>
      <c r="J174" s="222"/>
      <c r="K174" s="223"/>
    </row>
    <row r="175" spans="1:11" ht="65.25" customHeight="1" x14ac:dyDescent="0.35">
      <c r="A175" s="79" t="s">
        <v>214</v>
      </c>
      <c r="B175" s="225"/>
      <c r="C175" s="145">
        <v>14000</v>
      </c>
      <c r="D175" s="145"/>
      <c r="E175" s="295">
        <v>37737.836600000002</v>
      </c>
      <c r="F175" s="145"/>
      <c r="G175" s="219">
        <f>SUM(C175:F175)</f>
        <v>51737.836600000002</v>
      </c>
      <c r="H175" s="220">
        <v>1</v>
      </c>
      <c r="I175" s="145"/>
      <c r="J175" s="222"/>
      <c r="K175" s="223"/>
    </row>
    <row r="176" spans="1:11" ht="21.75" customHeight="1" x14ac:dyDescent="0.35">
      <c r="A176" s="4"/>
      <c r="B176" s="80" t="s">
        <v>215</v>
      </c>
      <c r="C176" s="83">
        <f t="shared" ref="C176:G176" si="24">SUM(C172:C175)</f>
        <v>217776.64000000001</v>
      </c>
      <c r="D176" s="83">
        <f t="shared" si="24"/>
        <v>69212.800000000003</v>
      </c>
      <c r="E176" s="296">
        <f t="shared" si="24"/>
        <v>338317.27659999998</v>
      </c>
      <c r="F176" s="83">
        <f t="shared" si="24"/>
        <v>92081.12</v>
      </c>
      <c r="G176" s="83">
        <f t="shared" si="24"/>
        <v>717387.83660000004</v>
      </c>
      <c r="H176" s="9">
        <f>(H172*G172)+(H173*G173)+(H174*G174)+(H175*G175)</f>
        <v>447375.15160000004</v>
      </c>
      <c r="I176" s="114">
        <f>SUM(I172:I175)</f>
        <v>344799.2126990477</v>
      </c>
      <c r="J176" s="128"/>
      <c r="K176" s="225"/>
    </row>
    <row r="177" spans="1:11" ht="15.75" customHeight="1" x14ac:dyDescent="0.35">
      <c r="A177" s="4"/>
      <c r="B177" s="203"/>
      <c r="C177" s="155"/>
      <c r="D177" s="155"/>
      <c r="E177" s="290"/>
      <c r="F177" s="155"/>
      <c r="G177" s="155"/>
      <c r="H177" s="155"/>
      <c r="I177" s="155"/>
      <c r="J177" s="155"/>
      <c r="K177" s="203"/>
    </row>
    <row r="178" spans="1:11" ht="15.75" customHeight="1" x14ac:dyDescent="0.35">
      <c r="A178" s="4"/>
      <c r="B178" s="203"/>
      <c r="C178" s="155"/>
      <c r="D178" s="155"/>
      <c r="E178" s="290"/>
      <c r="F178" s="155"/>
      <c r="G178" s="155"/>
      <c r="H178" s="155"/>
      <c r="I178" s="155"/>
      <c r="J178" s="155"/>
      <c r="K178" s="203"/>
    </row>
    <row r="179" spans="1:11" ht="15.75" customHeight="1" x14ac:dyDescent="0.35">
      <c r="A179" s="4"/>
      <c r="B179" s="203"/>
      <c r="C179" s="155"/>
      <c r="D179" s="155"/>
      <c r="E179" s="290"/>
      <c r="F179" s="155"/>
      <c r="G179" s="155"/>
      <c r="H179" s="155"/>
      <c r="I179" s="155"/>
      <c r="J179" s="155"/>
      <c r="K179" s="203"/>
    </row>
    <row r="180" spans="1:11" ht="15.75" customHeight="1" x14ac:dyDescent="0.35">
      <c r="A180" s="4"/>
      <c r="B180" s="203"/>
      <c r="C180" s="155"/>
      <c r="D180" s="155"/>
      <c r="E180" s="290"/>
      <c r="F180" s="155"/>
      <c r="G180" s="155"/>
      <c r="H180" s="155"/>
      <c r="I180" s="155"/>
      <c r="J180" s="155"/>
      <c r="K180" s="203"/>
    </row>
    <row r="181" spans="1:11" ht="15.75" customHeight="1" x14ac:dyDescent="0.35">
      <c r="A181" s="4"/>
      <c r="B181" s="203"/>
      <c r="C181" s="155"/>
      <c r="D181" s="155"/>
      <c r="E181" s="290"/>
      <c r="F181" s="155"/>
      <c r="G181" s="155"/>
      <c r="H181" s="155"/>
      <c r="I181" s="155"/>
      <c r="J181" s="155"/>
      <c r="K181" s="203"/>
    </row>
    <row r="182" spans="1:11" ht="15.75" customHeight="1" x14ac:dyDescent="0.35">
      <c r="A182" s="4"/>
      <c r="B182" s="203"/>
      <c r="C182" s="155"/>
      <c r="D182" s="155"/>
      <c r="E182" s="290"/>
      <c r="F182" s="155"/>
      <c r="G182" s="155"/>
      <c r="H182" s="155"/>
      <c r="I182" s="155"/>
      <c r="J182" s="155"/>
      <c r="K182" s="203"/>
    </row>
    <row r="183" spans="1:11" ht="15.75" customHeight="1" thickBot="1" x14ac:dyDescent="0.4">
      <c r="A183" s="4"/>
      <c r="B183" s="203"/>
      <c r="C183" s="155"/>
      <c r="D183" s="155"/>
      <c r="E183" s="290"/>
      <c r="F183" s="155"/>
      <c r="G183" s="155"/>
      <c r="H183" s="155"/>
      <c r="I183" s="155"/>
      <c r="J183" s="155"/>
      <c r="K183" s="203"/>
    </row>
    <row r="184" spans="1:11" ht="15.5" x14ac:dyDescent="0.35">
      <c r="A184" s="4"/>
      <c r="B184" s="971" t="s">
        <v>216</v>
      </c>
      <c r="C184" s="972"/>
      <c r="D184" s="972"/>
      <c r="E184" s="972"/>
      <c r="F184" s="972"/>
      <c r="G184" s="973"/>
      <c r="H184" s="7"/>
      <c r="I184" s="155"/>
      <c r="J184" s="155"/>
      <c r="K184" s="7"/>
    </row>
    <row r="185" spans="1:11" ht="40.5" customHeight="1" x14ac:dyDescent="0.35">
      <c r="A185" s="4"/>
      <c r="B185" s="948"/>
      <c r="C185" s="954" t="str">
        <f>C4</f>
        <v>ONU Femmes</v>
      </c>
      <c r="D185" s="954" t="str">
        <f>D4</f>
        <v>AFSC</v>
      </c>
      <c r="E185" s="940" t="str">
        <f>E4</f>
        <v xml:space="preserve">ONU Femmes/ Extension Budget </v>
      </c>
      <c r="F185" s="954" t="str">
        <f>F4</f>
        <v xml:space="preserve">AFSC/Extension Budget </v>
      </c>
      <c r="G185" s="950" t="s">
        <v>7</v>
      </c>
      <c r="H185" s="203"/>
      <c r="I185" s="155"/>
      <c r="J185" s="155"/>
      <c r="K185" s="7"/>
    </row>
    <row r="186" spans="1:11" ht="24.75" customHeight="1" x14ac:dyDescent="0.35">
      <c r="A186" s="4"/>
      <c r="B186" s="949"/>
      <c r="C186" s="955"/>
      <c r="D186" s="955"/>
      <c r="E186" s="941"/>
      <c r="F186" s="955"/>
      <c r="G186" s="951"/>
      <c r="H186" s="203"/>
      <c r="I186" s="155"/>
      <c r="J186" s="155"/>
      <c r="K186" s="7"/>
    </row>
    <row r="187" spans="1:11" ht="41.25" customHeight="1" x14ac:dyDescent="0.35">
      <c r="A187" s="227"/>
      <c r="B187" s="228" t="s">
        <v>217</v>
      </c>
      <c r="C187" s="229">
        <f>SUM(C14,C23,C33,C43,C55,C65,C75,C85,C97,C107,C117,C127,C139,C149,C159,C169,C172,C173,C174,C175)</f>
        <v>607476.6399999999</v>
      </c>
      <c r="D187" s="229">
        <f>SUM(D14,D23,D33,D43,D55,D65,D75,D85,D97,D107,D117,D127,D139,D149,D159,D169,D172,D173,D174,D175)</f>
        <v>327102.8</v>
      </c>
      <c r="E187" s="297">
        <f>SUM(E14,E23,E33,E43,E55,E65,E75,E85,E97,E107,E117,E127,E139,E149,E159,E169,E172,E173,E174,E175)</f>
        <v>1238317.7605600599</v>
      </c>
      <c r="F187" s="229">
        <f>SUM(F14,F23,F33,F43,F55,F65,F75,F85,F97,F107,F117,F127,F139,F149,F159,F169,F172,F173,F174,F175)</f>
        <v>630841.12</v>
      </c>
      <c r="G187" s="258">
        <f>SUM(C187:F187)</f>
        <v>2803738.32056006</v>
      </c>
      <c r="H187" s="203"/>
      <c r="I187" s="232"/>
      <c r="J187" s="155"/>
      <c r="K187" s="227"/>
    </row>
    <row r="188" spans="1:11" ht="51.75" customHeight="1" x14ac:dyDescent="0.35">
      <c r="A188" s="233"/>
      <c r="B188" s="228" t="s">
        <v>218</v>
      </c>
      <c r="C188" s="229">
        <f>C187*0.07</f>
        <v>42523.364799999996</v>
      </c>
      <c r="D188" s="229">
        <f>D187*0.07</f>
        <v>22897.196</v>
      </c>
      <c r="E188" s="297">
        <f>E187*0.07</f>
        <v>86682.243239204196</v>
      </c>
      <c r="F188" s="229">
        <f>F187*0.07</f>
        <v>44158.878400000001</v>
      </c>
      <c r="G188" s="258">
        <f>G187*0.07</f>
        <v>196261.68243920422</v>
      </c>
      <c r="H188" s="233"/>
      <c r="I188" s="232"/>
      <c r="J188" s="155"/>
      <c r="K188" s="234"/>
    </row>
    <row r="189" spans="1:11" ht="51.75" customHeight="1" thickBot="1" x14ac:dyDescent="0.4">
      <c r="A189" s="233"/>
      <c r="B189" s="6" t="s">
        <v>7</v>
      </c>
      <c r="C189" s="70">
        <f>SUM(C187:C188)</f>
        <v>650000.00479999988</v>
      </c>
      <c r="D189" s="70">
        <f>SUM(D187:D188)</f>
        <v>349999.99599999998</v>
      </c>
      <c r="E189" s="298">
        <f>SUM(E187:E188)</f>
        <v>1325000.0037992641</v>
      </c>
      <c r="F189" s="70">
        <f>SUM(F187:F188)</f>
        <v>674999.99840000004</v>
      </c>
      <c r="G189" s="78">
        <f>SUM(G187:G188)</f>
        <v>3000000.0029992643</v>
      </c>
      <c r="H189" s="233"/>
      <c r="K189" s="234"/>
    </row>
    <row r="190" spans="1:11" ht="42" customHeight="1" x14ac:dyDescent="0.35">
      <c r="A190" s="233"/>
      <c r="C190" s="139">
        <f>607476.64-C187</f>
        <v>0</v>
      </c>
      <c r="I190" s="111"/>
      <c r="J190" s="111"/>
      <c r="K190" s="2"/>
    </row>
    <row r="191" spans="1:11" s="18" customFormat="1" ht="29.25" customHeight="1" thickBot="1" x14ac:dyDescent="0.4">
      <c r="A191" s="203"/>
      <c r="B191" s="4"/>
      <c r="C191" s="13"/>
      <c r="D191" s="13"/>
      <c r="E191" s="300"/>
      <c r="F191" s="13"/>
      <c r="G191" s="13"/>
      <c r="H191" s="13"/>
      <c r="I191" s="115"/>
      <c r="J191" s="115"/>
      <c r="K191" s="7"/>
    </row>
    <row r="192" spans="1:11" ht="23.25" customHeight="1" x14ac:dyDescent="0.35">
      <c r="A192" s="234"/>
      <c r="B192" s="943" t="s">
        <v>219</v>
      </c>
      <c r="C192" s="944"/>
      <c r="D192" s="944"/>
      <c r="E192" s="944"/>
      <c r="F192" s="944"/>
      <c r="G192" s="944"/>
      <c r="H192" s="945"/>
      <c r="I192" s="115"/>
      <c r="J192" s="115"/>
      <c r="K192" s="234"/>
    </row>
    <row r="193" spans="1:11" ht="41.25" customHeight="1" x14ac:dyDescent="0.35">
      <c r="A193" s="234"/>
      <c r="B193" s="66"/>
      <c r="C193" s="239" t="str">
        <f>C4</f>
        <v>ONU Femmes</v>
      </c>
      <c r="D193" s="239" t="str">
        <f>D4</f>
        <v>AFSC</v>
      </c>
      <c r="E193" s="301" t="s">
        <v>5</v>
      </c>
      <c r="F193" s="239" t="str">
        <f>F4</f>
        <v xml:space="preserve">AFSC/Extension Budget </v>
      </c>
      <c r="G193" s="144" t="s">
        <v>7</v>
      </c>
      <c r="H193" s="238" t="s">
        <v>220</v>
      </c>
      <c r="I193" s="115"/>
      <c r="J193" s="115"/>
      <c r="K193" s="234"/>
    </row>
    <row r="194" spans="1:11" ht="55.5" customHeight="1" x14ac:dyDescent="0.35">
      <c r="A194" s="234"/>
      <c r="B194" s="12" t="s">
        <v>221</v>
      </c>
      <c r="C194" s="68">
        <f>$C$189*H194</f>
        <v>455000.00335999992</v>
      </c>
      <c r="D194" s="69">
        <f>$D$189*H194</f>
        <v>244999.99719999998</v>
      </c>
      <c r="E194" s="302"/>
      <c r="F194" s="69"/>
      <c r="G194" s="69">
        <f>SUM(C194:F194)</f>
        <v>700000.00055999984</v>
      </c>
      <c r="H194" s="88">
        <v>0.7</v>
      </c>
      <c r="I194" s="110"/>
      <c r="J194" s="110"/>
      <c r="K194" s="234"/>
    </row>
    <row r="195" spans="1:11" ht="57.75" customHeight="1" x14ac:dyDescent="0.35">
      <c r="A195" s="942"/>
      <c r="B195" s="81" t="s">
        <v>222</v>
      </c>
      <c r="C195" s="68">
        <f>$C$189*H195</f>
        <v>195000.00143999996</v>
      </c>
      <c r="D195" s="69">
        <f>$D$189*H195</f>
        <v>104999.99879999999</v>
      </c>
      <c r="E195" s="296"/>
      <c r="F195" s="69"/>
      <c r="G195" s="82">
        <f>SUM(C195:F195)</f>
        <v>300000.00023999996</v>
      </c>
      <c r="H195" s="89">
        <v>0.3</v>
      </c>
      <c r="I195" s="112"/>
      <c r="J195" s="112"/>
    </row>
    <row r="196" spans="1:11" ht="57.75" customHeight="1" x14ac:dyDescent="0.35">
      <c r="A196" s="942"/>
      <c r="B196" s="81" t="s">
        <v>223</v>
      </c>
      <c r="C196" s="68"/>
      <c r="D196" s="69"/>
      <c r="E196" s="302">
        <f>E189*H194</f>
        <v>927500.00265948474</v>
      </c>
      <c r="F196" s="69">
        <f>F189*H194</f>
        <v>472499.99887999997</v>
      </c>
      <c r="G196" s="82">
        <f>SUM(C196:F196)</f>
        <v>1400000.0015394846</v>
      </c>
      <c r="H196" s="89"/>
      <c r="I196" s="112"/>
      <c r="J196" s="112"/>
    </row>
    <row r="197" spans="1:11" ht="57.75" customHeight="1" x14ac:dyDescent="0.35">
      <c r="A197" s="942"/>
      <c r="B197" s="81" t="s">
        <v>224</v>
      </c>
      <c r="C197" s="68">
        <f>$C$189*H197</f>
        <v>0</v>
      </c>
      <c r="D197" s="69">
        <f>$D$189*H197</f>
        <v>0</v>
      </c>
      <c r="E197" s="302">
        <f>E189*H195</f>
        <v>397500.00113977923</v>
      </c>
      <c r="F197" s="69">
        <f>F189*H195</f>
        <v>202499.99952000001</v>
      </c>
      <c r="G197" s="82">
        <f>SUM(C197:F197)</f>
        <v>600000.00065977918</v>
      </c>
      <c r="H197" s="90">
        <v>0</v>
      </c>
      <c r="I197" s="116"/>
      <c r="J197" s="116"/>
    </row>
    <row r="198" spans="1:11" ht="38.25" customHeight="1" thickBot="1" x14ac:dyDescent="0.4">
      <c r="A198" s="942"/>
      <c r="B198" s="6" t="s">
        <v>225</v>
      </c>
      <c r="C198" s="70">
        <f t="shared" ref="C198:H198" si="25">SUM(C194:C197)</f>
        <v>650000.00479999988</v>
      </c>
      <c r="D198" s="70">
        <f t="shared" si="25"/>
        <v>349999.99599999998</v>
      </c>
      <c r="E198" s="298">
        <f t="shared" si="25"/>
        <v>1325000.0037992639</v>
      </c>
      <c r="F198" s="70">
        <f t="shared" si="25"/>
        <v>674999.99839999992</v>
      </c>
      <c r="G198" s="70">
        <f t="shared" si="25"/>
        <v>3000000.0029992633</v>
      </c>
      <c r="H198" s="71">
        <f t="shared" si="25"/>
        <v>1</v>
      </c>
      <c r="I198" s="113"/>
      <c r="J198" s="111"/>
    </row>
    <row r="199" spans="1:11" ht="21.75" customHeight="1" thickBot="1" x14ac:dyDescent="0.4">
      <c r="A199" s="942"/>
      <c r="B199" s="1"/>
      <c r="C199" s="5"/>
      <c r="D199" s="5"/>
      <c r="E199" s="300"/>
      <c r="F199" s="5"/>
      <c r="G199" s="5"/>
      <c r="H199" s="5"/>
      <c r="I199" s="113"/>
      <c r="J199" s="111"/>
    </row>
    <row r="200" spans="1:11" ht="49.5" customHeight="1" x14ac:dyDescent="0.35">
      <c r="A200" s="942"/>
      <c r="B200" s="72" t="s">
        <v>226</v>
      </c>
      <c r="C200" s="936">
        <f>SUM(H14,H23,H33,H43,H55,H65,H75,H85,H97,H107,H117,H127,H139,H149,H159,H169,H176)*1.07</f>
        <v>2711086.4300492643</v>
      </c>
      <c r="D200" s="13"/>
      <c r="E200" s="300"/>
      <c r="F200" s="13"/>
      <c r="G200" s="13"/>
      <c r="H200" s="118" t="s">
        <v>227</v>
      </c>
      <c r="I200" s="119">
        <f>SUM(I176,I169,I159,I149,I139,I127,I117,I107,I97,I85,I75,I65,I55,I43,I33,I23,I14)</f>
        <v>1371763.0388252565</v>
      </c>
      <c r="J200" s="129"/>
    </row>
    <row r="201" spans="1:11" ht="28.5" customHeight="1" thickBot="1" x14ac:dyDescent="0.4">
      <c r="A201" s="942"/>
      <c r="B201" s="73" t="s">
        <v>228</v>
      </c>
      <c r="C201" s="106">
        <f>C200/G189</f>
        <v>0.90369547577961429</v>
      </c>
      <c r="D201" s="19"/>
      <c r="E201" s="303"/>
      <c r="F201" s="19"/>
      <c r="G201" s="19"/>
      <c r="H201" s="120" t="s">
        <v>229</v>
      </c>
      <c r="I201" s="121">
        <f>I200/G187</f>
        <v>0.48926215002519935</v>
      </c>
      <c r="J201" s="130"/>
    </row>
    <row r="202" spans="1:11" ht="28.5" customHeight="1" x14ac:dyDescent="0.35">
      <c r="A202" s="942"/>
      <c r="B202" s="952"/>
      <c r="C202" s="953"/>
      <c r="D202" s="20"/>
      <c r="E202" s="304"/>
      <c r="F202" s="20"/>
      <c r="G202" s="20"/>
    </row>
    <row r="203" spans="1:11" ht="32.25" customHeight="1" x14ac:dyDescent="0.35">
      <c r="A203" s="942"/>
      <c r="B203" s="73" t="s">
        <v>230</v>
      </c>
      <c r="C203" s="74">
        <f>SUM(C174:F175)*1.07</f>
        <v>160807.88886200002</v>
      </c>
      <c r="D203" s="21"/>
      <c r="E203" s="305"/>
      <c r="F203" s="21"/>
      <c r="G203" s="21"/>
    </row>
    <row r="204" spans="1:11" ht="23.25" customHeight="1" x14ac:dyDescent="0.35">
      <c r="A204" s="942"/>
      <c r="B204" s="73" t="s">
        <v>231</v>
      </c>
      <c r="C204" s="106">
        <f>C203/G189</f>
        <v>5.360262956707719E-2</v>
      </c>
      <c r="D204" s="21"/>
      <c r="E204" s="305"/>
      <c r="F204" s="21"/>
      <c r="G204" s="21"/>
      <c r="I204" s="109"/>
    </row>
    <row r="205" spans="1:11" ht="66.75" customHeight="1" thickBot="1" x14ac:dyDescent="0.4">
      <c r="A205" s="942"/>
      <c r="B205" s="946" t="s">
        <v>232</v>
      </c>
      <c r="C205" s="947"/>
      <c r="D205" s="14"/>
      <c r="E205" s="306"/>
      <c r="F205" s="14"/>
      <c r="G205" s="14"/>
    </row>
    <row r="206" spans="1:11" ht="55.5" customHeight="1" x14ac:dyDescent="0.35">
      <c r="A206" s="942"/>
    </row>
    <row r="207" spans="1:11" ht="42.75" customHeight="1" x14ac:dyDescent="0.35">
      <c r="A207" s="942"/>
    </row>
    <row r="208" spans="1:11" ht="21.75" customHeight="1" x14ac:dyDescent="0.35">
      <c r="A208" s="942"/>
    </row>
    <row r="209" spans="1:1" ht="21.75" customHeight="1" x14ac:dyDescent="0.35">
      <c r="A209" s="942"/>
    </row>
    <row r="210" spans="1:1" ht="23.25" customHeight="1" x14ac:dyDescent="0.35">
      <c r="A210" s="942"/>
    </row>
    <row r="211" spans="1:1" ht="23.25" customHeight="1" x14ac:dyDescent="0.35"/>
    <row r="212" spans="1:1" ht="21.75" customHeight="1" x14ac:dyDescent="0.35"/>
    <row r="213" spans="1:1" ht="16.5" customHeight="1" x14ac:dyDescent="0.35"/>
    <row r="214" spans="1:1" ht="29.25" customHeight="1" x14ac:dyDescent="0.35"/>
    <row r="215" spans="1:1" ht="24.75" customHeight="1" x14ac:dyDescent="0.35"/>
    <row r="216" spans="1:1" ht="33" customHeight="1" x14ac:dyDescent="0.35"/>
    <row r="218" spans="1:1" ht="15" customHeight="1" x14ac:dyDescent="0.35"/>
    <row r="219" spans="1:1" ht="25.5" customHeight="1" x14ac:dyDescent="0.35"/>
  </sheetData>
  <sheetProtection formatCells="0" formatColumns="0" formatRows="0"/>
  <mergeCells count="33">
    <mergeCell ref="B160:K160"/>
    <mergeCell ref="B184:G184"/>
    <mergeCell ref="B140:K140"/>
    <mergeCell ref="B130:K130"/>
    <mergeCell ref="B150:K150"/>
    <mergeCell ref="B56:K56"/>
    <mergeCell ref="B108:K108"/>
    <mergeCell ref="B98:K98"/>
    <mergeCell ref="B87:K87"/>
    <mergeCell ref="B88:K88"/>
    <mergeCell ref="B66:K66"/>
    <mergeCell ref="B34:K34"/>
    <mergeCell ref="B5:K5"/>
    <mergeCell ref="B6:K6"/>
    <mergeCell ref="B45:K45"/>
    <mergeCell ref="B46:K46"/>
    <mergeCell ref="B24:K24"/>
    <mergeCell ref="A1:D1"/>
    <mergeCell ref="B15:K15"/>
    <mergeCell ref="E185:E186"/>
    <mergeCell ref="A195:A210"/>
    <mergeCell ref="B192:H192"/>
    <mergeCell ref="B205:C205"/>
    <mergeCell ref="B185:B186"/>
    <mergeCell ref="G185:G186"/>
    <mergeCell ref="B202:C202"/>
    <mergeCell ref="C185:C186"/>
    <mergeCell ref="D185:D186"/>
    <mergeCell ref="F185:F186"/>
    <mergeCell ref="A2:D2"/>
    <mergeCell ref="B129:K129"/>
    <mergeCell ref="B118:K118"/>
    <mergeCell ref="B76:K76"/>
  </mergeCells>
  <conditionalFormatting sqref="C201">
    <cfRule type="cellIs" dxfId="30" priority="46" operator="lessThan">
      <formula>0.15</formula>
    </cfRule>
  </conditionalFormatting>
  <conditionalFormatting sqref="C204">
    <cfRule type="cellIs" dxfId="29" priority="44" operator="lessThan">
      <formula>0.05</formula>
    </cfRule>
  </conditionalFormatting>
  <conditionalFormatting sqref="H198 I197:J197">
    <cfRule type="cellIs" dxfId="28" priority="1" operator="greaterThan">
      <formula>1</formula>
    </cfRule>
  </conditionalFormatting>
  <dataValidations xWindow="431" yWindow="475" count="6">
    <dataValidation allowBlank="1" showInputMessage="1" showErrorMessage="1" prompt="Insert *text* description of Outcome here" sqref="B5 B45 B87 B129:K129" xr:uid="{89ACADD6-F982-42D9-AC8D-CCF9750605B2}"/>
    <dataValidation allowBlank="1" showInputMessage="1" showErrorMessage="1" prompt="Insert *text* description of Output here" sqref="B160 B6 B15 B34 B24 B46 B56 B76 B66 B88 B98 B118 B130 B140 B150 B108" xr:uid="{31AC9CA6-D499-4711-A99F-BECD0A64F3A8}"/>
    <dataValidation allowBlank="1" showInputMessage="1" showErrorMessage="1" prompt="Insert *text* description of Activity here" sqref="B151 B7 B141 B35 B161 B25 B57 B77 B67 B89 B131 B119 B109" xr:uid="{E7A390F5-03DD-4A67-B842-17326B4F2DA4}"/>
    <dataValidation allowBlank="1" showInputMessage="1" showErrorMessage="1" prompt="% Towards Gender Equality and Women's Empowerment Must be Higher than 15%_x000a_" sqref="C201:G201" xr:uid="{E72508C7-C8DD-46A5-878C-E4FA07CAB6AF}"/>
    <dataValidation allowBlank="1" showInputMessage="1" showErrorMessage="1" prompt="M&amp;E Budget Cannot be Less than 5%_x000a_" sqref="C204:G204" xr:uid="{53928C0A-D548-4B6B-97FC-07D38B0E5FA7}"/>
    <dataValidation allowBlank="1" showErrorMessage="1" prompt="% Towards Gender Equality and Women's Empowerment Must be Higher than 15%_x000a_" sqref="C203:G203" xr:uid="{8C6643DA-1D03-44FB-AC1F-C4CB706ED3AA}"/>
  </dataValidations>
  <pageMargins left="0.7" right="0.7" top="0.75" bottom="0.75" header="0.3" footer="0.3"/>
  <pageSetup scale="55" orientation="landscape" r:id="rId1"/>
  <rowBreaks count="1" manualBreakCount="1">
    <brk id="56" max="16383" man="1"/>
  </rowBreaks>
  <ignoredErrors>
    <ignoredError sqref="F185:F186 F193 C193:D193 C185:D18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B65B-CED7-44C5-98D9-0649EFBEFE05}">
  <sheetPr>
    <tabColor theme="0"/>
  </sheetPr>
  <dimension ref="A1:O65"/>
  <sheetViews>
    <sheetView topLeftCell="A50" workbookViewId="0">
      <selection activeCell="L65" sqref="L65"/>
    </sheetView>
  </sheetViews>
  <sheetFormatPr baseColWidth="10" defaultColWidth="8.7265625" defaultRowHeight="14.5" x14ac:dyDescent="0.35"/>
  <cols>
    <col min="1" max="1" width="13.26953125" customWidth="1"/>
    <col min="2" max="2" width="15.90625" customWidth="1"/>
    <col min="6" max="6" width="11.1796875" bestFit="1" customWidth="1"/>
    <col min="10" max="10" width="13.90625" bestFit="1" customWidth="1"/>
    <col min="13" max="13" width="3.453125" customWidth="1"/>
    <col min="14" max="14" width="26.36328125" customWidth="1"/>
    <col min="15" max="15" width="12.81640625" customWidth="1"/>
  </cols>
  <sheetData>
    <row r="1" spans="1:15" x14ac:dyDescent="0.35">
      <c r="A1" t="s">
        <v>1357</v>
      </c>
      <c r="N1" s="924" t="s">
        <v>1358</v>
      </c>
      <c r="O1" s="924"/>
    </row>
    <row r="2" spans="1:15" x14ac:dyDescent="0.35">
      <c r="A2" s="915" t="s">
        <v>1292</v>
      </c>
      <c r="B2" s="916">
        <v>2701.3</v>
      </c>
      <c r="D2" t="s">
        <v>1338</v>
      </c>
      <c r="N2" s="925" t="s">
        <v>1292</v>
      </c>
      <c r="O2" s="926">
        <f>+B2+F13+F54+F14+F27</f>
        <v>86066.232471617666</v>
      </c>
    </row>
    <row r="3" spans="1:15" x14ac:dyDescent="0.35">
      <c r="A3" s="915" t="s">
        <v>1293</v>
      </c>
      <c r="B3" s="916">
        <v>8000</v>
      </c>
      <c r="N3" s="925" t="s">
        <v>1293</v>
      </c>
      <c r="O3" s="926">
        <f>+B3</f>
        <v>8000</v>
      </c>
    </row>
    <row r="4" spans="1:15" x14ac:dyDescent="0.35">
      <c r="A4" s="915" t="s">
        <v>1294</v>
      </c>
      <c r="B4" s="916">
        <v>10000</v>
      </c>
      <c r="D4" t="s">
        <v>1339</v>
      </c>
      <c r="E4">
        <v>2800.8620000000001</v>
      </c>
      <c r="G4" t="s">
        <v>0</v>
      </c>
      <c r="N4" s="925" t="s">
        <v>1294</v>
      </c>
      <c r="O4" s="926">
        <f>+B4</f>
        <v>10000</v>
      </c>
    </row>
    <row r="5" spans="1:15" x14ac:dyDescent="0.35">
      <c r="A5" s="915" t="s">
        <v>1295</v>
      </c>
      <c r="B5" s="916">
        <v>11856.100806451612</v>
      </c>
      <c r="N5" s="925" t="s">
        <v>1295</v>
      </c>
      <c r="O5" s="926">
        <f>+B5</f>
        <v>11856.100806451612</v>
      </c>
    </row>
    <row r="6" spans="1:15" x14ac:dyDescent="0.35">
      <c r="A6" s="915" t="s">
        <v>1296</v>
      </c>
      <c r="B6" s="916">
        <v>11856.100806451612</v>
      </c>
      <c r="G6" t="s">
        <v>2</v>
      </c>
      <c r="N6" s="925" t="s">
        <v>1296</v>
      </c>
      <c r="O6" s="926">
        <f>+B6+F18</f>
        <v>12904.560806451613</v>
      </c>
    </row>
    <row r="7" spans="1:15" x14ac:dyDescent="0.35">
      <c r="A7" s="915" t="s">
        <v>1297</v>
      </c>
      <c r="B7" s="916">
        <v>13200</v>
      </c>
      <c r="N7" s="925" t="s">
        <v>1297</v>
      </c>
      <c r="O7" s="926">
        <f>+B7+F19</f>
        <v>15753.14</v>
      </c>
    </row>
    <row r="8" spans="1:15" x14ac:dyDescent="0.35">
      <c r="A8" s="915" t="s">
        <v>1298</v>
      </c>
      <c r="B8" s="916">
        <v>16860</v>
      </c>
      <c r="G8" t="s">
        <v>1340</v>
      </c>
      <c r="N8" s="925" t="s">
        <v>1298</v>
      </c>
      <c r="O8" s="926">
        <f>+B8</f>
        <v>16860</v>
      </c>
    </row>
    <row r="9" spans="1:15" x14ac:dyDescent="0.35">
      <c r="A9" s="915" t="s">
        <v>1299</v>
      </c>
      <c r="B9" s="916">
        <v>8600</v>
      </c>
      <c r="D9" t="s">
        <v>1341</v>
      </c>
      <c r="G9" t="s">
        <v>12</v>
      </c>
      <c r="N9" s="925" t="s">
        <v>1299</v>
      </c>
      <c r="O9" s="926">
        <f>+B9</f>
        <v>8600</v>
      </c>
    </row>
    <row r="10" spans="1:15" x14ac:dyDescent="0.35">
      <c r="A10" s="915" t="s">
        <v>1300</v>
      </c>
      <c r="B10" s="916">
        <v>7200</v>
      </c>
      <c r="N10" s="925" t="s">
        <v>1300</v>
      </c>
      <c r="O10" s="926">
        <f>+B10</f>
        <v>7200</v>
      </c>
    </row>
    <row r="11" spans="1:15" x14ac:dyDescent="0.35">
      <c r="A11" s="915" t="s">
        <v>1301</v>
      </c>
      <c r="B11" s="916">
        <v>9725.94</v>
      </c>
      <c r="G11" t="s">
        <v>14</v>
      </c>
      <c r="N11" s="925" t="s">
        <v>1301</v>
      </c>
      <c r="O11" s="926">
        <f>+B11</f>
        <v>9725.94</v>
      </c>
    </row>
    <row r="12" spans="1:15" x14ac:dyDescent="0.35">
      <c r="A12" s="915" t="s">
        <v>1302</v>
      </c>
      <c r="B12" s="916">
        <v>3800</v>
      </c>
      <c r="N12" s="925" t="s">
        <v>1302</v>
      </c>
      <c r="O12" s="926">
        <f>+B12+F22</f>
        <v>36672.06</v>
      </c>
    </row>
    <row r="13" spans="1:15" x14ac:dyDescent="0.35">
      <c r="A13" s="915" t="s">
        <v>1303</v>
      </c>
      <c r="B13" s="917">
        <v>5000</v>
      </c>
      <c r="D13" t="s">
        <v>1342</v>
      </c>
      <c r="F13">
        <f>+[1]Feuil1!$AB$96+[1]Feuil1!$AB$106</f>
        <v>22370.370000000003</v>
      </c>
      <c r="G13" t="s">
        <v>16</v>
      </c>
      <c r="N13" s="925" t="s">
        <v>1303</v>
      </c>
      <c r="O13" s="926">
        <f t="shared" ref="O13:O19" si="0">+B13</f>
        <v>5000</v>
      </c>
    </row>
    <row r="14" spans="1:15" x14ac:dyDescent="0.35">
      <c r="A14" s="915" t="s">
        <v>1304</v>
      </c>
      <c r="B14" s="917">
        <v>15000.005000000001</v>
      </c>
      <c r="F14">
        <v>5753.2599999999966</v>
      </c>
      <c r="G14" t="s">
        <v>16</v>
      </c>
      <c r="N14" s="925" t="s">
        <v>1304</v>
      </c>
      <c r="O14" s="926">
        <f t="shared" si="0"/>
        <v>15000.005000000001</v>
      </c>
    </row>
    <row r="15" spans="1:15" x14ac:dyDescent="0.35">
      <c r="A15" s="915" t="s">
        <v>1305</v>
      </c>
      <c r="B15" s="917">
        <v>21540.13</v>
      </c>
      <c r="N15" s="925" t="s">
        <v>1305</v>
      </c>
      <c r="O15" s="926">
        <f t="shared" si="0"/>
        <v>21540.13</v>
      </c>
    </row>
    <row r="16" spans="1:15" x14ac:dyDescent="0.35">
      <c r="A16" s="915" t="s">
        <v>1306</v>
      </c>
      <c r="B16" s="917">
        <v>9753.48</v>
      </c>
      <c r="G16" t="s">
        <v>27</v>
      </c>
      <c r="N16" s="925" t="s">
        <v>1306</v>
      </c>
      <c r="O16" s="926">
        <f t="shared" si="0"/>
        <v>9753.48</v>
      </c>
    </row>
    <row r="17" spans="1:15" x14ac:dyDescent="0.35">
      <c r="A17" s="915" t="s">
        <v>1307</v>
      </c>
      <c r="B17" s="917">
        <v>8234.8250000000007</v>
      </c>
      <c r="N17" s="925" t="s">
        <v>1307</v>
      </c>
      <c r="O17" s="926">
        <f t="shared" si="0"/>
        <v>8234.8250000000007</v>
      </c>
    </row>
    <row r="18" spans="1:15" x14ac:dyDescent="0.35">
      <c r="A18" s="915" t="s">
        <v>1308</v>
      </c>
      <c r="B18" s="917">
        <v>12523.46</v>
      </c>
      <c r="D18" t="s">
        <v>1342</v>
      </c>
      <c r="F18">
        <v>1048.46</v>
      </c>
      <c r="G18" t="s">
        <v>31</v>
      </c>
      <c r="N18" s="925" t="s">
        <v>1308</v>
      </c>
      <c r="O18" s="926">
        <f t="shared" si="0"/>
        <v>12523.46</v>
      </c>
    </row>
    <row r="19" spans="1:15" x14ac:dyDescent="0.35">
      <c r="A19" s="915" t="s">
        <v>1309</v>
      </c>
      <c r="B19" s="917">
        <v>17050.880000000005</v>
      </c>
      <c r="D19" t="s">
        <v>1342</v>
      </c>
      <c r="F19">
        <v>2553.14</v>
      </c>
      <c r="G19" t="s">
        <v>33</v>
      </c>
      <c r="N19" s="925" t="s">
        <v>1309</v>
      </c>
      <c r="O19" s="926">
        <f t="shared" si="0"/>
        <v>17050.880000000005</v>
      </c>
    </row>
    <row r="20" spans="1:15" x14ac:dyDescent="0.35">
      <c r="A20" s="915" t="s">
        <v>1310</v>
      </c>
      <c r="B20" s="917">
        <v>6625.2484999999979</v>
      </c>
      <c r="N20" s="925" t="s">
        <v>1310</v>
      </c>
      <c r="O20" s="926">
        <f>+B20</f>
        <v>6625.2484999999979</v>
      </c>
    </row>
    <row r="21" spans="1:15" x14ac:dyDescent="0.35">
      <c r="A21" s="915" t="s">
        <v>1311</v>
      </c>
      <c r="B21" s="917">
        <v>13615.325000000001</v>
      </c>
      <c r="G21" t="s">
        <v>40</v>
      </c>
      <c r="N21" s="925" t="s">
        <v>1359</v>
      </c>
      <c r="O21" s="926">
        <f>+F28</f>
        <v>2126.39</v>
      </c>
    </row>
    <row r="22" spans="1:15" x14ac:dyDescent="0.35">
      <c r="A22" s="915" t="s">
        <v>1312</v>
      </c>
      <c r="B22" s="917">
        <v>6046.2</v>
      </c>
      <c r="D22" t="s">
        <v>1343</v>
      </c>
      <c r="F22">
        <v>32872.06</v>
      </c>
      <c r="G22" t="s">
        <v>48</v>
      </c>
      <c r="N22" s="925" t="s">
        <v>1311</v>
      </c>
      <c r="O22" s="926">
        <f>+B21</f>
        <v>13615.325000000001</v>
      </c>
    </row>
    <row r="23" spans="1:15" x14ac:dyDescent="0.35">
      <c r="A23" s="915" t="s">
        <v>1313</v>
      </c>
      <c r="B23" s="917">
        <v>4150</v>
      </c>
      <c r="N23" s="925" t="s">
        <v>1312</v>
      </c>
      <c r="O23" s="926">
        <f>+B22</f>
        <v>6046.2</v>
      </c>
    </row>
    <row r="24" spans="1:15" x14ac:dyDescent="0.35">
      <c r="A24" s="915" t="s">
        <v>1314</v>
      </c>
      <c r="B24" s="917">
        <v>10000</v>
      </c>
      <c r="N24" s="925" t="s">
        <v>1313</v>
      </c>
      <c r="O24" s="926">
        <f>+B23</f>
        <v>4150</v>
      </c>
    </row>
    <row r="25" spans="1:15" x14ac:dyDescent="0.35">
      <c r="A25" s="915" t="s">
        <v>1315</v>
      </c>
      <c r="B25" s="917">
        <v>13327.279999999995</v>
      </c>
      <c r="G25" t="s">
        <v>94</v>
      </c>
      <c r="N25" s="925" t="s">
        <v>1314</v>
      </c>
      <c r="O25" s="926">
        <f>+B24+F55</f>
        <v>32753.52473631332</v>
      </c>
    </row>
    <row r="26" spans="1:15" x14ac:dyDescent="0.35">
      <c r="A26" s="915" t="s">
        <v>1316</v>
      </c>
      <c r="B26" s="917">
        <v>4500</v>
      </c>
      <c r="N26" s="925" t="s">
        <v>1315</v>
      </c>
      <c r="O26" s="926">
        <f>+B25</f>
        <v>13327.279999999995</v>
      </c>
    </row>
    <row r="27" spans="1:15" x14ac:dyDescent="0.35">
      <c r="A27" s="915" t="s">
        <v>1317</v>
      </c>
      <c r="B27" s="917">
        <v>2000</v>
      </c>
      <c r="D27" t="s">
        <v>1344</v>
      </c>
      <c r="F27" s="916">
        <v>31237.73</v>
      </c>
      <c r="G27" t="s">
        <v>1368</v>
      </c>
      <c r="N27" s="925" t="s">
        <v>1316</v>
      </c>
      <c r="O27" s="926">
        <f>+B26</f>
        <v>4500</v>
      </c>
    </row>
    <row r="28" spans="1:15" x14ac:dyDescent="0.35">
      <c r="A28" s="915" t="s">
        <v>1318</v>
      </c>
      <c r="B28" s="917">
        <v>5835.16</v>
      </c>
      <c r="D28" t="s">
        <v>1345</v>
      </c>
      <c r="F28">
        <v>2126.39</v>
      </c>
      <c r="G28" t="s">
        <v>100</v>
      </c>
      <c r="N28" s="925" t="s">
        <v>1317</v>
      </c>
      <c r="O28" s="926">
        <f>+B27</f>
        <v>2000</v>
      </c>
    </row>
    <row r="29" spans="1:15" x14ac:dyDescent="0.35">
      <c r="A29" s="915" t="s">
        <v>1319</v>
      </c>
      <c r="B29" s="917">
        <v>15000</v>
      </c>
      <c r="N29" s="925" t="s">
        <v>1318</v>
      </c>
      <c r="O29" s="926">
        <f>+B28</f>
        <v>5835.16</v>
      </c>
    </row>
    <row r="30" spans="1:15" x14ac:dyDescent="0.35">
      <c r="A30" s="915" t="s">
        <v>1320</v>
      </c>
      <c r="B30" s="917">
        <v>57800</v>
      </c>
      <c r="G30" t="s">
        <v>117</v>
      </c>
      <c r="N30" s="925" t="s">
        <v>1319</v>
      </c>
      <c r="O30" s="926">
        <f>+B29+F39</f>
        <v>21626.959999999999</v>
      </c>
    </row>
    <row r="31" spans="1:15" x14ac:dyDescent="0.35">
      <c r="A31" s="915" t="s">
        <v>1321</v>
      </c>
      <c r="B31" s="917">
        <v>5000</v>
      </c>
      <c r="G31" t="s">
        <v>119</v>
      </c>
      <c r="N31" s="925" t="s">
        <v>1320</v>
      </c>
      <c r="O31" s="933">
        <f>+B30+F40+F41</f>
        <v>243169.28999999998</v>
      </c>
    </row>
    <row r="32" spans="1:15" x14ac:dyDescent="0.35">
      <c r="A32" s="915" t="s">
        <v>1322</v>
      </c>
      <c r="B32" s="917">
        <v>10000</v>
      </c>
      <c r="D32" t="s">
        <v>1346</v>
      </c>
      <c r="G32" t="s">
        <v>121</v>
      </c>
      <c r="N32" s="925" t="s">
        <v>1321</v>
      </c>
      <c r="O32" s="926">
        <f>+B31</f>
        <v>5000</v>
      </c>
    </row>
    <row r="33" spans="1:15" x14ac:dyDescent="0.35">
      <c r="A33" s="915" t="s">
        <v>1323</v>
      </c>
      <c r="B33" s="917">
        <v>10000</v>
      </c>
      <c r="D33" t="s">
        <v>1346</v>
      </c>
      <c r="G33" t="s">
        <v>125</v>
      </c>
      <c r="N33" s="925" t="s">
        <v>1322</v>
      </c>
      <c r="O33" s="926">
        <f t="shared" ref="O33:O38" si="1">+B32</f>
        <v>10000</v>
      </c>
    </row>
    <row r="34" spans="1:15" x14ac:dyDescent="0.35">
      <c r="A34" s="915" t="s">
        <v>1324</v>
      </c>
      <c r="B34" s="917">
        <v>10000</v>
      </c>
      <c r="D34" t="s">
        <v>1346</v>
      </c>
      <c r="G34" t="s">
        <v>127</v>
      </c>
      <c r="N34" s="925" t="s">
        <v>1323</v>
      </c>
      <c r="O34" s="926">
        <f t="shared" si="1"/>
        <v>10000</v>
      </c>
    </row>
    <row r="35" spans="1:15" x14ac:dyDescent="0.35">
      <c r="A35" s="915" t="s">
        <v>1325</v>
      </c>
      <c r="B35" s="917">
        <v>5000</v>
      </c>
      <c r="N35" s="925" t="s">
        <v>1324</v>
      </c>
      <c r="O35" s="926">
        <f t="shared" si="1"/>
        <v>10000</v>
      </c>
    </row>
    <row r="36" spans="1:15" x14ac:dyDescent="0.35">
      <c r="A36" s="915" t="s">
        <v>1326</v>
      </c>
      <c r="B36" s="917">
        <v>8013.63</v>
      </c>
      <c r="G36" t="s">
        <v>133</v>
      </c>
      <c r="N36" s="925" t="s">
        <v>1325</v>
      </c>
      <c r="O36" s="926">
        <f t="shared" si="1"/>
        <v>5000</v>
      </c>
    </row>
    <row r="37" spans="1:15" x14ac:dyDescent="0.35">
      <c r="A37" s="915" t="s">
        <v>1327</v>
      </c>
      <c r="B37" s="917">
        <v>9000</v>
      </c>
      <c r="D37" t="s">
        <v>1347</v>
      </c>
      <c r="G37" t="s">
        <v>137</v>
      </c>
      <c r="N37" s="925" t="s">
        <v>1326</v>
      </c>
      <c r="O37" s="926">
        <f t="shared" si="1"/>
        <v>8013.63</v>
      </c>
    </row>
    <row r="38" spans="1:15" x14ac:dyDescent="0.35">
      <c r="A38" t="s">
        <v>1328</v>
      </c>
      <c r="B38" s="918">
        <v>170592.18</v>
      </c>
      <c r="D38" t="s">
        <v>1346</v>
      </c>
      <c r="G38" t="s">
        <v>139</v>
      </c>
      <c r="N38" s="925" t="s">
        <v>1327</v>
      </c>
      <c r="O38" s="926">
        <f t="shared" si="1"/>
        <v>9000</v>
      </c>
    </row>
    <row r="39" spans="1:15" x14ac:dyDescent="0.35">
      <c r="A39" t="s">
        <v>1329</v>
      </c>
      <c r="B39" s="917">
        <v>8515.6200000000008</v>
      </c>
      <c r="D39" t="s">
        <v>1346</v>
      </c>
      <c r="F39">
        <v>6626.96</v>
      </c>
      <c r="G39" t="s">
        <v>141</v>
      </c>
      <c r="N39" s="924" t="s">
        <v>1328</v>
      </c>
      <c r="O39" s="926">
        <f>+B38+F49</f>
        <v>184323.38</v>
      </c>
    </row>
    <row r="40" spans="1:15" x14ac:dyDescent="0.35">
      <c r="A40" t="s">
        <v>1330</v>
      </c>
      <c r="B40" s="917">
        <v>21999.997000000003</v>
      </c>
      <c r="D40" t="s">
        <v>1348</v>
      </c>
      <c r="F40">
        <v>176900.90999999997</v>
      </c>
      <c r="G40" t="s">
        <v>143</v>
      </c>
      <c r="N40" s="924" t="s">
        <v>1329</v>
      </c>
      <c r="O40" s="926">
        <f>+B39+F50</f>
        <v>37415.839999999997</v>
      </c>
    </row>
    <row r="41" spans="1:15" x14ac:dyDescent="0.35">
      <c r="A41" t="s">
        <v>1331</v>
      </c>
      <c r="D41" t="s">
        <v>1346</v>
      </c>
      <c r="F41" s="932">
        <f>+[2]Feuil1!$C$63</f>
        <v>8468.3799999999992</v>
      </c>
      <c r="G41" s="932" t="s">
        <v>143</v>
      </c>
      <c r="H41" s="932"/>
      <c r="N41" s="924" t="s">
        <v>1330</v>
      </c>
      <c r="O41" s="926">
        <f>+B40+F51</f>
        <v>35716.997000000003</v>
      </c>
    </row>
    <row r="42" spans="1:15" x14ac:dyDescent="0.35">
      <c r="A42" s="930" t="s">
        <v>7</v>
      </c>
      <c r="B42" s="929">
        <f>SUM(B2:B41)</f>
        <v>589922.86211290315</v>
      </c>
      <c r="N42" s="924" t="s">
        <v>1331</v>
      </c>
      <c r="O42" s="926">
        <f>+B41</f>
        <v>0</v>
      </c>
    </row>
    <row r="43" spans="1:15" x14ac:dyDescent="0.35">
      <c r="G43" t="s">
        <v>149</v>
      </c>
      <c r="N43" s="928" t="s">
        <v>7</v>
      </c>
      <c r="O43" s="929">
        <f>SUM(O2:O42)</f>
        <v>982986.0393208341</v>
      </c>
    </row>
    <row r="44" spans="1:15" x14ac:dyDescent="0.35">
      <c r="D44" t="s">
        <v>1346</v>
      </c>
      <c r="G44" t="s">
        <v>151</v>
      </c>
      <c r="N44" s="927" t="s">
        <v>1366</v>
      </c>
      <c r="O44" s="917">
        <f>+O43-(B42+F58)</f>
        <v>0</v>
      </c>
    </row>
    <row r="45" spans="1:15" x14ac:dyDescent="0.35">
      <c r="D45" t="s">
        <v>1346</v>
      </c>
      <c r="G45" t="s">
        <v>157</v>
      </c>
    </row>
    <row r="46" spans="1:15" x14ac:dyDescent="0.35">
      <c r="D46" t="s">
        <v>1346</v>
      </c>
      <c r="G46" t="s">
        <v>159</v>
      </c>
    </row>
    <row r="47" spans="1:15" x14ac:dyDescent="0.35">
      <c r="D47" t="s">
        <v>1346</v>
      </c>
      <c r="G47" t="s">
        <v>161</v>
      </c>
    </row>
    <row r="49" spans="2:10" x14ac:dyDescent="0.35">
      <c r="D49" t="s">
        <v>1349</v>
      </c>
      <c r="F49">
        <v>13731.2</v>
      </c>
      <c r="G49" t="s">
        <v>211</v>
      </c>
    </row>
    <row r="50" spans="2:10" x14ac:dyDescent="0.35">
      <c r="D50" t="s">
        <v>1350</v>
      </c>
      <c r="F50">
        <v>28900.219999999994</v>
      </c>
      <c r="G50" t="s">
        <v>212</v>
      </c>
    </row>
    <row r="51" spans="2:10" x14ac:dyDescent="0.35">
      <c r="D51" t="s">
        <v>1351</v>
      </c>
      <c r="F51">
        <v>13716.999999999998</v>
      </c>
      <c r="G51" t="s">
        <v>213</v>
      </c>
    </row>
    <row r="52" spans="2:10" x14ac:dyDescent="0.35">
      <c r="D52" t="s">
        <v>1352</v>
      </c>
      <c r="E52" t="s">
        <v>271</v>
      </c>
      <c r="F52">
        <f>SUM(F13:F51)</f>
        <v>346306.07999999996</v>
      </c>
    </row>
    <row r="54" spans="2:10" x14ac:dyDescent="0.35">
      <c r="D54" t="s">
        <v>1353</v>
      </c>
      <c r="F54">
        <v>24003.572471617666</v>
      </c>
      <c r="G54" t="s">
        <v>16</v>
      </c>
    </row>
    <row r="55" spans="2:10" x14ac:dyDescent="0.35">
      <c r="F55">
        <v>22753.52473631332</v>
      </c>
      <c r="G55" t="s">
        <v>125</v>
      </c>
    </row>
    <row r="56" spans="2:10" x14ac:dyDescent="0.35">
      <c r="E56" t="s">
        <v>271</v>
      </c>
      <c r="F56">
        <v>46757.097207930987</v>
      </c>
    </row>
    <row r="58" spans="2:10" x14ac:dyDescent="0.35">
      <c r="D58" s="930" t="s">
        <v>1354</v>
      </c>
      <c r="E58" s="930"/>
      <c r="F58" s="931">
        <f>+F56+F52</f>
        <v>393063.17720793094</v>
      </c>
    </row>
    <row r="59" spans="2:10" x14ac:dyDescent="0.35">
      <c r="B59" s="935">
        <f>F58+B42</f>
        <v>982986.0393208341</v>
      </c>
    </row>
    <row r="62" spans="2:10" x14ac:dyDescent="0.35">
      <c r="J62" s="934">
        <f>640011.42+F58</f>
        <v>1033074.597207931</v>
      </c>
    </row>
    <row r="63" spans="2:10" x14ac:dyDescent="0.35">
      <c r="J63" s="916">
        <f>348483.72+59677.39</f>
        <v>408161.11</v>
      </c>
    </row>
    <row r="64" spans="2:10" x14ac:dyDescent="0.35">
      <c r="J64" s="934">
        <f>SUM(J62:J63)</f>
        <v>1441235.707207931</v>
      </c>
    </row>
    <row r="65" spans="10:12" x14ac:dyDescent="0.35">
      <c r="J65" s="934">
        <f>+J64-'[3]1) Tableau budgétaire'!$G$188</f>
        <v>1244974.0247687267</v>
      </c>
      <c r="L65">
        <v>137</v>
      </c>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F558-2615-4A2F-93F6-40351560C9EA}">
  <sheetPr>
    <tabColor theme="0"/>
  </sheetPr>
  <dimension ref="D4:E12"/>
  <sheetViews>
    <sheetView workbookViewId="0">
      <selection activeCell="H11" sqref="H11"/>
    </sheetView>
  </sheetViews>
  <sheetFormatPr baseColWidth="10" defaultColWidth="8.7265625" defaultRowHeight="14.5" x14ac:dyDescent="0.35"/>
  <cols>
    <col min="4" max="4" width="9.453125" bestFit="1" customWidth="1"/>
  </cols>
  <sheetData>
    <row r="4" spans="4:5" x14ac:dyDescent="0.35">
      <c r="D4" t="s">
        <v>1367</v>
      </c>
    </row>
    <row r="5" spans="4:5" x14ac:dyDescent="0.35">
      <c r="D5" s="922">
        <v>45047</v>
      </c>
      <c r="E5" s="921">
        <v>2063.09</v>
      </c>
    </row>
    <row r="6" spans="4:5" x14ac:dyDescent="0.35">
      <c r="D6" s="922">
        <v>45017</v>
      </c>
      <c r="E6" s="921">
        <v>2058.87</v>
      </c>
    </row>
    <row r="7" spans="4:5" x14ac:dyDescent="0.35">
      <c r="D7" s="922">
        <v>44986</v>
      </c>
      <c r="E7" s="921">
        <v>2049.2399999999998</v>
      </c>
    </row>
    <row r="8" spans="4:5" x14ac:dyDescent="0.35">
      <c r="D8" s="922">
        <v>44958</v>
      </c>
      <c r="E8" s="921">
        <v>2047.35</v>
      </c>
    </row>
    <row r="9" spans="4:5" x14ac:dyDescent="0.35">
      <c r="D9" s="922">
        <v>44927</v>
      </c>
      <c r="E9" s="923">
        <v>2040</v>
      </c>
    </row>
    <row r="10" spans="4:5" x14ac:dyDescent="0.35">
      <c r="D10" s="922">
        <v>44896</v>
      </c>
      <c r="E10" s="921">
        <v>2042.91</v>
      </c>
    </row>
    <row r="11" spans="4:5" x14ac:dyDescent="0.35">
      <c r="D11" s="922">
        <v>44866</v>
      </c>
      <c r="E11" s="921">
        <v>2036.56</v>
      </c>
    </row>
    <row r="12" spans="4:5" x14ac:dyDescent="0.35">
      <c r="E12" s="921">
        <f>AVERAGE(E5:E11)</f>
        <v>2048.2885714285712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2870B-99D2-4155-931F-DD07A2F78B06}">
  <sheetPr>
    <tabColor theme="0"/>
  </sheetPr>
  <dimension ref="A1:C23"/>
  <sheetViews>
    <sheetView topLeftCell="A10" workbookViewId="0">
      <selection activeCell="C23" sqref="C23"/>
    </sheetView>
  </sheetViews>
  <sheetFormatPr baseColWidth="10" defaultColWidth="8.7265625" defaultRowHeight="14.5" x14ac:dyDescent="0.35"/>
  <cols>
    <col min="1" max="1" width="15.90625" bestFit="1" customWidth="1"/>
    <col min="2" max="2" width="15" bestFit="1" customWidth="1"/>
    <col min="3" max="3" width="10" bestFit="1" customWidth="1"/>
  </cols>
  <sheetData>
    <row r="1" spans="1:2" x14ac:dyDescent="0.35">
      <c r="A1" s="919" t="s">
        <v>1334</v>
      </c>
      <c r="B1" t="s">
        <v>1335</v>
      </c>
    </row>
    <row r="2" spans="1:2" x14ac:dyDescent="0.35">
      <c r="A2" s="920" t="s">
        <v>911</v>
      </c>
      <c r="B2">
        <v>5365.1750000000002</v>
      </c>
    </row>
    <row r="3" spans="1:2" x14ac:dyDescent="0.35">
      <c r="A3" s="920" t="s">
        <v>820</v>
      </c>
      <c r="B3">
        <v>25989.989999999998</v>
      </c>
    </row>
    <row r="4" spans="1:2" x14ac:dyDescent="0.35">
      <c r="A4" s="920" t="s">
        <v>721</v>
      </c>
      <c r="B4">
        <v>4774.6750000000002</v>
      </c>
    </row>
    <row r="5" spans="1:2" x14ac:dyDescent="0.35">
      <c r="A5" s="920" t="s">
        <v>1011</v>
      </c>
      <c r="B5">
        <v>28100.413499999999</v>
      </c>
    </row>
    <row r="6" spans="1:2" x14ac:dyDescent="0.35">
      <c r="A6" s="920" t="s">
        <v>795</v>
      </c>
      <c r="B6">
        <v>55043.345933472003</v>
      </c>
    </row>
    <row r="7" spans="1:2" x14ac:dyDescent="0.35">
      <c r="A7" s="920" t="s">
        <v>828</v>
      </c>
      <c r="B7">
        <v>27428.425000000003</v>
      </c>
    </row>
    <row r="8" spans="1:2" x14ac:dyDescent="0.35">
      <c r="A8" s="920" t="s">
        <v>877</v>
      </c>
      <c r="B8">
        <v>27119.199999999997</v>
      </c>
    </row>
    <row r="9" spans="1:2" x14ac:dyDescent="0.35">
      <c r="A9" s="920" t="s">
        <v>1194</v>
      </c>
      <c r="B9">
        <v>4998</v>
      </c>
    </row>
    <row r="10" spans="1:2" x14ac:dyDescent="0.35">
      <c r="A10" s="920" t="s">
        <v>679</v>
      </c>
      <c r="B10">
        <v>29549.35</v>
      </c>
    </row>
    <row r="11" spans="1:2" x14ac:dyDescent="0.35">
      <c r="A11" s="920" t="s">
        <v>797</v>
      </c>
      <c r="B11">
        <v>31763.8815</v>
      </c>
    </row>
    <row r="12" spans="1:2" x14ac:dyDescent="0.35">
      <c r="A12" s="920" t="s">
        <v>685</v>
      </c>
      <c r="B12">
        <v>16007.674999999999</v>
      </c>
    </row>
    <row r="13" spans="1:2" x14ac:dyDescent="0.35">
      <c r="A13" s="920" t="s">
        <v>723</v>
      </c>
      <c r="B13">
        <v>36988.060772324199</v>
      </c>
    </row>
    <row r="14" spans="1:2" x14ac:dyDescent="0.35">
      <c r="A14" s="920" t="s">
        <v>1245</v>
      </c>
      <c r="B14">
        <v>8305.8120995786048</v>
      </c>
    </row>
    <row r="15" spans="1:2" x14ac:dyDescent="0.35">
      <c r="A15" s="920" t="s">
        <v>1050</v>
      </c>
      <c r="B15">
        <v>20432.107929335434</v>
      </c>
    </row>
    <row r="16" spans="1:2" x14ac:dyDescent="0.35">
      <c r="A16" s="920" t="s">
        <v>739</v>
      </c>
      <c r="B16">
        <v>17234.733192788131</v>
      </c>
    </row>
    <row r="17" spans="1:3" x14ac:dyDescent="0.35">
      <c r="A17" s="920" t="s">
        <v>1081</v>
      </c>
      <c r="B17">
        <v>4790.4685709742353</v>
      </c>
    </row>
    <row r="18" spans="1:3" x14ac:dyDescent="0.35">
      <c r="A18" s="920" t="s">
        <v>1206</v>
      </c>
      <c r="B18">
        <v>65317.793935285343</v>
      </c>
    </row>
    <row r="19" spans="1:3" x14ac:dyDescent="0.35">
      <c r="A19" s="920" t="s">
        <v>1332</v>
      </c>
      <c r="B19">
        <v>0</v>
      </c>
    </row>
    <row r="20" spans="1:3" x14ac:dyDescent="0.35">
      <c r="A20" s="920" t="s">
        <v>1333</v>
      </c>
      <c r="B20" s="917">
        <v>409209.10743375804</v>
      </c>
    </row>
    <row r="23" spans="1:3" x14ac:dyDescent="0.35">
      <c r="C23" s="916">
        <f>+GETPIVOTDATA("USD AMT",$A$1)-348483.72</f>
        <v>60725.387433758064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2EC71-2827-45A0-81F2-5FD864E495D2}">
  <sheetPr>
    <tabColor theme="0"/>
  </sheetPr>
  <dimension ref="A1:XFB612"/>
  <sheetViews>
    <sheetView topLeftCell="A593" workbookViewId="0">
      <selection activeCell="H608" sqref="H608"/>
    </sheetView>
  </sheetViews>
  <sheetFormatPr baseColWidth="10" defaultColWidth="9.1796875" defaultRowHeight="14" x14ac:dyDescent="0.3"/>
  <cols>
    <col min="1" max="1" width="13.1796875" style="307" bestFit="1" customWidth="1"/>
    <col min="2" max="2" width="11" style="308" bestFit="1" customWidth="1"/>
    <col min="3" max="3" width="16.1796875" style="314" customWidth="1"/>
    <col min="4" max="4" width="29.7265625" style="314" bestFit="1" customWidth="1"/>
    <col min="5" max="5" width="16.1796875" style="309" bestFit="1" customWidth="1"/>
    <col min="6" max="6" width="56.54296875" style="911" customWidth="1"/>
    <col min="7" max="7" width="21.7265625" style="310" customWidth="1"/>
    <col min="8" max="8" width="17.54296875" style="307" customWidth="1"/>
    <col min="9" max="9" width="16.26953125" style="311" bestFit="1" customWidth="1"/>
    <col min="10" max="10" width="16.26953125" style="312" hidden="1" customWidth="1"/>
    <col min="11" max="11" width="11.26953125" style="307" bestFit="1" customWidth="1"/>
    <col min="12" max="12" width="13.54296875" style="307" bestFit="1" customWidth="1"/>
    <col min="13" max="16384" width="9.1796875" style="307"/>
  </cols>
  <sheetData>
    <row r="1" spans="1:11" x14ac:dyDescent="0.3">
      <c r="C1" s="307"/>
      <c r="D1" s="307"/>
      <c r="F1" s="307"/>
    </row>
    <row r="2" spans="1:11" x14ac:dyDescent="0.3">
      <c r="C2" s="307"/>
      <c r="D2" s="307"/>
      <c r="F2" s="307"/>
      <c r="H2" s="313"/>
    </row>
    <row r="3" spans="1:11" x14ac:dyDescent="0.3">
      <c r="C3" s="307"/>
      <c r="D3" s="307"/>
      <c r="F3" s="307"/>
    </row>
    <row r="4" spans="1:11" x14ac:dyDescent="0.3">
      <c r="C4" s="307"/>
      <c r="D4" s="307"/>
      <c r="F4" s="307"/>
    </row>
    <row r="5" spans="1:11" x14ac:dyDescent="0.3">
      <c r="F5" s="314"/>
      <c r="K5" s="307">
        <v>2000</v>
      </c>
    </row>
    <row r="6" spans="1:11" ht="16.5" x14ac:dyDescent="0.35">
      <c r="B6" s="315" t="s">
        <v>667</v>
      </c>
      <c r="C6" s="316" t="s">
        <v>668</v>
      </c>
      <c r="D6" s="317"/>
      <c r="E6" s="318"/>
      <c r="F6" s="314"/>
    </row>
    <row r="7" spans="1:11" ht="22.5" x14ac:dyDescent="0.45">
      <c r="C7" s="319"/>
      <c r="D7" s="320"/>
      <c r="E7" s="321"/>
      <c r="F7" s="314"/>
    </row>
    <row r="8" spans="1:11" s="322" customFormat="1" ht="28" x14ac:dyDescent="0.3">
      <c r="B8" s="323" t="s">
        <v>669</v>
      </c>
      <c r="C8" s="324" t="s">
        <v>670</v>
      </c>
      <c r="D8" s="324" t="s">
        <v>671</v>
      </c>
      <c r="E8" s="325" t="s">
        <v>672</v>
      </c>
      <c r="F8" s="324" t="s">
        <v>673</v>
      </c>
      <c r="G8" s="326" t="s">
        <v>674</v>
      </c>
      <c r="H8" s="324" t="s">
        <v>675</v>
      </c>
      <c r="I8" s="327" t="s">
        <v>676</v>
      </c>
      <c r="J8" s="328" t="s">
        <v>677</v>
      </c>
      <c r="K8" s="329"/>
    </row>
    <row r="9" spans="1:11" s="322" customFormat="1" ht="14.5" thickBot="1" x14ac:dyDescent="0.35">
      <c r="B9" s="330">
        <v>44446</v>
      </c>
      <c r="C9" s="331">
        <v>1701</v>
      </c>
      <c r="D9" s="331" t="s">
        <v>678</v>
      </c>
      <c r="E9" s="332" t="s">
        <v>679</v>
      </c>
      <c r="F9" s="331" t="s">
        <v>680</v>
      </c>
      <c r="G9" s="333">
        <f>2919000-1177800</f>
        <v>1741200</v>
      </c>
      <c r="H9" s="334" t="s">
        <v>681</v>
      </c>
      <c r="I9" s="335">
        <f>G9/K$5</f>
        <v>870.6</v>
      </c>
      <c r="J9" s="328"/>
    </row>
    <row r="10" spans="1:11" s="322" customFormat="1" x14ac:dyDescent="0.3">
      <c r="A10" s="977" t="s">
        <v>682</v>
      </c>
      <c r="B10" s="336">
        <v>44600</v>
      </c>
      <c r="C10" s="337" t="s">
        <v>683</v>
      </c>
      <c r="D10" s="337" t="s">
        <v>684</v>
      </c>
      <c r="E10" s="338" t="s">
        <v>685</v>
      </c>
      <c r="F10" s="339" t="s">
        <v>686</v>
      </c>
      <c r="G10" s="340">
        <v>125000</v>
      </c>
      <c r="H10" s="341" t="s">
        <v>681</v>
      </c>
      <c r="I10" s="335">
        <f t="shared" ref="I10:I73" si="0">G10/K$5</f>
        <v>62.5</v>
      </c>
      <c r="J10" s="328"/>
    </row>
    <row r="11" spans="1:11" s="322" customFormat="1" x14ac:dyDescent="0.3">
      <c r="A11" s="978"/>
      <c r="B11" s="336">
        <v>44600</v>
      </c>
      <c r="C11" s="337" t="s">
        <v>346</v>
      </c>
      <c r="D11" s="337" t="s">
        <v>684</v>
      </c>
      <c r="E11" s="338" t="s">
        <v>685</v>
      </c>
      <c r="F11" s="339" t="s">
        <v>687</v>
      </c>
      <c r="G11" s="342">
        <v>100000</v>
      </c>
      <c r="H11" s="341" t="s">
        <v>681</v>
      </c>
      <c r="I11" s="335">
        <f t="shared" si="0"/>
        <v>50</v>
      </c>
      <c r="J11" s="328"/>
    </row>
    <row r="12" spans="1:11" s="322" customFormat="1" x14ac:dyDescent="0.3">
      <c r="A12" s="978"/>
      <c r="B12" s="336">
        <v>44601</v>
      </c>
      <c r="C12" s="337" t="s">
        <v>688</v>
      </c>
      <c r="D12" s="337" t="s">
        <v>684</v>
      </c>
      <c r="E12" s="338" t="s">
        <v>685</v>
      </c>
      <c r="F12" s="339" t="s">
        <v>689</v>
      </c>
      <c r="G12" s="342">
        <v>36000</v>
      </c>
      <c r="H12" s="341" t="s">
        <v>681</v>
      </c>
      <c r="I12" s="335">
        <f t="shared" si="0"/>
        <v>18</v>
      </c>
      <c r="J12" s="328"/>
    </row>
    <row r="13" spans="1:11" s="322" customFormat="1" x14ac:dyDescent="0.3">
      <c r="A13" s="978"/>
      <c r="B13" s="336">
        <v>44601</v>
      </c>
      <c r="C13" s="337" t="s">
        <v>690</v>
      </c>
      <c r="D13" s="337" t="s">
        <v>684</v>
      </c>
      <c r="E13" s="338" t="s">
        <v>685</v>
      </c>
      <c r="F13" s="339" t="s">
        <v>687</v>
      </c>
      <c r="G13" s="342">
        <v>100000</v>
      </c>
      <c r="H13" s="341" t="s">
        <v>681</v>
      </c>
      <c r="I13" s="335">
        <f t="shared" si="0"/>
        <v>50</v>
      </c>
      <c r="J13" s="328"/>
    </row>
    <row r="14" spans="1:11" s="322" customFormat="1" x14ac:dyDescent="0.3">
      <c r="A14" s="978"/>
      <c r="B14" s="336">
        <v>44602</v>
      </c>
      <c r="C14" s="337" t="s">
        <v>691</v>
      </c>
      <c r="D14" s="337" t="s">
        <v>684</v>
      </c>
      <c r="E14" s="338" t="s">
        <v>685</v>
      </c>
      <c r="F14" s="339" t="s">
        <v>692</v>
      </c>
      <c r="G14" s="342">
        <v>126000</v>
      </c>
      <c r="H14" s="341" t="s">
        <v>681</v>
      </c>
      <c r="I14" s="335">
        <f t="shared" si="0"/>
        <v>63</v>
      </c>
      <c r="J14" s="328"/>
    </row>
    <row r="15" spans="1:11" s="322" customFormat="1" x14ac:dyDescent="0.3">
      <c r="A15" s="978"/>
      <c r="B15" s="336">
        <v>44602</v>
      </c>
      <c r="C15" s="337" t="s">
        <v>693</v>
      </c>
      <c r="D15" s="337" t="s">
        <v>684</v>
      </c>
      <c r="E15" s="338" t="s">
        <v>685</v>
      </c>
      <c r="F15" s="339" t="s">
        <v>687</v>
      </c>
      <c r="G15" s="342">
        <v>100000</v>
      </c>
      <c r="H15" s="341" t="s">
        <v>681</v>
      </c>
      <c r="I15" s="335">
        <f t="shared" si="0"/>
        <v>50</v>
      </c>
      <c r="J15" s="328"/>
    </row>
    <row r="16" spans="1:11" s="322" customFormat="1" x14ac:dyDescent="0.3">
      <c r="A16" s="978"/>
      <c r="B16" s="336">
        <v>44600</v>
      </c>
      <c r="C16" s="337" t="s">
        <v>694</v>
      </c>
      <c r="D16" s="337" t="s">
        <v>684</v>
      </c>
      <c r="E16" s="338" t="s">
        <v>685</v>
      </c>
      <c r="F16" s="339" t="s">
        <v>695</v>
      </c>
      <c r="G16" s="342">
        <v>83000</v>
      </c>
      <c r="H16" s="341" t="s">
        <v>681</v>
      </c>
      <c r="I16" s="335">
        <f t="shared" si="0"/>
        <v>41.5</v>
      </c>
      <c r="J16" s="328"/>
    </row>
    <row r="17" spans="1:10" s="322" customFormat="1" x14ac:dyDescent="0.3">
      <c r="A17" s="978"/>
      <c r="B17" s="336">
        <v>44601</v>
      </c>
      <c r="C17" s="337" t="s">
        <v>696</v>
      </c>
      <c r="D17" s="337" t="s">
        <v>684</v>
      </c>
      <c r="E17" s="338" t="s">
        <v>685</v>
      </c>
      <c r="F17" s="339" t="s">
        <v>695</v>
      </c>
      <c r="G17" s="342">
        <v>86000</v>
      </c>
      <c r="H17" s="341" t="s">
        <v>681</v>
      </c>
      <c r="I17" s="335">
        <f t="shared" si="0"/>
        <v>43</v>
      </c>
      <c r="J17" s="328"/>
    </row>
    <row r="18" spans="1:10" s="322" customFormat="1" x14ac:dyDescent="0.3">
      <c r="A18" s="978"/>
      <c r="B18" s="336">
        <v>44608</v>
      </c>
      <c r="C18" s="337" t="s">
        <v>360</v>
      </c>
      <c r="D18" s="337" t="s">
        <v>684</v>
      </c>
      <c r="E18" s="338" t="s">
        <v>685</v>
      </c>
      <c r="F18" s="339" t="s">
        <v>697</v>
      </c>
      <c r="G18" s="342">
        <v>6000</v>
      </c>
      <c r="H18" s="341" t="s">
        <v>681</v>
      </c>
      <c r="I18" s="335">
        <f t="shared" si="0"/>
        <v>3</v>
      </c>
      <c r="J18" s="328"/>
    </row>
    <row r="19" spans="1:10" s="322" customFormat="1" x14ac:dyDescent="0.3">
      <c r="A19" s="978"/>
      <c r="B19" s="336">
        <v>44606</v>
      </c>
      <c r="C19" s="337" t="s">
        <v>362</v>
      </c>
      <c r="D19" s="337" t="s">
        <v>684</v>
      </c>
      <c r="E19" s="338" t="s">
        <v>685</v>
      </c>
      <c r="F19" s="339" t="s">
        <v>698</v>
      </c>
      <c r="G19" s="342">
        <v>214000</v>
      </c>
      <c r="H19" s="341" t="s">
        <v>681</v>
      </c>
      <c r="I19" s="335">
        <f t="shared" si="0"/>
        <v>107</v>
      </c>
      <c r="J19" s="328"/>
    </row>
    <row r="20" spans="1:10" s="322" customFormat="1" x14ac:dyDescent="0.3">
      <c r="A20" s="978"/>
      <c r="B20" s="336">
        <v>44607</v>
      </c>
      <c r="C20" s="337" t="s">
        <v>699</v>
      </c>
      <c r="D20" s="337" t="s">
        <v>684</v>
      </c>
      <c r="E20" s="338" t="s">
        <v>685</v>
      </c>
      <c r="F20" s="339" t="s">
        <v>700</v>
      </c>
      <c r="G20" s="342">
        <v>1250000</v>
      </c>
      <c r="H20" s="341" t="s">
        <v>681</v>
      </c>
      <c r="I20" s="335">
        <f t="shared" si="0"/>
        <v>625</v>
      </c>
      <c r="J20" s="328"/>
    </row>
    <row r="21" spans="1:10" s="322" customFormat="1" x14ac:dyDescent="0.3">
      <c r="A21" s="978"/>
      <c r="B21" s="336">
        <v>44607</v>
      </c>
      <c r="C21" s="337" t="s">
        <v>366</v>
      </c>
      <c r="D21" s="337" t="s">
        <v>684</v>
      </c>
      <c r="E21" s="338" t="s">
        <v>685</v>
      </c>
      <c r="F21" s="339" t="s">
        <v>701</v>
      </c>
      <c r="G21" s="342">
        <v>750000</v>
      </c>
      <c r="H21" s="341" t="s">
        <v>681</v>
      </c>
      <c r="I21" s="335">
        <f t="shared" si="0"/>
        <v>375</v>
      </c>
      <c r="J21" s="328"/>
    </row>
    <row r="22" spans="1:10" s="322" customFormat="1" x14ac:dyDescent="0.3">
      <c r="A22" s="978"/>
      <c r="B22" s="336">
        <v>44607</v>
      </c>
      <c r="C22" s="337" t="s">
        <v>702</v>
      </c>
      <c r="D22" s="337" t="s">
        <v>684</v>
      </c>
      <c r="E22" s="338" t="s">
        <v>685</v>
      </c>
      <c r="F22" s="339" t="s">
        <v>703</v>
      </c>
      <c r="G22" s="342">
        <v>179000</v>
      </c>
      <c r="H22" s="341" t="s">
        <v>681</v>
      </c>
      <c r="I22" s="335">
        <f t="shared" si="0"/>
        <v>89.5</v>
      </c>
      <c r="J22" s="328"/>
    </row>
    <row r="23" spans="1:10" s="322" customFormat="1" x14ac:dyDescent="0.3">
      <c r="A23" s="978"/>
      <c r="B23" s="336">
        <v>44607</v>
      </c>
      <c r="C23" s="337" t="s">
        <v>704</v>
      </c>
      <c r="D23" s="337" t="s">
        <v>684</v>
      </c>
      <c r="E23" s="338" t="s">
        <v>685</v>
      </c>
      <c r="F23" s="339" t="s">
        <v>695</v>
      </c>
      <c r="G23" s="342">
        <v>90100</v>
      </c>
      <c r="H23" s="341" t="s">
        <v>681</v>
      </c>
      <c r="I23" s="335">
        <f t="shared" si="0"/>
        <v>45.05</v>
      </c>
      <c r="J23" s="328"/>
    </row>
    <row r="24" spans="1:10" s="322" customFormat="1" x14ac:dyDescent="0.3">
      <c r="A24" s="978"/>
      <c r="B24" s="336">
        <v>44607</v>
      </c>
      <c r="C24" s="337" t="s">
        <v>705</v>
      </c>
      <c r="D24" s="337" t="s">
        <v>684</v>
      </c>
      <c r="E24" s="338" t="s">
        <v>685</v>
      </c>
      <c r="F24" s="339" t="s">
        <v>706</v>
      </c>
      <c r="G24" s="342">
        <v>20000</v>
      </c>
      <c r="H24" s="341" t="s">
        <v>681</v>
      </c>
      <c r="I24" s="335">
        <f t="shared" si="0"/>
        <v>10</v>
      </c>
      <c r="J24" s="328"/>
    </row>
    <row r="25" spans="1:10" s="322" customFormat="1" x14ac:dyDescent="0.3">
      <c r="A25" s="978"/>
      <c r="B25" s="336">
        <v>44606</v>
      </c>
      <c r="C25" s="337" t="s">
        <v>707</v>
      </c>
      <c r="D25" s="337" t="s">
        <v>684</v>
      </c>
      <c r="E25" s="338" t="s">
        <v>685</v>
      </c>
      <c r="F25" s="339" t="s">
        <v>708</v>
      </c>
      <c r="G25" s="342">
        <v>40000</v>
      </c>
      <c r="H25" s="341" t="s">
        <v>681</v>
      </c>
      <c r="I25" s="335">
        <f t="shared" si="0"/>
        <v>20</v>
      </c>
      <c r="J25" s="328"/>
    </row>
    <row r="26" spans="1:10" s="322" customFormat="1" x14ac:dyDescent="0.3">
      <c r="A26" s="978"/>
      <c r="B26" s="336">
        <v>44607</v>
      </c>
      <c r="C26" s="337">
        <v>4</v>
      </c>
      <c r="D26" s="337" t="s">
        <v>684</v>
      </c>
      <c r="E26" s="338" t="s">
        <v>685</v>
      </c>
      <c r="F26" s="339" t="s">
        <v>709</v>
      </c>
      <c r="G26" s="342">
        <v>1360000</v>
      </c>
      <c r="H26" s="341" t="s">
        <v>681</v>
      </c>
      <c r="I26" s="335">
        <f t="shared" si="0"/>
        <v>680</v>
      </c>
      <c r="J26" s="328"/>
    </row>
    <row r="27" spans="1:10" s="322" customFormat="1" x14ac:dyDescent="0.3">
      <c r="A27" s="978"/>
      <c r="B27" s="336">
        <v>44608</v>
      </c>
      <c r="C27" s="337" t="s">
        <v>406</v>
      </c>
      <c r="D27" s="337" t="s">
        <v>684</v>
      </c>
      <c r="E27" s="338" t="s">
        <v>685</v>
      </c>
      <c r="F27" s="339" t="s">
        <v>710</v>
      </c>
      <c r="G27" s="342">
        <v>2320000</v>
      </c>
      <c r="H27" s="341" t="s">
        <v>681</v>
      </c>
      <c r="I27" s="335">
        <f t="shared" si="0"/>
        <v>1160</v>
      </c>
      <c r="J27" s="328"/>
    </row>
    <row r="28" spans="1:10" s="322" customFormat="1" x14ac:dyDescent="0.3">
      <c r="A28" s="978"/>
      <c r="B28" s="336">
        <v>44608</v>
      </c>
      <c r="C28" s="337" t="s">
        <v>408</v>
      </c>
      <c r="D28" s="337" t="s">
        <v>684</v>
      </c>
      <c r="E28" s="338" t="s">
        <v>685</v>
      </c>
      <c r="F28" s="339" t="s">
        <v>701</v>
      </c>
      <c r="G28" s="342">
        <v>1325000</v>
      </c>
      <c r="H28" s="341" t="s">
        <v>681</v>
      </c>
      <c r="I28" s="335">
        <f t="shared" si="0"/>
        <v>662.5</v>
      </c>
      <c r="J28" s="328"/>
    </row>
    <row r="29" spans="1:10" s="322" customFormat="1" x14ac:dyDescent="0.3">
      <c r="A29" s="978"/>
      <c r="B29" s="336">
        <v>44608</v>
      </c>
      <c r="C29" s="337" t="s">
        <v>711</v>
      </c>
      <c r="D29" s="337" t="s">
        <v>684</v>
      </c>
      <c r="E29" s="338" t="s">
        <v>685</v>
      </c>
      <c r="F29" s="339" t="s">
        <v>687</v>
      </c>
      <c r="G29" s="342">
        <v>172000</v>
      </c>
      <c r="H29" s="341" t="s">
        <v>681</v>
      </c>
      <c r="I29" s="335">
        <f t="shared" si="0"/>
        <v>86</v>
      </c>
      <c r="J29" s="328"/>
    </row>
    <row r="30" spans="1:10" s="322" customFormat="1" x14ac:dyDescent="0.3">
      <c r="A30" s="978"/>
      <c r="B30" s="336">
        <v>44606</v>
      </c>
      <c r="C30" s="337" t="s">
        <v>712</v>
      </c>
      <c r="D30" s="337" t="s">
        <v>684</v>
      </c>
      <c r="E30" s="338" t="s">
        <v>685</v>
      </c>
      <c r="F30" s="339" t="s">
        <v>697</v>
      </c>
      <c r="G30" s="342">
        <v>6000</v>
      </c>
      <c r="H30" s="341" t="s">
        <v>681</v>
      </c>
      <c r="I30" s="335">
        <f t="shared" si="0"/>
        <v>3</v>
      </c>
      <c r="J30" s="328"/>
    </row>
    <row r="31" spans="1:10" s="322" customFormat="1" x14ac:dyDescent="0.3">
      <c r="A31" s="978"/>
      <c r="B31" s="336">
        <v>44608</v>
      </c>
      <c r="C31" s="337" t="s">
        <v>414</v>
      </c>
      <c r="D31" s="337" t="s">
        <v>684</v>
      </c>
      <c r="E31" s="338" t="s">
        <v>685</v>
      </c>
      <c r="F31" s="339" t="s">
        <v>708</v>
      </c>
      <c r="G31" s="342">
        <v>45000</v>
      </c>
      <c r="H31" s="341" t="s">
        <v>681</v>
      </c>
      <c r="I31" s="335">
        <f t="shared" si="0"/>
        <v>22.5</v>
      </c>
      <c r="J31" s="328"/>
    </row>
    <row r="32" spans="1:10" s="322" customFormat="1" x14ac:dyDescent="0.3">
      <c r="A32" s="978"/>
      <c r="B32" s="336">
        <v>44608</v>
      </c>
      <c r="C32" s="337" t="s">
        <v>713</v>
      </c>
      <c r="D32" s="337" t="s">
        <v>684</v>
      </c>
      <c r="E32" s="338" t="s">
        <v>685</v>
      </c>
      <c r="F32" s="339" t="s">
        <v>695</v>
      </c>
      <c r="G32" s="342">
        <v>87750</v>
      </c>
      <c r="H32" s="341" t="s">
        <v>681</v>
      </c>
      <c r="I32" s="335">
        <f t="shared" si="0"/>
        <v>43.875</v>
      </c>
      <c r="J32" s="328"/>
    </row>
    <row r="33" spans="1:10" s="322" customFormat="1" x14ac:dyDescent="0.3">
      <c r="A33" s="978"/>
      <c r="B33" s="336">
        <v>44611</v>
      </c>
      <c r="C33" s="337" t="s">
        <v>714</v>
      </c>
      <c r="D33" s="337" t="s">
        <v>684</v>
      </c>
      <c r="E33" s="338" t="s">
        <v>685</v>
      </c>
      <c r="F33" s="339" t="s">
        <v>715</v>
      </c>
      <c r="G33" s="342">
        <v>100000</v>
      </c>
      <c r="H33" s="341" t="s">
        <v>681</v>
      </c>
      <c r="I33" s="335">
        <f t="shared" si="0"/>
        <v>50</v>
      </c>
      <c r="J33" s="328"/>
    </row>
    <row r="34" spans="1:10" s="322" customFormat="1" x14ac:dyDescent="0.3">
      <c r="A34" s="978"/>
      <c r="B34" s="336">
        <v>44612</v>
      </c>
      <c r="C34" s="337" t="s">
        <v>716</v>
      </c>
      <c r="D34" s="337" t="s">
        <v>684</v>
      </c>
      <c r="E34" s="338" t="s">
        <v>685</v>
      </c>
      <c r="F34" s="339" t="s">
        <v>717</v>
      </c>
      <c r="G34" s="342">
        <v>100000</v>
      </c>
      <c r="H34" s="341" t="s">
        <v>681</v>
      </c>
      <c r="I34" s="335">
        <f t="shared" si="0"/>
        <v>50</v>
      </c>
      <c r="J34" s="328"/>
    </row>
    <row r="35" spans="1:10" s="322" customFormat="1" x14ac:dyDescent="0.3">
      <c r="A35" s="978"/>
      <c r="B35" s="336">
        <v>44608</v>
      </c>
      <c r="C35" s="337">
        <v>6</v>
      </c>
      <c r="D35" s="337" t="s">
        <v>684</v>
      </c>
      <c r="E35" s="338" t="s">
        <v>685</v>
      </c>
      <c r="F35" s="339" t="s">
        <v>718</v>
      </c>
      <c r="G35" s="342">
        <v>1940000</v>
      </c>
      <c r="H35" s="341" t="s">
        <v>681</v>
      </c>
      <c r="I35" s="335">
        <f t="shared" si="0"/>
        <v>970</v>
      </c>
      <c r="J35" s="328"/>
    </row>
    <row r="36" spans="1:10" s="322" customFormat="1" x14ac:dyDescent="0.3">
      <c r="A36" s="978"/>
      <c r="B36" s="336">
        <v>44611</v>
      </c>
      <c r="C36" s="337">
        <v>7</v>
      </c>
      <c r="D36" s="337" t="s">
        <v>684</v>
      </c>
      <c r="E36" s="338" t="s">
        <v>685</v>
      </c>
      <c r="F36" s="339" t="s">
        <v>719</v>
      </c>
      <c r="G36" s="342">
        <v>100000</v>
      </c>
      <c r="H36" s="341" t="s">
        <v>681</v>
      </c>
      <c r="I36" s="335">
        <f t="shared" si="0"/>
        <v>50</v>
      </c>
      <c r="J36" s="328"/>
    </row>
    <row r="37" spans="1:10" s="322" customFormat="1" x14ac:dyDescent="0.3">
      <c r="A37" s="978"/>
      <c r="B37" s="336">
        <v>44613</v>
      </c>
      <c r="C37" s="337">
        <v>8</v>
      </c>
      <c r="D37" s="337" t="s">
        <v>684</v>
      </c>
      <c r="E37" s="338" t="s">
        <v>685</v>
      </c>
      <c r="F37" s="339" t="s">
        <v>720</v>
      </c>
      <c r="G37" s="342">
        <v>514000</v>
      </c>
      <c r="H37" s="341" t="s">
        <v>681</v>
      </c>
      <c r="I37" s="335">
        <f t="shared" si="0"/>
        <v>257</v>
      </c>
      <c r="J37" s="328"/>
    </row>
    <row r="38" spans="1:10" s="322" customFormat="1" x14ac:dyDescent="0.3">
      <c r="A38" s="978"/>
      <c r="B38" s="343">
        <v>44614</v>
      </c>
      <c r="C38" s="344">
        <v>9</v>
      </c>
      <c r="D38" s="344" t="s">
        <v>684</v>
      </c>
      <c r="E38" s="345" t="s">
        <v>721</v>
      </c>
      <c r="F38" s="346" t="s">
        <v>722</v>
      </c>
      <c r="G38" s="347">
        <v>400000</v>
      </c>
      <c r="H38" s="348" t="s">
        <v>681</v>
      </c>
      <c r="I38" s="335">
        <f t="shared" si="0"/>
        <v>200</v>
      </c>
      <c r="J38" s="328"/>
    </row>
    <row r="39" spans="1:10" s="322" customFormat="1" ht="12.65" customHeight="1" x14ac:dyDescent="0.3">
      <c r="A39" s="978"/>
      <c r="B39" s="349">
        <v>44629</v>
      </c>
      <c r="C39" s="350" t="s">
        <v>490</v>
      </c>
      <c r="D39" s="350" t="s">
        <v>684</v>
      </c>
      <c r="E39" s="351" t="s">
        <v>723</v>
      </c>
      <c r="F39" s="352" t="s">
        <v>724</v>
      </c>
      <c r="G39" s="353">
        <v>1005000</v>
      </c>
      <c r="H39" s="354" t="s">
        <v>681</v>
      </c>
      <c r="I39" s="335">
        <f t="shared" si="0"/>
        <v>502.5</v>
      </c>
      <c r="J39" s="328"/>
    </row>
    <row r="40" spans="1:10" s="322" customFormat="1" x14ac:dyDescent="0.3">
      <c r="A40" s="978"/>
      <c r="B40" s="349">
        <v>44631</v>
      </c>
      <c r="C40" s="350" t="s">
        <v>492</v>
      </c>
      <c r="D40" s="350" t="s">
        <v>684</v>
      </c>
      <c r="E40" s="351" t="s">
        <v>723</v>
      </c>
      <c r="F40" s="352" t="s">
        <v>725</v>
      </c>
      <c r="G40" s="353">
        <v>910000</v>
      </c>
      <c r="H40" s="354" t="s">
        <v>681</v>
      </c>
      <c r="I40" s="335">
        <f t="shared" si="0"/>
        <v>455</v>
      </c>
      <c r="J40" s="328"/>
    </row>
    <row r="41" spans="1:10" s="322" customFormat="1" x14ac:dyDescent="0.3">
      <c r="A41" s="978"/>
      <c r="B41" s="349">
        <v>44634</v>
      </c>
      <c r="C41" s="350" t="s">
        <v>726</v>
      </c>
      <c r="D41" s="350" t="s">
        <v>684</v>
      </c>
      <c r="E41" s="351" t="s">
        <v>723</v>
      </c>
      <c r="F41" s="352" t="s">
        <v>727</v>
      </c>
      <c r="G41" s="353">
        <v>1350000</v>
      </c>
      <c r="H41" s="354" t="s">
        <v>681</v>
      </c>
      <c r="I41" s="335">
        <f t="shared" si="0"/>
        <v>675</v>
      </c>
      <c r="J41" s="328"/>
    </row>
    <row r="42" spans="1:10" s="322" customFormat="1" ht="21.65" customHeight="1" x14ac:dyDescent="0.3">
      <c r="A42" s="978"/>
      <c r="B42" s="349">
        <v>44629</v>
      </c>
      <c r="C42" s="350" t="s">
        <v>728</v>
      </c>
      <c r="D42" s="350" t="s">
        <v>684</v>
      </c>
      <c r="E42" s="351" t="s">
        <v>723</v>
      </c>
      <c r="F42" s="352" t="s">
        <v>729</v>
      </c>
      <c r="G42" s="353">
        <v>10000</v>
      </c>
      <c r="H42" s="354" t="s">
        <v>681</v>
      </c>
      <c r="I42" s="335">
        <f t="shared" si="0"/>
        <v>5</v>
      </c>
      <c r="J42" s="328"/>
    </row>
    <row r="43" spans="1:10" s="322" customFormat="1" x14ac:dyDescent="0.3">
      <c r="A43" s="978"/>
      <c r="B43" s="349">
        <v>44635</v>
      </c>
      <c r="C43" s="350" t="s">
        <v>730</v>
      </c>
      <c r="D43" s="350" t="s">
        <v>684</v>
      </c>
      <c r="E43" s="351" t="s">
        <v>723</v>
      </c>
      <c r="F43" s="352" t="s">
        <v>731</v>
      </c>
      <c r="G43" s="353">
        <v>358000</v>
      </c>
      <c r="H43" s="354" t="s">
        <v>681</v>
      </c>
      <c r="I43" s="335">
        <f t="shared" si="0"/>
        <v>179</v>
      </c>
      <c r="J43" s="328"/>
    </row>
    <row r="44" spans="1:10" s="322" customFormat="1" x14ac:dyDescent="0.3">
      <c r="A44" s="978"/>
      <c r="B44" s="349">
        <v>44635</v>
      </c>
      <c r="C44" s="350" t="s">
        <v>732</v>
      </c>
      <c r="D44" s="350" t="s">
        <v>684</v>
      </c>
      <c r="E44" s="351" t="s">
        <v>723</v>
      </c>
      <c r="F44" s="352" t="s">
        <v>733</v>
      </c>
      <c r="G44" s="353">
        <v>283000</v>
      </c>
      <c r="H44" s="354" t="s">
        <v>681</v>
      </c>
      <c r="I44" s="335">
        <f t="shared" si="0"/>
        <v>141.5</v>
      </c>
      <c r="J44" s="328"/>
    </row>
    <row r="45" spans="1:10" s="322" customFormat="1" x14ac:dyDescent="0.3">
      <c r="A45" s="978"/>
      <c r="B45" s="349">
        <v>44635</v>
      </c>
      <c r="C45" s="350" t="s">
        <v>734</v>
      </c>
      <c r="D45" s="350" t="s">
        <v>684</v>
      </c>
      <c r="E45" s="351" t="s">
        <v>723</v>
      </c>
      <c r="F45" s="352" t="s">
        <v>735</v>
      </c>
      <c r="G45" s="353">
        <v>358000</v>
      </c>
      <c r="H45" s="354" t="s">
        <v>681</v>
      </c>
      <c r="I45" s="335">
        <f t="shared" si="0"/>
        <v>179</v>
      </c>
      <c r="J45" s="328"/>
    </row>
    <row r="46" spans="1:10" s="322" customFormat="1" x14ac:dyDescent="0.3">
      <c r="A46" s="978"/>
      <c r="B46" s="349">
        <v>44635</v>
      </c>
      <c r="C46" s="350" t="s">
        <v>736</v>
      </c>
      <c r="D46" s="350" t="s">
        <v>684</v>
      </c>
      <c r="E46" s="351" t="s">
        <v>723</v>
      </c>
      <c r="F46" s="352" t="s">
        <v>737</v>
      </c>
      <c r="G46" s="353">
        <v>86000</v>
      </c>
      <c r="H46" s="354" t="s">
        <v>681</v>
      </c>
      <c r="I46" s="335">
        <f t="shared" si="0"/>
        <v>43</v>
      </c>
      <c r="J46" s="328"/>
    </row>
    <row r="47" spans="1:10" s="322" customFormat="1" x14ac:dyDescent="0.3">
      <c r="A47" s="978"/>
      <c r="B47" s="349">
        <v>44629</v>
      </c>
      <c r="C47" s="350" t="s">
        <v>738</v>
      </c>
      <c r="D47" s="350" t="s">
        <v>684</v>
      </c>
      <c r="E47" s="351" t="s">
        <v>723</v>
      </c>
      <c r="F47" s="352" t="s">
        <v>708</v>
      </c>
      <c r="G47" s="353">
        <v>60000</v>
      </c>
      <c r="H47" s="354" t="s">
        <v>681</v>
      </c>
      <c r="I47" s="335">
        <f t="shared" si="0"/>
        <v>30</v>
      </c>
      <c r="J47" s="328"/>
    </row>
    <row r="48" spans="1:10" s="322" customFormat="1" x14ac:dyDescent="0.3">
      <c r="A48" s="978"/>
      <c r="B48" s="355">
        <v>44561</v>
      </c>
      <c r="C48" s="356"/>
      <c r="D48" s="356" t="s">
        <v>684</v>
      </c>
      <c r="E48" s="357" t="s">
        <v>739</v>
      </c>
      <c r="F48" s="358" t="s">
        <v>740</v>
      </c>
      <c r="G48" s="359">
        <v>15000</v>
      </c>
      <c r="H48" s="360" t="s">
        <v>681</v>
      </c>
      <c r="I48" s="335">
        <f t="shared" si="0"/>
        <v>7.5</v>
      </c>
      <c r="J48" s="328"/>
    </row>
    <row r="49" spans="1:10" s="322" customFormat="1" x14ac:dyDescent="0.3">
      <c r="A49" s="978"/>
      <c r="B49" s="349">
        <v>44631</v>
      </c>
      <c r="C49" s="350" t="s">
        <v>741</v>
      </c>
      <c r="D49" s="350" t="s">
        <v>684</v>
      </c>
      <c r="E49" s="351" t="s">
        <v>723</v>
      </c>
      <c r="F49" s="352" t="s">
        <v>695</v>
      </c>
      <c r="G49" s="353">
        <v>150500</v>
      </c>
      <c r="H49" s="354" t="s">
        <v>681</v>
      </c>
      <c r="I49" s="335">
        <f t="shared" si="0"/>
        <v>75.25</v>
      </c>
      <c r="J49" s="328"/>
    </row>
    <row r="50" spans="1:10" s="322" customFormat="1" x14ac:dyDescent="0.3">
      <c r="A50" s="978"/>
      <c r="B50" s="349">
        <v>44635</v>
      </c>
      <c r="C50" s="350" t="s">
        <v>742</v>
      </c>
      <c r="D50" s="350" t="s">
        <v>684</v>
      </c>
      <c r="E50" s="351" t="s">
        <v>723</v>
      </c>
      <c r="F50" s="352" t="s">
        <v>695</v>
      </c>
      <c r="G50" s="353">
        <v>161000</v>
      </c>
      <c r="H50" s="354" t="s">
        <v>681</v>
      </c>
      <c r="I50" s="335">
        <f t="shared" si="0"/>
        <v>80.5</v>
      </c>
      <c r="J50" s="328"/>
    </row>
    <row r="51" spans="1:10" s="322" customFormat="1" x14ac:dyDescent="0.3">
      <c r="A51" s="978"/>
      <c r="B51" s="349">
        <v>44635</v>
      </c>
      <c r="C51" s="350" t="s">
        <v>743</v>
      </c>
      <c r="D51" s="350" t="s">
        <v>684</v>
      </c>
      <c r="E51" s="351" t="s">
        <v>723</v>
      </c>
      <c r="F51" s="352" t="s">
        <v>695</v>
      </c>
      <c r="G51" s="353">
        <v>42000</v>
      </c>
      <c r="H51" s="354" t="s">
        <v>681</v>
      </c>
      <c r="I51" s="335">
        <f t="shared" si="0"/>
        <v>21</v>
      </c>
      <c r="J51" s="328"/>
    </row>
    <row r="52" spans="1:10" s="322" customFormat="1" x14ac:dyDescent="0.3">
      <c r="A52" s="978"/>
      <c r="B52" s="349">
        <v>44630</v>
      </c>
      <c r="C52" s="350" t="s">
        <v>744</v>
      </c>
      <c r="D52" s="350" t="s">
        <v>684</v>
      </c>
      <c r="E52" s="351" t="s">
        <v>723</v>
      </c>
      <c r="F52" s="352" t="s">
        <v>745</v>
      </c>
      <c r="G52" s="353">
        <v>20000</v>
      </c>
      <c r="H52" s="354" t="s">
        <v>681</v>
      </c>
      <c r="I52" s="335">
        <f t="shared" si="0"/>
        <v>10</v>
      </c>
      <c r="J52" s="328"/>
    </row>
    <row r="53" spans="1:10" s="322" customFormat="1" x14ac:dyDescent="0.3">
      <c r="A53" s="978"/>
      <c r="B53" s="349">
        <v>44632</v>
      </c>
      <c r="C53" s="350" t="s">
        <v>746</v>
      </c>
      <c r="D53" s="350" t="s">
        <v>684</v>
      </c>
      <c r="E53" s="351" t="s">
        <v>723</v>
      </c>
      <c r="F53" s="352" t="s">
        <v>747</v>
      </c>
      <c r="G53" s="353">
        <v>80000</v>
      </c>
      <c r="H53" s="354" t="s">
        <v>681</v>
      </c>
      <c r="I53" s="335">
        <f t="shared" si="0"/>
        <v>40</v>
      </c>
      <c r="J53" s="328"/>
    </row>
    <row r="54" spans="1:10" s="322" customFormat="1" x14ac:dyDescent="0.3">
      <c r="A54" s="978"/>
      <c r="B54" s="349">
        <v>44635</v>
      </c>
      <c r="C54" s="350" t="s">
        <v>748</v>
      </c>
      <c r="D54" s="350" t="s">
        <v>684</v>
      </c>
      <c r="E54" s="351" t="s">
        <v>723</v>
      </c>
      <c r="F54" s="352" t="s">
        <v>719</v>
      </c>
      <c r="G54" s="353">
        <v>100000</v>
      </c>
      <c r="H54" s="354" t="s">
        <v>681</v>
      </c>
      <c r="I54" s="335">
        <f t="shared" si="0"/>
        <v>50</v>
      </c>
      <c r="J54" s="328"/>
    </row>
    <row r="55" spans="1:10" s="322" customFormat="1" x14ac:dyDescent="0.3">
      <c r="A55" s="978"/>
      <c r="B55" s="349">
        <v>44635</v>
      </c>
      <c r="C55" s="350" t="s">
        <v>749</v>
      </c>
      <c r="D55" s="350" t="s">
        <v>684</v>
      </c>
      <c r="E55" s="351" t="s">
        <v>723</v>
      </c>
      <c r="F55" s="352" t="s">
        <v>750</v>
      </c>
      <c r="G55" s="353">
        <v>58000</v>
      </c>
      <c r="H55" s="354" t="s">
        <v>681</v>
      </c>
      <c r="I55" s="335">
        <f t="shared" si="0"/>
        <v>29</v>
      </c>
      <c r="J55" s="328"/>
    </row>
    <row r="56" spans="1:10" s="322" customFormat="1" x14ac:dyDescent="0.3">
      <c r="A56" s="978"/>
      <c r="B56" s="349">
        <v>44635</v>
      </c>
      <c r="C56" s="350" t="s">
        <v>751</v>
      </c>
      <c r="D56" s="350" t="s">
        <v>684</v>
      </c>
      <c r="E56" s="351" t="s">
        <v>723</v>
      </c>
      <c r="F56" s="352" t="s">
        <v>752</v>
      </c>
      <c r="G56" s="353">
        <v>7000</v>
      </c>
      <c r="H56" s="354" t="s">
        <v>681</v>
      </c>
      <c r="I56" s="335">
        <f t="shared" si="0"/>
        <v>3.5</v>
      </c>
      <c r="J56" s="328"/>
    </row>
    <row r="57" spans="1:10" s="322" customFormat="1" x14ac:dyDescent="0.3">
      <c r="A57" s="978"/>
      <c r="B57" s="349">
        <v>44638</v>
      </c>
      <c r="C57" s="350" t="s">
        <v>753</v>
      </c>
      <c r="D57" s="350" t="s">
        <v>684</v>
      </c>
      <c r="E57" s="351" t="s">
        <v>723</v>
      </c>
      <c r="F57" s="352" t="s">
        <v>754</v>
      </c>
      <c r="G57" s="353">
        <v>660000</v>
      </c>
      <c r="H57" s="354" t="s">
        <v>681</v>
      </c>
      <c r="I57" s="335">
        <f t="shared" si="0"/>
        <v>330</v>
      </c>
      <c r="J57" s="328"/>
    </row>
    <row r="58" spans="1:10" s="322" customFormat="1" x14ac:dyDescent="0.3">
      <c r="A58" s="978"/>
      <c r="B58" s="349">
        <v>44643</v>
      </c>
      <c r="C58" s="350" t="s">
        <v>512</v>
      </c>
      <c r="D58" s="350" t="s">
        <v>684</v>
      </c>
      <c r="E58" s="351" t="s">
        <v>723</v>
      </c>
      <c r="F58" s="352" t="s">
        <v>755</v>
      </c>
      <c r="G58" s="353">
        <v>330000</v>
      </c>
      <c r="H58" s="354" t="s">
        <v>681</v>
      </c>
      <c r="I58" s="335">
        <f t="shared" si="0"/>
        <v>165</v>
      </c>
      <c r="J58" s="328"/>
    </row>
    <row r="59" spans="1:10" s="322" customFormat="1" x14ac:dyDescent="0.3">
      <c r="A59" s="978"/>
      <c r="B59" s="349">
        <v>44638</v>
      </c>
      <c r="C59" s="350" t="s">
        <v>756</v>
      </c>
      <c r="D59" s="350" t="s">
        <v>684</v>
      </c>
      <c r="E59" s="351" t="s">
        <v>723</v>
      </c>
      <c r="F59" s="352" t="s">
        <v>757</v>
      </c>
      <c r="G59" s="353">
        <v>10000</v>
      </c>
      <c r="H59" s="354" t="s">
        <v>681</v>
      </c>
      <c r="I59" s="335">
        <f t="shared" si="0"/>
        <v>5</v>
      </c>
      <c r="J59" s="328"/>
    </row>
    <row r="60" spans="1:10" s="322" customFormat="1" x14ac:dyDescent="0.3">
      <c r="A60" s="978"/>
      <c r="B60" s="349">
        <v>44639</v>
      </c>
      <c r="C60" s="350" t="s">
        <v>758</v>
      </c>
      <c r="D60" s="350" t="s">
        <v>684</v>
      </c>
      <c r="E60" s="351" t="s">
        <v>723</v>
      </c>
      <c r="F60" s="352" t="s">
        <v>731</v>
      </c>
      <c r="G60" s="353">
        <v>247000</v>
      </c>
      <c r="H60" s="354" t="s">
        <v>681</v>
      </c>
      <c r="I60" s="335">
        <f t="shared" si="0"/>
        <v>123.5</v>
      </c>
      <c r="J60" s="328"/>
    </row>
    <row r="61" spans="1:10" s="322" customFormat="1" x14ac:dyDescent="0.3">
      <c r="A61" s="978"/>
      <c r="B61" s="349">
        <v>44639</v>
      </c>
      <c r="C61" s="350" t="s">
        <v>759</v>
      </c>
      <c r="D61" s="350" t="s">
        <v>684</v>
      </c>
      <c r="E61" s="351" t="s">
        <v>723</v>
      </c>
      <c r="F61" s="352" t="s">
        <v>760</v>
      </c>
      <c r="G61" s="353">
        <v>247000</v>
      </c>
      <c r="H61" s="354" t="s">
        <v>681</v>
      </c>
      <c r="I61" s="335">
        <f t="shared" si="0"/>
        <v>123.5</v>
      </c>
      <c r="J61" s="328"/>
    </row>
    <row r="62" spans="1:10" s="322" customFormat="1" x14ac:dyDescent="0.3">
      <c r="A62" s="978"/>
      <c r="B62" s="349">
        <v>44639</v>
      </c>
      <c r="C62" s="350" t="s">
        <v>761</v>
      </c>
      <c r="D62" s="350" t="s">
        <v>684</v>
      </c>
      <c r="E62" s="351" t="s">
        <v>723</v>
      </c>
      <c r="F62" s="352" t="s">
        <v>762</v>
      </c>
      <c r="G62" s="353">
        <v>247000</v>
      </c>
      <c r="H62" s="354" t="s">
        <v>681</v>
      </c>
      <c r="I62" s="335">
        <f t="shared" si="0"/>
        <v>123.5</v>
      </c>
      <c r="J62" s="328"/>
    </row>
    <row r="63" spans="1:10" s="322" customFormat="1" x14ac:dyDescent="0.3">
      <c r="A63" s="978"/>
      <c r="B63" s="349">
        <v>44643</v>
      </c>
      <c r="C63" s="350" t="s">
        <v>763</v>
      </c>
      <c r="D63" s="350" t="s">
        <v>684</v>
      </c>
      <c r="E63" s="351" t="s">
        <v>723</v>
      </c>
      <c r="F63" s="352" t="s">
        <v>708</v>
      </c>
      <c r="G63" s="353">
        <v>45000</v>
      </c>
      <c r="H63" s="354" t="s">
        <v>681</v>
      </c>
      <c r="I63" s="335">
        <f t="shared" si="0"/>
        <v>22.5</v>
      </c>
      <c r="J63" s="328"/>
    </row>
    <row r="64" spans="1:10" s="322" customFormat="1" x14ac:dyDescent="0.3">
      <c r="A64" s="978"/>
      <c r="B64" s="349">
        <v>44643</v>
      </c>
      <c r="C64" s="350"/>
      <c r="D64" s="350" t="s">
        <v>684</v>
      </c>
      <c r="E64" s="351" t="s">
        <v>723</v>
      </c>
      <c r="F64" s="352" t="s">
        <v>708</v>
      </c>
      <c r="G64" s="353">
        <v>10000</v>
      </c>
      <c r="H64" s="354" t="s">
        <v>681</v>
      </c>
      <c r="I64" s="335">
        <f t="shared" si="0"/>
        <v>5</v>
      </c>
      <c r="J64" s="328"/>
    </row>
    <row r="65" spans="1:10" s="322" customFormat="1" x14ac:dyDescent="0.3">
      <c r="A65" s="978"/>
      <c r="B65" s="349">
        <v>44635</v>
      </c>
      <c r="C65" s="350" t="s">
        <v>764</v>
      </c>
      <c r="D65" s="350" t="s">
        <v>684</v>
      </c>
      <c r="E65" s="351" t="s">
        <v>723</v>
      </c>
      <c r="F65" s="352" t="s">
        <v>695</v>
      </c>
      <c r="G65" s="353">
        <v>135100</v>
      </c>
      <c r="H65" s="354" t="s">
        <v>681</v>
      </c>
      <c r="I65" s="335">
        <f t="shared" si="0"/>
        <v>67.55</v>
      </c>
      <c r="J65" s="328"/>
    </row>
    <row r="66" spans="1:10" s="322" customFormat="1" x14ac:dyDescent="0.3">
      <c r="A66" s="978"/>
      <c r="B66" s="349">
        <v>44636</v>
      </c>
      <c r="C66" s="350" t="s">
        <v>765</v>
      </c>
      <c r="D66" s="350" t="s">
        <v>684</v>
      </c>
      <c r="E66" s="351" t="s">
        <v>723</v>
      </c>
      <c r="F66" s="352" t="s">
        <v>695</v>
      </c>
      <c r="G66" s="353">
        <v>161000</v>
      </c>
      <c r="H66" s="354" t="s">
        <v>681</v>
      </c>
      <c r="I66" s="335">
        <f t="shared" si="0"/>
        <v>80.5</v>
      </c>
      <c r="J66" s="328"/>
    </row>
    <row r="67" spans="1:10" s="322" customFormat="1" x14ac:dyDescent="0.3">
      <c r="A67" s="978"/>
      <c r="B67" s="349">
        <v>44638</v>
      </c>
      <c r="C67" s="350" t="s">
        <v>766</v>
      </c>
      <c r="D67" s="350" t="s">
        <v>684</v>
      </c>
      <c r="E67" s="351" t="s">
        <v>723</v>
      </c>
      <c r="F67" s="352" t="s">
        <v>695</v>
      </c>
      <c r="G67" s="353">
        <v>201500</v>
      </c>
      <c r="H67" s="354" t="s">
        <v>681</v>
      </c>
      <c r="I67" s="335">
        <f t="shared" si="0"/>
        <v>100.75</v>
      </c>
      <c r="J67" s="328"/>
    </row>
    <row r="68" spans="1:10" s="322" customFormat="1" x14ac:dyDescent="0.3">
      <c r="A68" s="978"/>
      <c r="B68" s="349">
        <v>44639</v>
      </c>
      <c r="C68" s="350" t="s">
        <v>767</v>
      </c>
      <c r="D68" s="350" t="s">
        <v>684</v>
      </c>
      <c r="E68" s="351" t="s">
        <v>723</v>
      </c>
      <c r="F68" s="352" t="s">
        <v>768</v>
      </c>
      <c r="G68" s="353">
        <v>180000</v>
      </c>
      <c r="H68" s="354" t="s">
        <v>681</v>
      </c>
      <c r="I68" s="335">
        <f t="shared" si="0"/>
        <v>90</v>
      </c>
      <c r="J68" s="328"/>
    </row>
    <row r="69" spans="1:10" s="322" customFormat="1" x14ac:dyDescent="0.3">
      <c r="A69" s="978"/>
      <c r="B69" s="349">
        <v>44639</v>
      </c>
      <c r="C69" s="350" t="s">
        <v>769</v>
      </c>
      <c r="D69" s="350" t="s">
        <v>684</v>
      </c>
      <c r="E69" s="351" t="s">
        <v>723</v>
      </c>
      <c r="F69" s="352" t="s">
        <v>770</v>
      </c>
      <c r="G69" s="353">
        <v>400000</v>
      </c>
      <c r="H69" s="354" t="s">
        <v>681</v>
      </c>
      <c r="I69" s="335">
        <f t="shared" si="0"/>
        <v>200</v>
      </c>
      <c r="J69" s="328"/>
    </row>
    <row r="70" spans="1:10" s="322" customFormat="1" x14ac:dyDescent="0.3">
      <c r="A70" s="978"/>
      <c r="B70" s="349">
        <v>44636</v>
      </c>
      <c r="C70" s="350" t="s">
        <v>771</v>
      </c>
      <c r="D70" s="350" t="s">
        <v>684</v>
      </c>
      <c r="E70" s="351" t="s">
        <v>723</v>
      </c>
      <c r="F70" s="352" t="s">
        <v>772</v>
      </c>
      <c r="G70" s="353">
        <v>15000</v>
      </c>
      <c r="H70" s="354" t="s">
        <v>681</v>
      </c>
      <c r="I70" s="335">
        <f t="shared" si="0"/>
        <v>7.5</v>
      </c>
      <c r="J70" s="328"/>
    </row>
    <row r="71" spans="1:10" s="322" customFormat="1" x14ac:dyDescent="0.3">
      <c r="A71" s="978"/>
      <c r="B71" s="349">
        <v>44636</v>
      </c>
      <c r="C71" s="350" t="s">
        <v>773</v>
      </c>
      <c r="D71" s="350" t="s">
        <v>684</v>
      </c>
      <c r="E71" s="351" t="s">
        <v>723</v>
      </c>
      <c r="F71" s="352" t="s">
        <v>774</v>
      </c>
      <c r="G71" s="353">
        <v>14000</v>
      </c>
      <c r="H71" s="354" t="s">
        <v>681</v>
      </c>
      <c r="I71" s="335">
        <f t="shared" si="0"/>
        <v>7</v>
      </c>
      <c r="J71" s="328"/>
    </row>
    <row r="72" spans="1:10" s="322" customFormat="1" x14ac:dyDescent="0.3">
      <c r="A72" s="978"/>
      <c r="B72" s="349">
        <v>44636</v>
      </c>
      <c r="C72" s="350" t="s">
        <v>775</v>
      </c>
      <c r="D72" s="350" t="s">
        <v>684</v>
      </c>
      <c r="E72" s="351" t="s">
        <v>723</v>
      </c>
      <c r="F72" s="352" t="s">
        <v>776</v>
      </c>
      <c r="G72" s="353">
        <v>18000</v>
      </c>
      <c r="H72" s="354" t="s">
        <v>681</v>
      </c>
      <c r="I72" s="335">
        <f t="shared" si="0"/>
        <v>9</v>
      </c>
      <c r="J72" s="328"/>
    </row>
    <row r="73" spans="1:10" s="322" customFormat="1" x14ac:dyDescent="0.3">
      <c r="A73" s="978"/>
      <c r="B73" s="349">
        <v>44643</v>
      </c>
      <c r="C73" s="350" t="s">
        <v>777</v>
      </c>
      <c r="D73" s="350" t="s">
        <v>684</v>
      </c>
      <c r="E73" s="351" t="s">
        <v>723</v>
      </c>
      <c r="F73" s="352" t="s">
        <v>760</v>
      </c>
      <c r="G73" s="353">
        <v>43000</v>
      </c>
      <c r="H73" s="354" t="s">
        <v>681</v>
      </c>
      <c r="I73" s="335">
        <f t="shared" si="0"/>
        <v>21.5</v>
      </c>
      <c r="J73" s="328"/>
    </row>
    <row r="74" spans="1:10" s="322" customFormat="1" x14ac:dyDescent="0.3">
      <c r="A74" s="978"/>
      <c r="B74" s="349">
        <v>44643</v>
      </c>
      <c r="C74" s="350" t="s">
        <v>778</v>
      </c>
      <c r="D74" s="350" t="s">
        <v>684</v>
      </c>
      <c r="E74" s="351" t="s">
        <v>723</v>
      </c>
      <c r="F74" s="352" t="s">
        <v>733</v>
      </c>
      <c r="G74" s="353">
        <v>43000</v>
      </c>
      <c r="H74" s="354" t="s">
        <v>681</v>
      </c>
      <c r="I74" s="335">
        <f t="shared" ref="I74:I137" si="1">G74/K$5</f>
        <v>21.5</v>
      </c>
      <c r="J74" s="328"/>
    </row>
    <row r="75" spans="1:10" s="322" customFormat="1" x14ac:dyDescent="0.3">
      <c r="A75" s="978"/>
      <c r="B75" s="349">
        <v>44643</v>
      </c>
      <c r="C75" s="350" t="s">
        <v>779</v>
      </c>
      <c r="D75" s="350" t="s">
        <v>684</v>
      </c>
      <c r="E75" s="351" t="s">
        <v>723</v>
      </c>
      <c r="F75" s="352" t="s">
        <v>695</v>
      </c>
      <c r="G75" s="353">
        <v>135000</v>
      </c>
      <c r="H75" s="354" t="s">
        <v>681</v>
      </c>
      <c r="I75" s="335">
        <f t="shared" si="1"/>
        <v>67.5</v>
      </c>
      <c r="J75" s="328"/>
    </row>
    <row r="76" spans="1:10" s="322" customFormat="1" x14ac:dyDescent="0.3">
      <c r="A76" s="978"/>
      <c r="B76" s="349">
        <v>44643</v>
      </c>
      <c r="C76" s="350" t="s">
        <v>780</v>
      </c>
      <c r="D76" s="350" t="s">
        <v>684</v>
      </c>
      <c r="E76" s="351" t="s">
        <v>723</v>
      </c>
      <c r="F76" s="352" t="s">
        <v>720</v>
      </c>
      <c r="G76" s="353">
        <v>190000</v>
      </c>
      <c r="H76" s="354" t="s">
        <v>681</v>
      </c>
      <c r="I76" s="335">
        <f t="shared" si="1"/>
        <v>95</v>
      </c>
      <c r="J76" s="328"/>
    </row>
    <row r="77" spans="1:10" s="322" customFormat="1" ht="14.5" thickBot="1" x14ac:dyDescent="0.35">
      <c r="A77" s="979"/>
      <c r="B77" s="349">
        <v>44642</v>
      </c>
      <c r="C77" s="350">
        <v>12</v>
      </c>
      <c r="D77" s="350" t="s">
        <v>684</v>
      </c>
      <c r="E77" s="351" t="s">
        <v>723</v>
      </c>
      <c r="F77" s="352" t="s">
        <v>781</v>
      </c>
      <c r="G77" s="361">
        <v>600000</v>
      </c>
      <c r="H77" s="354" t="s">
        <v>681</v>
      </c>
      <c r="I77" s="335">
        <f t="shared" si="1"/>
        <v>300</v>
      </c>
      <c r="J77" s="328"/>
    </row>
    <row r="78" spans="1:10" s="322" customFormat="1" x14ac:dyDescent="0.3">
      <c r="A78" s="980" t="s">
        <v>782</v>
      </c>
      <c r="B78" s="336">
        <v>44606</v>
      </c>
      <c r="C78" s="337">
        <v>1703</v>
      </c>
      <c r="D78" s="337" t="s">
        <v>678</v>
      </c>
      <c r="E78" s="338" t="s">
        <v>685</v>
      </c>
      <c r="F78" s="362" t="s">
        <v>783</v>
      </c>
      <c r="G78" s="363">
        <f>8323000-2867000</f>
        <v>5456000</v>
      </c>
      <c r="H78" s="364" t="s">
        <v>681</v>
      </c>
      <c r="I78" s="335">
        <f t="shared" si="1"/>
        <v>2728</v>
      </c>
      <c r="J78" s="328"/>
    </row>
    <row r="79" spans="1:10" s="322" customFormat="1" x14ac:dyDescent="0.3">
      <c r="A79" s="981"/>
      <c r="B79" s="336">
        <v>44613</v>
      </c>
      <c r="C79" s="337">
        <v>1704</v>
      </c>
      <c r="D79" s="337" t="s">
        <v>784</v>
      </c>
      <c r="E79" s="365" t="s">
        <v>685</v>
      </c>
      <c r="F79" s="366" t="s">
        <v>785</v>
      </c>
      <c r="G79" s="367">
        <v>1340000</v>
      </c>
      <c r="H79" s="364" t="s">
        <v>681</v>
      </c>
      <c r="I79" s="335">
        <f t="shared" si="1"/>
        <v>670</v>
      </c>
      <c r="J79" s="328"/>
    </row>
    <row r="80" spans="1:10" s="322" customFormat="1" ht="15.5" x14ac:dyDescent="0.35">
      <c r="A80" s="981"/>
      <c r="B80" s="336">
        <v>44613</v>
      </c>
      <c r="C80" s="337">
        <v>1706</v>
      </c>
      <c r="D80" s="337" t="s">
        <v>786</v>
      </c>
      <c r="E80" s="338" t="s">
        <v>685</v>
      </c>
      <c r="F80" s="368" t="s">
        <v>787</v>
      </c>
      <c r="G80" s="367">
        <v>428000</v>
      </c>
      <c r="H80" s="364" t="s">
        <v>681</v>
      </c>
      <c r="I80" s="335">
        <f t="shared" si="1"/>
        <v>214</v>
      </c>
      <c r="J80" s="328"/>
    </row>
    <row r="81" spans="1:15" s="322" customFormat="1" ht="15.5" x14ac:dyDescent="0.35">
      <c r="A81" s="981"/>
      <c r="B81" s="355">
        <v>44613</v>
      </c>
      <c r="C81" s="369">
        <v>1707</v>
      </c>
      <c r="D81" s="356" t="s">
        <v>788</v>
      </c>
      <c r="E81" s="357" t="s">
        <v>739</v>
      </c>
      <c r="F81" s="370" t="s">
        <v>789</v>
      </c>
      <c r="G81" s="371">
        <v>480000</v>
      </c>
      <c r="H81" s="372" t="s">
        <v>681</v>
      </c>
      <c r="I81" s="335">
        <f t="shared" si="1"/>
        <v>240</v>
      </c>
      <c r="J81" s="328"/>
    </row>
    <row r="82" spans="1:15" s="322" customFormat="1" x14ac:dyDescent="0.3">
      <c r="A82" s="981"/>
      <c r="B82" s="336">
        <v>44614</v>
      </c>
      <c r="C82" s="337">
        <v>1708</v>
      </c>
      <c r="D82" s="337" t="s">
        <v>790</v>
      </c>
      <c r="E82" s="338" t="s">
        <v>685</v>
      </c>
      <c r="F82" s="373" t="s">
        <v>791</v>
      </c>
      <c r="G82" s="367">
        <v>1593000</v>
      </c>
      <c r="H82" s="364" t="s">
        <v>681</v>
      </c>
      <c r="I82" s="335">
        <f t="shared" si="1"/>
        <v>796.5</v>
      </c>
      <c r="J82" s="328"/>
    </row>
    <row r="83" spans="1:15" s="322" customFormat="1" x14ac:dyDescent="0.3">
      <c r="A83" s="981"/>
      <c r="B83" s="355">
        <v>44607</v>
      </c>
      <c r="C83" s="356">
        <v>1711</v>
      </c>
      <c r="D83" s="356" t="s">
        <v>678</v>
      </c>
      <c r="E83" s="357" t="s">
        <v>739</v>
      </c>
      <c r="F83" s="374" t="s">
        <v>792</v>
      </c>
      <c r="G83" s="371">
        <v>400000</v>
      </c>
      <c r="H83" s="375" t="s">
        <v>681</v>
      </c>
      <c r="I83" s="376">
        <f>G83/K5</f>
        <v>200</v>
      </c>
      <c r="J83" s="377"/>
      <c r="K83" s="378"/>
      <c r="L83" s="379"/>
      <c r="M83" s="380"/>
      <c r="N83" s="381"/>
      <c r="O83" s="382"/>
    </row>
    <row r="84" spans="1:15" s="322" customFormat="1" x14ac:dyDescent="0.3">
      <c r="A84" s="982"/>
      <c r="B84" s="355">
        <v>44615</v>
      </c>
      <c r="C84" s="356"/>
      <c r="D84" s="356" t="s">
        <v>793</v>
      </c>
      <c r="E84" s="357" t="s">
        <v>739</v>
      </c>
      <c r="F84" s="383" t="s">
        <v>794</v>
      </c>
      <c r="G84" s="384">
        <v>19000</v>
      </c>
      <c r="H84" s="372" t="s">
        <v>681</v>
      </c>
      <c r="I84" s="335">
        <f t="shared" si="1"/>
        <v>9.5</v>
      </c>
      <c r="J84" s="328"/>
    </row>
    <row r="85" spans="1:15" s="322" customFormat="1" ht="16" thickBot="1" x14ac:dyDescent="0.4">
      <c r="B85" s="385">
        <v>44613</v>
      </c>
      <c r="C85" s="386">
        <v>25</v>
      </c>
      <c r="D85" s="387" t="s">
        <v>684</v>
      </c>
      <c r="E85" s="388" t="s">
        <v>795</v>
      </c>
      <c r="F85" s="389" t="s">
        <v>795</v>
      </c>
      <c r="G85" s="390">
        <v>6350001</v>
      </c>
      <c r="H85" s="391" t="s">
        <v>681</v>
      </c>
      <c r="I85" s="335">
        <f t="shared" si="1"/>
        <v>3175.0005000000001</v>
      </c>
      <c r="J85" s="328"/>
    </row>
    <row r="86" spans="1:15" s="322" customFormat="1" ht="14.5" thickTop="1" x14ac:dyDescent="0.3">
      <c r="B86" s="392">
        <v>44697</v>
      </c>
      <c r="C86" s="393">
        <v>1708</v>
      </c>
      <c r="D86" s="393" t="s">
        <v>796</v>
      </c>
      <c r="E86" s="394" t="s">
        <v>797</v>
      </c>
      <c r="F86" s="395" t="s">
        <v>798</v>
      </c>
      <c r="G86" s="396">
        <v>2460000</v>
      </c>
      <c r="H86" s="397" t="s">
        <v>681</v>
      </c>
      <c r="I86" s="335">
        <f t="shared" si="1"/>
        <v>1230</v>
      </c>
      <c r="J86" s="328"/>
    </row>
    <row r="87" spans="1:15" s="322" customFormat="1" x14ac:dyDescent="0.3">
      <c r="B87" s="392">
        <v>44705</v>
      </c>
      <c r="C87" s="393">
        <v>1708</v>
      </c>
      <c r="D87" s="393" t="s">
        <v>796</v>
      </c>
      <c r="E87" s="394" t="s">
        <v>797</v>
      </c>
      <c r="F87" s="395" t="s">
        <v>799</v>
      </c>
      <c r="G87" s="398">
        <f>3805000+150000</f>
        <v>3955000</v>
      </c>
      <c r="H87" s="397" t="s">
        <v>681</v>
      </c>
      <c r="I87" s="335">
        <f t="shared" si="1"/>
        <v>1977.5</v>
      </c>
      <c r="J87" s="328"/>
    </row>
    <row r="88" spans="1:15" s="322" customFormat="1" x14ac:dyDescent="0.3">
      <c r="B88" s="392">
        <v>44705</v>
      </c>
      <c r="C88" s="393">
        <v>1708</v>
      </c>
      <c r="D88" s="393" t="s">
        <v>796</v>
      </c>
      <c r="E88" s="394" t="s">
        <v>797</v>
      </c>
      <c r="F88" s="395" t="s">
        <v>800</v>
      </c>
      <c r="G88" s="398">
        <f>3930000+150000</f>
        <v>4080000</v>
      </c>
      <c r="H88" s="397" t="s">
        <v>681</v>
      </c>
      <c r="I88" s="335">
        <f t="shared" si="1"/>
        <v>2040</v>
      </c>
      <c r="J88" s="328"/>
    </row>
    <row r="89" spans="1:15" s="322" customFormat="1" x14ac:dyDescent="0.3">
      <c r="B89" s="392">
        <v>44708</v>
      </c>
      <c r="C89" s="393">
        <v>1708</v>
      </c>
      <c r="D89" s="393" t="s">
        <v>796</v>
      </c>
      <c r="E89" s="394" t="s">
        <v>797</v>
      </c>
      <c r="F89" s="395" t="s">
        <v>801</v>
      </c>
      <c r="G89" s="398">
        <f>1960000+150000</f>
        <v>2110000</v>
      </c>
      <c r="H89" s="397" t="s">
        <v>681</v>
      </c>
      <c r="I89" s="335">
        <f t="shared" si="1"/>
        <v>1055</v>
      </c>
      <c r="J89" s="328"/>
    </row>
    <row r="90" spans="1:15" s="322" customFormat="1" x14ac:dyDescent="0.3">
      <c r="B90" s="392">
        <v>44721</v>
      </c>
      <c r="C90" s="393">
        <v>1708</v>
      </c>
      <c r="D90" s="393" t="s">
        <v>796</v>
      </c>
      <c r="E90" s="394" t="s">
        <v>797</v>
      </c>
      <c r="F90" s="395" t="s">
        <v>802</v>
      </c>
      <c r="G90" s="398">
        <v>300000</v>
      </c>
      <c r="H90" s="397" t="s">
        <v>681</v>
      </c>
      <c r="I90" s="335">
        <f t="shared" si="1"/>
        <v>150</v>
      </c>
      <c r="J90" s="328"/>
    </row>
    <row r="91" spans="1:15" s="322" customFormat="1" ht="15.5" x14ac:dyDescent="0.3">
      <c r="B91" s="392"/>
      <c r="C91" s="393"/>
      <c r="D91" s="393" t="s">
        <v>796</v>
      </c>
      <c r="E91" s="394" t="s">
        <v>797</v>
      </c>
      <c r="F91" s="399" t="s">
        <v>803</v>
      </c>
      <c r="G91" s="400">
        <v>600000</v>
      </c>
      <c r="H91" s="397"/>
      <c r="I91" s="335">
        <f t="shared" si="1"/>
        <v>300</v>
      </c>
      <c r="J91" s="328"/>
    </row>
    <row r="92" spans="1:15" s="322" customFormat="1" ht="15.5" x14ac:dyDescent="0.3">
      <c r="B92" s="392">
        <v>44724</v>
      </c>
      <c r="C92" s="393">
        <v>1708</v>
      </c>
      <c r="D92" s="393" t="s">
        <v>796</v>
      </c>
      <c r="E92" s="394" t="s">
        <v>797</v>
      </c>
      <c r="F92" s="399" t="s">
        <v>804</v>
      </c>
      <c r="G92" s="398">
        <f>1000000+910000+920000</f>
        <v>2830000</v>
      </c>
      <c r="H92" s="397" t="s">
        <v>681</v>
      </c>
      <c r="I92" s="335">
        <f t="shared" si="1"/>
        <v>1415</v>
      </c>
      <c r="J92" s="328"/>
    </row>
    <row r="93" spans="1:15" s="322" customFormat="1" ht="15.5" x14ac:dyDescent="0.3">
      <c r="B93" s="392">
        <v>44728</v>
      </c>
      <c r="C93" s="393">
        <v>1708</v>
      </c>
      <c r="D93" s="393" t="s">
        <v>796</v>
      </c>
      <c r="E93" s="394" t="s">
        <v>797</v>
      </c>
      <c r="F93" s="399" t="s">
        <v>805</v>
      </c>
      <c r="G93" s="398">
        <v>4811000</v>
      </c>
      <c r="H93" s="397" t="s">
        <v>681</v>
      </c>
      <c r="I93" s="335">
        <f t="shared" si="1"/>
        <v>2405.5</v>
      </c>
      <c r="J93" s="328"/>
    </row>
    <row r="94" spans="1:15" s="322" customFormat="1" ht="15.5" x14ac:dyDescent="0.3">
      <c r="B94" s="392">
        <v>44728</v>
      </c>
      <c r="C94" s="393">
        <v>1708</v>
      </c>
      <c r="D94" s="393" t="s">
        <v>796</v>
      </c>
      <c r="E94" s="394" t="s">
        <v>797</v>
      </c>
      <c r="F94" s="399" t="s">
        <v>806</v>
      </c>
      <c r="G94" s="398">
        <v>566000</v>
      </c>
      <c r="H94" s="397" t="s">
        <v>681</v>
      </c>
      <c r="I94" s="335">
        <f t="shared" si="1"/>
        <v>283</v>
      </c>
      <c r="J94" s="328"/>
    </row>
    <row r="95" spans="1:15" s="322" customFormat="1" ht="15.5" x14ac:dyDescent="0.35">
      <c r="B95" s="392">
        <v>44736</v>
      </c>
      <c r="C95" s="393">
        <v>1708</v>
      </c>
      <c r="D95" s="393" t="s">
        <v>796</v>
      </c>
      <c r="E95" s="394" t="s">
        <v>797</v>
      </c>
      <c r="F95" s="401" t="s">
        <v>807</v>
      </c>
      <c r="G95" s="400">
        <v>45000</v>
      </c>
      <c r="H95" s="397" t="s">
        <v>681</v>
      </c>
      <c r="I95" s="335">
        <f t="shared" si="1"/>
        <v>22.5</v>
      </c>
      <c r="J95" s="328"/>
    </row>
    <row r="96" spans="1:15" s="322" customFormat="1" ht="15.5" x14ac:dyDescent="0.35">
      <c r="B96" s="392">
        <v>44739</v>
      </c>
      <c r="C96" s="393">
        <v>1708</v>
      </c>
      <c r="D96" s="393" t="s">
        <v>796</v>
      </c>
      <c r="E96" s="394" t="s">
        <v>797</v>
      </c>
      <c r="F96" s="402" t="s">
        <v>808</v>
      </c>
      <c r="G96" s="400">
        <v>566000</v>
      </c>
      <c r="H96" s="397" t="s">
        <v>681</v>
      </c>
      <c r="I96" s="335">
        <f t="shared" si="1"/>
        <v>283</v>
      </c>
      <c r="J96" s="328"/>
    </row>
    <row r="97" spans="1:10" s="322" customFormat="1" ht="15.5" x14ac:dyDescent="0.3">
      <c r="B97" s="392">
        <v>44739</v>
      </c>
      <c r="C97" s="393">
        <v>1708</v>
      </c>
      <c r="D97" s="393" t="s">
        <v>796</v>
      </c>
      <c r="E97" s="394" t="s">
        <v>797</v>
      </c>
      <c r="F97" s="403" t="s">
        <v>809</v>
      </c>
      <c r="G97" s="400">
        <v>141500</v>
      </c>
      <c r="H97" s="397" t="s">
        <v>681</v>
      </c>
      <c r="I97" s="335">
        <f t="shared" si="1"/>
        <v>70.75</v>
      </c>
      <c r="J97" s="328"/>
    </row>
    <row r="98" spans="1:10" s="322" customFormat="1" ht="15.5" x14ac:dyDescent="0.3">
      <c r="B98" s="404">
        <v>44627</v>
      </c>
      <c r="C98" s="393">
        <v>1708</v>
      </c>
      <c r="D98" s="393" t="s">
        <v>796</v>
      </c>
      <c r="E98" s="394" t="s">
        <v>797</v>
      </c>
      <c r="F98" s="405" t="s">
        <v>810</v>
      </c>
      <c r="G98" s="400">
        <v>135000</v>
      </c>
      <c r="H98" s="397" t="s">
        <v>681</v>
      </c>
      <c r="I98" s="335">
        <f t="shared" si="1"/>
        <v>67.5</v>
      </c>
      <c r="J98" s="328"/>
    </row>
    <row r="99" spans="1:10" s="322" customFormat="1" ht="15.5" x14ac:dyDescent="0.3">
      <c r="B99" s="404">
        <v>44627</v>
      </c>
      <c r="C99" s="393">
        <v>1708</v>
      </c>
      <c r="D99" s="393" t="s">
        <v>796</v>
      </c>
      <c r="E99" s="394" t="s">
        <v>797</v>
      </c>
      <c r="F99" s="405" t="s">
        <v>811</v>
      </c>
      <c r="G99" s="400">
        <v>90000</v>
      </c>
      <c r="H99" s="397" t="s">
        <v>681</v>
      </c>
      <c r="I99" s="335">
        <f t="shared" si="1"/>
        <v>45</v>
      </c>
      <c r="J99" s="328"/>
    </row>
    <row r="100" spans="1:10" s="322" customFormat="1" ht="15.5" x14ac:dyDescent="0.3">
      <c r="B100" s="404">
        <v>44627</v>
      </c>
      <c r="C100" s="393">
        <v>1708</v>
      </c>
      <c r="D100" s="393" t="s">
        <v>796</v>
      </c>
      <c r="E100" s="394" t="s">
        <v>797</v>
      </c>
      <c r="F100" s="405" t="s">
        <v>812</v>
      </c>
      <c r="G100" s="400">
        <v>45000</v>
      </c>
      <c r="H100" s="397" t="s">
        <v>681</v>
      </c>
      <c r="I100" s="335">
        <f t="shared" si="1"/>
        <v>22.5</v>
      </c>
      <c r="J100" s="328"/>
    </row>
    <row r="101" spans="1:10" s="322" customFormat="1" ht="15.5" x14ac:dyDescent="0.3">
      <c r="B101" s="404">
        <v>44627</v>
      </c>
      <c r="C101" s="393">
        <v>1708</v>
      </c>
      <c r="D101" s="393" t="s">
        <v>796</v>
      </c>
      <c r="E101" s="394" t="s">
        <v>797</v>
      </c>
      <c r="F101" s="405" t="s">
        <v>813</v>
      </c>
      <c r="G101" s="400">
        <v>100000</v>
      </c>
      <c r="H101" s="397" t="s">
        <v>681</v>
      </c>
      <c r="I101" s="335">
        <f t="shared" si="1"/>
        <v>50</v>
      </c>
      <c r="J101" s="328"/>
    </row>
    <row r="102" spans="1:10" s="322" customFormat="1" ht="15.5" x14ac:dyDescent="0.3">
      <c r="B102" s="355">
        <v>44627</v>
      </c>
      <c r="C102" s="356">
        <v>1708</v>
      </c>
      <c r="D102" s="356" t="s">
        <v>796</v>
      </c>
      <c r="E102" s="357" t="s">
        <v>739</v>
      </c>
      <c r="F102" s="406" t="s">
        <v>740</v>
      </c>
      <c r="G102" s="407">
        <v>18086</v>
      </c>
      <c r="H102" s="372" t="s">
        <v>681</v>
      </c>
      <c r="I102" s="335">
        <f t="shared" si="1"/>
        <v>9.0429999999999993</v>
      </c>
      <c r="J102" s="328"/>
    </row>
    <row r="103" spans="1:10" s="322" customFormat="1" ht="15.5" x14ac:dyDescent="0.3">
      <c r="B103" s="404">
        <v>44627</v>
      </c>
      <c r="C103" s="393">
        <v>1708</v>
      </c>
      <c r="D103" s="393" t="s">
        <v>796</v>
      </c>
      <c r="E103" s="394" t="s">
        <v>797</v>
      </c>
      <c r="F103" s="405" t="s">
        <v>814</v>
      </c>
      <c r="G103" s="400">
        <v>500000</v>
      </c>
      <c r="H103" s="397" t="s">
        <v>681</v>
      </c>
      <c r="I103" s="335">
        <f t="shared" si="1"/>
        <v>250</v>
      </c>
      <c r="J103" s="328"/>
    </row>
    <row r="104" spans="1:10" s="322" customFormat="1" ht="15.5" x14ac:dyDescent="0.3">
      <c r="B104" s="404">
        <v>44627</v>
      </c>
      <c r="C104" s="393">
        <v>1708</v>
      </c>
      <c r="D104" s="393" t="s">
        <v>796</v>
      </c>
      <c r="E104" s="394" t="s">
        <v>797</v>
      </c>
      <c r="F104" s="405" t="s">
        <v>695</v>
      </c>
      <c r="G104" s="400">
        <v>440263</v>
      </c>
      <c r="H104" s="397" t="s">
        <v>681</v>
      </c>
      <c r="I104" s="335">
        <f t="shared" si="1"/>
        <v>220.13149999999999</v>
      </c>
      <c r="J104" s="328"/>
    </row>
    <row r="105" spans="1:10" s="322" customFormat="1" x14ac:dyDescent="0.3">
      <c r="A105" s="983">
        <v>44621</v>
      </c>
      <c r="B105" s="408">
        <v>44628</v>
      </c>
      <c r="C105" s="409">
        <v>1709</v>
      </c>
      <c r="D105" s="409" t="s">
        <v>678</v>
      </c>
      <c r="E105" s="365" t="s">
        <v>685</v>
      </c>
      <c r="F105" s="410" t="s">
        <v>815</v>
      </c>
      <c r="G105" s="367">
        <v>630000</v>
      </c>
      <c r="H105" s="411" t="s">
        <v>681</v>
      </c>
      <c r="I105" s="335">
        <f t="shared" si="1"/>
        <v>315</v>
      </c>
      <c r="J105" s="328"/>
    </row>
    <row r="106" spans="1:10" s="322" customFormat="1" x14ac:dyDescent="0.3">
      <c r="A106" s="984"/>
      <c r="B106" s="408">
        <v>44635</v>
      </c>
      <c r="C106" s="409">
        <v>1710</v>
      </c>
      <c r="D106" s="409" t="s">
        <v>678</v>
      </c>
      <c r="E106" s="365" t="s">
        <v>685</v>
      </c>
      <c r="F106" s="410" t="s">
        <v>816</v>
      </c>
      <c r="G106" s="367">
        <v>708000</v>
      </c>
      <c r="H106" s="411" t="s">
        <v>681</v>
      </c>
      <c r="I106" s="335">
        <f t="shared" si="1"/>
        <v>354</v>
      </c>
      <c r="J106" s="328"/>
    </row>
    <row r="107" spans="1:10" s="322" customFormat="1" x14ac:dyDescent="0.3">
      <c r="A107" s="984"/>
      <c r="B107" s="408">
        <v>44635</v>
      </c>
      <c r="C107" s="409">
        <v>1712</v>
      </c>
      <c r="D107" s="409" t="s">
        <v>817</v>
      </c>
      <c r="E107" s="365" t="s">
        <v>685</v>
      </c>
      <c r="F107" s="410" t="s">
        <v>818</v>
      </c>
      <c r="G107" s="367">
        <v>191000</v>
      </c>
      <c r="H107" s="411" t="s">
        <v>681</v>
      </c>
      <c r="I107" s="335">
        <f t="shared" si="1"/>
        <v>95.5</v>
      </c>
      <c r="J107" s="328"/>
    </row>
    <row r="108" spans="1:10" s="418" customFormat="1" x14ac:dyDescent="0.3">
      <c r="A108" s="984"/>
      <c r="B108" s="412">
        <v>44635</v>
      </c>
      <c r="C108" s="413">
        <v>1713</v>
      </c>
      <c r="D108" s="413" t="s">
        <v>819</v>
      </c>
      <c r="E108" s="414" t="s">
        <v>820</v>
      </c>
      <c r="F108" s="415" t="s">
        <v>821</v>
      </c>
      <c r="G108" s="416">
        <v>1000000</v>
      </c>
      <c r="H108" s="417" t="s">
        <v>681</v>
      </c>
      <c r="I108" s="335">
        <f t="shared" si="1"/>
        <v>500</v>
      </c>
      <c r="J108" s="328"/>
    </row>
    <row r="109" spans="1:10" s="418" customFormat="1" x14ac:dyDescent="0.3">
      <c r="A109" s="984"/>
      <c r="B109" s="412">
        <v>44635</v>
      </c>
      <c r="C109" s="413">
        <v>1714</v>
      </c>
      <c r="D109" s="413" t="s">
        <v>822</v>
      </c>
      <c r="E109" s="414" t="s">
        <v>820</v>
      </c>
      <c r="F109" s="415" t="s">
        <v>821</v>
      </c>
      <c r="G109" s="416">
        <v>1000000</v>
      </c>
      <c r="H109" s="417" t="s">
        <v>681</v>
      </c>
      <c r="I109" s="335">
        <f t="shared" si="1"/>
        <v>500</v>
      </c>
      <c r="J109" s="328"/>
    </row>
    <row r="110" spans="1:10" s="322" customFormat="1" x14ac:dyDescent="0.3">
      <c r="A110" s="984"/>
      <c r="B110" s="419">
        <v>44638</v>
      </c>
      <c r="C110" s="420">
        <v>1715</v>
      </c>
      <c r="D110" s="420" t="s">
        <v>678</v>
      </c>
      <c r="E110" s="421" t="s">
        <v>797</v>
      </c>
      <c r="F110" s="422" t="s">
        <v>823</v>
      </c>
      <c r="G110" s="423">
        <f>2040000-920000</f>
        <v>1120000</v>
      </c>
      <c r="H110" s="424" t="s">
        <v>681</v>
      </c>
      <c r="I110" s="335">
        <f t="shared" si="1"/>
        <v>560</v>
      </c>
      <c r="J110" s="328"/>
    </row>
    <row r="111" spans="1:10" s="322" customFormat="1" x14ac:dyDescent="0.3">
      <c r="A111" s="984"/>
      <c r="B111" s="419">
        <v>44650</v>
      </c>
      <c r="C111" s="420">
        <v>1716</v>
      </c>
      <c r="D111" s="420" t="s">
        <v>824</v>
      </c>
      <c r="E111" s="421" t="s">
        <v>797</v>
      </c>
      <c r="F111" s="422" t="s">
        <v>825</v>
      </c>
      <c r="G111" s="423">
        <v>500000</v>
      </c>
      <c r="H111" s="424" t="s">
        <v>681</v>
      </c>
      <c r="I111" s="335">
        <f t="shared" si="1"/>
        <v>250</v>
      </c>
      <c r="J111" s="328"/>
    </row>
    <row r="112" spans="1:10" s="322" customFormat="1" x14ac:dyDescent="0.3">
      <c r="A112" s="984"/>
      <c r="B112" s="425">
        <v>44650</v>
      </c>
      <c r="C112" s="369">
        <v>1718</v>
      </c>
      <c r="D112" s="369" t="s">
        <v>678</v>
      </c>
      <c r="E112" s="426" t="s">
        <v>739</v>
      </c>
      <c r="F112" s="427" t="s">
        <v>826</v>
      </c>
      <c r="G112" s="371">
        <f>417500-288500</f>
        <v>129000</v>
      </c>
      <c r="H112" s="428" t="s">
        <v>681</v>
      </c>
      <c r="I112" s="335">
        <f t="shared" si="1"/>
        <v>64.5</v>
      </c>
      <c r="J112" s="328"/>
    </row>
    <row r="113" spans="1:73" s="431" customFormat="1" x14ac:dyDescent="0.3">
      <c r="A113" s="429"/>
      <c r="B113" s="425">
        <v>44651</v>
      </c>
      <c r="C113" s="369"/>
      <c r="D113" s="369" t="s">
        <v>793</v>
      </c>
      <c r="E113" s="426" t="s">
        <v>739</v>
      </c>
      <c r="F113" s="427" t="s">
        <v>740</v>
      </c>
      <c r="G113" s="384">
        <v>5000</v>
      </c>
      <c r="H113" s="428" t="s">
        <v>681</v>
      </c>
      <c r="I113" s="335">
        <f t="shared" si="1"/>
        <v>2.5</v>
      </c>
      <c r="J113" s="430"/>
    </row>
    <row r="114" spans="1:73" s="432" customFormat="1" x14ac:dyDescent="0.3">
      <c r="B114" s="433">
        <v>44662</v>
      </c>
      <c r="C114" s="434" t="s">
        <v>827</v>
      </c>
      <c r="D114" s="435" t="s">
        <v>684</v>
      </c>
      <c r="E114" s="436" t="s">
        <v>828</v>
      </c>
      <c r="F114" s="437" t="s">
        <v>829</v>
      </c>
      <c r="G114" s="438">
        <v>475000</v>
      </c>
      <c r="H114" s="439" t="s">
        <v>681</v>
      </c>
      <c r="I114" s="335">
        <f t="shared" si="1"/>
        <v>237.5</v>
      </c>
      <c r="J114" s="440"/>
      <c r="K114" s="441"/>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307"/>
    </row>
    <row r="115" spans="1:73" s="432" customFormat="1" x14ac:dyDescent="0.3">
      <c r="B115" s="433">
        <v>44663</v>
      </c>
      <c r="C115" s="434" t="s">
        <v>830</v>
      </c>
      <c r="D115" s="435" t="s">
        <v>684</v>
      </c>
      <c r="E115" s="436" t="s">
        <v>828</v>
      </c>
      <c r="F115" s="437" t="s">
        <v>829</v>
      </c>
      <c r="G115" s="438">
        <v>475000</v>
      </c>
      <c r="H115" s="439" t="s">
        <v>681</v>
      </c>
      <c r="I115" s="335">
        <f t="shared" si="1"/>
        <v>237.5</v>
      </c>
      <c r="J115" s="440"/>
      <c r="K115" s="441"/>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c r="AY115" s="307"/>
      <c r="AZ115" s="307"/>
      <c r="BA115" s="307"/>
      <c r="BB115" s="307"/>
      <c r="BC115" s="307"/>
      <c r="BD115" s="307"/>
      <c r="BE115" s="307"/>
      <c r="BF115" s="307"/>
      <c r="BG115" s="307"/>
      <c r="BH115" s="307"/>
      <c r="BI115" s="307"/>
      <c r="BJ115" s="307"/>
      <c r="BK115" s="307"/>
      <c r="BL115" s="307"/>
      <c r="BM115" s="307"/>
      <c r="BN115" s="307"/>
      <c r="BO115" s="307"/>
      <c r="BP115" s="307"/>
      <c r="BQ115" s="307"/>
      <c r="BR115" s="307"/>
      <c r="BS115" s="307"/>
      <c r="BT115" s="307"/>
      <c r="BU115" s="307"/>
    </row>
    <row r="116" spans="1:73" s="432" customFormat="1" x14ac:dyDescent="0.3">
      <c r="B116" s="433">
        <v>44664</v>
      </c>
      <c r="C116" s="434" t="s">
        <v>831</v>
      </c>
      <c r="D116" s="435" t="s">
        <v>684</v>
      </c>
      <c r="E116" s="436" t="s">
        <v>828</v>
      </c>
      <c r="F116" s="437" t="s">
        <v>832</v>
      </c>
      <c r="G116" s="438">
        <v>530000</v>
      </c>
      <c r="H116" s="439" t="s">
        <v>681</v>
      </c>
      <c r="I116" s="335">
        <f t="shared" si="1"/>
        <v>265</v>
      </c>
      <c r="J116" s="440"/>
      <c r="K116" s="441"/>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c r="AY116" s="307"/>
      <c r="AZ116" s="307"/>
      <c r="BA116" s="307"/>
      <c r="BB116" s="307"/>
      <c r="BC116" s="307"/>
      <c r="BD116" s="307"/>
      <c r="BE116" s="307"/>
      <c r="BF116" s="307"/>
      <c r="BG116" s="307"/>
      <c r="BH116" s="307"/>
      <c r="BI116" s="307"/>
      <c r="BJ116" s="307"/>
      <c r="BK116" s="307"/>
      <c r="BL116" s="307"/>
      <c r="BM116" s="307"/>
      <c r="BN116" s="307"/>
      <c r="BO116" s="307"/>
      <c r="BP116" s="307"/>
      <c r="BQ116" s="307"/>
      <c r="BR116" s="307"/>
      <c r="BS116" s="307"/>
      <c r="BT116" s="307"/>
      <c r="BU116" s="307"/>
    </row>
    <row r="117" spans="1:73" s="432" customFormat="1" x14ac:dyDescent="0.3">
      <c r="B117" s="433">
        <v>44664</v>
      </c>
      <c r="C117" s="434" t="s">
        <v>833</v>
      </c>
      <c r="D117" s="435" t="s">
        <v>684</v>
      </c>
      <c r="E117" s="436" t="s">
        <v>828</v>
      </c>
      <c r="F117" s="437" t="s">
        <v>834</v>
      </c>
      <c r="G117" s="438">
        <v>600000</v>
      </c>
      <c r="H117" s="439" t="s">
        <v>681</v>
      </c>
      <c r="I117" s="335">
        <f t="shared" si="1"/>
        <v>300</v>
      </c>
      <c r="J117" s="440"/>
      <c r="K117" s="441"/>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7"/>
      <c r="AY117" s="307"/>
      <c r="AZ117" s="307"/>
      <c r="BA117" s="307"/>
      <c r="BB117" s="307"/>
      <c r="BC117" s="307"/>
      <c r="BD117" s="307"/>
      <c r="BE117" s="307"/>
      <c r="BF117" s="307"/>
      <c r="BG117" s="307"/>
      <c r="BH117" s="307"/>
      <c r="BI117" s="307"/>
      <c r="BJ117" s="307"/>
      <c r="BK117" s="307"/>
      <c r="BL117" s="307"/>
      <c r="BM117" s="307"/>
      <c r="BN117" s="307"/>
      <c r="BO117" s="307"/>
      <c r="BP117" s="307"/>
      <c r="BQ117" s="307"/>
      <c r="BR117" s="307"/>
      <c r="BS117" s="307"/>
      <c r="BT117" s="307"/>
      <c r="BU117" s="307"/>
    </row>
    <row r="118" spans="1:73" s="432" customFormat="1" x14ac:dyDescent="0.3">
      <c r="B118" s="433">
        <v>44664</v>
      </c>
      <c r="C118" s="434" t="s">
        <v>835</v>
      </c>
      <c r="D118" s="435" t="s">
        <v>684</v>
      </c>
      <c r="E118" s="436" t="s">
        <v>828</v>
      </c>
      <c r="F118" s="437" t="s">
        <v>687</v>
      </c>
      <c r="G118" s="438">
        <v>537000</v>
      </c>
      <c r="H118" s="439" t="s">
        <v>681</v>
      </c>
      <c r="I118" s="335">
        <f t="shared" si="1"/>
        <v>268.5</v>
      </c>
      <c r="J118" s="440"/>
      <c r="K118" s="441"/>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c r="AP118" s="307"/>
      <c r="AQ118" s="307"/>
      <c r="AR118" s="307"/>
      <c r="AS118" s="307"/>
      <c r="AT118" s="307"/>
      <c r="AU118" s="307"/>
      <c r="AV118" s="307"/>
      <c r="AW118" s="307"/>
      <c r="AX118" s="307"/>
      <c r="AY118" s="307"/>
      <c r="AZ118" s="307"/>
      <c r="BA118" s="307"/>
      <c r="BB118" s="307"/>
      <c r="BC118" s="307"/>
      <c r="BD118" s="307"/>
      <c r="BE118" s="307"/>
      <c r="BF118" s="307"/>
      <c r="BG118" s="307"/>
      <c r="BH118" s="307"/>
      <c r="BI118" s="307"/>
      <c r="BJ118" s="307"/>
      <c r="BK118" s="307"/>
      <c r="BL118" s="307"/>
      <c r="BM118" s="307"/>
      <c r="BN118" s="307"/>
      <c r="BO118" s="307"/>
      <c r="BP118" s="307"/>
      <c r="BQ118" s="307"/>
      <c r="BR118" s="307"/>
      <c r="BS118" s="307"/>
      <c r="BT118" s="307"/>
      <c r="BU118" s="307"/>
    </row>
    <row r="119" spans="1:73" s="432" customFormat="1" x14ac:dyDescent="0.3">
      <c r="B119" s="433">
        <v>44664</v>
      </c>
      <c r="C119" s="434" t="s">
        <v>836</v>
      </c>
      <c r="D119" s="435" t="s">
        <v>684</v>
      </c>
      <c r="E119" s="436" t="s">
        <v>828</v>
      </c>
      <c r="F119" s="437" t="s">
        <v>837</v>
      </c>
      <c r="G119" s="438">
        <v>300000</v>
      </c>
      <c r="H119" s="439" t="s">
        <v>681</v>
      </c>
      <c r="I119" s="335">
        <f t="shared" si="1"/>
        <v>150</v>
      </c>
      <c r="J119" s="440"/>
      <c r="K119" s="441"/>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c r="AY119" s="307"/>
      <c r="AZ119" s="307"/>
      <c r="BA119" s="307"/>
      <c r="BB119" s="307"/>
      <c r="BC119" s="307"/>
      <c r="BD119" s="307"/>
      <c r="BE119" s="307"/>
      <c r="BF119" s="307"/>
      <c r="BG119" s="307"/>
      <c r="BH119" s="307"/>
      <c r="BI119" s="307"/>
      <c r="BJ119" s="307"/>
      <c r="BK119" s="307"/>
      <c r="BL119" s="307"/>
      <c r="BM119" s="307"/>
      <c r="BN119" s="307"/>
      <c r="BO119" s="307"/>
      <c r="BP119" s="307"/>
      <c r="BQ119" s="307"/>
      <c r="BR119" s="307"/>
      <c r="BS119" s="307"/>
      <c r="BT119" s="307"/>
      <c r="BU119" s="307"/>
    </row>
    <row r="120" spans="1:73" s="432" customFormat="1" x14ac:dyDescent="0.3">
      <c r="B120" s="433">
        <v>44664</v>
      </c>
      <c r="C120" s="434" t="s">
        <v>838</v>
      </c>
      <c r="D120" s="435" t="s">
        <v>684</v>
      </c>
      <c r="E120" s="436" t="s">
        <v>828</v>
      </c>
      <c r="F120" s="437" t="s">
        <v>706</v>
      </c>
      <c r="G120" s="438">
        <v>88000</v>
      </c>
      <c r="H120" s="439" t="s">
        <v>681</v>
      </c>
      <c r="I120" s="335">
        <f t="shared" si="1"/>
        <v>44</v>
      </c>
      <c r="J120" s="440"/>
      <c r="K120" s="441"/>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7"/>
      <c r="AY120" s="307"/>
      <c r="AZ120" s="307"/>
      <c r="BA120" s="307"/>
      <c r="BB120" s="307"/>
      <c r="BC120" s="307"/>
      <c r="BD120" s="307"/>
      <c r="BE120" s="307"/>
      <c r="BF120" s="307"/>
      <c r="BG120" s="307"/>
      <c r="BH120" s="307"/>
      <c r="BI120" s="307"/>
      <c r="BJ120" s="307"/>
      <c r="BK120" s="307"/>
      <c r="BL120" s="307"/>
      <c r="BM120" s="307"/>
      <c r="BN120" s="307"/>
      <c r="BO120" s="307"/>
      <c r="BP120" s="307"/>
      <c r="BQ120" s="307"/>
      <c r="BR120" s="307"/>
      <c r="BS120" s="307"/>
      <c r="BT120" s="307"/>
      <c r="BU120" s="307"/>
    </row>
    <row r="121" spans="1:73" s="432" customFormat="1" x14ac:dyDescent="0.3">
      <c r="B121" s="433">
        <v>44664</v>
      </c>
      <c r="C121" s="434" t="s">
        <v>839</v>
      </c>
      <c r="D121" s="435" t="s">
        <v>684</v>
      </c>
      <c r="E121" s="436" t="s">
        <v>828</v>
      </c>
      <c r="F121" s="437" t="s">
        <v>695</v>
      </c>
      <c r="G121" s="438">
        <v>234000</v>
      </c>
      <c r="H121" s="439" t="s">
        <v>681</v>
      </c>
      <c r="I121" s="335">
        <f t="shared" si="1"/>
        <v>117</v>
      </c>
      <c r="J121" s="440"/>
      <c r="K121" s="441"/>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7"/>
      <c r="AY121" s="307"/>
      <c r="AZ121" s="307"/>
      <c r="BA121" s="307"/>
      <c r="BB121" s="307"/>
      <c r="BC121" s="307"/>
      <c r="BD121" s="307"/>
      <c r="BE121" s="307"/>
      <c r="BF121" s="307"/>
      <c r="BG121" s="307"/>
      <c r="BH121" s="307"/>
      <c r="BI121" s="307"/>
      <c r="BJ121" s="307"/>
      <c r="BK121" s="307"/>
      <c r="BL121" s="307"/>
      <c r="BM121" s="307"/>
      <c r="BN121" s="307"/>
      <c r="BO121" s="307"/>
      <c r="BP121" s="307"/>
      <c r="BQ121" s="307"/>
      <c r="BR121" s="307"/>
      <c r="BS121" s="307"/>
      <c r="BT121" s="307"/>
      <c r="BU121" s="307"/>
    </row>
    <row r="122" spans="1:73" s="432" customFormat="1" x14ac:dyDescent="0.3">
      <c r="B122" s="433">
        <v>44667</v>
      </c>
      <c r="C122" s="434" t="s">
        <v>840</v>
      </c>
      <c r="D122" s="435" t="s">
        <v>684</v>
      </c>
      <c r="E122" s="436" t="s">
        <v>828</v>
      </c>
      <c r="F122" s="437" t="s">
        <v>841</v>
      </c>
      <c r="G122" s="438">
        <v>120000</v>
      </c>
      <c r="H122" s="439" t="s">
        <v>681</v>
      </c>
      <c r="I122" s="335">
        <f t="shared" si="1"/>
        <v>60</v>
      </c>
      <c r="J122" s="440"/>
      <c r="K122" s="441"/>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row>
    <row r="123" spans="1:73" s="432" customFormat="1" x14ac:dyDescent="0.3">
      <c r="B123" s="433">
        <v>44667</v>
      </c>
      <c r="C123" s="434" t="s">
        <v>842</v>
      </c>
      <c r="D123" s="435" t="s">
        <v>684</v>
      </c>
      <c r="E123" s="436" t="s">
        <v>828</v>
      </c>
      <c r="F123" s="437" t="s">
        <v>708</v>
      </c>
      <c r="G123" s="438">
        <v>50000</v>
      </c>
      <c r="H123" s="439" t="s">
        <v>681</v>
      </c>
      <c r="I123" s="335">
        <f t="shared" si="1"/>
        <v>25</v>
      </c>
      <c r="J123" s="440"/>
      <c r="K123" s="441"/>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row>
    <row r="124" spans="1:73" s="432" customFormat="1" x14ac:dyDescent="0.3">
      <c r="B124" s="433">
        <v>44665</v>
      </c>
      <c r="C124" s="434" t="s">
        <v>843</v>
      </c>
      <c r="D124" s="435" t="s">
        <v>684</v>
      </c>
      <c r="E124" s="436" t="s">
        <v>828</v>
      </c>
      <c r="F124" s="437" t="s">
        <v>844</v>
      </c>
      <c r="G124" s="438">
        <v>550000</v>
      </c>
      <c r="H124" s="439" t="s">
        <v>681</v>
      </c>
      <c r="I124" s="335">
        <f t="shared" si="1"/>
        <v>275</v>
      </c>
      <c r="J124" s="440"/>
      <c r="K124" s="441"/>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07"/>
      <c r="AZ124" s="307"/>
      <c r="BA124" s="307"/>
      <c r="BB124" s="307"/>
      <c r="BC124" s="307"/>
      <c r="BD124" s="307"/>
      <c r="BE124" s="307"/>
      <c r="BF124" s="307"/>
      <c r="BG124" s="307"/>
      <c r="BH124" s="307"/>
      <c r="BI124" s="307"/>
      <c r="BJ124" s="307"/>
      <c r="BK124" s="307"/>
      <c r="BL124" s="307"/>
      <c r="BM124" s="307"/>
      <c r="BN124" s="307"/>
      <c r="BO124" s="307"/>
      <c r="BP124" s="307"/>
      <c r="BQ124" s="307"/>
      <c r="BR124" s="307"/>
      <c r="BS124" s="307"/>
      <c r="BT124" s="307"/>
      <c r="BU124" s="307"/>
    </row>
    <row r="125" spans="1:73" s="432" customFormat="1" x14ac:dyDescent="0.3">
      <c r="B125" s="433">
        <v>44666</v>
      </c>
      <c r="C125" s="434" t="s">
        <v>845</v>
      </c>
      <c r="D125" s="435" t="s">
        <v>684</v>
      </c>
      <c r="E125" s="436" t="s">
        <v>828</v>
      </c>
      <c r="F125" s="437" t="s">
        <v>844</v>
      </c>
      <c r="G125" s="438">
        <v>550000</v>
      </c>
      <c r="H125" s="439" t="s">
        <v>681</v>
      </c>
      <c r="I125" s="335">
        <f t="shared" si="1"/>
        <v>275</v>
      </c>
      <c r="J125" s="440"/>
      <c r="K125" s="441"/>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K125" s="307"/>
      <c r="AL125" s="307"/>
      <c r="AM125" s="307"/>
      <c r="AN125" s="307"/>
      <c r="AO125" s="307"/>
      <c r="AP125" s="307"/>
      <c r="AQ125" s="307"/>
      <c r="AR125" s="307"/>
      <c r="AS125" s="307"/>
      <c r="AT125" s="307"/>
      <c r="AU125" s="307"/>
      <c r="AV125" s="307"/>
      <c r="AW125" s="307"/>
      <c r="AX125" s="307"/>
      <c r="AY125" s="307"/>
      <c r="AZ125" s="307"/>
      <c r="BA125" s="307"/>
      <c r="BB125" s="307"/>
      <c r="BC125" s="307"/>
      <c r="BD125" s="307"/>
      <c r="BE125" s="307"/>
      <c r="BF125" s="307"/>
      <c r="BG125" s="307"/>
      <c r="BH125" s="307"/>
      <c r="BI125" s="307"/>
      <c r="BJ125" s="307"/>
      <c r="BK125" s="307"/>
      <c r="BL125" s="307"/>
      <c r="BM125" s="307"/>
      <c r="BN125" s="307"/>
      <c r="BO125" s="307"/>
      <c r="BP125" s="307"/>
      <c r="BQ125" s="307"/>
      <c r="BR125" s="307"/>
      <c r="BS125" s="307"/>
      <c r="BT125" s="307"/>
      <c r="BU125" s="307"/>
    </row>
    <row r="126" spans="1:73" s="432" customFormat="1" x14ac:dyDescent="0.3">
      <c r="B126" s="433">
        <v>44667</v>
      </c>
      <c r="C126" s="434" t="s">
        <v>846</v>
      </c>
      <c r="D126" s="435" t="s">
        <v>684</v>
      </c>
      <c r="E126" s="436" t="s">
        <v>828</v>
      </c>
      <c r="F126" s="437" t="s">
        <v>847</v>
      </c>
      <c r="G126" s="438">
        <v>440000</v>
      </c>
      <c r="H126" s="439" t="s">
        <v>681</v>
      </c>
      <c r="I126" s="335">
        <f t="shared" si="1"/>
        <v>220</v>
      </c>
      <c r="J126" s="440"/>
      <c r="K126" s="441"/>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7"/>
      <c r="AY126" s="307"/>
      <c r="AZ126" s="307"/>
      <c r="BA126" s="307"/>
      <c r="BB126" s="307"/>
      <c r="BC126" s="307"/>
      <c r="BD126" s="307"/>
      <c r="BE126" s="307"/>
      <c r="BF126" s="307"/>
      <c r="BG126" s="307"/>
      <c r="BH126" s="307"/>
      <c r="BI126" s="307"/>
      <c r="BJ126" s="307"/>
      <c r="BK126" s="307"/>
      <c r="BL126" s="307"/>
      <c r="BM126" s="307"/>
      <c r="BN126" s="307"/>
      <c r="BO126" s="307"/>
      <c r="BP126" s="307"/>
      <c r="BQ126" s="307"/>
      <c r="BR126" s="307"/>
      <c r="BS126" s="307"/>
      <c r="BT126" s="307"/>
      <c r="BU126" s="307"/>
    </row>
    <row r="127" spans="1:73" s="432" customFormat="1" x14ac:dyDescent="0.3">
      <c r="B127" s="433">
        <v>44667</v>
      </c>
      <c r="C127" s="434" t="s">
        <v>848</v>
      </c>
      <c r="D127" s="435" t="s">
        <v>684</v>
      </c>
      <c r="E127" s="436" t="s">
        <v>828</v>
      </c>
      <c r="F127" s="437" t="s">
        <v>834</v>
      </c>
      <c r="G127" s="438">
        <v>600000</v>
      </c>
      <c r="H127" s="439" t="s">
        <v>681</v>
      </c>
      <c r="I127" s="335">
        <f t="shared" si="1"/>
        <v>300</v>
      </c>
      <c r="J127" s="440"/>
      <c r="K127" s="441"/>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K127" s="307"/>
      <c r="AL127" s="307"/>
      <c r="AM127" s="307"/>
      <c r="AN127" s="307"/>
      <c r="AO127" s="307"/>
      <c r="AP127" s="307"/>
      <c r="AQ127" s="307"/>
      <c r="AR127" s="307"/>
      <c r="AS127" s="307"/>
      <c r="AT127" s="307"/>
      <c r="AU127" s="307"/>
      <c r="AV127" s="307"/>
      <c r="AW127" s="307"/>
      <c r="AX127" s="307"/>
      <c r="AY127" s="307"/>
      <c r="AZ127" s="307"/>
      <c r="BA127" s="307"/>
      <c r="BB127" s="307"/>
      <c r="BC127" s="307"/>
      <c r="BD127" s="307"/>
      <c r="BE127" s="307"/>
      <c r="BF127" s="307"/>
      <c r="BG127" s="307"/>
      <c r="BH127" s="307"/>
      <c r="BI127" s="307"/>
      <c r="BJ127" s="307"/>
      <c r="BK127" s="307"/>
      <c r="BL127" s="307"/>
      <c r="BM127" s="307"/>
      <c r="BN127" s="307"/>
      <c r="BO127" s="307"/>
      <c r="BP127" s="307"/>
      <c r="BQ127" s="307"/>
      <c r="BR127" s="307"/>
      <c r="BS127" s="307"/>
      <c r="BT127" s="307"/>
      <c r="BU127" s="307"/>
    </row>
    <row r="128" spans="1:73" s="432" customFormat="1" x14ac:dyDescent="0.3">
      <c r="B128" s="433">
        <v>44667</v>
      </c>
      <c r="C128" s="434" t="s">
        <v>849</v>
      </c>
      <c r="D128" s="435" t="s">
        <v>684</v>
      </c>
      <c r="E128" s="436" t="s">
        <v>828</v>
      </c>
      <c r="F128" s="437" t="s">
        <v>687</v>
      </c>
      <c r="G128" s="438">
        <v>537000</v>
      </c>
      <c r="H128" s="439" t="s">
        <v>681</v>
      </c>
      <c r="I128" s="335">
        <f t="shared" si="1"/>
        <v>268.5</v>
      </c>
      <c r="J128" s="440"/>
      <c r="K128" s="441"/>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7"/>
      <c r="AY128" s="307"/>
      <c r="AZ128" s="307"/>
      <c r="BA128" s="307"/>
      <c r="BB128" s="307"/>
      <c r="BC128" s="307"/>
      <c r="BD128" s="307"/>
      <c r="BE128" s="307"/>
      <c r="BF128" s="307"/>
      <c r="BG128" s="307"/>
      <c r="BH128" s="307"/>
      <c r="BI128" s="307"/>
      <c r="BJ128" s="307"/>
      <c r="BK128" s="307"/>
      <c r="BL128" s="307"/>
      <c r="BM128" s="307"/>
      <c r="BN128" s="307"/>
      <c r="BO128" s="307"/>
      <c r="BP128" s="307"/>
      <c r="BQ128" s="307"/>
      <c r="BR128" s="307"/>
      <c r="BS128" s="307"/>
      <c r="BT128" s="307"/>
      <c r="BU128" s="307"/>
    </row>
    <row r="129" spans="2:73" s="432" customFormat="1" x14ac:dyDescent="0.3">
      <c r="B129" s="433">
        <v>44667</v>
      </c>
      <c r="C129" s="434" t="s">
        <v>850</v>
      </c>
      <c r="D129" s="435" t="s">
        <v>684</v>
      </c>
      <c r="E129" s="436" t="s">
        <v>828</v>
      </c>
      <c r="F129" s="437" t="s">
        <v>706</v>
      </c>
      <c r="G129" s="438">
        <v>180000</v>
      </c>
      <c r="H129" s="439" t="s">
        <v>681</v>
      </c>
      <c r="I129" s="335">
        <f t="shared" si="1"/>
        <v>90</v>
      </c>
      <c r="J129" s="440"/>
      <c r="K129" s="441"/>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7"/>
      <c r="AY129" s="307"/>
      <c r="AZ129" s="307"/>
      <c r="BA129" s="307"/>
      <c r="BB129" s="307"/>
      <c r="BC129" s="307"/>
      <c r="BD129" s="307"/>
      <c r="BE129" s="307"/>
      <c r="BF129" s="307"/>
      <c r="BG129" s="307"/>
      <c r="BH129" s="307"/>
      <c r="BI129" s="307"/>
      <c r="BJ129" s="307"/>
      <c r="BK129" s="307"/>
      <c r="BL129" s="307"/>
      <c r="BM129" s="307"/>
      <c r="BN129" s="307"/>
      <c r="BO129" s="307"/>
      <c r="BP129" s="307"/>
      <c r="BQ129" s="307"/>
      <c r="BR129" s="307"/>
      <c r="BS129" s="307"/>
      <c r="BT129" s="307"/>
      <c r="BU129" s="307"/>
    </row>
    <row r="130" spans="2:73" s="432" customFormat="1" x14ac:dyDescent="0.3">
      <c r="B130" s="433">
        <v>44667</v>
      </c>
      <c r="C130" s="434" t="s">
        <v>851</v>
      </c>
      <c r="D130" s="435" t="s">
        <v>684</v>
      </c>
      <c r="E130" s="436" t="s">
        <v>828</v>
      </c>
      <c r="F130" s="437" t="s">
        <v>695</v>
      </c>
      <c r="G130" s="438">
        <v>254000</v>
      </c>
      <c r="H130" s="439" t="s">
        <v>681</v>
      </c>
      <c r="I130" s="335">
        <f t="shared" si="1"/>
        <v>127</v>
      </c>
      <c r="J130" s="440"/>
      <c r="K130" s="441"/>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U130" s="307"/>
    </row>
    <row r="131" spans="2:73" s="432" customFormat="1" x14ac:dyDescent="0.3">
      <c r="B131" s="433">
        <v>44667</v>
      </c>
      <c r="C131" s="434" t="s">
        <v>852</v>
      </c>
      <c r="D131" s="435" t="s">
        <v>684</v>
      </c>
      <c r="E131" s="436" t="s">
        <v>828</v>
      </c>
      <c r="F131" s="437" t="s">
        <v>708</v>
      </c>
      <c r="G131" s="438">
        <v>50000</v>
      </c>
      <c r="H131" s="439" t="s">
        <v>681</v>
      </c>
      <c r="I131" s="335">
        <f t="shared" si="1"/>
        <v>25</v>
      </c>
      <c r="J131" s="440"/>
      <c r="K131" s="441"/>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07"/>
      <c r="BL131" s="307"/>
      <c r="BM131" s="307"/>
      <c r="BN131" s="307"/>
      <c r="BO131" s="307"/>
      <c r="BP131" s="307"/>
      <c r="BQ131" s="307"/>
      <c r="BR131" s="307"/>
      <c r="BS131" s="307"/>
      <c r="BT131" s="307"/>
      <c r="BU131" s="307"/>
    </row>
    <row r="132" spans="2:73" s="432" customFormat="1" x14ac:dyDescent="0.3">
      <c r="B132" s="433">
        <v>44667</v>
      </c>
      <c r="C132" s="434" t="s">
        <v>853</v>
      </c>
      <c r="D132" s="435" t="s">
        <v>684</v>
      </c>
      <c r="E132" s="436" t="s">
        <v>828</v>
      </c>
      <c r="F132" s="437" t="s">
        <v>854</v>
      </c>
      <c r="G132" s="438">
        <v>21000</v>
      </c>
      <c r="H132" s="439" t="s">
        <v>681</v>
      </c>
      <c r="I132" s="335">
        <f t="shared" si="1"/>
        <v>10.5</v>
      </c>
      <c r="J132" s="440"/>
      <c r="K132" s="441"/>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7"/>
      <c r="BT132" s="307"/>
      <c r="BU132" s="307"/>
    </row>
    <row r="133" spans="2:73" s="432" customFormat="1" x14ac:dyDescent="0.3">
      <c r="B133" s="433">
        <v>44667</v>
      </c>
      <c r="C133" s="434" t="s">
        <v>855</v>
      </c>
      <c r="D133" s="435" t="s">
        <v>684</v>
      </c>
      <c r="E133" s="436" t="s">
        <v>828</v>
      </c>
      <c r="F133" s="437" t="s">
        <v>856</v>
      </c>
      <c r="G133" s="438">
        <v>40000</v>
      </c>
      <c r="H133" s="439" t="s">
        <v>681</v>
      </c>
      <c r="I133" s="335">
        <f t="shared" si="1"/>
        <v>20</v>
      </c>
      <c r="J133" s="440"/>
      <c r="K133" s="441"/>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307"/>
      <c r="BL133" s="307"/>
      <c r="BM133" s="307"/>
      <c r="BN133" s="307"/>
      <c r="BO133" s="307"/>
      <c r="BP133" s="307"/>
      <c r="BQ133" s="307"/>
      <c r="BR133" s="307"/>
      <c r="BS133" s="307"/>
      <c r="BT133" s="307"/>
      <c r="BU133" s="307"/>
    </row>
    <row r="134" spans="2:73" s="432" customFormat="1" x14ac:dyDescent="0.3">
      <c r="B134" s="433">
        <v>44667</v>
      </c>
      <c r="C134" s="434" t="s">
        <v>857</v>
      </c>
      <c r="D134" s="435" t="s">
        <v>684</v>
      </c>
      <c r="E134" s="436" t="s">
        <v>828</v>
      </c>
      <c r="F134" s="437" t="s">
        <v>858</v>
      </c>
      <c r="G134" s="438">
        <v>60000</v>
      </c>
      <c r="H134" s="439" t="s">
        <v>681</v>
      </c>
      <c r="I134" s="335">
        <f t="shared" si="1"/>
        <v>30</v>
      </c>
      <c r="J134" s="440"/>
      <c r="K134" s="441"/>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307"/>
      <c r="BL134" s="307"/>
      <c r="BM134" s="307"/>
      <c r="BN134" s="307"/>
      <c r="BO134" s="307"/>
      <c r="BP134" s="307"/>
      <c r="BQ134" s="307"/>
      <c r="BR134" s="307"/>
      <c r="BS134" s="307"/>
      <c r="BT134" s="307"/>
      <c r="BU134" s="307"/>
    </row>
    <row r="135" spans="2:73" s="432" customFormat="1" x14ac:dyDescent="0.3">
      <c r="B135" s="433">
        <v>44692</v>
      </c>
      <c r="C135" s="434" t="s">
        <v>859</v>
      </c>
      <c r="D135" s="435" t="s">
        <v>684</v>
      </c>
      <c r="E135" s="436" t="s">
        <v>828</v>
      </c>
      <c r="F135" s="437" t="s">
        <v>860</v>
      </c>
      <c r="G135" s="438">
        <v>100000</v>
      </c>
      <c r="H135" s="439" t="s">
        <v>681</v>
      </c>
      <c r="I135" s="335">
        <f t="shared" si="1"/>
        <v>50</v>
      </c>
      <c r="J135" s="440"/>
      <c r="K135" s="441"/>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row>
    <row r="136" spans="2:73" s="432" customFormat="1" x14ac:dyDescent="0.3">
      <c r="B136" s="433">
        <v>44692</v>
      </c>
      <c r="C136" s="434" t="s">
        <v>861</v>
      </c>
      <c r="D136" s="435" t="s">
        <v>684</v>
      </c>
      <c r="E136" s="436" t="s">
        <v>828</v>
      </c>
      <c r="F136" s="437" t="s">
        <v>695</v>
      </c>
      <c r="G136" s="438">
        <v>80000</v>
      </c>
      <c r="H136" s="439" t="s">
        <v>681</v>
      </c>
      <c r="I136" s="335">
        <f t="shared" si="1"/>
        <v>40</v>
      </c>
      <c r="J136" s="440"/>
      <c r="K136" s="441"/>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07"/>
      <c r="BL136" s="307"/>
      <c r="BM136" s="307"/>
      <c r="BN136" s="307"/>
      <c r="BO136" s="307"/>
      <c r="BP136" s="307"/>
      <c r="BQ136" s="307"/>
      <c r="BR136" s="307"/>
      <c r="BS136" s="307"/>
      <c r="BT136" s="307"/>
      <c r="BU136" s="307"/>
    </row>
    <row r="137" spans="2:73" s="432" customFormat="1" x14ac:dyDescent="0.3">
      <c r="B137" s="433">
        <v>44679</v>
      </c>
      <c r="C137" s="434" t="s">
        <v>862</v>
      </c>
      <c r="D137" s="435" t="s">
        <v>684</v>
      </c>
      <c r="E137" s="436" t="s">
        <v>828</v>
      </c>
      <c r="F137" s="437" t="s">
        <v>863</v>
      </c>
      <c r="G137" s="438">
        <v>2500</v>
      </c>
      <c r="H137" s="439" t="s">
        <v>681</v>
      </c>
      <c r="I137" s="335">
        <f t="shared" si="1"/>
        <v>1.25</v>
      </c>
      <c r="J137" s="440"/>
      <c r="K137" s="441"/>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c r="BU137" s="307"/>
    </row>
    <row r="138" spans="2:73" s="432" customFormat="1" x14ac:dyDescent="0.3">
      <c r="B138" s="433">
        <v>44706</v>
      </c>
      <c r="C138" s="434" t="s">
        <v>864</v>
      </c>
      <c r="D138" s="435" t="s">
        <v>684</v>
      </c>
      <c r="E138" s="436" t="s">
        <v>828</v>
      </c>
      <c r="F138" s="437" t="s">
        <v>697</v>
      </c>
      <c r="G138" s="438">
        <v>3750</v>
      </c>
      <c r="H138" s="439" t="s">
        <v>681</v>
      </c>
      <c r="I138" s="335">
        <f t="shared" ref="I138:I202" si="2">G138/K$5</f>
        <v>1.875</v>
      </c>
      <c r="J138" s="440"/>
      <c r="K138" s="441"/>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row>
    <row r="139" spans="2:73" s="432" customFormat="1" x14ac:dyDescent="0.3">
      <c r="B139" s="433">
        <v>44670</v>
      </c>
      <c r="C139" s="434">
        <v>19</v>
      </c>
      <c r="D139" s="435" t="s">
        <v>684</v>
      </c>
      <c r="E139" s="436" t="s">
        <v>828</v>
      </c>
      <c r="F139" s="437" t="s">
        <v>865</v>
      </c>
      <c r="G139" s="438">
        <v>1260000</v>
      </c>
      <c r="H139" s="439" t="s">
        <v>681</v>
      </c>
      <c r="I139" s="335">
        <f t="shared" si="2"/>
        <v>630</v>
      </c>
      <c r="J139" s="440"/>
      <c r="K139" s="441"/>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307"/>
      <c r="BL139" s="307"/>
      <c r="BM139" s="307"/>
      <c r="BN139" s="307"/>
      <c r="BO139" s="307"/>
      <c r="BP139" s="307"/>
      <c r="BQ139" s="307"/>
      <c r="BR139" s="307"/>
      <c r="BS139" s="307"/>
      <c r="BT139" s="307"/>
      <c r="BU139" s="307"/>
    </row>
    <row r="140" spans="2:73" s="432" customFormat="1" x14ac:dyDescent="0.3">
      <c r="B140" s="433">
        <v>44670</v>
      </c>
      <c r="C140" s="434">
        <v>20</v>
      </c>
      <c r="D140" s="435" t="s">
        <v>684</v>
      </c>
      <c r="E140" s="436" t="s">
        <v>828</v>
      </c>
      <c r="F140" s="437" t="s">
        <v>865</v>
      </c>
      <c r="G140" s="438">
        <v>1812000</v>
      </c>
      <c r="H140" s="439" t="s">
        <v>681</v>
      </c>
      <c r="I140" s="335">
        <f t="shared" si="2"/>
        <v>906</v>
      </c>
      <c r="J140" s="440"/>
      <c r="K140" s="441"/>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307"/>
      <c r="AZ140" s="307"/>
      <c r="BA140" s="307"/>
      <c r="BB140" s="307"/>
      <c r="BC140" s="307"/>
      <c r="BD140" s="307"/>
      <c r="BE140" s="307"/>
      <c r="BF140" s="307"/>
      <c r="BG140" s="307"/>
      <c r="BH140" s="307"/>
      <c r="BI140" s="307"/>
      <c r="BJ140" s="307"/>
      <c r="BK140" s="307"/>
      <c r="BL140" s="307"/>
      <c r="BM140" s="307"/>
      <c r="BN140" s="307"/>
      <c r="BO140" s="307"/>
      <c r="BP140" s="307"/>
      <c r="BQ140" s="307"/>
      <c r="BR140" s="307"/>
      <c r="BS140" s="307"/>
      <c r="BT140" s="307"/>
      <c r="BU140" s="307"/>
    </row>
    <row r="141" spans="2:73" s="432" customFormat="1" x14ac:dyDescent="0.3">
      <c r="B141" s="433">
        <v>44670</v>
      </c>
      <c r="C141" s="434">
        <v>21</v>
      </c>
      <c r="D141" s="435" t="s">
        <v>684</v>
      </c>
      <c r="E141" s="436" t="s">
        <v>828</v>
      </c>
      <c r="F141" s="437" t="s">
        <v>866</v>
      </c>
      <c r="G141" s="438">
        <v>404000</v>
      </c>
      <c r="H141" s="439" t="s">
        <v>681</v>
      </c>
      <c r="I141" s="335">
        <f t="shared" si="2"/>
        <v>202</v>
      </c>
      <c r="J141" s="440"/>
      <c r="K141" s="441"/>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307"/>
      <c r="AQ141" s="307"/>
      <c r="AR141" s="307"/>
      <c r="AS141" s="307"/>
      <c r="AT141" s="307"/>
      <c r="AU141" s="307"/>
      <c r="AV141" s="307"/>
      <c r="AW141" s="307"/>
      <c r="AX141" s="307"/>
      <c r="AY141" s="307"/>
      <c r="AZ141" s="307"/>
      <c r="BA141" s="307"/>
      <c r="BB141" s="307"/>
      <c r="BC141" s="307"/>
      <c r="BD141" s="307"/>
      <c r="BE141" s="307"/>
      <c r="BF141" s="307"/>
      <c r="BG141" s="307"/>
      <c r="BH141" s="307"/>
      <c r="BI141" s="307"/>
      <c r="BJ141" s="307"/>
      <c r="BK141" s="307"/>
      <c r="BL141" s="307"/>
      <c r="BM141" s="307"/>
      <c r="BN141" s="307"/>
      <c r="BO141" s="307"/>
      <c r="BP141" s="307"/>
      <c r="BQ141" s="307"/>
      <c r="BR141" s="307"/>
      <c r="BS141" s="307"/>
      <c r="BT141" s="307"/>
      <c r="BU141" s="307"/>
    </row>
    <row r="142" spans="2:73" s="432" customFormat="1" x14ac:dyDescent="0.3">
      <c r="B142" s="433">
        <v>44671</v>
      </c>
      <c r="C142" s="434" t="s">
        <v>867</v>
      </c>
      <c r="D142" s="435" t="s">
        <v>684</v>
      </c>
      <c r="E142" s="436" t="s">
        <v>828</v>
      </c>
      <c r="F142" s="437" t="s">
        <v>868</v>
      </c>
      <c r="G142" s="438">
        <v>500000</v>
      </c>
      <c r="H142" s="439" t="s">
        <v>681</v>
      </c>
      <c r="I142" s="335">
        <f t="shared" si="2"/>
        <v>250</v>
      </c>
      <c r="J142" s="440"/>
      <c r="K142" s="441"/>
      <c r="L142" s="307"/>
      <c r="M142" s="307"/>
      <c r="N142" s="307"/>
      <c r="O142" s="307"/>
      <c r="P142" s="307"/>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c r="AY142" s="307"/>
      <c r="AZ142" s="307"/>
      <c r="BA142" s="307"/>
      <c r="BB142" s="307"/>
      <c r="BC142" s="307"/>
      <c r="BD142" s="307"/>
      <c r="BE142" s="307"/>
      <c r="BF142" s="307"/>
      <c r="BG142" s="307"/>
      <c r="BH142" s="307"/>
      <c r="BI142" s="307"/>
      <c r="BJ142" s="307"/>
      <c r="BK142" s="307"/>
      <c r="BL142" s="307"/>
      <c r="BM142" s="307"/>
      <c r="BN142" s="307"/>
      <c r="BO142" s="307"/>
      <c r="BP142" s="307"/>
      <c r="BQ142" s="307"/>
      <c r="BR142" s="307"/>
      <c r="BS142" s="307"/>
      <c r="BT142" s="307"/>
      <c r="BU142" s="307"/>
    </row>
    <row r="143" spans="2:73" s="432" customFormat="1" x14ac:dyDescent="0.3">
      <c r="B143" s="433">
        <v>44672</v>
      </c>
      <c r="C143" s="434" t="s">
        <v>869</v>
      </c>
      <c r="D143" s="435" t="s">
        <v>684</v>
      </c>
      <c r="E143" s="436" t="s">
        <v>828</v>
      </c>
      <c r="F143" s="437" t="s">
        <v>868</v>
      </c>
      <c r="G143" s="438">
        <v>525000</v>
      </c>
      <c r="H143" s="439" t="s">
        <v>681</v>
      </c>
      <c r="I143" s="335">
        <f t="shared" si="2"/>
        <v>262.5</v>
      </c>
      <c r="J143" s="440"/>
      <c r="K143" s="441"/>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7"/>
      <c r="AO143" s="307"/>
      <c r="AP143" s="307"/>
      <c r="AQ143" s="307"/>
      <c r="AR143" s="307"/>
      <c r="AS143" s="307"/>
      <c r="AT143" s="307"/>
      <c r="AU143" s="307"/>
      <c r="AV143" s="307"/>
      <c r="AW143" s="307"/>
      <c r="AX143" s="307"/>
      <c r="AY143" s="307"/>
      <c r="AZ143" s="307"/>
      <c r="BA143" s="307"/>
      <c r="BB143" s="307"/>
      <c r="BC143" s="307"/>
      <c r="BD143" s="307"/>
      <c r="BE143" s="307"/>
      <c r="BF143" s="307"/>
      <c r="BG143" s="307"/>
      <c r="BH143" s="307"/>
      <c r="BI143" s="307"/>
      <c r="BJ143" s="307"/>
      <c r="BK143" s="307"/>
      <c r="BL143" s="307"/>
      <c r="BM143" s="307"/>
      <c r="BN143" s="307"/>
      <c r="BO143" s="307"/>
      <c r="BP143" s="307"/>
      <c r="BQ143" s="307"/>
      <c r="BR143" s="307"/>
      <c r="BS143" s="307"/>
      <c r="BT143" s="307"/>
      <c r="BU143" s="307"/>
    </row>
    <row r="144" spans="2:73" s="432" customFormat="1" x14ac:dyDescent="0.3">
      <c r="B144" s="433">
        <v>44671</v>
      </c>
      <c r="C144" s="434" t="s">
        <v>870</v>
      </c>
      <c r="D144" s="435" t="s">
        <v>684</v>
      </c>
      <c r="E144" s="436" t="s">
        <v>828</v>
      </c>
      <c r="F144" s="437" t="s">
        <v>871</v>
      </c>
      <c r="G144" s="438">
        <v>80000</v>
      </c>
      <c r="H144" s="439" t="s">
        <v>681</v>
      </c>
      <c r="I144" s="335">
        <f t="shared" si="2"/>
        <v>40</v>
      </c>
      <c r="J144" s="440"/>
      <c r="K144" s="441"/>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7"/>
      <c r="AN144" s="307"/>
      <c r="AO144" s="307"/>
      <c r="AP144" s="307"/>
      <c r="AQ144" s="307"/>
      <c r="AR144" s="307"/>
      <c r="AS144" s="307"/>
      <c r="AT144" s="307"/>
      <c r="AU144" s="307"/>
      <c r="AV144" s="307"/>
      <c r="AW144" s="307"/>
      <c r="AX144" s="307"/>
      <c r="AY144" s="307"/>
      <c r="AZ144" s="307"/>
      <c r="BA144" s="307"/>
      <c r="BB144" s="307"/>
      <c r="BC144" s="307"/>
      <c r="BD144" s="307"/>
      <c r="BE144" s="307"/>
      <c r="BF144" s="307"/>
      <c r="BG144" s="307"/>
      <c r="BH144" s="307"/>
      <c r="BI144" s="307"/>
      <c r="BJ144" s="307"/>
      <c r="BK144" s="307"/>
      <c r="BL144" s="307"/>
      <c r="BM144" s="307"/>
      <c r="BN144" s="307"/>
      <c r="BO144" s="307"/>
      <c r="BP144" s="307"/>
      <c r="BQ144" s="307"/>
      <c r="BR144" s="307"/>
      <c r="BS144" s="307"/>
      <c r="BT144" s="307"/>
      <c r="BU144" s="307"/>
    </row>
    <row r="145" spans="2:73" s="432" customFormat="1" x14ac:dyDescent="0.3">
      <c r="B145" s="433">
        <v>44672</v>
      </c>
      <c r="C145" s="434" t="s">
        <v>872</v>
      </c>
      <c r="D145" s="435" t="s">
        <v>684</v>
      </c>
      <c r="E145" s="436" t="s">
        <v>828</v>
      </c>
      <c r="F145" s="437" t="s">
        <v>871</v>
      </c>
      <c r="G145" s="438">
        <v>80000</v>
      </c>
      <c r="H145" s="439" t="s">
        <v>681</v>
      </c>
      <c r="I145" s="335">
        <f t="shared" si="2"/>
        <v>40</v>
      </c>
      <c r="J145" s="440"/>
      <c r="K145" s="441"/>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7"/>
      <c r="AY145" s="307"/>
      <c r="AZ145" s="307"/>
      <c r="BA145" s="307"/>
      <c r="BB145" s="307"/>
      <c r="BC145" s="307"/>
      <c r="BD145" s="307"/>
      <c r="BE145" s="307"/>
      <c r="BF145" s="307"/>
      <c r="BG145" s="307"/>
      <c r="BH145" s="307"/>
      <c r="BI145" s="307"/>
      <c r="BJ145" s="307"/>
      <c r="BK145" s="307"/>
      <c r="BL145" s="307"/>
      <c r="BM145" s="307"/>
      <c r="BN145" s="307"/>
      <c r="BO145" s="307"/>
      <c r="BP145" s="307"/>
      <c r="BQ145" s="307"/>
      <c r="BR145" s="307"/>
      <c r="BS145" s="307"/>
      <c r="BT145" s="307"/>
      <c r="BU145" s="307"/>
    </row>
    <row r="146" spans="2:73" s="432" customFormat="1" x14ac:dyDescent="0.3">
      <c r="B146" s="433">
        <v>44673</v>
      </c>
      <c r="C146" s="434" t="s">
        <v>873</v>
      </c>
      <c r="D146" s="435" t="s">
        <v>684</v>
      </c>
      <c r="E146" s="436" t="s">
        <v>828</v>
      </c>
      <c r="F146" s="437" t="s">
        <v>871</v>
      </c>
      <c r="G146" s="438">
        <v>580000</v>
      </c>
      <c r="H146" s="439" t="s">
        <v>681</v>
      </c>
      <c r="I146" s="335">
        <f t="shared" si="2"/>
        <v>290</v>
      </c>
      <c r="J146" s="440"/>
      <c r="K146" s="441"/>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c r="BJ146" s="307"/>
      <c r="BK146" s="307"/>
      <c r="BL146" s="307"/>
      <c r="BM146" s="307"/>
      <c r="BN146" s="307"/>
      <c r="BO146" s="307"/>
      <c r="BP146" s="307"/>
      <c r="BQ146" s="307"/>
      <c r="BR146" s="307"/>
      <c r="BS146" s="307"/>
      <c r="BT146" s="307"/>
      <c r="BU146" s="307"/>
    </row>
    <row r="147" spans="2:73" s="432" customFormat="1" x14ac:dyDescent="0.3">
      <c r="B147" s="433">
        <v>44673</v>
      </c>
      <c r="C147" s="434" t="s">
        <v>874</v>
      </c>
      <c r="D147" s="435" t="s">
        <v>684</v>
      </c>
      <c r="E147" s="436" t="s">
        <v>828</v>
      </c>
      <c r="F147" s="437" t="s">
        <v>834</v>
      </c>
      <c r="G147" s="438">
        <v>600000</v>
      </c>
      <c r="H147" s="439" t="s">
        <v>681</v>
      </c>
      <c r="I147" s="335">
        <f t="shared" si="2"/>
        <v>300</v>
      </c>
      <c r="J147" s="440"/>
      <c r="K147" s="441"/>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c r="BJ147" s="307"/>
      <c r="BK147" s="307"/>
      <c r="BL147" s="307"/>
      <c r="BM147" s="307"/>
      <c r="BN147" s="307"/>
      <c r="BO147" s="307"/>
      <c r="BP147" s="307"/>
      <c r="BQ147" s="307"/>
      <c r="BR147" s="307"/>
      <c r="BS147" s="307"/>
      <c r="BT147" s="307"/>
      <c r="BU147" s="307"/>
    </row>
    <row r="148" spans="2:73" s="432" customFormat="1" x14ac:dyDescent="0.3">
      <c r="B148" s="433">
        <v>44677</v>
      </c>
      <c r="C148" s="434" t="s">
        <v>875</v>
      </c>
      <c r="D148" s="435" t="s">
        <v>684</v>
      </c>
      <c r="E148" s="436" t="s">
        <v>828</v>
      </c>
      <c r="F148" s="437" t="s">
        <v>687</v>
      </c>
      <c r="G148" s="438">
        <v>247000</v>
      </c>
      <c r="H148" s="439" t="s">
        <v>681</v>
      </c>
      <c r="I148" s="335">
        <f t="shared" si="2"/>
        <v>123.5</v>
      </c>
      <c r="J148" s="440"/>
      <c r="K148" s="441"/>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c r="AN148" s="307"/>
      <c r="AO148" s="307"/>
      <c r="AP148" s="307"/>
      <c r="AQ148" s="307"/>
      <c r="AR148" s="307"/>
      <c r="AS148" s="307"/>
      <c r="AT148" s="307"/>
      <c r="AU148" s="307"/>
      <c r="AV148" s="307"/>
      <c r="AW148" s="307"/>
      <c r="AX148" s="307"/>
      <c r="AY148" s="307"/>
      <c r="AZ148" s="307"/>
      <c r="BA148" s="307"/>
      <c r="BB148" s="307"/>
      <c r="BC148" s="307"/>
      <c r="BD148" s="307"/>
      <c r="BE148" s="307"/>
      <c r="BF148" s="307"/>
      <c r="BG148" s="307"/>
      <c r="BH148" s="307"/>
      <c r="BI148" s="307"/>
      <c r="BJ148" s="307"/>
      <c r="BK148" s="307"/>
      <c r="BL148" s="307"/>
      <c r="BM148" s="307"/>
      <c r="BN148" s="307"/>
      <c r="BO148" s="307"/>
      <c r="BP148" s="307"/>
      <c r="BQ148" s="307"/>
      <c r="BR148" s="307"/>
      <c r="BS148" s="307"/>
      <c r="BT148" s="307"/>
      <c r="BU148" s="307"/>
    </row>
    <row r="149" spans="2:73" s="432" customFormat="1" x14ac:dyDescent="0.3">
      <c r="B149" s="442">
        <v>44677</v>
      </c>
      <c r="C149" s="443" t="s">
        <v>876</v>
      </c>
      <c r="D149" s="444" t="s">
        <v>684</v>
      </c>
      <c r="E149" s="445" t="s">
        <v>877</v>
      </c>
      <c r="F149" s="446" t="s">
        <v>706</v>
      </c>
      <c r="G149" s="447">
        <v>180000</v>
      </c>
      <c r="H149" s="448" t="s">
        <v>681</v>
      </c>
      <c r="I149" s="335">
        <f t="shared" si="2"/>
        <v>90</v>
      </c>
      <c r="J149" s="440"/>
      <c r="K149" s="441"/>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c r="AY149" s="307"/>
      <c r="AZ149" s="307"/>
      <c r="BA149" s="307"/>
      <c r="BB149" s="307"/>
      <c r="BC149" s="307"/>
      <c r="BD149" s="307"/>
      <c r="BE149" s="307"/>
      <c r="BF149" s="307"/>
      <c r="BG149" s="307"/>
      <c r="BH149" s="307"/>
      <c r="BI149" s="307"/>
      <c r="BJ149" s="307"/>
      <c r="BK149" s="307"/>
      <c r="BL149" s="307"/>
      <c r="BM149" s="307"/>
      <c r="BN149" s="307"/>
      <c r="BO149" s="307"/>
      <c r="BP149" s="307"/>
      <c r="BQ149" s="307"/>
      <c r="BR149" s="307"/>
      <c r="BS149" s="307"/>
      <c r="BT149" s="307"/>
      <c r="BU149" s="307"/>
    </row>
    <row r="150" spans="2:73" s="432" customFormat="1" ht="14.5" thickBot="1" x14ac:dyDescent="0.35">
      <c r="B150" s="433">
        <v>44678</v>
      </c>
      <c r="C150" s="434" t="s">
        <v>878</v>
      </c>
      <c r="D150" s="435" t="s">
        <v>684</v>
      </c>
      <c r="E150" s="436" t="s">
        <v>828</v>
      </c>
      <c r="F150" s="437" t="s">
        <v>708</v>
      </c>
      <c r="G150" s="449">
        <v>70000</v>
      </c>
      <c r="H150" s="439" t="s">
        <v>681</v>
      </c>
      <c r="I150" s="335">
        <f t="shared" si="2"/>
        <v>35</v>
      </c>
      <c r="J150" s="440"/>
      <c r="K150" s="441"/>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c r="AN150" s="307"/>
      <c r="AO150" s="307"/>
      <c r="AP150" s="307"/>
      <c r="AQ150" s="307"/>
      <c r="AR150" s="307"/>
      <c r="AS150" s="307"/>
      <c r="AT150" s="307"/>
      <c r="AU150" s="307"/>
      <c r="AV150" s="307"/>
      <c r="AW150" s="307"/>
      <c r="AX150" s="307"/>
      <c r="AY150" s="307"/>
      <c r="AZ150" s="307"/>
      <c r="BA150" s="307"/>
      <c r="BB150" s="307"/>
      <c r="BC150" s="307"/>
      <c r="BD150" s="307"/>
      <c r="BE150" s="307"/>
      <c r="BF150" s="307"/>
      <c r="BG150" s="307"/>
      <c r="BH150" s="307"/>
      <c r="BI150" s="307"/>
      <c r="BJ150" s="307"/>
      <c r="BK150" s="307"/>
      <c r="BL150" s="307"/>
      <c r="BM150" s="307"/>
      <c r="BN150" s="307"/>
      <c r="BO150" s="307"/>
      <c r="BP150" s="307"/>
      <c r="BQ150" s="307"/>
      <c r="BR150" s="307"/>
      <c r="BS150" s="307"/>
      <c r="BT150" s="307"/>
      <c r="BU150" s="307"/>
    </row>
    <row r="151" spans="2:73" s="432" customFormat="1" ht="14.5" thickTop="1" x14ac:dyDescent="0.3">
      <c r="B151" s="450">
        <v>44680</v>
      </c>
      <c r="C151" s="451" t="s">
        <v>879</v>
      </c>
      <c r="D151" s="452" t="s">
        <v>880</v>
      </c>
      <c r="E151" s="453" t="s">
        <v>795</v>
      </c>
      <c r="F151" s="454" t="s">
        <v>695</v>
      </c>
      <c r="G151" s="455">
        <v>225000</v>
      </c>
      <c r="H151" s="456" t="s">
        <v>681</v>
      </c>
      <c r="I151" s="335">
        <f t="shared" si="2"/>
        <v>112.5</v>
      </c>
      <c r="J151" s="440"/>
      <c r="K151" s="441"/>
      <c r="L151" s="307"/>
      <c r="M151" s="307"/>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c r="AY151" s="307"/>
      <c r="AZ151" s="307"/>
      <c r="BA151" s="307"/>
      <c r="BB151" s="307"/>
      <c r="BC151" s="307"/>
      <c r="BD151" s="307"/>
      <c r="BE151" s="307"/>
      <c r="BF151" s="307"/>
      <c r="BG151" s="307"/>
      <c r="BH151" s="307"/>
      <c r="BI151" s="307"/>
      <c r="BJ151" s="307"/>
      <c r="BK151" s="307"/>
      <c r="BL151" s="307"/>
      <c r="BM151" s="307"/>
      <c r="BN151" s="307"/>
      <c r="BO151" s="307"/>
      <c r="BP151" s="307"/>
      <c r="BQ151" s="307"/>
      <c r="BR151" s="307"/>
      <c r="BS151" s="307"/>
      <c r="BT151" s="307"/>
      <c r="BU151" s="307"/>
    </row>
    <row r="152" spans="2:73" s="457" customFormat="1" x14ac:dyDescent="0.3">
      <c r="B152" s="433">
        <v>44680</v>
      </c>
      <c r="C152" s="434">
        <v>23</v>
      </c>
      <c r="D152" s="435" t="s">
        <v>684</v>
      </c>
      <c r="E152" s="436" t="s">
        <v>828</v>
      </c>
      <c r="F152" s="437" t="s">
        <v>865</v>
      </c>
      <c r="G152" s="438">
        <v>1818000</v>
      </c>
      <c r="H152" s="439" t="s">
        <v>681</v>
      </c>
      <c r="I152" s="335">
        <f t="shared" si="2"/>
        <v>909</v>
      </c>
      <c r="J152" s="440"/>
      <c r="K152" s="441"/>
      <c r="L152" s="307"/>
      <c r="M152" s="307"/>
      <c r="N152" s="307"/>
      <c r="O152" s="307"/>
      <c r="P152" s="307"/>
      <c r="Q152" s="307"/>
      <c r="R152" s="307"/>
      <c r="S152" s="307"/>
      <c r="T152" s="307"/>
      <c r="U152" s="307"/>
      <c r="V152" s="307"/>
      <c r="W152" s="307"/>
      <c r="X152" s="307"/>
      <c r="Y152" s="307"/>
    </row>
    <row r="153" spans="2:73" s="457" customFormat="1" x14ac:dyDescent="0.3">
      <c r="B153" s="450">
        <v>44678</v>
      </c>
      <c r="C153" s="451">
        <v>24</v>
      </c>
      <c r="D153" s="458" t="s">
        <v>684</v>
      </c>
      <c r="E153" s="453" t="s">
        <v>795</v>
      </c>
      <c r="F153" s="459" t="s">
        <v>837</v>
      </c>
      <c r="G153" s="460">
        <v>700000</v>
      </c>
      <c r="H153" s="391" t="s">
        <v>681</v>
      </c>
      <c r="I153" s="335">
        <f t="shared" si="2"/>
        <v>350</v>
      </c>
      <c r="J153" s="440"/>
      <c r="K153" s="441"/>
      <c r="L153" s="307"/>
      <c r="M153" s="307"/>
      <c r="N153" s="307"/>
      <c r="O153" s="307"/>
      <c r="P153" s="307"/>
      <c r="Q153" s="307"/>
      <c r="R153" s="307"/>
      <c r="S153" s="307"/>
      <c r="T153" s="307"/>
      <c r="U153" s="307"/>
      <c r="V153" s="307"/>
      <c r="W153" s="307"/>
      <c r="X153" s="307"/>
      <c r="Y153" s="307"/>
    </row>
    <row r="154" spans="2:73" s="432" customFormat="1" ht="15.5" x14ac:dyDescent="0.35">
      <c r="B154" s="450">
        <v>44680</v>
      </c>
      <c r="C154" s="461">
        <v>29</v>
      </c>
      <c r="D154" s="387" t="s">
        <v>684</v>
      </c>
      <c r="E154" s="388" t="s">
        <v>795</v>
      </c>
      <c r="F154" s="462" t="s">
        <v>881</v>
      </c>
      <c r="G154" s="460">
        <v>720000</v>
      </c>
      <c r="H154" s="391" t="s">
        <v>681</v>
      </c>
      <c r="I154" s="335">
        <f t="shared" si="2"/>
        <v>360</v>
      </c>
      <c r="J154" s="440"/>
      <c r="K154" s="441"/>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7"/>
      <c r="AO154" s="307"/>
      <c r="AP154" s="307"/>
      <c r="AQ154" s="307"/>
      <c r="AR154" s="307"/>
      <c r="AS154" s="307"/>
      <c r="AT154" s="307"/>
      <c r="AU154" s="307"/>
      <c r="AV154" s="307"/>
      <c r="AW154" s="307"/>
      <c r="AX154" s="307"/>
      <c r="AY154" s="307"/>
      <c r="AZ154" s="307"/>
      <c r="BA154" s="307"/>
      <c r="BB154" s="307"/>
      <c r="BC154" s="307"/>
      <c r="BD154" s="307"/>
      <c r="BE154" s="307"/>
      <c r="BF154" s="307"/>
      <c r="BG154" s="307"/>
      <c r="BH154" s="307"/>
      <c r="BI154" s="307"/>
      <c r="BJ154" s="307"/>
      <c r="BK154" s="307"/>
      <c r="BL154" s="307"/>
      <c r="BM154" s="307"/>
      <c r="BN154" s="307"/>
      <c r="BO154" s="307"/>
      <c r="BP154" s="307"/>
      <c r="BQ154" s="307"/>
      <c r="BR154" s="307"/>
      <c r="BS154" s="307"/>
      <c r="BT154" s="307"/>
      <c r="BU154" s="307"/>
    </row>
    <row r="155" spans="2:73" s="432" customFormat="1" x14ac:dyDescent="0.3">
      <c r="B155" s="463">
        <v>44679</v>
      </c>
      <c r="C155" s="464" t="s">
        <v>882</v>
      </c>
      <c r="D155" s="465" t="s">
        <v>684</v>
      </c>
      <c r="E155" s="351" t="s">
        <v>723</v>
      </c>
      <c r="F155" s="466" t="s">
        <v>883</v>
      </c>
      <c r="G155" s="353">
        <v>125000</v>
      </c>
      <c r="H155" s="354" t="s">
        <v>681</v>
      </c>
      <c r="I155" s="335">
        <f t="shared" si="2"/>
        <v>62.5</v>
      </c>
      <c r="J155" s="440"/>
      <c r="K155" s="46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307"/>
      <c r="BD155" s="307"/>
      <c r="BE155" s="307"/>
      <c r="BF155" s="307"/>
      <c r="BG155" s="307"/>
      <c r="BH155" s="307"/>
      <c r="BI155" s="307"/>
      <c r="BJ155" s="307"/>
      <c r="BK155" s="307"/>
      <c r="BL155" s="307"/>
      <c r="BM155" s="307"/>
      <c r="BN155" s="307"/>
      <c r="BO155" s="307"/>
      <c r="BP155" s="307"/>
      <c r="BQ155" s="307"/>
      <c r="BR155" s="307"/>
      <c r="BS155" s="307"/>
      <c r="BT155" s="307"/>
      <c r="BU155" s="307"/>
    </row>
    <row r="156" spans="2:73" s="432" customFormat="1" ht="15.5" x14ac:dyDescent="0.35">
      <c r="B156" s="450">
        <v>44690</v>
      </c>
      <c r="C156" s="386">
        <v>37</v>
      </c>
      <c r="D156" s="387" t="s">
        <v>684</v>
      </c>
      <c r="E156" s="388" t="s">
        <v>723</v>
      </c>
      <c r="F156" s="462" t="s">
        <v>884</v>
      </c>
      <c r="G156" s="460">
        <v>3180000</v>
      </c>
      <c r="H156" s="391" t="s">
        <v>681</v>
      </c>
      <c r="I156" s="335">
        <f t="shared" si="2"/>
        <v>1590</v>
      </c>
      <c r="J156" s="440"/>
      <c r="K156" s="46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7"/>
    </row>
    <row r="157" spans="2:73" s="432" customFormat="1" x14ac:dyDescent="0.3">
      <c r="B157" s="463">
        <v>44679</v>
      </c>
      <c r="C157" s="464" t="s">
        <v>885</v>
      </c>
      <c r="D157" s="350" t="s">
        <v>684</v>
      </c>
      <c r="E157" s="351" t="s">
        <v>723</v>
      </c>
      <c r="F157" s="466" t="s">
        <v>687</v>
      </c>
      <c r="G157" s="353">
        <v>172000</v>
      </c>
      <c r="H157" s="354" t="s">
        <v>681</v>
      </c>
      <c r="I157" s="335">
        <f t="shared" si="2"/>
        <v>86</v>
      </c>
      <c r="J157" s="440"/>
      <c r="K157" s="467"/>
      <c r="L157" s="307"/>
      <c r="M157" s="307"/>
      <c r="N157" s="307"/>
      <c r="O157" s="307"/>
      <c r="P157" s="307"/>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7"/>
      <c r="AO157" s="307"/>
      <c r="AP157" s="307"/>
      <c r="AQ157" s="307"/>
      <c r="AR157" s="307"/>
      <c r="AS157" s="307"/>
      <c r="AT157" s="307"/>
      <c r="AU157" s="307"/>
      <c r="AV157" s="307"/>
      <c r="AW157" s="307"/>
      <c r="AX157" s="307"/>
      <c r="AY157" s="307"/>
      <c r="AZ157" s="307"/>
      <c r="BA157" s="307"/>
      <c r="BB157" s="307"/>
      <c r="BC157" s="307"/>
      <c r="BD157" s="307"/>
      <c r="BE157" s="307"/>
      <c r="BF157" s="307"/>
      <c r="BG157" s="307"/>
      <c r="BH157" s="307"/>
      <c r="BI157" s="307"/>
      <c r="BJ157" s="307"/>
      <c r="BK157" s="307"/>
      <c r="BL157" s="307"/>
      <c r="BM157" s="307"/>
      <c r="BN157" s="307"/>
      <c r="BO157" s="307"/>
      <c r="BP157" s="307"/>
      <c r="BQ157" s="307"/>
      <c r="BR157" s="307"/>
      <c r="BS157" s="307"/>
      <c r="BT157" s="307"/>
      <c r="BU157" s="307"/>
    </row>
    <row r="158" spans="2:73" s="432" customFormat="1" ht="15.5" x14ac:dyDescent="0.35">
      <c r="B158" s="450">
        <v>44700</v>
      </c>
      <c r="C158" s="386">
        <v>38</v>
      </c>
      <c r="D158" s="387" t="s">
        <v>684</v>
      </c>
      <c r="E158" s="388" t="s">
        <v>795</v>
      </c>
      <c r="F158" s="462" t="s">
        <v>886</v>
      </c>
      <c r="G158" s="460">
        <v>1575000</v>
      </c>
      <c r="H158" s="391" t="s">
        <v>681</v>
      </c>
      <c r="I158" s="335">
        <f t="shared" si="2"/>
        <v>787.5</v>
      </c>
      <c r="J158" s="440"/>
      <c r="K158" s="46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307"/>
      <c r="BU158" s="307"/>
    </row>
    <row r="159" spans="2:73" s="432" customFormat="1" ht="15.5" x14ac:dyDescent="0.35">
      <c r="B159" s="450">
        <v>44697</v>
      </c>
      <c r="C159" s="386">
        <v>43</v>
      </c>
      <c r="D159" s="387" t="s">
        <v>684</v>
      </c>
      <c r="E159" s="388" t="s">
        <v>795</v>
      </c>
      <c r="F159" s="468" t="s">
        <v>887</v>
      </c>
      <c r="G159" s="460">
        <v>560000</v>
      </c>
      <c r="H159" s="391" t="s">
        <v>681</v>
      </c>
      <c r="I159" s="335">
        <f t="shared" si="2"/>
        <v>280</v>
      </c>
      <c r="J159" s="440"/>
      <c r="K159" s="467"/>
      <c r="L159" s="307"/>
      <c r="M159" s="307"/>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7"/>
      <c r="AO159" s="307"/>
      <c r="AP159" s="307"/>
      <c r="AQ159" s="307"/>
      <c r="AR159" s="307"/>
      <c r="AS159" s="307"/>
      <c r="AT159" s="307"/>
      <c r="AU159" s="307"/>
      <c r="AV159" s="307"/>
      <c r="AW159" s="307"/>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307"/>
      <c r="BU159" s="307"/>
    </row>
    <row r="160" spans="2:73" s="432" customFormat="1" x14ac:dyDescent="0.3">
      <c r="B160" s="463">
        <v>44680</v>
      </c>
      <c r="C160" s="464" t="s">
        <v>888</v>
      </c>
      <c r="D160" s="350" t="s">
        <v>684</v>
      </c>
      <c r="E160" s="351" t="s">
        <v>723</v>
      </c>
      <c r="F160" s="466" t="s">
        <v>687</v>
      </c>
      <c r="G160" s="353">
        <v>129000</v>
      </c>
      <c r="H160" s="354" t="s">
        <v>681</v>
      </c>
      <c r="I160" s="335">
        <f t="shared" si="2"/>
        <v>64.5</v>
      </c>
      <c r="J160" s="440"/>
      <c r="K160" s="46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307"/>
      <c r="AX160" s="307"/>
      <c r="AY160" s="307"/>
      <c r="AZ160" s="307"/>
      <c r="BA160" s="307"/>
      <c r="BB160" s="307"/>
      <c r="BC160" s="307"/>
      <c r="BD160" s="307"/>
      <c r="BE160" s="307"/>
      <c r="BF160" s="307"/>
      <c r="BG160" s="307"/>
      <c r="BH160" s="307"/>
      <c r="BI160" s="307"/>
      <c r="BJ160" s="307"/>
      <c r="BK160" s="307"/>
      <c r="BL160" s="307"/>
      <c r="BM160" s="307"/>
      <c r="BN160" s="307"/>
      <c r="BO160" s="307"/>
      <c r="BP160" s="307"/>
      <c r="BQ160" s="307"/>
      <c r="BR160" s="307"/>
      <c r="BS160" s="307"/>
      <c r="BT160" s="307"/>
      <c r="BU160" s="307"/>
    </row>
    <row r="161" spans="1:73" s="432" customFormat="1" x14ac:dyDescent="0.3">
      <c r="B161" s="463">
        <v>44680</v>
      </c>
      <c r="C161" s="464" t="s">
        <v>889</v>
      </c>
      <c r="D161" s="350" t="s">
        <v>684</v>
      </c>
      <c r="E161" s="351" t="s">
        <v>723</v>
      </c>
      <c r="F161" s="466" t="s">
        <v>708</v>
      </c>
      <c r="G161" s="353">
        <v>50000</v>
      </c>
      <c r="H161" s="354" t="s">
        <v>681</v>
      </c>
      <c r="I161" s="335">
        <f t="shared" si="2"/>
        <v>25</v>
      </c>
      <c r="J161" s="440"/>
      <c r="K161" s="46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c r="AY161" s="307"/>
      <c r="AZ161" s="307"/>
      <c r="BA161" s="307"/>
      <c r="BB161" s="307"/>
      <c r="BC161" s="307"/>
      <c r="BD161" s="307"/>
      <c r="BE161" s="307"/>
      <c r="BF161" s="307"/>
      <c r="BG161" s="307"/>
      <c r="BH161" s="307"/>
      <c r="BI161" s="307"/>
      <c r="BJ161" s="307"/>
      <c r="BK161" s="307"/>
      <c r="BL161" s="307"/>
      <c r="BM161" s="307"/>
      <c r="BN161" s="307"/>
      <c r="BO161" s="307"/>
      <c r="BP161" s="307"/>
      <c r="BQ161" s="307"/>
      <c r="BR161" s="307"/>
      <c r="BS161" s="307"/>
      <c r="BT161" s="307"/>
      <c r="BU161" s="307"/>
    </row>
    <row r="162" spans="1:73" s="432" customFormat="1" x14ac:dyDescent="0.3">
      <c r="B162" s="463">
        <v>44680</v>
      </c>
      <c r="C162" s="464" t="s">
        <v>890</v>
      </c>
      <c r="D162" s="350" t="s">
        <v>684</v>
      </c>
      <c r="E162" s="351" t="s">
        <v>723</v>
      </c>
      <c r="F162" s="466" t="s">
        <v>695</v>
      </c>
      <c r="G162" s="353">
        <v>224000</v>
      </c>
      <c r="H162" s="354" t="s">
        <v>681</v>
      </c>
      <c r="I162" s="335">
        <f t="shared" si="2"/>
        <v>112</v>
      </c>
      <c r="J162" s="440"/>
      <c r="K162" s="46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7"/>
      <c r="AV162" s="307"/>
      <c r="AW162" s="307"/>
      <c r="AX162" s="307"/>
      <c r="AY162" s="307"/>
      <c r="AZ162" s="307"/>
      <c r="BA162" s="307"/>
      <c r="BB162" s="307"/>
      <c r="BC162" s="307"/>
      <c r="BD162" s="307"/>
      <c r="BE162" s="307"/>
      <c r="BF162" s="307"/>
      <c r="BG162" s="307"/>
      <c r="BH162" s="307"/>
      <c r="BI162" s="307"/>
      <c r="BJ162" s="307"/>
      <c r="BK162" s="307"/>
      <c r="BL162" s="307"/>
      <c r="BM162" s="307"/>
      <c r="BN162" s="307"/>
      <c r="BO162" s="307"/>
      <c r="BP162" s="307"/>
      <c r="BQ162" s="307"/>
      <c r="BR162" s="307"/>
      <c r="BS162" s="307"/>
      <c r="BT162" s="307"/>
      <c r="BU162" s="307"/>
    </row>
    <row r="163" spans="1:73" s="432" customFormat="1" x14ac:dyDescent="0.3">
      <c r="B163" s="463">
        <v>44680</v>
      </c>
      <c r="C163" s="464" t="s">
        <v>891</v>
      </c>
      <c r="D163" s="350" t="s">
        <v>684</v>
      </c>
      <c r="E163" s="351" t="s">
        <v>723</v>
      </c>
      <c r="F163" s="466" t="s">
        <v>892</v>
      </c>
      <c r="G163" s="353">
        <v>3000</v>
      </c>
      <c r="H163" s="354" t="s">
        <v>681</v>
      </c>
      <c r="I163" s="335">
        <f t="shared" si="2"/>
        <v>1.5</v>
      </c>
      <c r="J163" s="440"/>
      <c r="K163" s="467"/>
      <c r="L163" s="307"/>
      <c r="M163" s="307"/>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7"/>
      <c r="AO163" s="307"/>
      <c r="AP163" s="307"/>
      <c r="AQ163" s="307"/>
      <c r="AR163" s="307"/>
      <c r="AS163" s="307"/>
      <c r="AT163" s="307"/>
      <c r="AU163" s="307"/>
      <c r="AV163" s="307"/>
      <c r="AW163" s="307"/>
      <c r="AX163" s="307"/>
      <c r="AY163" s="307"/>
      <c r="AZ163" s="307"/>
      <c r="BA163" s="307"/>
      <c r="BB163" s="307"/>
      <c r="BC163" s="307"/>
      <c r="BD163" s="307"/>
      <c r="BE163" s="307"/>
      <c r="BF163" s="307"/>
      <c r="BG163" s="307"/>
      <c r="BH163" s="307"/>
      <c r="BI163" s="307"/>
      <c r="BJ163" s="307"/>
      <c r="BK163" s="307"/>
      <c r="BL163" s="307"/>
      <c r="BM163" s="307"/>
      <c r="BN163" s="307"/>
      <c r="BO163" s="307"/>
      <c r="BP163" s="307"/>
      <c r="BQ163" s="307"/>
      <c r="BR163" s="307"/>
      <c r="BS163" s="307"/>
      <c r="BT163" s="307"/>
      <c r="BU163" s="307"/>
    </row>
    <row r="164" spans="1:73" s="432" customFormat="1" x14ac:dyDescent="0.3">
      <c r="B164" s="463">
        <v>44681</v>
      </c>
      <c r="C164" s="464" t="s">
        <v>893</v>
      </c>
      <c r="D164" s="350" t="s">
        <v>684</v>
      </c>
      <c r="E164" s="351" t="s">
        <v>723</v>
      </c>
      <c r="F164" s="466" t="s">
        <v>894</v>
      </c>
      <c r="G164" s="353">
        <v>37000</v>
      </c>
      <c r="H164" s="354" t="s">
        <v>681</v>
      </c>
      <c r="I164" s="335">
        <f t="shared" si="2"/>
        <v>18.5</v>
      </c>
      <c r="J164" s="440"/>
      <c r="K164" s="46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G164" s="307"/>
      <c r="AH164" s="307"/>
      <c r="AI164" s="307"/>
      <c r="AJ164" s="307"/>
      <c r="AK164" s="307"/>
      <c r="AL164" s="307"/>
      <c r="AM164" s="307"/>
      <c r="AN164" s="307"/>
      <c r="AO164" s="307"/>
      <c r="AP164" s="307"/>
      <c r="AQ164" s="307"/>
      <c r="AR164" s="307"/>
      <c r="AS164" s="307"/>
      <c r="AT164" s="307"/>
      <c r="AU164" s="307"/>
      <c r="AV164" s="307"/>
      <c r="AW164" s="307"/>
      <c r="AX164" s="307"/>
      <c r="AY164" s="307"/>
      <c r="AZ164" s="307"/>
      <c r="BA164" s="307"/>
      <c r="BB164" s="307"/>
      <c r="BC164" s="307"/>
      <c r="BD164" s="307"/>
      <c r="BE164" s="307"/>
      <c r="BF164" s="307"/>
      <c r="BG164" s="307"/>
      <c r="BH164" s="307"/>
      <c r="BI164" s="307"/>
      <c r="BJ164" s="307"/>
      <c r="BK164" s="307"/>
      <c r="BL164" s="307"/>
      <c r="BM164" s="307"/>
      <c r="BN164" s="307"/>
      <c r="BO164" s="307"/>
      <c r="BP164" s="307"/>
      <c r="BQ164" s="307"/>
      <c r="BR164" s="307"/>
      <c r="BS164" s="307"/>
      <c r="BT164" s="307"/>
      <c r="BU164" s="307"/>
    </row>
    <row r="165" spans="1:73" s="469" customFormat="1" ht="15.5" x14ac:dyDescent="0.35">
      <c r="B165" s="470">
        <v>44705</v>
      </c>
      <c r="C165" s="386">
        <v>47</v>
      </c>
      <c r="D165" s="387" t="s">
        <v>684</v>
      </c>
      <c r="E165" s="388" t="s">
        <v>795</v>
      </c>
      <c r="F165" s="471" t="s">
        <v>808</v>
      </c>
      <c r="G165" s="460">
        <v>5510001</v>
      </c>
      <c r="H165" s="391" t="s">
        <v>681</v>
      </c>
      <c r="I165" s="335">
        <f t="shared" si="2"/>
        <v>2755.0005000000001</v>
      </c>
      <c r="J165" s="440"/>
      <c r="K165" s="467"/>
      <c r="L165" s="307"/>
      <c r="M165" s="307"/>
      <c r="N165" s="307"/>
      <c r="O165" s="307"/>
      <c r="P165" s="307"/>
      <c r="Q165" s="307"/>
      <c r="R165" s="307"/>
      <c r="S165" s="307"/>
      <c r="T165" s="307"/>
      <c r="U165" s="307"/>
      <c r="V165" s="307"/>
      <c r="W165" s="307"/>
      <c r="X165" s="307"/>
      <c r="Y165" s="307"/>
    </row>
    <row r="166" spans="1:73" s="469" customFormat="1" ht="15.5" x14ac:dyDescent="0.35">
      <c r="B166" s="470">
        <v>44705</v>
      </c>
      <c r="C166" s="386">
        <v>48</v>
      </c>
      <c r="D166" s="387" t="s">
        <v>684</v>
      </c>
      <c r="E166" s="388" t="s">
        <v>795</v>
      </c>
      <c r="F166" s="462" t="s">
        <v>895</v>
      </c>
      <c r="G166" s="460">
        <v>560000</v>
      </c>
      <c r="H166" s="391" t="s">
        <v>681</v>
      </c>
      <c r="I166" s="335">
        <f t="shared" si="2"/>
        <v>280</v>
      </c>
      <c r="J166" s="440"/>
      <c r="K166" s="467"/>
      <c r="L166" s="307"/>
      <c r="M166" s="307"/>
      <c r="N166" s="307"/>
      <c r="O166" s="307"/>
      <c r="P166" s="307"/>
      <c r="Q166" s="307"/>
      <c r="R166" s="307"/>
      <c r="S166" s="307"/>
      <c r="T166" s="307"/>
      <c r="U166" s="307"/>
      <c r="V166" s="307"/>
      <c r="W166" s="307"/>
      <c r="X166" s="307"/>
      <c r="Y166" s="307"/>
    </row>
    <row r="167" spans="1:73" s="469" customFormat="1" ht="15.5" x14ac:dyDescent="0.35">
      <c r="B167" s="470">
        <v>44708</v>
      </c>
      <c r="C167" s="386">
        <v>54</v>
      </c>
      <c r="D167" s="387" t="s">
        <v>684</v>
      </c>
      <c r="E167" s="388" t="s">
        <v>795</v>
      </c>
      <c r="F167" s="462" t="s">
        <v>895</v>
      </c>
      <c r="G167" s="460">
        <v>720000</v>
      </c>
      <c r="H167" s="391" t="s">
        <v>681</v>
      </c>
      <c r="I167" s="335">
        <f t="shared" si="2"/>
        <v>360</v>
      </c>
      <c r="J167" s="440"/>
      <c r="K167" s="467"/>
      <c r="L167" s="307"/>
      <c r="M167" s="307"/>
      <c r="N167" s="307"/>
      <c r="O167" s="307"/>
      <c r="P167" s="307"/>
      <c r="Q167" s="307"/>
      <c r="R167" s="307"/>
      <c r="S167" s="307"/>
      <c r="T167" s="307"/>
      <c r="U167" s="307"/>
      <c r="V167" s="307"/>
      <c r="W167" s="307"/>
      <c r="X167" s="307"/>
      <c r="Y167" s="307"/>
    </row>
    <row r="168" spans="1:73" s="469" customFormat="1" ht="15.5" x14ac:dyDescent="0.35">
      <c r="B168" s="470">
        <v>44714</v>
      </c>
      <c r="C168" s="386">
        <v>55</v>
      </c>
      <c r="D168" s="387" t="s">
        <v>684</v>
      </c>
      <c r="E168" s="388" t="s">
        <v>795</v>
      </c>
      <c r="F168" s="462" t="s">
        <v>837</v>
      </c>
      <c r="G168" s="460">
        <v>100000</v>
      </c>
      <c r="H168" s="391" t="s">
        <v>681</v>
      </c>
      <c r="I168" s="335">
        <f t="shared" si="2"/>
        <v>50</v>
      </c>
      <c r="J168" s="440"/>
      <c r="K168" s="467"/>
      <c r="L168" s="307"/>
      <c r="M168" s="307"/>
      <c r="N168" s="307"/>
      <c r="O168" s="307"/>
      <c r="P168" s="307"/>
      <c r="Q168" s="307"/>
      <c r="R168" s="307"/>
      <c r="S168" s="307"/>
      <c r="T168" s="307"/>
      <c r="U168" s="307"/>
      <c r="V168" s="307"/>
      <c r="W168" s="307"/>
      <c r="X168" s="307"/>
      <c r="Y168" s="307"/>
    </row>
    <row r="169" spans="1:73" s="469" customFormat="1" ht="15.5" x14ac:dyDescent="0.35">
      <c r="B169" s="470">
        <v>44721</v>
      </c>
      <c r="C169" s="386">
        <v>60</v>
      </c>
      <c r="D169" s="387" t="s">
        <v>684</v>
      </c>
      <c r="E169" s="388" t="s">
        <v>795</v>
      </c>
      <c r="F169" s="462" t="s">
        <v>896</v>
      </c>
      <c r="G169" s="460">
        <v>400000</v>
      </c>
      <c r="H169" s="391" t="s">
        <v>681</v>
      </c>
      <c r="I169" s="335">
        <f t="shared" si="2"/>
        <v>200</v>
      </c>
      <c r="J169" s="440"/>
      <c r="K169" s="467"/>
      <c r="L169" s="307"/>
      <c r="M169" s="307"/>
      <c r="N169" s="307"/>
      <c r="O169" s="307"/>
      <c r="P169" s="307"/>
      <c r="Q169" s="307"/>
      <c r="R169" s="307"/>
      <c r="S169" s="307"/>
      <c r="T169" s="307"/>
      <c r="U169" s="307"/>
      <c r="V169" s="307"/>
      <c r="W169" s="307"/>
      <c r="X169" s="307"/>
      <c r="Y169" s="307"/>
    </row>
    <row r="170" spans="1:73" s="469" customFormat="1" ht="15.5" x14ac:dyDescent="0.35">
      <c r="B170" s="470">
        <v>44724</v>
      </c>
      <c r="C170" s="386">
        <v>61</v>
      </c>
      <c r="D170" s="387" t="s">
        <v>684</v>
      </c>
      <c r="E170" s="388" t="s">
        <v>795</v>
      </c>
      <c r="F170" s="462" t="s">
        <v>897</v>
      </c>
      <c r="G170" s="460">
        <v>336000</v>
      </c>
      <c r="H170" s="391" t="s">
        <v>681</v>
      </c>
      <c r="I170" s="335">
        <f t="shared" si="2"/>
        <v>168</v>
      </c>
      <c r="J170" s="440"/>
      <c r="K170" s="467"/>
      <c r="L170" s="307"/>
      <c r="M170" s="307"/>
      <c r="N170" s="307"/>
      <c r="O170" s="307"/>
      <c r="P170" s="307"/>
      <c r="Q170" s="307"/>
      <c r="R170" s="307"/>
      <c r="S170" s="307"/>
      <c r="T170" s="307"/>
      <c r="U170" s="307"/>
      <c r="V170" s="307"/>
      <c r="W170" s="307"/>
      <c r="X170" s="307"/>
      <c r="Y170" s="307"/>
    </row>
    <row r="171" spans="1:73" s="432" customFormat="1" ht="15.5" x14ac:dyDescent="0.35">
      <c r="A171" s="472"/>
      <c r="B171" s="470">
        <v>44728</v>
      </c>
      <c r="C171" s="386" t="s">
        <v>898</v>
      </c>
      <c r="D171" s="387" t="s">
        <v>684</v>
      </c>
      <c r="E171" s="388" t="s">
        <v>795</v>
      </c>
      <c r="F171" s="462" t="s">
        <v>899</v>
      </c>
      <c r="G171" s="460">
        <v>300000</v>
      </c>
      <c r="H171" s="391" t="s">
        <v>681</v>
      </c>
      <c r="I171" s="335">
        <f t="shared" si="2"/>
        <v>150</v>
      </c>
      <c r="J171" s="440"/>
      <c r="K171" s="467"/>
      <c r="L171" s="307"/>
      <c r="M171" s="307"/>
      <c r="N171" s="307"/>
      <c r="O171" s="307"/>
      <c r="P171" s="307"/>
      <c r="Q171" s="307"/>
      <c r="R171" s="307"/>
      <c r="S171" s="307"/>
      <c r="T171" s="307"/>
      <c r="U171" s="307"/>
      <c r="V171" s="307"/>
      <c r="W171" s="307"/>
      <c r="X171" s="307"/>
      <c r="Y171" s="307"/>
      <c r="Z171" s="307"/>
      <c r="AA171" s="307"/>
      <c r="AB171" s="307"/>
      <c r="AC171" s="307"/>
      <c r="AD171" s="307"/>
      <c r="AE171" s="307"/>
      <c r="AF171" s="307"/>
      <c r="AG171" s="307"/>
      <c r="AH171" s="307"/>
      <c r="AI171" s="307"/>
      <c r="AJ171" s="307"/>
      <c r="AK171" s="307"/>
      <c r="AL171" s="307"/>
      <c r="AM171" s="307"/>
      <c r="AN171" s="307"/>
      <c r="AO171" s="307"/>
      <c r="AP171" s="307"/>
      <c r="AQ171" s="307"/>
      <c r="AR171" s="307"/>
      <c r="AS171" s="307"/>
      <c r="AT171" s="307"/>
      <c r="AU171" s="307"/>
      <c r="AV171" s="307"/>
      <c r="AW171" s="307"/>
      <c r="AX171" s="307"/>
      <c r="AY171" s="307"/>
      <c r="AZ171" s="307"/>
      <c r="BA171" s="307"/>
      <c r="BB171" s="307"/>
      <c r="BC171" s="307"/>
      <c r="BD171" s="307"/>
      <c r="BE171" s="307"/>
      <c r="BF171" s="307"/>
      <c r="BG171" s="307"/>
      <c r="BH171" s="307"/>
      <c r="BI171" s="307"/>
      <c r="BJ171" s="307"/>
      <c r="BK171" s="307"/>
      <c r="BL171" s="307"/>
      <c r="BM171" s="307"/>
      <c r="BN171" s="307"/>
      <c r="BO171" s="307"/>
      <c r="BP171" s="307"/>
      <c r="BQ171" s="307"/>
      <c r="BR171" s="307"/>
      <c r="BS171" s="307"/>
      <c r="BT171" s="307"/>
      <c r="BU171" s="307"/>
    </row>
    <row r="172" spans="1:73" s="432" customFormat="1" ht="15.5" x14ac:dyDescent="0.35">
      <c r="A172" s="472"/>
      <c r="B172" s="470">
        <v>44736</v>
      </c>
      <c r="C172" s="386">
        <v>71</v>
      </c>
      <c r="D172" s="387" t="s">
        <v>684</v>
      </c>
      <c r="E172" s="388" t="s">
        <v>795</v>
      </c>
      <c r="F172" s="468" t="s">
        <v>895</v>
      </c>
      <c r="G172" s="460">
        <v>560000</v>
      </c>
      <c r="H172" s="391" t="s">
        <v>681</v>
      </c>
      <c r="I172" s="335">
        <f t="shared" si="2"/>
        <v>280</v>
      </c>
      <c r="J172" s="440"/>
      <c r="K172" s="467"/>
      <c r="L172" s="307"/>
      <c r="M172" s="307"/>
      <c r="N172" s="307"/>
      <c r="O172" s="307"/>
      <c r="P172" s="307"/>
      <c r="Q172" s="307"/>
      <c r="R172" s="307"/>
      <c r="S172" s="307"/>
      <c r="T172" s="307"/>
      <c r="U172" s="307"/>
      <c r="V172" s="307"/>
      <c r="W172" s="307"/>
      <c r="X172" s="307"/>
      <c r="Y172" s="307"/>
      <c r="Z172" s="307"/>
      <c r="AA172" s="307"/>
      <c r="AB172" s="307"/>
      <c r="AC172" s="307"/>
      <c r="AD172" s="307"/>
      <c r="AE172" s="307"/>
      <c r="AF172" s="307"/>
      <c r="AG172" s="307"/>
      <c r="AH172" s="307"/>
      <c r="AI172" s="307"/>
      <c r="AJ172" s="307"/>
      <c r="AK172" s="307"/>
      <c r="AL172" s="307"/>
      <c r="AM172" s="307"/>
      <c r="AN172" s="307"/>
      <c r="AO172" s="307"/>
      <c r="AP172" s="307"/>
      <c r="AQ172" s="307"/>
      <c r="AR172" s="307"/>
      <c r="AS172" s="307"/>
      <c r="AT172" s="307"/>
      <c r="AU172" s="307"/>
      <c r="AV172" s="307"/>
      <c r="AW172" s="307"/>
      <c r="AX172" s="307"/>
      <c r="AY172" s="307"/>
      <c r="AZ172" s="307"/>
      <c r="BA172" s="307"/>
      <c r="BB172" s="307"/>
      <c r="BC172" s="307"/>
      <c r="BD172" s="307"/>
      <c r="BE172" s="307"/>
      <c r="BF172" s="307"/>
      <c r="BG172" s="307"/>
      <c r="BH172" s="307"/>
      <c r="BI172" s="307"/>
      <c r="BJ172" s="307"/>
      <c r="BK172" s="307"/>
      <c r="BL172" s="307"/>
      <c r="BM172" s="307"/>
      <c r="BN172" s="307"/>
      <c r="BO172" s="307"/>
      <c r="BP172" s="307"/>
      <c r="BQ172" s="307"/>
      <c r="BR172" s="307"/>
      <c r="BS172" s="307"/>
      <c r="BT172" s="307"/>
      <c r="BU172" s="307"/>
    </row>
    <row r="173" spans="1:73" s="432" customFormat="1" ht="15.5" x14ac:dyDescent="0.35">
      <c r="A173" s="472"/>
      <c r="B173" s="470">
        <v>44739</v>
      </c>
      <c r="C173" s="386">
        <v>73</v>
      </c>
      <c r="D173" s="387" t="s">
        <v>684</v>
      </c>
      <c r="E173" s="388" t="s">
        <v>795</v>
      </c>
      <c r="F173" s="468" t="s">
        <v>807</v>
      </c>
      <c r="G173" s="460">
        <v>720000</v>
      </c>
      <c r="H173" s="391" t="s">
        <v>681</v>
      </c>
      <c r="I173" s="335">
        <f t="shared" si="2"/>
        <v>360</v>
      </c>
      <c r="J173" s="440"/>
      <c r="K173" s="441"/>
      <c r="L173" s="307"/>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7"/>
    </row>
    <row r="174" spans="1:73" s="432" customFormat="1" ht="16" thickBot="1" x14ac:dyDescent="0.4">
      <c r="A174" s="472"/>
      <c r="B174" s="470">
        <v>44739</v>
      </c>
      <c r="C174" s="386">
        <v>72</v>
      </c>
      <c r="D174" s="387" t="s">
        <v>684</v>
      </c>
      <c r="E174" s="388" t="s">
        <v>795</v>
      </c>
      <c r="F174" s="473" t="s">
        <v>808</v>
      </c>
      <c r="G174" s="390">
        <v>5930001</v>
      </c>
      <c r="H174" s="391" t="s">
        <v>681</v>
      </c>
      <c r="I174" s="335">
        <f t="shared" si="2"/>
        <v>2965.0005000000001</v>
      </c>
      <c r="J174" s="440"/>
      <c r="K174" s="441"/>
      <c r="L174" s="307"/>
      <c r="M174" s="307"/>
      <c r="N174" s="307"/>
      <c r="O174" s="307"/>
      <c r="P174" s="307"/>
      <c r="Q174" s="307"/>
      <c r="R174" s="307"/>
      <c r="S174" s="307"/>
      <c r="T174" s="307"/>
      <c r="U174" s="307"/>
      <c r="V174" s="307"/>
      <c r="W174" s="307"/>
      <c r="X174" s="307"/>
      <c r="Y174" s="307"/>
      <c r="Z174" s="307"/>
      <c r="AA174" s="307"/>
      <c r="AB174" s="307"/>
      <c r="AC174" s="307"/>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7"/>
      <c r="AY174" s="307"/>
      <c r="AZ174" s="307"/>
      <c r="BA174" s="307"/>
      <c r="BB174" s="307"/>
      <c r="BC174" s="307"/>
      <c r="BD174" s="307"/>
      <c r="BE174" s="307"/>
      <c r="BF174" s="307"/>
      <c r="BG174" s="307"/>
      <c r="BH174" s="307"/>
      <c r="BI174" s="307"/>
      <c r="BJ174" s="307"/>
      <c r="BK174" s="307"/>
      <c r="BL174" s="307"/>
      <c r="BM174" s="307"/>
      <c r="BN174" s="307"/>
      <c r="BO174" s="307"/>
      <c r="BP174" s="307"/>
      <c r="BQ174" s="307"/>
      <c r="BR174" s="307"/>
      <c r="BS174" s="307"/>
      <c r="BT174" s="307"/>
      <c r="BU174" s="307"/>
    </row>
    <row r="175" spans="1:73" s="432" customFormat="1" ht="16" thickTop="1" x14ac:dyDescent="0.35">
      <c r="A175" s="985">
        <v>44652</v>
      </c>
      <c r="B175" s="474">
        <v>44659</v>
      </c>
      <c r="C175" s="475">
        <v>1724</v>
      </c>
      <c r="D175" s="356" t="s">
        <v>900</v>
      </c>
      <c r="E175" s="476" t="s">
        <v>739</v>
      </c>
      <c r="F175" s="477" t="s">
        <v>901</v>
      </c>
      <c r="G175" s="478">
        <v>822250</v>
      </c>
      <c r="H175" s="372" t="s">
        <v>681</v>
      </c>
      <c r="I175" s="335">
        <f t="shared" si="2"/>
        <v>411.125</v>
      </c>
      <c r="J175" s="440"/>
      <c r="K175" s="441"/>
      <c r="L175" s="307"/>
      <c r="M175" s="307"/>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307"/>
      <c r="AN175" s="307"/>
      <c r="AO175" s="307"/>
      <c r="AP175" s="307"/>
      <c r="AQ175" s="307"/>
      <c r="AR175" s="307"/>
      <c r="AS175" s="307"/>
      <c r="AT175" s="307"/>
      <c r="AU175" s="307"/>
      <c r="AV175" s="307"/>
      <c r="AW175" s="307"/>
      <c r="AX175" s="307"/>
      <c r="AY175" s="307"/>
      <c r="AZ175" s="307"/>
      <c r="BA175" s="307"/>
      <c r="BB175" s="307"/>
      <c r="BC175" s="307"/>
      <c r="BD175" s="307"/>
      <c r="BE175" s="307"/>
      <c r="BF175" s="307"/>
      <c r="BG175" s="307"/>
      <c r="BH175" s="307"/>
      <c r="BI175" s="307"/>
      <c r="BJ175" s="307"/>
      <c r="BK175" s="307"/>
      <c r="BL175" s="307"/>
      <c r="BM175" s="307"/>
      <c r="BN175" s="307"/>
      <c r="BO175" s="307"/>
      <c r="BP175" s="307"/>
      <c r="BQ175" s="307"/>
      <c r="BR175" s="307"/>
      <c r="BS175" s="307"/>
      <c r="BT175" s="307"/>
      <c r="BU175" s="307"/>
    </row>
    <row r="176" spans="1:73" s="483" customFormat="1" x14ac:dyDescent="0.3">
      <c r="A176" s="986"/>
      <c r="B176" s="479">
        <v>44659</v>
      </c>
      <c r="C176" s="434">
        <v>1717</v>
      </c>
      <c r="D176" s="434" t="s">
        <v>902</v>
      </c>
      <c r="E176" s="436" t="s">
        <v>828</v>
      </c>
      <c r="F176" s="480" t="s">
        <v>816</v>
      </c>
      <c r="G176" s="481">
        <f>3715000-730000</f>
        <v>2985000</v>
      </c>
      <c r="H176" s="482" t="s">
        <v>681</v>
      </c>
      <c r="I176" s="335">
        <f t="shared" si="2"/>
        <v>1492.5</v>
      </c>
      <c r="J176" s="440"/>
      <c r="K176" s="441"/>
      <c r="L176" s="307"/>
      <c r="M176" s="307"/>
      <c r="N176" s="307"/>
      <c r="O176" s="307"/>
      <c r="P176" s="307"/>
      <c r="Q176" s="307"/>
      <c r="R176" s="307"/>
      <c r="S176" s="307"/>
      <c r="T176" s="307"/>
      <c r="U176" s="307"/>
      <c r="V176" s="307"/>
      <c r="W176" s="307"/>
      <c r="X176" s="307"/>
      <c r="Y176" s="307"/>
    </row>
    <row r="177" spans="1:73" s="489" customFormat="1" x14ac:dyDescent="0.3">
      <c r="A177" s="986"/>
      <c r="B177" s="484">
        <v>44666</v>
      </c>
      <c r="C177" s="485">
        <v>1719</v>
      </c>
      <c r="D177" s="485" t="s">
        <v>678</v>
      </c>
      <c r="E177" s="486" t="s">
        <v>679</v>
      </c>
      <c r="F177" s="487" t="s">
        <v>903</v>
      </c>
      <c r="G177" s="488">
        <f>3490000-229000</f>
        <v>3261000</v>
      </c>
      <c r="H177" s="334" t="s">
        <v>681</v>
      </c>
      <c r="I177" s="335">
        <f>G177/K$5</f>
        <v>1630.5</v>
      </c>
      <c r="J177" s="440"/>
      <c r="K177" s="441"/>
      <c r="L177" s="307"/>
      <c r="M177" s="307"/>
      <c r="N177" s="307"/>
      <c r="O177" s="307"/>
      <c r="P177" s="307"/>
      <c r="Q177" s="307"/>
      <c r="R177" s="307"/>
      <c r="S177" s="307"/>
      <c r="T177" s="307"/>
      <c r="U177" s="307"/>
      <c r="V177" s="307"/>
      <c r="W177" s="307"/>
      <c r="X177" s="307"/>
      <c r="Y177" s="307"/>
    </row>
    <row r="178" spans="1:73" s="489" customFormat="1" x14ac:dyDescent="0.3">
      <c r="A178" s="986"/>
      <c r="B178" s="490">
        <v>44676</v>
      </c>
      <c r="C178" s="491">
        <v>1732</v>
      </c>
      <c r="D178" s="491" t="s">
        <v>678</v>
      </c>
      <c r="E178" s="492" t="s">
        <v>739</v>
      </c>
      <c r="F178" s="383" t="s">
        <v>904</v>
      </c>
      <c r="G178" s="493">
        <v>355000</v>
      </c>
      <c r="H178" s="372" t="s">
        <v>681</v>
      </c>
      <c r="I178" s="335">
        <f>G178/K$5</f>
        <v>177.5</v>
      </c>
      <c r="J178" s="440"/>
      <c r="K178" s="441"/>
      <c r="L178" s="307"/>
      <c r="M178" s="307"/>
      <c r="N178" s="307"/>
      <c r="O178" s="307"/>
      <c r="P178" s="307"/>
      <c r="Q178" s="307"/>
      <c r="R178" s="307"/>
      <c r="S178" s="307"/>
      <c r="T178" s="307"/>
      <c r="U178" s="307"/>
      <c r="V178" s="307"/>
      <c r="W178" s="307"/>
      <c r="X178" s="307"/>
      <c r="Y178" s="307"/>
    </row>
    <row r="179" spans="1:73" s="489" customFormat="1" x14ac:dyDescent="0.3">
      <c r="A179" s="986"/>
      <c r="B179" s="494">
        <v>44676</v>
      </c>
      <c r="C179" s="485">
        <v>1720</v>
      </c>
      <c r="D179" s="485" t="s">
        <v>902</v>
      </c>
      <c r="E179" s="486" t="s">
        <v>679</v>
      </c>
      <c r="F179" s="495" t="s">
        <v>905</v>
      </c>
      <c r="G179" s="496">
        <f>2729000-586000</f>
        <v>2143000</v>
      </c>
      <c r="H179" s="334" t="s">
        <v>681</v>
      </c>
      <c r="I179" s="335">
        <f t="shared" si="2"/>
        <v>1071.5</v>
      </c>
      <c r="J179" s="440"/>
      <c r="K179" s="441"/>
      <c r="L179" s="307"/>
      <c r="M179" s="307"/>
      <c r="N179" s="307"/>
      <c r="O179" s="307"/>
      <c r="P179" s="307"/>
      <c r="Q179" s="307"/>
      <c r="R179" s="307"/>
      <c r="S179" s="307"/>
      <c r="T179" s="307"/>
      <c r="U179" s="307"/>
      <c r="V179" s="307"/>
      <c r="W179" s="307"/>
      <c r="X179" s="307"/>
      <c r="Y179" s="307"/>
    </row>
    <row r="180" spans="1:73" s="432" customFormat="1" x14ac:dyDescent="0.3">
      <c r="A180" s="986"/>
      <c r="B180" s="497">
        <v>44676</v>
      </c>
      <c r="C180" s="434">
        <v>1721</v>
      </c>
      <c r="D180" s="434" t="s">
        <v>790</v>
      </c>
      <c r="E180" s="436" t="s">
        <v>828</v>
      </c>
      <c r="F180" s="498" t="s">
        <v>791</v>
      </c>
      <c r="G180" s="499">
        <v>1973400</v>
      </c>
      <c r="H180" s="482" t="s">
        <v>681</v>
      </c>
      <c r="I180" s="335">
        <f t="shared" si="2"/>
        <v>986.7</v>
      </c>
      <c r="J180" s="440"/>
      <c r="K180" s="441"/>
      <c r="L180" s="307"/>
      <c r="M180" s="307"/>
      <c r="N180" s="307"/>
      <c r="O180" s="307"/>
      <c r="P180" s="307"/>
      <c r="Q180" s="307"/>
      <c r="R180" s="307"/>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307"/>
      <c r="AR180" s="307"/>
      <c r="AS180" s="307"/>
      <c r="AT180" s="307"/>
      <c r="AU180" s="307"/>
      <c r="AV180" s="307"/>
      <c r="AW180" s="307"/>
      <c r="AX180" s="307"/>
      <c r="AY180" s="307"/>
      <c r="AZ180" s="307"/>
      <c r="BA180" s="307"/>
      <c r="BB180" s="307"/>
      <c r="BC180" s="307"/>
      <c r="BD180" s="307"/>
      <c r="BE180" s="307"/>
      <c r="BF180" s="307"/>
      <c r="BG180" s="307"/>
      <c r="BH180" s="307"/>
      <c r="BI180" s="307"/>
      <c r="BJ180" s="307"/>
      <c r="BK180" s="307"/>
      <c r="BL180" s="307"/>
      <c r="BM180" s="307"/>
      <c r="BN180" s="307"/>
      <c r="BO180" s="307"/>
      <c r="BP180" s="307"/>
      <c r="BQ180" s="307"/>
      <c r="BR180" s="307"/>
      <c r="BS180" s="307"/>
      <c r="BT180" s="307"/>
      <c r="BU180" s="307"/>
    </row>
    <row r="181" spans="1:73" s="432" customFormat="1" x14ac:dyDescent="0.3">
      <c r="A181" s="986"/>
      <c r="B181" s="497">
        <v>44676</v>
      </c>
      <c r="C181" s="434">
        <v>1722</v>
      </c>
      <c r="D181" s="434" t="s">
        <v>906</v>
      </c>
      <c r="E181" s="436" t="s">
        <v>828</v>
      </c>
      <c r="F181" s="500" t="s">
        <v>907</v>
      </c>
      <c r="G181" s="481">
        <v>900000</v>
      </c>
      <c r="H181" s="482" t="s">
        <v>681</v>
      </c>
      <c r="I181" s="335">
        <f t="shared" si="2"/>
        <v>450</v>
      </c>
      <c r="J181" s="501"/>
      <c r="K181" s="441"/>
      <c r="L181" s="307"/>
      <c r="M181" s="307"/>
      <c r="N181" s="307"/>
      <c r="O181" s="307"/>
      <c r="P181" s="307"/>
      <c r="Q181" s="307"/>
      <c r="R181" s="307"/>
      <c r="S181" s="307"/>
      <c r="T181" s="307"/>
      <c r="U181" s="307"/>
      <c r="V181" s="307"/>
      <c r="W181" s="307"/>
      <c r="X181" s="307"/>
      <c r="Y181" s="307"/>
      <c r="Z181" s="307"/>
      <c r="AA181" s="307"/>
      <c r="AB181" s="307"/>
      <c r="AC181" s="307"/>
      <c r="AD181" s="307"/>
      <c r="AE181" s="307"/>
      <c r="AF181" s="307"/>
      <c r="AG181" s="307"/>
      <c r="AH181" s="307"/>
      <c r="AI181" s="307"/>
      <c r="AJ181" s="307"/>
      <c r="AK181" s="307"/>
      <c r="AL181" s="307"/>
      <c r="AM181" s="307"/>
      <c r="AN181" s="307"/>
      <c r="AO181" s="307"/>
      <c r="AP181" s="307"/>
      <c r="AQ181" s="307"/>
      <c r="AR181" s="307"/>
      <c r="AS181" s="307"/>
      <c r="AT181" s="307"/>
      <c r="AU181" s="307"/>
      <c r="AV181" s="307"/>
      <c r="AW181" s="307"/>
      <c r="AX181" s="307"/>
      <c r="AY181" s="307"/>
      <c r="AZ181" s="307"/>
      <c r="BA181" s="307"/>
      <c r="BB181" s="307"/>
      <c r="BC181" s="307"/>
      <c r="BD181" s="307"/>
      <c r="BE181" s="307"/>
      <c r="BF181" s="307"/>
      <c r="BG181" s="307"/>
      <c r="BH181" s="307"/>
      <c r="BI181" s="307"/>
      <c r="BJ181" s="307"/>
      <c r="BK181" s="307"/>
      <c r="BL181" s="307"/>
      <c r="BM181" s="307"/>
      <c r="BN181" s="307"/>
      <c r="BO181" s="307"/>
      <c r="BP181" s="307"/>
      <c r="BQ181" s="307"/>
      <c r="BR181" s="307"/>
      <c r="BS181" s="307"/>
      <c r="BT181" s="307"/>
      <c r="BU181" s="307"/>
    </row>
    <row r="182" spans="1:73" s="432" customFormat="1" x14ac:dyDescent="0.3">
      <c r="A182" s="986"/>
      <c r="B182" s="497">
        <v>44676</v>
      </c>
      <c r="C182" s="434">
        <v>1723</v>
      </c>
      <c r="D182" s="434" t="s">
        <v>786</v>
      </c>
      <c r="E182" s="436" t="s">
        <v>828</v>
      </c>
      <c r="F182" s="502" t="s">
        <v>908</v>
      </c>
      <c r="G182" s="503">
        <v>266000</v>
      </c>
      <c r="H182" s="482" t="s">
        <v>681</v>
      </c>
      <c r="I182" s="335">
        <f t="shared" si="2"/>
        <v>133</v>
      </c>
      <c r="J182" s="501"/>
      <c r="K182" s="441"/>
      <c r="L182" s="307"/>
      <c r="M182" s="307"/>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07"/>
      <c r="AN182" s="307"/>
      <c r="AO182" s="307"/>
      <c r="AP182" s="307"/>
      <c r="AQ182" s="307"/>
      <c r="AR182" s="307"/>
      <c r="AS182" s="307"/>
      <c r="AT182" s="307"/>
      <c r="AU182" s="307"/>
      <c r="AV182" s="307"/>
      <c r="AW182" s="307"/>
      <c r="AX182" s="307"/>
      <c r="AY182" s="307"/>
      <c r="AZ182" s="307"/>
      <c r="BA182" s="307"/>
      <c r="BB182" s="307"/>
      <c r="BC182" s="307"/>
      <c r="BD182" s="307"/>
      <c r="BE182" s="307"/>
      <c r="BF182" s="307"/>
      <c r="BG182" s="307"/>
      <c r="BH182" s="307"/>
      <c r="BI182" s="307"/>
      <c r="BJ182" s="307"/>
      <c r="BK182" s="307"/>
      <c r="BL182" s="307"/>
      <c r="BM182" s="307"/>
      <c r="BN182" s="307"/>
      <c r="BO182" s="307"/>
      <c r="BP182" s="307"/>
      <c r="BQ182" s="307"/>
      <c r="BR182" s="307"/>
      <c r="BS182" s="307"/>
      <c r="BT182" s="307"/>
      <c r="BU182" s="307"/>
    </row>
    <row r="183" spans="1:73" s="432" customFormat="1" x14ac:dyDescent="0.3">
      <c r="A183" s="986"/>
      <c r="B183" s="497">
        <v>44677</v>
      </c>
      <c r="C183" s="434">
        <v>1725</v>
      </c>
      <c r="D183" s="434" t="s">
        <v>909</v>
      </c>
      <c r="E183" s="436" t="s">
        <v>828</v>
      </c>
      <c r="F183" s="504" t="s">
        <v>910</v>
      </c>
      <c r="G183" s="503">
        <v>1876200</v>
      </c>
      <c r="H183" s="482" t="s">
        <v>681</v>
      </c>
      <c r="I183" s="335">
        <f t="shared" si="2"/>
        <v>938.1</v>
      </c>
      <c r="J183" s="501"/>
      <c r="K183" s="441"/>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07"/>
      <c r="AN183" s="307"/>
      <c r="AO183" s="307"/>
      <c r="AP183" s="307"/>
      <c r="AQ183" s="307"/>
      <c r="AR183" s="307"/>
      <c r="AS183" s="307"/>
      <c r="AT183" s="307"/>
      <c r="AU183" s="307"/>
      <c r="AV183" s="307"/>
      <c r="AW183" s="307"/>
      <c r="AX183" s="307"/>
      <c r="AY183" s="307"/>
      <c r="AZ183" s="307"/>
      <c r="BA183" s="307"/>
      <c r="BB183" s="307"/>
      <c r="BC183" s="307"/>
      <c r="BD183" s="307"/>
      <c r="BE183" s="307"/>
      <c r="BF183" s="307"/>
      <c r="BG183" s="307"/>
      <c r="BH183" s="307"/>
      <c r="BI183" s="307"/>
      <c r="BJ183" s="307"/>
      <c r="BK183" s="307"/>
      <c r="BL183" s="307"/>
      <c r="BM183" s="307"/>
      <c r="BN183" s="307"/>
      <c r="BO183" s="307"/>
      <c r="BP183" s="307"/>
      <c r="BQ183" s="307"/>
      <c r="BR183" s="307"/>
      <c r="BS183" s="307"/>
      <c r="BT183" s="307"/>
      <c r="BU183" s="307"/>
    </row>
    <row r="184" spans="1:73" s="432" customFormat="1" x14ac:dyDescent="0.3">
      <c r="A184" s="986"/>
      <c r="B184" s="505">
        <v>44676</v>
      </c>
      <c r="C184" s="443">
        <v>1723</v>
      </c>
      <c r="D184" s="443" t="s">
        <v>786</v>
      </c>
      <c r="E184" s="445" t="s">
        <v>877</v>
      </c>
      <c r="F184" s="506" t="s">
        <v>908</v>
      </c>
      <c r="G184" s="507">
        <v>75000</v>
      </c>
      <c r="H184" s="508" t="s">
        <v>681</v>
      </c>
      <c r="I184" s="335">
        <f t="shared" si="2"/>
        <v>37.5</v>
      </c>
      <c r="J184" s="509"/>
      <c r="K184" s="467"/>
      <c r="L184" s="307"/>
      <c r="M184" s="307"/>
      <c r="N184" s="307"/>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07"/>
      <c r="AN184" s="307"/>
      <c r="AO184" s="307"/>
      <c r="AP184" s="307"/>
      <c r="AQ184" s="307"/>
      <c r="AR184" s="307"/>
      <c r="AS184" s="307"/>
      <c r="AT184" s="307"/>
      <c r="AU184" s="307"/>
      <c r="AV184" s="307"/>
      <c r="AW184" s="307"/>
      <c r="AX184" s="307"/>
      <c r="AY184" s="307"/>
      <c r="AZ184" s="307"/>
      <c r="BA184" s="307"/>
      <c r="BB184" s="307"/>
      <c r="BC184" s="307"/>
      <c r="BD184" s="307"/>
      <c r="BE184" s="307"/>
      <c r="BF184" s="307"/>
      <c r="BG184" s="307"/>
      <c r="BH184" s="307"/>
      <c r="BI184" s="307"/>
      <c r="BJ184" s="307"/>
      <c r="BK184" s="307"/>
      <c r="BL184" s="307"/>
      <c r="BM184" s="307"/>
      <c r="BN184" s="307"/>
      <c r="BO184" s="307"/>
      <c r="BP184" s="307"/>
      <c r="BQ184" s="307"/>
      <c r="BR184" s="307"/>
      <c r="BS184" s="307"/>
      <c r="BT184" s="307"/>
      <c r="BU184" s="307"/>
    </row>
    <row r="185" spans="1:73" s="432" customFormat="1" x14ac:dyDescent="0.3">
      <c r="A185" s="986"/>
      <c r="B185" s="510">
        <v>44676</v>
      </c>
      <c r="C185" s="511">
        <v>1723</v>
      </c>
      <c r="D185" s="511" t="s">
        <v>786</v>
      </c>
      <c r="E185" s="512" t="s">
        <v>911</v>
      </c>
      <c r="F185" s="513" t="s">
        <v>908</v>
      </c>
      <c r="G185" s="514">
        <v>75000</v>
      </c>
      <c r="H185" s="515" t="s">
        <v>681</v>
      </c>
      <c r="I185" s="335">
        <f t="shared" si="2"/>
        <v>37.5</v>
      </c>
      <c r="J185" s="509"/>
      <c r="K185" s="467"/>
      <c r="L185" s="307"/>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307"/>
      <c r="AS185" s="307"/>
      <c r="AT185" s="307"/>
      <c r="AU185" s="307"/>
      <c r="AV185" s="307"/>
      <c r="AW185" s="307"/>
      <c r="AX185" s="307"/>
      <c r="AY185" s="307"/>
      <c r="AZ185" s="307"/>
      <c r="BA185" s="307"/>
      <c r="BB185" s="307"/>
      <c r="BC185" s="307"/>
      <c r="BD185" s="307"/>
      <c r="BE185" s="307"/>
      <c r="BF185" s="307"/>
      <c r="BG185" s="307"/>
      <c r="BH185" s="307"/>
      <c r="BI185" s="307"/>
      <c r="BJ185" s="307"/>
      <c r="BK185" s="307"/>
      <c r="BL185" s="307"/>
      <c r="BM185" s="307"/>
      <c r="BN185" s="307"/>
      <c r="BO185" s="307"/>
      <c r="BP185" s="307"/>
      <c r="BQ185" s="307"/>
      <c r="BR185" s="307"/>
      <c r="BS185" s="307"/>
      <c r="BT185" s="307"/>
      <c r="BU185" s="307"/>
    </row>
    <row r="186" spans="1:73" s="432" customFormat="1" x14ac:dyDescent="0.3">
      <c r="A186" s="986"/>
      <c r="B186" s="505">
        <v>44677</v>
      </c>
      <c r="C186" s="443">
        <v>1726</v>
      </c>
      <c r="D186" s="443" t="s">
        <v>678</v>
      </c>
      <c r="E186" s="445" t="s">
        <v>877</v>
      </c>
      <c r="F186" s="516" t="s">
        <v>912</v>
      </c>
      <c r="G186" s="517">
        <v>1998000</v>
      </c>
      <c r="H186" s="508" t="s">
        <v>681</v>
      </c>
      <c r="I186" s="335">
        <f t="shared" si="2"/>
        <v>999</v>
      </c>
      <c r="J186" s="518"/>
      <c r="K186" s="46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7"/>
    </row>
    <row r="187" spans="1:73" s="432" customFormat="1" x14ac:dyDescent="0.3">
      <c r="A187" s="986"/>
      <c r="B187" s="510">
        <v>44677</v>
      </c>
      <c r="C187" s="511">
        <v>1726</v>
      </c>
      <c r="D187" s="511" t="s">
        <v>678</v>
      </c>
      <c r="E187" s="512" t="s">
        <v>911</v>
      </c>
      <c r="F187" s="519" t="s">
        <v>912</v>
      </c>
      <c r="G187" s="520">
        <v>1998000</v>
      </c>
      <c r="H187" s="515" t="s">
        <v>681</v>
      </c>
      <c r="I187" s="335">
        <f t="shared" si="2"/>
        <v>999</v>
      </c>
      <c r="J187" s="518"/>
      <c r="K187" s="467"/>
      <c r="L187" s="307"/>
      <c r="M187" s="307"/>
      <c r="N187" s="307"/>
      <c r="O187" s="307"/>
      <c r="P187" s="307"/>
      <c r="Q187" s="307"/>
      <c r="R187" s="307"/>
      <c r="S187" s="307"/>
      <c r="T187" s="307"/>
      <c r="U187" s="307"/>
      <c r="V187" s="307"/>
      <c r="W187" s="307"/>
      <c r="X187" s="307"/>
      <c r="Y187" s="307"/>
      <c r="Z187" s="307"/>
      <c r="AA187" s="307"/>
      <c r="AB187" s="307"/>
      <c r="AC187" s="307"/>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7"/>
      <c r="AY187" s="307"/>
      <c r="AZ187" s="307"/>
      <c r="BA187" s="307"/>
      <c r="BB187" s="307"/>
      <c r="BC187" s="307"/>
      <c r="BD187" s="307"/>
      <c r="BE187" s="307"/>
      <c r="BF187" s="307"/>
      <c r="BG187" s="307"/>
      <c r="BH187" s="307"/>
      <c r="BI187" s="307"/>
      <c r="BJ187" s="307"/>
      <c r="BK187" s="307"/>
      <c r="BL187" s="307"/>
      <c r="BM187" s="307"/>
      <c r="BN187" s="307"/>
      <c r="BO187" s="307"/>
      <c r="BP187" s="307"/>
      <c r="BQ187" s="307"/>
      <c r="BR187" s="307"/>
      <c r="BS187" s="307"/>
      <c r="BT187" s="307"/>
      <c r="BU187" s="307"/>
    </row>
    <row r="188" spans="1:73" s="432" customFormat="1" x14ac:dyDescent="0.3">
      <c r="A188" s="987"/>
      <c r="B188" s="490">
        <v>44681</v>
      </c>
      <c r="C188" s="491"/>
      <c r="D188" s="491" t="s">
        <v>793</v>
      </c>
      <c r="E188" s="492" t="s">
        <v>913</v>
      </c>
      <c r="F188" s="521" t="s">
        <v>914</v>
      </c>
      <c r="G188" s="371">
        <v>5000</v>
      </c>
      <c r="H188" s="372" t="s">
        <v>681</v>
      </c>
      <c r="I188" s="335">
        <f t="shared" si="2"/>
        <v>2.5</v>
      </c>
      <c r="J188" s="518"/>
      <c r="K188" s="467"/>
      <c r="L188" s="307"/>
      <c r="M188" s="307"/>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307"/>
      <c r="AN188" s="307"/>
      <c r="AO188" s="307"/>
      <c r="AP188" s="307"/>
      <c r="AQ188" s="307"/>
      <c r="AR188" s="307"/>
      <c r="AS188" s="307"/>
      <c r="AT188" s="307"/>
      <c r="AU188" s="307"/>
      <c r="AV188" s="307"/>
      <c r="AW188" s="307"/>
      <c r="AX188" s="307"/>
      <c r="AY188" s="307"/>
      <c r="AZ188" s="307"/>
      <c r="BA188" s="307"/>
      <c r="BB188" s="307"/>
      <c r="BC188" s="307"/>
      <c r="BD188" s="307"/>
      <c r="BE188" s="307"/>
      <c r="BF188" s="307"/>
      <c r="BG188" s="307"/>
      <c r="BH188" s="307"/>
      <c r="BI188" s="307"/>
      <c r="BJ188" s="307"/>
      <c r="BK188" s="307"/>
      <c r="BL188" s="307"/>
      <c r="BM188" s="307"/>
      <c r="BN188" s="307"/>
      <c r="BO188" s="307"/>
      <c r="BP188" s="307"/>
      <c r="BQ188" s="307"/>
      <c r="BR188" s="307"/>
      <c r="BS188" s="307"/>
      <c r="BT188" s="307"/>
      <c r="BU188" s="307"/>
    </row>
    <row r="189" spans="1:73" s="432" customFormat="1" x14ac:dyDescent="0.3">
      <c r="A189" s="974">
        <v>44682</v>
      </c>
      <c r="B189" s="505">
        <v>44684</v>
      </c>
      <c r="C189" s="522">
        <v>1727</v>
      </c>
      <c r="D189" s="522" t="s">
        <v>678</v>
      </c>
      <c r="E189" s="523" t="s">
        <v>877</v>
      </c>
      <c r="F189" s="516" t="s">
        <v>915</v>
      </c>
      <c r="G189" s="507">
        <v>2458750</v>
      </c>
      <c r="H189" s="524" t="s">
        <v>681</v>
      </c>
      <c r="I189" s="335">
        <f t="shared" si="2"/>
        <v>1229.375</v>
      </c>
      <c r="J189" s="518"/>
      <c r="K189" s="46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c r="AN189" s="307"/>
      <c r="AO189" s="307"/>
      <c r="AP189" s="307"/>
      <c r="AQ189" s="307"/>
      <c r="AR189" s="307"/>
      <c r="AS189" s="307"/>
      <c r="AT189" s="307"/>
      <c r="AU189" s="307"/>
      <c r="AV189" s="307"/>
      <c r="AW189" s="307"/>
      <c r="AX189" s="307"/>
      <c r="AY189" s="307"/>
      <c r="AZ189" s="307"/>
      <c r="BA189" s="307"/>
      <c r="BB189" s="307"/>
      <c r="BC189" s="307"/>
      <c r="BD189" s="307"/>
      <c r="BE189" s="307"/>
      <c r="BF189" s="307"/>
      <c r="BG189" s="307"/>
      <c r="BH189" s="307"/>
      <c r="BI189" s="307"/>
      <c r="BJ189" s="307"/>
      <c r="BK189" s="307"/>
      <c r="BL189" s="307"/>
      <c r="BM189" s="307"/>
      <c r="BN189" s="307"/>
      <c r="BO189" s="307"/>
      <c r="BP189" s="307"/>
      <c r="BQ189" s="307"/>
      <c r="BR189" s="307"/>
      <c r="BS189" s="307"/>
      <c r="BT189" s="307"/>
      <c r="BU189" s="307"/>
    </row>
    <row r="190" spans="1:73" s="432" customFormat="1" x14ac:dyDescent="0.3">
      <c r="A190" s="975"/>
      <c r="B190" s="510">
        <v>44684</v>
      </c>
      <c r="C190" s="525">
        <v>1727</v>
      </c>
      <c r="D190" s="525" t="s">
        <v>678</v>
      </c>
      <c r="E190" s="526" t="s">
        <v>911</v>
      </c>
      <c r="F190" s="519" t="s">
        <v>915</v>
      </c>
      <c r="G190" s="514">
        <v>2458750</v>
      </c>
      <c r="H190" s="527" t="s">
        <v>681</v>
      </c>
      <c r="I190" s="335">
        <f t="shared" si="2"/>
        <v>1229.375</v>
      </c>
      <c r="J190" s="518"/>
      <c r="K190" s="46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7"/>
      <c r="BF190" s="307"/>
      <c r="BG190" s="307"/>
      <c r="BH190" s="307"/>
      <c r="BI190" s="307"/>
      <c r="BJ190" s="307"/>
      <c r="BK190" s="307"/>
      <c r="BL190" s="307"/>
      <c r="BM190" s="307"/>
      <c r="BN190" s="307"/>
      <c r="BO190" s="307"/>
      <c r="BP190" s="307"/>
      <c r="BQ190" s="307"/>
      <c r="BR190" s="307"/>
      <c r="BS190" s="307"/>
      <c r="BT190" s="307"/>
      <c r="BU190" s="307"/>
    </row>
    <row r="191" spans="1:73" s="432" customFormat="1" x14ac:dyDescent="0.3">
      <c r="A191" s="975"/>
      <c r="B191" s="505">
        <v>44684</v>
      </c>
      <c r="C191" s="522">
        <v>1728</v>
      </c>
      <c r="D191" s="522" t="s">
        <v>906</v>
      </c>
      <c r="E191" s="523" t="s">
        <v>877</v>
      </c>
      <c r="F191" s="528" t="s">
        <v>916</v>
      </c>
      <c r="G191" s="507">
        <v>400000</v>
      </c>
      <c r="H191" s="524" t="s">
        <v>681</v>
      </c>
      <c r="I191" s="335">
        <f t="shared" si="2"/>
        <v>200</v>
      </c>
      <c r="J191" s="440"/>
      <c r="K191" s="441"/>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7"/>
      <c r="AY191" s="307"/>
      <c r="AZ191" s="307"/>
      <c r="BA191" s="307"/>
      <c r="BB191" s="307"/>
      <c r="BC191" s="307"/>
      <c r="BD191" s="307"/>
      <c r="BE191" s="307"/>
      <c r="BF191" s="307"/>
      <c r="BG191" s="307"/>
      <c r="BH191" s="307"/>
      <c r="BI191" s="307"/>
      <c r="BJ191" s="307"/>
      <c r="BK191" s="307"/>
      <c r="BL191" s="307"/>
      <c r="BM191" s="307"/>
      <c r="BN191" s="307"/>
      <c r="BO191" s="307"/>
      <c r="BP191" s="307"/>
      <c r="BQ191" s="307"/>
      <c r="BR191" s="307"/>
      <c r="BS191" s="307"/>
      <c r="BT191" s="307"/>
      <c r="BU191" s="307"/>
    </row>
    <row r="192" spans="1:73" s="534" customFormat="1" x14ac:dyDescent="0.3">
      <c r="A192" s="975"/>
      <c r="B192" s="529">
        <v>44684</v>
      </c>
      <c r="C192" s="530">
        <v>1729</v>
      </c>
      <c r="D192" s="530" t="s">
        <v>819</v>
      </c>
      <c r="E192" s="414" t="s">
        <v>820</v>
      </c>
      <c r="F192" s="531" t="s">
        <v>917</v>
      </c>
      <c r="G192" s="532">
        <v>3250000</v>
      </c>
      <c r="H192" s="417" t="s">
        <v>681</v>
      </c>
      <c r="I192" s="335">
        <f t="shared" si="2"/>
        <v>1625</v>
      </c>
      <c r="J192" s="440"/>
      <c r="K192" s="418"/>
      <c r="L192" s="533"/>
      <c r="M192" s="533"/>
      <c r="N192" s="533"/>
      <c r="O192" s="533"/>
      <c r="P192" s="533"/>
      <c r="Q192" s="533"/>
      <c r="R192" s="533"/>
      <c r="S192" s="533"/>
      <c r="T192" s="533"/>
      <c r="U192" s="533"/>
      <c r="V192" s="533"/>
      <c r="W192" s="533"/>
      <c r="X192" s="533"/>
      <c r="Y192" s="533"/>
      <c r="Z192" s="533"/>
      <c r="AA192" s="533"/>
      <c r="AB192" s="533"/>
      <c r="AC192" s="533"/>
      <c r="AD192" s="533"/>
      <c r="AE192" s="533"/>
      <c r="AF192" s="533"/>
      <c r="AG192" s="533"/>
      <c r="AH192" s="533"/>
      <c r="AI192" s="533"/>
      <c r="AJ192" s="533"/>
      <c r="AK192" s="533"/>
      <c r="AL192" s="533"/>
      <c r="AM192" s="533"/>
      <c r="AN192" s="533"/>
      <c r="AO192" s="533"/>
      <c r="AP192" s="533"/>
      <c r="AQ192" s="533"/>
      <c r="AR192" s="533"/>
      <c r="AS192" s="533"/>
      <c r="AT192" s="533"/>
      <c r="AU192" s="533"/>
      <c r="AV192" s="533"/>
      <c r="AW192" s="533"/>
      <c r="AX192" s="533"/>
      <c r="AY192" s="533"/>
      <c r="AZ192" s="533"/>
      <c r="BA192" s="533"/>
      <c r="BB192" s="533"/>
      <c r="BC192" s="533"/>
      <c r="BD192" s="533"/>
      <c r="BE192" s="533"/>
      <c r="BF192" s="533"/>
      <c r="BG192" s="533"/>
      <c r="BH192" s="533"/>
      <c r="BI192" s="533"/>
      <c r="BJ192" s="533"/>
      <c r="BK192" s="533"/>
      <c r="BL192" s="533"/>
      <c r="BM192" s="533"/>
      <c r="BN192" s="533"/>
      <c r="BO192" s="533"/>
      <c r="BP192" s="533"/>
      <c r="BQ192" s="533"/>
      <c r="BR192" s="533"/>
      <c r="BS192" s="533"/>
      <c r="BT192" s="533"/>
      <c r="BU192" s="533"/>
    </row>
    <row r="193" spans="1:73" s="432" customFormat="1" x14ac:dyDescent="0.3">
      <c r="A193" s="975"/>
      <c r="B193" s="505">
        <v>44685</v>
      </c>
      <c r="C193" s="522">
        <v>1730</v>
      </c>
      <c r="D193" s="522" t="s">
        <v>678</v>
      </c>
      <c r="E193" s="523" t="s">
        <v>877</v>
      </c>
      <c r="F193" s="516" t="s">
        <v>918</v>
      </c>
      <c r="G193" s="517">
        <v>2820000</v>
      </c>
      <c r="H193" s="524" t="s">
        <v>681</v>
      </c>
      <c r="I193" s="335">
        <f t="shared" si="2"/>
        <v>1410</v>
      </c>
      <c r="J193" s="440"/>
      <c r="K193" s="46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c r="AN193" s="307"/>
      <c r="AO193" s="307"/>
      <c r="AP193" s="307"/>
      <c r="AQ193" s="307"/>
      <c r="AR193" s="307"/>
      <c r="AS193" s="307"/>
      <c r="AT193" s="307"/>
      <c r="AU193" s="307"/>
      <c r="AV193" s="307"/>
      <c r="AW193" s="307"/>
      <c r="AX193" s="307"/>
      <c r="AY193" s="307"/>
      <c r="AZ193" s="307"/>
      <c r="BA193" s="307"/>
      <c r="BB193" s="307"/>
      <c r="BC193" s="307"/>
      <c r="BD193" s="307"/>
      <c r="BE193" s="307"/>
      <c r="BF193" s="307"/>
      <c r="BG193" s="307"/>
      <c r="BH193" s="307"/>
      <c r="BI193" s="307"/>
      <c r="BJ193" s="307"/>
      <c r="BK193" s="307"/>
      <c r="BL193" s="307"/>
      <c r="BM193" s="307"/>
      <c r="BN193" s="307"/>
      <c r="BO193" s="307"/>
      <c r="BP193" s="307"/>
      <c r="BQ193" s="307"/>
      <c r="BR193" s="307"/>
      <c r="BS193" s="307"/>
      <c r="BT193" s="307"/>
      <c r="BU193" s="307"/>
    </row>
    <row r="194" spans="1:73" s="432" customFormat="1" x14ac:dyDescent="0.3">
      <c r="A194" s="975"/>
      <c r="B194" s="510">
        <v>44685</v>
      </c>
      <c r="C194" s="525">
        <v>1730</v>
      </c>
      <c r="D194" s="525" t="s">
        <v>678</v>
      </c>
      <c r="E194" s="526" t="s">
        <v>911</v>
      </c>
      <c r="F194" s="519" t="s">
        <v>918</v>
      </c>
      <c r="G194" s="520">
        <v>2820000</v>
      </c>
      <c r="H194" s="527" t="s">
        <v>681</v>
      </c>
      <c r="I194" s="335">
        <f t="shared" si="2"/>
        <v>1410</v>
      </c>
      <c r="J194" s="440"/>
      <c r="K194" s="467"/>
      <c r="L194" s="307"/>
      <c r="M194" s="307"/>
      <c r="N194" s="307"/>
      <c r="O194" s="307"/>
      <c r="P194" s="307"/>
      <c r="Q194" s="307"/>
      <c r="R194" s="307"/>
      <c r="S194" s="307"/>
      <c r="T194" s="307"/>
      <c r="U194" s="307"/>
      <c r="V194" s="307"/>
      <c r="W194" s="307"/>
      <c r="X194" s="307"/>
      <c r="Y194" s="307"/>
      <c r="Z194" s="307"/>
      <c r="AA194" s="307"/>
      <c r="AB194" s="307"/>
      <c r="AC194" s="307"/>
      <c r="AD194" s="307"/>
      <c r="AE194" s="307"/>
      <c r="AF194" s="307"/>
      <c r="AG194" s="307"/>
      <c r="AH194" s="307"/>
      <c r="AI194" s="307"/>
      <c r="AJ194" s="307"/>
      <c r="AK194" s="307"/>
      <c r="AL194" s="307"/>
      <c r="AM194" s="307"/>
      <c r="AN194" s="307"/>
      <c r="AO194" s="307"/>
      <c r="AP194" s="307"/>
      <c r="AQ194" s="307"/>
      <c r="AR194" s="307"/>
      <c r="AS194" s="307"/>
      <c r="AT194" s="307"/>
      <c r="AU194" s="307"/>
      <c r="AV194" s="307"/>
      <c r="AW194" s="307"/>
      <c r="AX194" s="307"/>
      <c r="AY194" s="307"/>
      <c r="AZ194" s="307"/>
      <c r="BA194" s="307"/>
      <c r="BB194" s="307"/>
      <c r="BC194" s="307"/>
      <c r="BD194" s="307"/>
      <c r="BE194" s="307"/>
      <c r="BF194" s="307"/>
      <c r="BG194" s="307"/>
      <c r="BH194" s="307"/>
      <c r="BI194" s="307"/>
      <c r="BJ194" s="307"/>
      <c r="BK194" s="307"/>
      <c r="BL194" s="307"/>
      <c r="BM194" s="307"/>
      <c r="BN194" s="307"/>
      <c r="BO194" s="307"/>
      <c r="BP194" s="307"/>
      <c r="BQ194" s="307"/>
      <c r="BR194" s="307"/>
      <c r="BS194" s="307"/>
      <c r="BT194" s="307"/>
      <c r="BU194" s="307"/>
    </row>
    <row r="195" spans="1:73" s="432" customFormat="1" x14ac:dyDescent="0.3">
      <c r="A195" s="975"/>
      <c r="B195" s="505">
        <v>44685</v>
      </c>
      <c r="C195" s="522">
        <v>1731</v>
      </c>
      <c r="D195" s="522" t="s">
        <v>919</v>
      </c>
      <c r="E195" s="523" t="s">
        <v>877</v>
      </c>
      <c r="F195" s="535" t="s">
        <v>910</v>
      </c>
      <c r="G195" s="517">
        <v>673500</v>
      </c>
      <c r="H195" s="524" t="s">
        <v>681</v>
      </c>
      <c r="I195" s="335">
        <f t="shared" si="2"/>
        <v>336.75</v>
      </c>
      <c r="J195" s="440"/>
      <c r="K195" s="467"/>
      <c r="L195" s="307"/>
      <c r="M195" s="307"/>
      <c r="N195" s="307"/>
      <c r="O195" s="307"/>
      <c r="P195" s="307"/>
      <c r="Q195" s="307"/>
      <c r="R195" s="307"/>
      <c r="S195" s="307"/>
      <c r="T195" s="307"/>
      <c r="U195" s="307"/>
      <c r="V195" s="307"/>
      <c r="W195" s="307"/>
      <c r="X195" s="307"/>
      <c r="Y195" s="307"/>
      <c r="Z195" s="307"/>
      <c r="AA195" s="307"/>
      <c r="AB195" s="307"/>
      <c r="AC195" s="307"/>
      <c r="AD195" s="307"/>
      <c r="AE195" s="307"/>
      <c r="AF195" s="307"/>
      <c r="AG195" s="307"/>
      <c r="AH195" s="307"/>
      <c r="AI195" s="307"/>
      <c r="AJ195" s="307"/>
      <c r="AK195" s="307"/>
      <c r="AL195" s="307"/>
      <c r="AM195" s="307"/>
      <c r="AN195" s="307"/>
      <c r="AO195" s="307"/>
      <c r="AP195" s="307"/>
      <c r="AQ195" s="307"/>
      <c r="AR195" s="307"/>
      <c r="AS195" s="307"/>
      <c r="AT195" s="307"/>
      <c r="AU195" s="307"/>
      <c r="AV195" s="307"/>
      <c r="AW195" s="307"/>
      <c r="AX195" s="307"/>
      <c r="AY195" s="307"/>
      <c r="AZ195" s="307"/>
      <c r="BA195" s="307"/>
      <c r="BB195" s="307"/>
      <c r="BC195" s="307"/>
      <c r="BD195" s="307"/>
      <c r="BE195" s="307"/>
      <c r="BF195" s="307"/>
      <c r="BG195" s="307"/>
      <c r="BH195" s="307"/>
      <c r="BI195" s="307"/>
      <c r="BJ195" s="307"/>
      <c r="BK195" s="307"/>
      <c r="BL195" s="307"/>
      <c r="BM195" s="307"/>
      <c r="BN195" s="307"/>
      <c r="BO195" s="307"/>
      <c r="BP195" s="307"/>
      <c r="BQ195" s="307"/>
      <c r="BR195" s="307"/>
      <c r="BS195" s="307"/>
      <c r="BT195" s="307"/>
      <c r="BU195" s="307"/>
    </row>
    <row r="196" spans="1:73" s="432" customFormat="1" x14ac:dyDescent="0.3">
      <c r="A196" s="976"/>
      <c r="B196" s="510">
        <v>44685</v>
      </c>
      <c r="C196" s="525">
        <v>1731</v>
      </c>
      <c r="D196" s="525" t="s">
        <v>919</v>
      </c>
      <c r="E196" s="526" t="s">
        <v>911</v>
      </c>
      <c r="F196" s="536" t="s">
        <v>910</v>
      </c>
      <c r="G196" s="537">
        <v>673500</v>
      </c>
      <c r="H196" s="527" t="s">
        <v>681</v>
      </c>
      <c r="I196" s="335">
        <f t="shared" si="2"/>
        <v>336.75</v>
      </c>
      <c r="J196" s="440"/>
      <c r="K196" s="467"/>
      <c r="L196" s="307"/>
      <c r="M196" s="307"/>
      <c r="N196" s="307"/>
      <c r="O196" s="307"/>
      <c r="P196" s="307"/>
      <c r="Q196" s="307"/>
      <c r="R196" s="307"/>
      <c r="S196" s="307"/>
      <c r="T196" s="307"/>
      <c r="U196" s="307"/>
      <c r="V196" s="307"/>
      <c r="W196" s="307"/>
      <c r="X196" s="307"/>
      <c r="Y196" s="307"/>
      <c r="Z196" s="307"/>
      <c r="AA196" s="307"/>
      <c r="AB196" s="307"/>
      <c r="AC196" s="307"/>
      <c r="AD196" s="307"/>
      <c r="AE196" s="307"/>
      <c r="AF196" s="307"/>
      <c r="AG196" s="307"/>
      <c r="AH196" s="307"/>
      <c r="AI196" s="307"/>
      <c r="AJ196" s="307"/>
      <c r="AK196" s="307"/>
      <c r="AL196" s="307"/>
      <c r="AM196" s="307"/>
      <c r="AN196" s="307"/>
      <c r="AO196" s="307"/>
      <c r="AP196" s="307"/>
      <c r="AQ196" s="307"/>
      <c r="AR196" s="307"/>
      <c r="AS196" s="307"/>
      <c r="AT196" s="307"/>
      <c r="AU196" s="307"/>
      <c r="AV196" s="307"/>
      <c r="AW196" s="307"/>
      <c r="AX196" s="307"/>
      <c r="AY196" s="307"/>
      <c r="AZ196" s="307"/>
      <c r="BA196" s="307"/>
      <c r="BB196" s="307"/>
      <c r="BC196" s="307"/>
      <c r="BD196" s="307"/>
      <c r="BE196" s="307"/>
      <c r="BF196" s="307"/>
      <c r="BG196" s="307"/>
      <c r="BH196" s="307"/>
      <c r="BI196" s="307"/>
      <c r="BJ196" s="307"/>
      <c r="BK196" s="307"/>
      <c r="BL196" s="307"/>
      <c r="BM196" s="307"/>
      <c r="BN196" s="307"/>
      <c r="BO196" s="307"/>
      <c r="BP196" s="307"/>
      <c r="BQ196" s="307"/>
      <c r="BR196" s="307"/>
      <c r="BS196" s="307"/>
      <c r="BT196" s="307"/>
      <c r="BU196" s="307"/>
    </row>
    <row r="197" spans="1:73" s="432" customFormat="1" x14ac:dyDescent="0.3">
      <c r="B197" s="538">
        <v>44685</v>
      </c>
      <c r="C197" s="539">
        <v>1732</v>
      </c>
      <c r="D197" s="540" t="s">
        <v>684</v>
      </c>
      <c r="E197" s="541"/>
      <c r="F197" s="542" t="s">
        <v>920</v>
      </c>
      <c r="G197" s="543"/>
      <c r="H197" s="544" t="s">
        <v>681</v>
      </c>
      <c r="I197" s="335">
        <f t="shared" si="2"/>
        <v>0</v>
      </c>
      <c r="J197" s="440"/>
      <c r="K197" s="467"/>
      <c r="L197" s="307"/>
      <c r="M197" s="307"/>
      <c r="N197" s="307"/>
      <c r="O197" s="307"/>
      <c r="P197" s="307"/>
      <c r="Q197" s="307"/>
      <c r="R197" s="307"/>
      <c r="S197" s="307"/>
      <c r="T197" s="307"/>
      <c r="U197" s="307"/>
      <c r="V197" s="307"/>
      <c r="W197" s="307"/>
      <c r="X197" s="307"/>
      <c r="Y197" s="307"/>
      <c r="Z197" s="307"/>
      <c r="AA197" s="307"/>
      <c r="AB197" s="307"/>
      <c r="AC197" s="307"/>
      <c r="AD197" s="307"/>
      <c r="AE197" s="307"/>
      <c r="AF197" s="307"/>
      <c r="AG197" s="307"/>
      <c r="AH197" s="307"/>
      <c r="AI197" s="307"/>
      <c r="AJ197" s="307"/>
      <c r="AK197" s="307"/>
      <c r="AL197" s="307"/>
      <c r="AM197" s="307"/>
      <c r="AN197" s="307"/>
      <c r="AO197" s="307"/>
      <c r="AP197" s="307"/>
      <c r="AQ197" s="307"/>
      <c r="AR197" s="307"/>
      <c r="AS197" s="307"/>
      <c r="AT197" s="307"/>
      <c r="AU197" s="307"/>
      <c r="AV197" s="307"/>
      <c r="AW197" s="307"/>
      <c r="AX197" s="307"/>
      <c r="AY197" s="307"/>
      <c r="AZ197" s="307"/>
      <c r="BA197" s="307"/>
      <c r="BB197" s="307"/>
      <c r="BC197" s="307"/>
      <c r="BD197" s="307"/>
      <c r="BE197" s="307"/>
      <c r="BF197" s="307"/>
      <c r="BG197" s="307"/>
      <c r="BH197" s="307"/>
      <c r="BI197" s="307"/>
      <c r="BJ197" s="307"/>
      <c r="BK197" s="307"/>
      <c r="BL197" s="307"/>
      <c r="BM197" s="307"/>
      <c r="BN197" s="307"/>
      <c r="BO197" s="307"/>
      <c r="BP197" s="307"/>
      <c r="BQ197" s="307"/>
      <c r="BR197" s="307"/>
      <c r="BS197" s="307"/>
      <c r="BT197" s="307"/>
      <c r="BU197" s="307"/>
    </row>
    <row r="198" spans="1:73" s="432" customFormat="1" x14ac:dyDescent="0.3">
      <c r="B198" s="545">
        <v>44685</v>
      </c>
      <c r="C198" s="464" t="s">
        <v>921</v>
      </c>
      <c r="D198" s="350" t="s">
        <v>684</v>
      </c>
      <c r="E198" s="351" t="s">
        <v>723</v>
      </c>
      <c r="F198" s="546" t="s">
        <v>922</v>
      </c>
      <c r="G198" s="547">
        <v>275000</v>
      </c>
      <c r="H198" s="354" t="s">
        <v>681</v>
      </c>
      <c r="I198" s="335">
        <f t="shared" si="2"/>
        <v>137.5</v>
      </c>
      <c r="J198" s="440"/>
      <c r="K198" s="467"/>
      <c r="L198" s="307"/>
      <c r="M198" s="307"/>
      <c r="N198" s="307"/>
      <c r="O198" s="307"/>
      <c r="P198" s="307"/>
      <c r="Q198" s="307"/>
      <c r="R198" s="307"/>
      <c r="S198" s="307"/>
      <c r="T198" s="307"/>
      <c r="U198" s="307"/>
      <c r="V198" s="307"/>
      <c r="W198" s="307"/>
      <c r="X198" s="307"/>
      <c r="Y198" s="307"/>
      <c r="Z198" s="307"/>
      <c r="AA198" s="307"/>
      <c r="AB198" s="307"/>
      <c r="AC198" s="307"/>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7"/>
      <c r="AY198" s="307"/>
      <c r="AZ198" s="307"/>
      <c r="BA198" s="307"/>
      <c r="BB198" s="307"/>
      <c r="BC198" s="307"/>
      <c r="BD198" s="307"/>
      <c r="BE198" s="307"/>
      <c r="BF198" s="307"/>
      <c r="BG198" s="307"/>
      <c r="BH198" s="307"/>
      <c r="BI198" s="307"/>
      <c r="BJ198" s="307"/>
      <c r="BK198" s="307"/>
      <c r="BL198" s="307"/>
      <c r="BM198" s="307"/>
      <c r="BN198" s="307"/>
      <c r="BO198" s="307"/>
      <c r="BP198" s="307"/>
      <c r="BQ198" s="307"/>
      <c r="BR198" s="307"/>
      <c r="BS198" s="307"/>
      <c r="BT198" s="307"/>
      <c r="BU198" s="307"/>
    </row>
    <row r="199" spans="1:73" s="432" customFormat="1" x14ac:dyDescent="0.3">
      <c r="B199" s="545">
        <v>44685</v>
      </c>
      <c r="C199" s="464" t="s">
        <v>923</v>
      </c>
      <c r="D199" s="350" t="s">
        <v>684</v>
      </c>
      <c r="E199" s="351" t="s">
        <v>723</v>
      </c>
      <c r="F199" s="546" t="s">
        <v>924</v>
      </c>
      <c r="G199" s="547">
        <v>570000</v>
      </c>
      <c r="H199" s="354" t="s">
        <v>681</v>
      </c>
      <c r="I199" s="335">
        <f t="shared" si="2"/>
        <v>285</v>
      </c>
      <c r="J199" s="440"/>
      <c r="K199" s="467"/>
      <c r="L199" s="307"/>
      <c r="M199" s="307"/>
      <c r="N199" s="307"/>
      <c r="O199" s="307"/>
      <c r="P199" s="307"/>
      <c r="Q199" s="307"/>
      <c r="R199" s="307"/>
      <c r="S199" s="307"/>
      <c r="T199" s="307"/>
      <c r="U199" s="307"/>
      <c r="V199" s="307"/>
      <c r="W199" s="307"/>
      <c r="X199" s="307"/>
      <c r="Y199" s="307"/>
      <c r="Z199" s="307"/>
      <c r="AA199" s="307"/>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307"/>
      <c r="BL199" s="307"/>
      <c r="BM199" s="307"/>
      <c r="BN199" s="307"/>
      <c r="BO199" s="307"/>
      <c r="BP199" s="307"/>
      <c r="BQ199" s="307"/>
      <c r="BR199" s="307"/>
      <c r="BS199" s="307"/>
      <c r="BT199" s="307"/>
      <c r="BU199" s="307"/>
    </row>
    <row r="200" spans="1:73" s="432" customFormat="1" x14ac:dyDescent="0.3">
      <c r="B200" s="545">
        <v>44685</v>
      </c>
      <c r="C200" s="464" t="s">
        <v>925</v>
      </c>
      <c r="D200" s="350" t="s">
        <v>684</v>
      </c>
      <c r="E200" s="351" t="s">
        <v>723</v>
      </c>
      <c r="F200" s="546" t="s">
        <v>926</v>
      </c>
      <c r="G200" s="547">
        <v>222000</v>
      </c>
      <c r="H200" s="354" t="s">
        <v>681</v>
      </c>
      <c r="I200" s="335">
        <f t="shared" si="2"/>
        <v>111</v>
      </c>
      <c r="J200" s="440"/>
      <c r="K200" s="467"/>
      <c r="L200" s="307"/>
      <c r="M200" s="307"/>
      <c r="N200" s="307"/>
      <c r="O200" s="307"/>
      <c r="P200" s="307"/>
      <c r="Q200" s="307"/>
      <c r="R200" s="307"/>
      <c r="S200" s="307"/>
      <c r="T200" s="307"/>
      <c r="U200" s="307"/>
      <c r="V200" s="307"/>
      <c r="W200" s="307"/>
      <c r="X200" s="307"/>
      <c r="Y200" s="307"/>
      <c r="Z200" s="307"/>
      <c r="AA200" s="307"/>
      <c r="AB200" s="307"/>
      <c r="AC200" s="307"/>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7"/>
      <c r="AY200" s="307"/>
      <c r="AZ200" s="307"/>
      <c r="BA200" s="307"/>
      <c r="BB200" s="307"/>
      <c r="BC200" s="307"/>
      <c r="BD200" s="307"/>
      <c r="BE200" s="307"/>
      <c r="BF200" s="307"/>
      <c r="BG200" s="307"/>
      <c r="BH200" s="307"/>
      <c r="BI200" s="307"/>
      <c r="BJ200" s="307"/>
      <c r="BK200" s="307"/>
      <c r="BL200" s="307"/>
      <c r="BM200" s="307"/>
      <c r="BN200" s="307"/>
      <c r="BO200" s="307"/>
      <c r="BP200" s="307"/>
      <c r="BQ200" s="307"/>
      <c r="BR200" s="307"/>
      <c r="BS200" s="307"/>
      <c r="BT200" s="307"/>
      <c r="BU200" s="307"/>
    </row>
    <row r="201" spans="1:73" s="432" customFormat="1" x14ac:dyDescent="0.3">
      <c r="B201" s="545">
        <v>44686</v>
      </c>
      <c r="C201" s="464" t="s">
        <v>927</v>
      </c>
      <c r="D201" s="350" t="s">
        <v>684</v>
      </c>
      <c r="E201" s="351" t="s">
        <v>723</v>
      </c>
      <c r="F201" s="546" t="s">
        <v>928</v>
      </c>
      <c r="G201" s="547">
        <v>300000</v>
      </c>
      <c r="H201" s="354" t="s">
        <v>681</v>
      </c>
      <c r="I201" s="335">
        <f t="shared" si="2"/>
        <v>150</v>
      </c>
      <c r="J201" s="440"/>
      <c r="K201" s="467"/>
      <c r="L201" s="307"/>
      <c r="M201" s="307"/>
      <c r="N201" s="307"/>
      <c r="O201" s="307"/>
      <c r="P201" s="307"/>
      <c r="Q201" s="307"/>
      <c r="R201" s="307"/>
      <c r="S201" s="307"/>
      <c r="T201" s="307"/>
      <c r="U201" s="307"/>
      <c r="V201" s="307"/>
      <c r="W201" s="307"/>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7"/>
      <c r="BB201" s="307"/>
      <c r="BC201" s="307"/>
      <c r="BD201" s="307"/>
      <c r="BE201" s="307"/>
      <c r="BF201" s="307"/>
      <c r="BG201" s="307"/>
      <c r="BH201" s="307"/>
      <c r="BI201" s="307"/>
      <c r="BJ201" s="307"/>
      <c r="BK201" s="307"/>
      <c r="BL201" s="307"/>
      <c r="BM201" s="307"/>
      <c r="BN201" s="307"/>
      <c r="BO201" s="307"/>
      <c r="BP201" s="307"/>
      <c r="BQ201" s="307"/>
      <c r="BR201" s="307"/>
      <c r="BS201" s="307"/>
      <c r="BT201" s="307"/>
      <c r="BU201" s="307"/>
    </row>
    <row r="202" spans="1:73" s="432" customFormat="1" x14ac:dyDescent="0.3">
      <c r="B202" s="545">
        <v>44686</v>
      </c>
      <c r="C202" s="464" t="s">
        <v>929</v>
      </c>
      <c r="D202" s="350" t="s">
        <v>684</v>
      </c>
      <c r="E202" s="351" t="s">
        <v>723</v>
      </c>
      <c r="F202" s="546" t="s">
        <v>930</v>
      </c>
      <c r="G202" s="547">
        <v>480000</v>
      </c>
      <c r="H202" s="354" t="s">
        <v>681</v>
      </c>
      <c r="I202" s="335">
        <f t="shared" si="2"/>
        <v>240</v>
      </c>
      <c r="J202" s="440"/>
      <c r="K202" s="467"/>
      <c r="L202" s="307"/>
      <c r="M202" s="307"/>
      <c r="N202" s="307"/>
      <c r="O202" s="307"/>
      <c r="P202" s="307"/>
      <c r="Q202" s="307"/>
      <c r="R202" s="307"/>
      <c r="S202" s="307"/>
      <c r="T202" s="307"/>
      <c r="U202" s="307"/>
      <c r="V202" s="307"/>
      <c r="W202" s="307"/>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307"/>
      <c r="AT202" s="307"/>
      <c r="AU202" s="307"/>
      <c r="AV202" s="307"/>
      <c r="AW202" s="307"/>
      <c r="AX202" s="307"/>
      <c r="AY202" s="307"/>
      <c r="AZ202" s="307"/>
      <c r="BA202" s="307"/>
      <c r="BB202" s="307"/>
      <c r="BC202" s="307"/>
      <c r="BD202" s="307"/>
      <c r="BE202" s="307"/>
      <c r="BF202" s="307"/>
      <c r="BG202" s="307"/>
      <c r="BH202" s="307"/>
      <c r="BI202" s="307"/>
      <c r="BJ202" s="307"/>
      <c r="BK202" s="307"/>
      <c r="BL202" s="307"/>
      <c r="BM202" s="307"/>
      <c r="BN202" s="307"/>
      <c r="BO202" s="307"/>
      <c r="BP202" s="307"/>
      <c r="BQ202" s="307"/>
      <c r="BR202" s="307"/>
      <c r="BS202" s="307"/>
      <c r="BT202" s="307"/>
      <c r="BU202" s="307"/>
    </row>
    <row r="203" spans="1:73" s="432" customFormat="1" x14ac:dyDescent="0.3">
      <c r="B203" s="545">
        <v>44686</v>
      </c>
      <c r="C203" s="464" t="s">
        <v>931</v>
      </c>
      <c r="D203" s="350" t="s">
        <v>684</v>
      </c>
      <c r="E203" s="351" t="s">
        <v>723</v>
      </c>
      <c r="F203" s="546" t="s">
        <v>932</v>
      </c>
      <c r="G203" s="547">
        <v>20000</v>
      </c>
      <c r="H203" s="354" t="s">
        <v>681</v>
      </c>
      <c r="I203" s="335">
        <f t="shared" ref="I203:I266" si="3">G203/K$5</f>
        <v>10</v>
      </c>
      <c r="J203" s="440"/>
      <c r="K203" s="467"/>
      <c r="L203" s="307"/>
      <c r="M203" s="307"/>
      <c r="N203" s="307"/>
      <c r="O203" s="307"/>
      <c r="P203" s="307"/>
      <c r="Q203" s="307"/>
      <c r="R203" s="307"/>
      <c r="S203" s="307"/>
      <c r="T203" s="307"/>
      <c r="U203" s="307"/>
      <c r="V203" s="307"/>
      <c r="W203" s="307"/>
      <c r="X203" s="307"/>
      <c r="Y203" s="307"/>
      <c r="Z203" s="307"/>
      <c r="AA203" s="307"/>
      <c r="AB203" s="307"/>
      <c r="AC203" s="307"/>
      <c r="AD203" s="307"/>
      <c r="AE203" s="307"/>
      <c r="AF203" s="307"/>
      <c r="AG203" s="307"/>
      <c r="AH203" s="307"/>
      <c r="AI203" s="307"/>
      <c r="AJ203" s="307"/>
      <c r="AK203" s="307"/>
      <c r="AL203" s="307"/>
      <c r="AM203" s="307"/>
      <c r="AN203" s="307"/>
      <c r="AO203" s="307"/>
      <c r="AP203" s="307"/>
      <c r="AQ203" s="307"/>
      <c r="AR203" s="307"/>
      <c r="AS203" s="307"/>
      <c r="AT203" s="307"/>
      <c r="AU203" s="307"/>
      <c r="AV203" s="307"/>
      <c r="AW203" s="307"/>
      <c r="AX203" s="307"/>
      <c r="AY203" s="307"/>
      <c r="AZ203" s="307"/>
      <c r="BA203" s="307"/>
      <c r="BB203" s="307"/>
      <c r="BC203" s="307"/>
      <c r="BD203" s="307"/>
      <c r="BE203" s="307"/>
      <c r="BF203" s="307"/>
      <c r="BG203" s="307"/>
      <c r="BH203" s="307"/>
      <c r="BI203" s="307"/>
      <c r="BJ203" s="307"/>
      <c r="BK203" s="307"/>
      <c r="BL203" s="307"/>
      <c r="BM203" s="307"/>
      <c r="BN203" s="307"/>
      <c r="BO203" s="307"/>
      <c r="BP203" s="307"/>
      <c r="BQ203" s="307"/>
      <c r="BR203" s="307"/>
      <c r="BS203" s="307"/>
      <c r="BT203" s="307"/>
      <c r="BU203" s="307"/>
    </row>
    <row r="204" spans="1:73" s="432" customFormat="1" x14ac:dyDescent="0.3">
      <c r="B204" s="545">
        <v>44686</v>
      </c>
      <c r="C204" s="464" t="s">
        <v>933</v>
      </c>
      <c r="D204" s="350" t="s">
        <v>684</v>
      </c>
      <c r="E204" s="351" t="s">
        <v>723</v>
      </c>
      <c r="F204" s="546" t="s">
        <v>934</v>
      </c>
      <c r="G204" s="547">
        <v>129000</v>
      </c>
      <c r="H204" s="354" t="s">
        <v>681</v>
      </c>
      <c r="I204" s="335">
        <f t="shared" si="3"/>
        <v>64.5</v>
      </c>
      <c r="J204" s="440"/>
      <c r="K204" s="467"/>
      <c r="L204" s="307"/>
      <c r="M204" s="307"/>
      <c r="N204" s="307"/>
      <c r="O204" s="307"/>
      <c r="P204" s="307"/>
      <c r="Q204" s="307"/>
      <c r="R204" s="307"/>
      <c r="S204" s="307"/>
      <c r="T204" s="307"/>
      <c r="U204" s="307"/>
      <c r="V204" s="307"/>
      <c r="W204" s="307"/>
      <c r="X204" s="307"/>
      <c r="Y204" s="307"/>
      <c r="Z204" s="307"/>
      <c r="AA204" s="307"/>
      <c r="AB204" s="307"/>
      <c r="AC204" s="307"/>
      <c r="AD204" s="307"/>
      <c r="AE204" s="307"/>
      <c r="AF204" s="307"/>
      <c r="AG204" s="307"/>
      <c r="AH204" s="307"/>
      <c r="AI204" s="307"/>
      <c r="AJ204" s="307"/>
      <c r="AK204" s="307"/>
      <c r="AL204" s="307"/>
      <c r="AM204" s="307"/>
      <c r="AN204" s="307"/>
      <c r="AO204" s="307"/>
      <c r="AP204" s="307"/>
      <c r="AQ204" s="307"/>
      <c r="AR204" s="307"/>
      <c r="AS204" s="307"/>
      <c r="AT204" s="307"/>
      <c r="AU204" s="307"/>
      <c r="AV204" s="307"/>
      <c r="AW204" s="307"/>
      <c r="AX204" s="307"/>
      <c r="AY204" s="307"/>
      <c r="AZ204" s="307"/>
      <c r="BA204" s="307"/>
      <c r="BB204" s="307"/>
      <c r="BC204" s="307"/>
      <c r="BD204" s="307"/>
      <c r="BE204" s="307"/>
      <c r="BF204" s="307"/>
      <c r="BG204" s="307"/>
      <c r="BH204" s="307"/>
      <c r="BI204" s="307"/>
      <c r="BJ204" s="307"/>
      <c r="BK204" s="307"/>
      <c r="BL204" s="307"/>
      <c r="BM204" s="307"/>
      <c r="BN204" s="307"/>
      <c r="BO204" s="307"/>
      <c r="BP204" s="307"/>
      <c r="BQ204" s="307"/>
      <c r="BR204" s="307"/>
      <c r="BS204" s="307"/>
      <c r="BT204" s="307"/>
      <c r="BU204" s="307"/>
    </row>
    <row r="205" spans="1:73" s="432" customFormat="1" x14ac:dyDescent="0.3">
      <c r="B205" s="545">
        <v>44687</v>
      </c>
      <c r="C205" s="464" t="s">
        <v>935</v>
      </c>
      <c r="D205" s="350" t="s">
        <v>684</v>
      </c>
      <c r="E205" s="351" t="s">
        <v>723</v>
      </c>
      <c r="F205" s="546" t="s">
        <v>936</v>
      </c>
      <c r="G205" s="547">
        <v>425000</v>
      </c>
      <c r="H205" s="354" t="s">
        <v>681</v>
      </c>
      <c r="I205" s="335">
        <f t="shared" si="3"/>
        <v>212.5</v>
      </c>
      <c r="J205" s="440"/>
      <c r="K205" s="467"/>
      <c r="L205" s="307"/>
      <c r="M205" s="307"/>
      <c r="N205" s="307"/>
      <c r="O205" s="307"/>
      <c r="P205" s="307"/>
      <c r="Q205" s="307"/>
      <c r="R205" s="307"/>
      <c r="S205" s="307"/>
      <c r="T205" s="307"/>
      <c r="U205" s="307"/>
      <c r="V205" s="307"/>
      <c r="W205" s="307"/>
      <c r="X205" s="307"/>
      <c r="Y205" s="307"/>
      <c r="Z205" s="307"/>
      <c r="AA205" s="307"/>
      <c r="AB205" s="307"/>
      <c r="AC205" s="307"/>
      <c r="AD205" s="307"/>
      <c r="AE205" s="307"/>
      <c r="AF205" s="307"/>
      <c r="AG205" s="307"/>
      <c r="AH205" s="307"/>
      <c r="AI205" s="307"/>
      <c r="AJ205" s="307"/>
      <c r="AK205" s="307"/>
      <c r="AL205" s="307"/>
      <c r="AM205" s="307"/>
      <c r="AN205" s="307"/>
      <c r="AO205" s="307"/>
      <c r="AP205" s="307"/>
      <c r="AQ205" s="307"/>
      <c r="AR205" s="307"/>
      <c r="AS205" s="307"/>
      <c r="AT205" s="307"/>
      <c r="AU205" s="307"/>
      <c r="AV205" s="307"/>
      <c r="AW205" s="307"/>
      <c r="AX205" s="307"/>
      <c r="AY205" s="307"/>
      <c r="AZ205" s="307"/>
      <c r="BA205" s="307"/>
      <c r="BB205" s="307"/>
      <c r="BC205" s="307"/>
      <c r="BD205" s="307"/>
      <c r="BE205" s="307"/>
      <c r="BF205" s="307"/>
      <c r="BG205" s="307"/>
      <c r="BH205" s="307"/>
      <c r="BI205" s="307"/>
      <c r="BJ205" s="307"/>
      <c r="BK205" s="307"/>
      <c r="BL205" s="307"/>
      <c r="BM205" s="307"/>
      <c r="BN205" s="307"/>
      <c r="BO205" s="307"/>
      <c r="BP205" s="307"/>
      <c r="BQ205" s="307"/>
      <c r="BR205" s="307"/>
      <c r="BS205" s="307"/>
      <c r="BT205" s="307"/>
      <c r="BU205" s="307"/>
    </row>
    <row r="206" spans="1:73" s="432" customFormat="1" x14ac:dyDescent="0.3">
      <c r="B206" s="545">
        <v>44687</v>
      </c>
      <c r="C206" s="464" t="s">
        <v>937</v>
      </c>
      <c r="D206" s="350" t="s">
        <v>684</v>
      </c>
      <c r="E206" s="351" t="s">
        <v>723</v>
      </c>
      <c r="F206" s="546" t="s">
        <v>938</v>
      </c>
      <c r="G206" s="547">
        <v>525000</v>
      </c>
      <c r="H206" s="354" t="s">
        <v>681</v>
      </c>
      <c r="I206" s="335">
        <f t="shared" si="3"/>
        <v>262.5</v>
      </c>
      <c r="J206" s="440"/>
      <c r="K206" s="467"/>
      <c r="L206" s="307"/>
      <c r="M206" s="307"/>
      <c r="N206" s="307"/>
      <c r="O206" s="307"/>
      <c r="P206" s="307"/>
      <c r="Q206" s="307"/>
      <c r="R206" s="307"/>
      <c r="S206" s="307"/>
      <c r="T206" s="307"/>
      <c r="U206" s="307"/>
      <c r="V206" s="307"/>
      <c r="W206" s="307"/>
      <c r="X206" s="307"/>
      <c r="Y206" s="307"/>
      <c r="Z206" s="307"/>
      <c r="AA206" s="307"/>
      <c r="AB206" s="307"/>
      <c r="AC206" s="307"/>
      <c r="AD206" s="307"/>
      <c r="AE206" s="307"/>
      <c r="AF206" s="307"/>
      <c r="AG206" s="307"/>
      <c r="AH206" s="307"/>
      <c r="AI206" s="307"/>
      <c r="AJ206" s="307"/>
      <c r="AK206" s="307"/>
      <c r="AL206" s="307"/>
      <c r="AM206" s="307"/>
      <c r="AN206" s="307"/>
      <c r="AO206" s="307"/>
      <c r="AP206" s="307"/>
      <c r="AQ206" s="307"/>
      <c r="AR206" s="307"/>
      <c r="AS206" s="307"/>
      <c r="AT206" s="307"/>
      <c r="AU206" s="307"/>
      <c r="AV206" s="307"/>
      <c r="AW206" s="307"/>
      <c r="AX206" s="307"/>
      <c r="AY206" s="307"/>
      <c r="AZ206" s="307"/>
      <c r="BA206" s="307"/>
      <c r="BB206" s="307"/>
      <c r="BC206" s="307"/>
      <c r="BD206" s="307"/>
      <c r="BE206" s="307"/>
      <c r="BF206" s="307"/>
      <c r="BG206" s="307"/>
      <c r="BH206" s="307"/>
      <c r="BI206" s="307"/>
      <c r="BJ206" s="307"/>
      <c r="BK206" s="307"/>
      <c r="BL206" s="307"/>
      <c r="BM206" s="307"/>
      <c r="BN206" s="307"/>
      <c r="BO206" s="307"/>
      <c r="BP206" s="307"/>
      <c r="BQ206" s="307"/>
      <c r="BR206" s="307"/>
      <c r="BS206" s="307"/>
      <c r="BT206" s="307"/>
      <c r="BU206" s="307"/>
    </row>
    <row r="207" spans="1:73" s="432" customFormat="1" x14ac:dyDescent="0.3">
      <c r="B207" s="545">
        <v>44687</v>
      </c>
      <c r="C207" s="464" t="s">
        <v>939</v>
      </c>
      <c r="D207" s="350" t="s">
        <v>684</v>
      </c>
      <c r="E207" s="351" t="s">
        <v>723</v>
      </c>
      <c r="F207" s="546" t="s">
        <v>940</v>
      </c>
      <c r="G207" s="547">
        <v>129000</v>
      </c>
      <c r="H207" s="354" t="s">
        <v>681</v>
      </c>
      <c r="I207" s="335">
        <f t="shared" si="3"/>
        <v>64.5</v>
      </c>
      <c r="J207" s="440"/>
      <c r="K207" s="467"/>
      <c r="L207" s="307"/>
      <c r="M207" s="307"/>
      <c r="N207" s="307"/>
      <c r="O207" s="307"/>
      <c r="P207" s="307"/>
      <c r="Q207" s="307"/>
      <c r="R207" s="307"/>
      <c r="S207" s="307"/>
      <c r="T207" s="307"/>
      <c r="U207" s="307"/>
      <c r="V207" s="307"/>
      <c r="W207" s="307"/>
      <c r="X207" s="307"/>
      <c r="Y207" s="307"/>
      <c r="Z207" s="307"/>
      <c r="AA207" s="307"/>
      <c r="AB207" s="307"/>
      <c r="AC207" s="307"/>
      <c r="AD207" s="307"/>
      <c r="AE207" s="307"/>
      <c r="AF207" s="307"/>
      <c r="AG207" s="307"/>
      <c r="AH207" s="307"/>
      <c r="AI207" s="307"/>
      <c r="AJ207" s="307"/>
      <c r="AK207" s="307"/>
      <c r="AL207" s="307"/>
      <c r="AM207" s="307"/>
      <c r="AN207" s="307"/>
      <c r="AO207" s="307"/>
      <c r="AP207" s="307"/>
      <c r="AQ207" s="307"/>
      <c r="AR207" s="307"/>
      <c r="AS207" s="307"/>
      <c r="AT207" s="307"/>
      <c r="AU207" s="307"/>
      <c r="AV207" s="307"/>
      <c r="AW207" s="307"/>
      <c r="AX207" s="307"/>
      <c r="AY207" s="307"/>
      <c r="AZ207" s="307"/>
      <c r="BA207" s="307"/>
      <c r="BB207" s="307"/>
      <c r="BC207" s="307"/>
      <c r="BD207" s="307"/>
      <c r="BE207" s="307"/>
      <c r="BF207" s="307"/>
      <c r="BG207" s="307"/>
      <c r="BH207" s="307"/>
      <c r="BI207" s="307"/>
      <c r="BJ207" s="307"/>
      <c r="BK207" s="307"/>
      <c r="BL207" s="307"/>
      <c r="BM207" s="307"/>
      <c r="BN207" s="307"/>
      <c r="BO207" s="307"/>
      <c r="BP207" s="307"/>
      <c r="BQ207" s="307"/>
      <c r="BR207" s="307"/>
      <c r="BS207" s="307"/>
      <c r="BT207" s="307"/>
      <c r="BU207" s="307"/>
    </row>
    <row r="208" spans="1:73" s="432" customFormat="1" x14ac:dyDescent="0.3">
      <c r="B208" s="545">
        <v>44687</v>
      </c>
      <c r="C208" s="464" t="s">
        <v>941</v>
      </c>
      <c r="D208" s="350" t="s">
        <v>684</v>
      </c>
      <c r="E208" s="351" t="s">
        <v>723</v>
      </c>
      <c r="F208" s="546" t="s">
        <v>942</v>
      </c>
      <c r="G208" s="547">
        <v>210000</v>
      </c>
      <c r="H208" s="354" t="s">
        <v>681</v>
      </c>
      <c r="I208" s="335">
        <f t="shared" si="3"/>
        <v>105</v>
      </c>
      <c r="J208" s="440"/>
      <c r="K208" s="467"/>
      <c r="L208" s="307"/>
      <c r="M208" s="307"/>
      <c r="N208" s="307"/>
      <c r="O208" s="307"/>
      <c r="P208" s="307"/>
      <c r="Q208" s="307"/>
      <c r="R208" s="307"/>
      <c r="S208" s="307"/>
      <c r="T208" s="307"/>
      <c r="U208" s="307"/>
      <c r="V208" s="307"/>
      <c r="W208" s="307"/>
      <c r="X208" s="307"/>
      <c r="Y208" s="307"/>
      <c r="Z208" s="307"/>
      <c r="AA208" s="307"/>
      <c r="AB208" s="307"/>
      <c r="AC208" s="307"/>
      <c r="AD208" s="307"/>
      <c r="AE208" s="307"/>
      <c r="AF208" s="307"/>
      <c r="AG208" s="307"/>
      <c r="AH208" s="307"/>
      <c r="AI208" s="307"/>
      <c r="AJ208" s="307"/>
      <c r="AK208" s="307"/>
      <c r="AL208" s="307"/>
      <c r="AM208" s="307"/>
      <c r="AN208" s="307"/>
      <c r="AO208" s="307"/>
      <c r="AP208" s="307"/>
      <c r="AQ208" s="307"/>
      <c r="AR208" s="307"/>
      <c r="AS208" s="307"/>
      <c r="AT208" s="307"/>
      <c r="AU208" s="307"/>
      <c r="AV208" s="307"/>
      <c r="AW208" s="307"/>
      <c r="AX208" s="307"/>
      <c r="AY208" s="307"/>
      <c r="AZ208" s="307"/>
      <c r="BA208" s="307"/>
      <c r="BB208" s="307"/>
      <c r="BC208" s="307"/>
      <c r="BD208" s="307"/>
      <c r="BE208" s="307"/>
      <c r="BF208" s="307"/>
      <c r="BG208" s="307"/>
      <c r="BH208" s="307"/>
      <c r="BI208" s="307"/>
      <c r="BJ208" s="307"/>
      <c r="BK208" s="307"/>
      <c r="BL208" s="307"/>
      <c r="BM208" s="307"/>
      <c r="BN208" s="307"/>
      <c r="BO208" s="307"/>
      <c r="BP208" s="307"/>
      <c r="BQ208" s="307"/>
      <c r="BR208" s="307"/>
      <c r="BS208" s="307"/>
      <c r="BT208" s="307"/>
      <c r="BU208" s="307"/>
    </row>
    <row r="209" spans="2:73" s="432" customFormat="1" x14ac:dyDescent="0.3">
      <c r="B209" s="545">
        <v>44691</v>
      </c>
      <c r="C209" s="464" t="s">
        <v>943</v>
      </c>
      <c r="D209" s="350" t="s">
        <v>684</v>
      </c>
      <c r="E209" s="351" t="s">
        <v>723</v>
      </c>
      <c r="F209" s="546" t="s">
        <v>944</v>
      </c>
      <c r="G209" s="547">
        <v>350000</v>
      </c>
      <c r="H209" s="354" t="s">
        <v>681</v>
      </c>
      <c r="I209" s="335">
        <f t="shared" si="3"/>
        <v>175</v>
      </c>
      <c r="J209" s="440"/>
      <c r="K209" s="467"/>
      <c r="L209" s="307"/>
      <c r="M209" s="307"/>
      <c r="N209" s="307"/>
      <c r="O209" s="307"/>
      <c r="P209" s="307"/>
      <c r="Q209" s="307"/>
      <c r="R209" s="307"/>
      <c r="S209" s="307"/>
      <c r="T209" s="307"/>
      <c r="U209" s="307"/>
      <c r="V209" s="307"/>
      <c r="W209" s="307"/>
      <c r="X209" s="307"/>
      <c r="Y209" s="307"/>
      <c r="Z209" s="307"/>
      <c r="AA209" s="307"/>
      <c r="AB209" s="307"/>
      <c r="AC209" s="307"/>
      <c r="AD209" s="307"/>
      <c r="AE209" s="307"/>
      <c r="AF209" s="307"/>
      <c r="AG209" s="307"/>
      <c r="AH209" s="307"/>
      <c r="AI209" s="307"/>
      <c r="AJ209" s="307"/>
      <c r="AK209" s="307"/>
      <c r="AL209" s="307"/>
      <c r="AM209" s="307"/>
      <c r="AN209" s="307"/>
      <c r="AO209" s="307"/>
      <c r="AP209" s="307"/>
      <c r="AQ209" s="307"/>
      <c r="AR209" s="307"/>
      <c r="AS209" s="307"/>
      <c r="AT209" s="307"/>
      <c r="AU209" s="307"/>
      <c r="AV209" s="307"/>
      <c r="AW209" s="307"/>
      <c r="AX209" s="307"/>
      <c r="AY209" s="307"/>
      <c r="AZ209" s="307"/>
      <c r="BA209" s="307"/>
      <c r="BB209" s="307"/>
      <c r="BC209" s="307"/>
      <c r="BD209" s="307"/>
      <c r="BE209" s="307"/>
      <c r="BF209" s="307"/>
      <c r="BG209" s="307"/>
      <c r="BH209" s="307"/>
      <c r="BI209" s="307"/>
      <c r="BJ209" s="307"/>
      <c r="BK209" s="307"/>
      <c r="BL209" s="307"/>
      <c r="BM209" s="307"/>
      <c r="BN209" s="307"/>
      <c r="BO209" s="307"/>
      <c r="BP209" s="307"/>
      <c r="BQ209" s="307"/>
      <c r="BR209" s="307"/>
      <c r="BS209" s="307"/>
      <c r="BT209" s="307"/>
      <c r="BU209" s="307"/>
    </row>
    <row r="210" spans="2:73" s="432" customFormat="1" x14ac:dyDescent="0.3">
      <c r="B210" s="545">
        <v>44691</v>
      </c>
      <c r="C210" s="464" t="s">
        <v>945</v>
      </c>
      <c r="D210" s="350" t="s">
        <v>684</v>
      </c>
      <c r="E210" s="351" t="s">
        <v>723</v>
      </c>
      <c r="F210" s="546" t="s">
        <v>946</v>
      </c>
      <c r="G210" s="547">
        <v>675000</v>
      </c>
      <c r="H210" s="354" t="s">
        <v>681</v>
      </c>
      <c r="I210" s="335">
        <f t="shared" si="3"/>
        <v>337.5</v>
      </c>
      <c r="J210" s="440"/>
      <c r="K210" s="467"/>
      <c r="L210" s="307"/>
      <c r="M210" s="307"/>
      <c r="N210" s="307"/>
      <c r="O210" s="307"/>
      <c r="P210" s="307"/>
      <c r="Q210" s="307"/>
      <c r="R210" s="307"/>
      <c r="S210" s="307"/>
      <c r="T210" s="307"/>
      <c r="U210" s="307"/>
      <c r="V210" s="307"/>
      <c r="W210" s="307"/>
      <c r="X210" s="307"/>
      <c r="Y210" s="307"/>
      <c r="Z210" s="307"/>
      <c r="AA210" s="307"/>
      <c r="AB210" s="307"/>
      <c r="AC210" s="307"/>
      <c r="AD210" s="307"/>
      <c r="AE210" s="307"/>
      <c r="AF210" s="307"/>
      <c r="AG210" s="307"/>
      <c r="AH210" s="307"/>
      <c r="AI210" s="307"/>
      <c r="AJ210" s="307"/>
      <c r="AK210" s="307"/>
      <c r="AL210" s="307"/>
      <c r="AM210" s="307"/>
      <c r="AN210" s="307"/>
      <c r="AO210" s="307"/>
      <c r="AP210" s="307"/>
      <c r="AQ210" s="307"/>
      <c r="AR210" s="307"/>
      <c r="AS210" s="307"/>
      <c r="AT210" s="307"/>
      <c r="AU210" s="307"/>
      <c r="AV210" s="307"/>
      <c r="AW210" s="307"/>
      <c r="AX210" s="307"/>
      <c r="AY210" s="307"/>
      <c r="AZ210" s="307"/>
      <c r="BA210" s="307"/>
      <c r="BB210" s="307"/>
      <c r="BC210" s="307"/>
      <c r="BD210" s="307"/>
      <c r="BE210" s="307"/>
      <c r="BF210" s="307"/>
      <c r="BG210" s="307"/>
      <c r="BH210" s="307"/>
      <c r="BI210" s="307"/>
      <c r="BJ210" s="307"/>
      <c r="BK210" s="307"/>
      <c r="BL210" s="307"/>
      <c r="BM210" s="307"/>
      <c r="BN210" s="307"/>
      <c r="BO210" s="307"/>
      <c r="BP210" s="307"/>
      <c r="BQ210" s="307"/>
      <c r="BR210" s="307"/>
      <c r="BS210" s="307"/>
      <c r="BT210" s="307"/>
      <c r="BU210" s="307"/>
    </row>
    <row r="211" spans="2:73" s="432" customFormat="1" x14ac:dyDescent="0.3">
      <c r="B211" s="545">
        <v>44691</v>
      </c>
      <c r="C211" s="464" t="s">
        <v>947</v>
      </c>
      <c r="D211" s="350" t="s">
        <v>684</v>
      </c>
      <c r="E211" s="351" t="s">
        <v>723</v>
      </c>
      <c r="F211" s="546" t="s">
        <v>687</v>
      </c>
      <c r="G211" s="547">
        <v>308000</v>
      </c>
      <c r="H211" s="354" t="s">
        <v>681</v>
      </c>
      <c r="I211" s="335">
        <f t="shared" si="3"/>
        <v>154</v>
      </c>
      <c r="J211" s="440"/>
      <c r="K211" s="467"/>
      <c r="L211" s="307"/>
      <c r="M211" s="307"/>
      <c r="N211" s="307"/>
      <c r="O211" s="307"/>
      <c r="P211" s="307"/>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7"/>
      <c r="AY211" s="307"/>
      <c r="AZ211" s="307"/>
      <c r="BA211" s="307"/>
      <c r="BB211" s="307"/>
      <c r="BC211" s="307"/>
      <c r="BD211" s="307"/>
      <c r="BE211" s="307"/>
      <c r="BF211" s="307"/>
      <c r="BG211" s="307"/>
      <c r="BH211" s="307"/>
      <c r="BI211" s="307"/>
      <c r="BJ211" s="307"/>
      <c r="BK211" s="307"/>
      <c r="BL211" s="307"/>
      <c r="BM211" s="307"/>
      <c r="BN211" s="307"/>
      <c r="BO211" s="307"/>
      <c r="BP211" s="307"/>
      <c r="BQ211" s="307"/>
      <c r="BR211" s="307"/>
      <c r="BS211" s="307"/>
      <c r="BT211" s="307"/>
      <c r="BU211" s="307"/>
    </row>
    <row r="212" spans="2:73" s="432" customFormat="1" x14ac:dyDescent="0.3">
      <c r="B212" s="545">
        <v>44691</v>
      </c>
      <c r="C212" s="464" t="s">
        <v>948</v>
      </c>
      <c r="D212" s="350" t="s">
        <v>684</v>
      </c>
      <c r="E212" s="351" t="s">
        <v>723</v>
      </c>
      <c r="F212" s="546" t="s">
        <v>949</v>
      </c>
      <c r="G212" s="547">
        <v>70000</v>
      </c>
      <c r="H212" s="354" t="s">
        <v>681</v>
      </c>
      <c r="I212" s="335">
        <f t="shared" si="3"/>
        <v>35</v>
      </c>
      <c r="J212" s="440"/>
      <c r="K212" s="467"/>
      <c r="L212" s="307"/>
      <c r="M212" s="307"/>
      <c r="N212" s="307"/>
      <c r="O212" s="307"/>
      <c r="P212" s="307"/>
      <c r="Q212" s="307"/>
      <c r="R212" s="307"/>
      <c r="S212" s="307"/>
      <c r="T212" s="307"/>
      <c r="U212" s="307"/>
      <c r="V212" s="307"/>
      <c r="W212" s="307"/>
      <c r="X212" s="307"/>
      <c r="Y212" s="307"/>
      <c r="Z212" s="307"/>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7"/>
      <c r="BG212" s="307"/>
      <c r="BH212" s="307"/>
      <c r="BI212" s="307"/>
      <c r="BJ212" s="307"/>
      <c r="BK212" s="307"/>
      <c r="BL212" s="307"/>
      <c r="BM212" s="307"/>
      <c r="BN212" s="307"/>
      <c r="BO212" s="307"/>
      <c r="BP212" s="307"/>
      <c r="BQ212" s="307"/>
      <c r="BR212" s="307"/>
      <c r="BS212" s="307"/>
      <c r="BT212" s="307"/>
      <c r="BU212" s="307"/>
    </row>
    <row r="213" spans="2:73" s="432" customFormat="1" x14ac:dyDescent="0.3">
      <c r="B213" s="545">
        <v>44691</v>
      </c>
      <c r="C213" s="464" t="s">
        <v>950</v>
      </c>
      <c r="D213" s="350" t="s">
        <v>684</v>
      </c>
      <c r="E213" s="351" t="s">
        <v>723</v>
      </c>
      <c r="F213" s="546" t="s">
        <v>697</v>
      </c>
      <c r="G213" s="547">
        <v>25500</v>
      </c>
      <c r="H213" s="354" t="s">
        <v>681</v>
      </c>
      <c r="I213" s="335">
        <f t="shared" si="3"/>
        <v>12.75</v>
      </c>
      <c r="J213" s="440"/>
      <c r="K213" s="467"/>
      <c r="L213" s="307"/>
      <c r="M213" s="307"/>
      <c r="N213" s="307"/>
      <c r="O213" s="307"/>
      <c r="P213" s="307"/>
      <c r="Q213" s="307"/>
      <c r="R213" s="307"/>
      <c r="S213" s="307"/>
      <c r="T213" s="307"/>
      <c r="U213" s="307"/>
      <c r="V213" s="307"/>
      <c r="W213" s="307"/>
      <c r="X213" s="307"/>
      <c r="Y213" s="307"/>
      <c r="Z213" s="307"/>
      <c r="AA213" s="307"/>
      <c r="AB213" s="307"/>
      <c r="AC213" s="307"/>
      <c r="AD213" s="307"/>
      <c r="AE213" s="307"/>
      <c r="AF213" s="307"/>
      <c r="AG213" s="307"/>
      <c r="AH213" s="307"/>
      <c r="AI213" s="307"/>
      <c r="AJ213" s="307"/>
      <c r="AK213" s="307"/>
      <c r="AL213" s="307"/>
      <c r="AM213" s="307"/>
      <c r="AN213" s="307"/>
      <c r="AO213" s="307"/>
      <c r="AP213" s="307"/>
      <c r="AQ213" s="307"/>
      <c r="AR213" s="307"/>
      <c r="AS213" s="307"/>
      <c r="AT213" s="307"/>
      <c r="AU213" s="307"/>
      <c r="AV213" s="307"/>
      <c r="AW213" s="307"/>
      <c r="AX213" s="307"/>
      <c r="AY213" s="307"/>
      <c r="AZ213" s="307"/>
      <c r="BA213" s="307"/>
      <c r="BB213" s="307"/>
      <c r="BC213" s="307"/>
      <c r="BD213" s="307"/>
      <c r="BE213" s="307"/>
      <c r="BF213" s="307"/>
      <c r="BG213" s="307"/>
      <c r="BH213" s="307"/>
      <c r="BI213" s="307"/>
      <c r="BJ213" s="307"/>
      <c r="BK213" s="307"/>
      <c r="BL213" s="307"/>
      <c r="BM213" s="307"/>
      <c r="BN213" s="307"/>
      <c r="BO213" s="307"/>
      <c r="BP213" s="307"/>
      <c r="BQ213" s="307"/>
      <c r="BR213" s="307"/>
      <c r="BS213" s="307"/>
      <c r="BT213" s="307"/>
      <c r="BU213" s="307"/>
    </row>
    <row r="214" spans="2:73" s="432" customFormat="1" x14ac:dyDescent="0.3">
      <c r="B214" s="545">
        <v>44692</v>
      </c>
      <c r="C214" s="464" t="s">
        <v>951</v>
      </c>
      <c r="D214" s="350" t="s">
        <v>684</v>
      </c>
      <c r="E214" s="351" t="s">
        <v>723</v>
      </c>
      <c r="F214" s="546" t="s">
        <v>952</v>
      </c>
      <c r="G214" s="547">
        <v>80000</v>
      </c>
      <c r="H214" s="354" t="s">
        <v>681</v>
      </c>
      <c r="I214" s="335">
        <f t="shared" si="3"/>
        <v>40</v>
      </c>
      <c r="J214" s="440"/>
      <c r="K214" s="46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7"/>
      <c r="AY214" s="307"/>
      <c r="AZ214" s="307"/>
      <c r="BA214" s="307"/>
      <c r="BB214" s="307"/>
      <c r="BC214" s="307"/>
      <c r="BD214" s="307"/>
      <c r="BE214" s="307"/>
      <c r="BF214" s="307"/>
      <c r="BG214" s="307"/>
      <c r="BH214" s="307"/>
      <c r="BI214" s="307"/>
      <c r="BJ214" s="307"/>
      <c r="BK214" s="307"/>
      <c r="BL214" s="307"/>
      <c r="BM214" s="307"/>
      <c r="BN214" s="307"/>
      <c r="BO214" s="307"/>
      <c r="BP214" s="307"/>
      <c r="BQ214" s="307"/>
      <c r="BR214" s="307"/>
      <c r="BS214" s="307"/>
      <c r="BT214" s="307"/>
      <c r="BU214" s="307"/>
    </row>
    <row r="215" spans="2:73" s="432" customFormat="1" x14ac:dyDescent="0.3">
      <c r="B215" s="545">
        <v>44692</v>
      </c>
      <c r="C215" s="464" t="s">
        <v>953</v>
      </c>
      <c r="D215" s="350" t="s">
        <v>684</v>
      </c>
      <c r="E215" s="351" t="s">
        <v>723</v>
      </c>
      <c r="F215" s="546" t="s">
        <v>954</v>
      </c>
      <c r="G215" s="547">
        <v>341500</v>
      </c>
      <c r="H215" s="354" t="s">
        <v>681</v>
      </c>
      <c r="I215" s="335">
        <f t="shared" si="3"/>
        <v>170.75</v>
      </c>
      <c r="J215" s="440"/>
      <c r="K215" s="467"/>
      <c r="L215" s="307"/>
      <c r="M215" s="307"/>
      <c r="N215" s="307"/>
      <c r="O215" s="307"/>
      <c r="P215" s="30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7"/>
      <c r="BB215" s="307"/>
      <c r="BC215" s="307"/>
      <c r="BD215" s="307"/>
      <c r="BE215" s="307"/>
      <c r="BF215" s="307"/>
      <c r="BG215" s="307"/>
      <c r="BH215" s="307"/>
      <c r="BI215" s="307"/>
      <c r="BJ215" s="307"/>
      <c r="BK215" s="307"/>
      <c r="BL215" s="307"/>
      <c r="BM215" s="307"/>
      <c r="BN215" s="307"/>
      <c r="BO215" s="307"/>
      <c r="BP215" s="307"/>
      <c r="BQ215" s="307"/>
      <c r="BR215" s="307"/>
      <c r="BS215" s="307"/>
      <c r="BT215" s="307"/>
      <c r="BU215" s="307"/>
    </row>
    <row r="216" spans="2:73" s="432" customFormat="1" x14ac:dyDescent="0.3">
      <c r="B216" s="545">
        <v>44705</v>
      </c>
      <c r="C216" s="464" t="s">
        <v>955</v>
      </c>
      <c r="D216" s="350" t="s">
        <v>684</v>
      </c>
      <c r="E216" s="351" t="s">
        <v>723</v>
      </c>
      <c r="F216" s="546" t="s">
        <v>956</v>
      </c>
      <c r="G216" s="547">
        <v>30000</v>
      </c>
      <c r="H216" s="354" t="s">
        <v>681</v>
      </c>
      <c r="I216" s="335">
        <f t="shared" si="3"/>
        <v>15</v>
      </c>
      <c r="J216" s="440"/>
      <c r="K216" s="467"/>
      <c r="L216" s="307"/>
      <c r="M216" s="307"/>
      <c r="N216" s="307"/>
      <c r="O216" s="307"/>
      <c r="P216" s="307"/>
      <c r="Q216" s="307"/>
      <c r="R216" s="307"/>
      <c r="S216" s="307"/>
      <c r="T216" s="307"/>
      <c r="U216" s="307"/>
      <c r="V216" s="307"/>
      <c r="W216" s="307"/>
      <c r="X216" s="307"/>
      <c r="Y216" s="307"/>
      <c r="Z216" s="307"/>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7"/>
      <c r="BL216" s="307"/>
      <c r="BM216" s="307"/>
      <c r="BN216" s="307"/>
      <c r="BO216" s="307"/>
      <c r="BP216" s="307"/>
      <c r="BQ216" s="307"/>
      <c r="BR216" s="307"/>
      <c r="BS216" s="307"/>
      <c r="BT216" s="307"/>
      <c r="BU216" s="307"/>
    </row>
    <row r="217" spans="2:73" s="432" customFormat="1" x14ac:dyDescent="0.3">
      <c r="B217" s="545">
        <v>44683</v>
      </c>
      <c r="C217" s="464" t="s">
        <v>957</v>
      </c>
      <c r="D217" s="350" t="s">
        <v>684</v>
      </c>
      <c r="E217" s="351" t="s">
        <v>723</v>
      </c>
      <c r="F217" s="546" t="s">
        <v>697</v>
      </c>
      <c r="G217" s="547">
        <v>3400</v>
      </c>
      <c r="H217" s="354" t="s">
        <v>681</v>
      </c>
      <c r="I217" s="335">
        <f t="shared" si="3"/>
        <v>1.7</v>
      </c>
      <c r="J217" s="440"/>
      <c r="K217" s="467"/>
      <c r="L217" s="307"/>
      <c r="M217" s="307"/>
      <c r="N217" s="307"/>
      <c r="O217" s="307"/>
      <c r="P217" s="307"/>
      <c r="Q217" s="307"/>
      <c r="R217" s="307"/>
      <c r="S217" s="307"/>
      <c r="T217" s="307"/>
      <c r="U217" s="307"/>
      <c r="V217" s="307"/>
      <c r="W217" s="307"/>
      <c r="X217" s="307"/>
      <c r="Y217" s="307"/>
      <c r="Z217" s="307"/>
      <c r="AA217" s="307"/>
      <c r="AB217" s="307"/>
      <c r="AC217" s="307"/>
      <c r="AD217" s="307"/>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7"/>
      <c r="BB217" s="307"/>
      <c r="BC217" s="307"/>
      <c r="BD217" s="307"/>
      <c r="BE217" s="307"/>
      <c r="BF217" s="307"/>
      <c r="BG217" s="307"/>
      <c r="BH217" s="307"/>
      <c r="BI217" s="307"/>
      <c r="BJ217" s="307"/>
      <c r="BK217" s="307"/>
      <c r="BL217" s="307"/>
      <c r="BM217" s="307"/>
      <c r="BN217" s="307"/>
      <c r="BO217" s="307"/>
      <c r="BP217" s="307"/>
      <c r="BQ217" s="307"/>
      <c r="BR217" s="307"/>
      <c r="BS217" s="307"/>
      <c r="BT217" s="307"/>
      <c r="BU217" s="307"/>
    </row>
    <row r="218" spans="2:73" s="432" customFormat="1" x14ac:dyDescent="0.3">
      <c r="B218" s="545">
        <v>44705</v>
      </c>
      <c r="C218" s="464" t="s">
        <v>958</v>
      </c>
      <c r="D218" s="350" t="s">
        <v>684</v>
      </c>
      <c r="E218" s="351" t="s">
        <v>723</v>
      </c>
      <c r="F218" s="546" t="s">
        <v>697</v>
      </c>
      <c r="G218" s="547">
        <v>4000</v>
      </c>
      <c r="H218" s="354" t="s">
        <v>681</v>
      </c>
      <c r="I218" s="335">
        <f t="shared" si="3"/>
        <v>2</v>
      </c>
      <c r="J218" s="440"/>
      <c r="K218" s="467"/>
      <c r="L218" s="307"/>
      <c r="M218" s="307"/>
      <c r="N218" s="307"/>
      <c r="O218" s="307"/>
      <c r="P218" s="307"/>
      <c r="Q218" s="307"/>
      <c r="R218" s="307"/>
      <c r="S218" s="307"/>
      <c r="T218" s="307"/>
      <c r="U218" s="307"/>
      <c r="V218" s="307"/>
      <c r="W218" s="307"/>
      <c r="X218" s="307"/>
      <c r="Y218" s="307"/>
      <c r="Z218" s="307"/>
      <c r="AA218" s="307"/>
      <c r="AB218" s="307"/>
      <c r="AC218" s="307"/>
      <c r="AD218" s="307"/>
      <c r="AE218" s="307"/>
      <c r="AF218" s="307"/>
      <c r="AG218" s="307"/>
      <c r="AH218" s="307"/>
      <c r="AI218" s="307"/>
      <c r="AJ218" s="307"/>
      <c r="AK218" s="307"/>
      <c r="AL218" s="307"/>
      <c r="AM218" s="307"/>
      <c r="AN218" s="307"/>
      <c r="AO218" s="307"/>
      <c r="AP218" s="307"/>
      <c r="AQ218" s="307"/>
      <c r="AR218" s="307"/>
      <c r="AS218" s="307"/>
      <c r="AT218" s="307"/>
      <c r="AU218" s="307"/>
      <c r="AV218" s="307"/>
      <c r="AW218" s="307"/>
      <c r="AX218" s="307"/>
      <c r="AY218" s="307"/>
      <c r="AZ218" s="307"/>
      <c r="BA218" s="307"/>
      <c r="BB218" s="307"/>
      <c r="BC218" s="307"/>
      <c r="BD218" s="307"/>
      <c r="BE218" s="307"/>
      <c r="BF218" s="307"/>
      <c r="BG218" s="307"/>
      <c r="BH218" s="307"/>
      <c r="BI218" s="307"/>
      <c r="BJ218" s="307"/>
      <c r="BK218" s="307"/>
      <c r="BL218" s="307"/>
      <c r="BM218" s="307"/>
      <c r="BN218" s="307"/>
      <c r="BO218" s="307"/>
      <c r="BP218" s="307"/>
      <c r="BQ218" s="307"/>
      <c r="BR218" s="307"/>
      <c r="BS218" s="307"/>
      <c r="BT218" s="307"/>
      <c r="BU218" s="307"/>
    </row>
    <row r="219" spans="2:73" s="432" customFormat="1" x14ac:dyDescent="0.3">
      <c r="B219" s="545">
        <v>44705</v>
      </c>
      <c r="C219" s="464" t="s">
        <v>959</v>
      </c>
      <c r="D219" s="350" t="s">
        <v>684</v>
      </c>
      <c r="E219" s="351" t="s">
        <v>723</v>
      </c>
      <c r="F219" s="546" t="s">
        <v>701</v>
      </c>
      <c r="G219" s="547">
        <v>150000</v>
      </c>
      <c r="H219" s="354" t="s">
        <v>681</v>
      </c>
      <c r="I219" s="335">
        <f t="shared" si="3"/>
        <v>75</v>
      </c>
      <c r="J219" s="440"/>
      <c r="K219" s="46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7"/>
      <c r="AY219" s="307"/>
      <c r="AZ219" s="307"/>
      <c r="BA219" s="307"/>
      <c r="BB219" s="307"/>
      <c r="BC219" s="307"/>
      <c r="BD219" s="307"/>
      <c r="BE219" s="307"/>
      <c r="BF219" s="307"/>
      <c r="BG219" s="307"/>
      <c r="BH219" s="307"/>
      <c r="BI219" s="307"/>
      <c r="BJ219" s="307"/>
      <c r="BK219" s="307"/>
      <c r="BL219" s="307"/>
      <c r="BM219" s="307"/>
      <c r="BN219" s="307"/>
      <c r="BO219" s="307"/>
      <c r="BP219" s="307"/>
      <c r="BQ219" s="307"/>
      <c r="BR219" s="307"/>
      <c r="BS219" s="307"/>
      <c r="BT219" s="307"/>
      <c r="BU219" s="307"/>
    </row>
    <row r="220" spans="2:73" s="432" customFormat="1" x14ac:dyDescent="0.3">
      <c r="B220" s="545">
        <v>44705</v>
      </c>
      <c r="C220" s="464" t="s">
        <v>960</v>
      </c>
      <c r="D220" s="350" t="s">
        <v>684</v>
      </c>
      <c r="E220" s="351" t="s">
        <v>723</v>
      </c>
      <c r="F220" s="546" t="s">
        <v>961</v>
      </c>
      <c r="G220" s="547">
        <v>150000</v>
      </c>
      <c r="H220" s="354" t="s">
        <v>681</v>
      </c>
      <c r="I220" s="335">
        <f t="shared" si="3"/>
        <v>75</v>
      </c>
      <c r="J220" s="440"/>
      <c r="K220" s="46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AN220" s="307"/>
      <c r="AO220" s="307"/>
      <c r="AP220" s="307"/>
      <c r="AQ220" s="307"/>
      <c r="AR220" s="307"/>
      <c r="AS220" s="307"/>
      <c r="AT220" s="307"/>
      <c r="AU220" s="307"/>
      <c r="AV220" s="307"/>
      <c r="AW220" s="307"/>
      <c r="AX220" s="307"/>
      <c r="AY220" s="307"/>
      <c r="AZ220" s="307"/>
      <c r="BA220" s="307"/>
      <c r="BB220" s="307"/>
      <c r="BC220" s="307"/>
      <c r="BD220" s="307"/>
      <c r="BE220" s="307"/>
      <c r="BF220" s="307"/>
      <c r="BG220" s="307"/>
      <c r="BH220" s="307"/>
      <c r="BI220" s="307"/>
      <c r="BJ220" s="307"/>
      <c r="BK220" s="307"/>
      <c r="BL220" s="307"/>
      <c r="BM220" s="307"/>
      <c r="BN220" s="307"/>
      <c r="BO220" s="307"/>
      <c r="BP220" s="307"/>
      <c r="BQ220" s="307"/>
      <c r="BR220" s="307"/>
      <c r="BS220" s="307"/>
      <c r="BT220" s="307"/>
      <c r="BU220" s="307"/>
    </row>
    <row r="221" spans="2:73" s="432" customFormat="1" x14ac:dyDescent="0.3">
      <c r="B221" s="545">
        <v>44706</v>
      </c>
      <c r="C221" s="464" t="s">
        <v>962</v>
      </c>
      <c r="D221" s="350" t="s">
        <v>684</v>
      </c>
      <c r="E221" s="351" t="s">
        <v>723</v>
      </c>
      <c r="F221" s="546" t="s">
        <v>963</v>
      </c>
      <c r="G221" s="547">
        <v>55000</v>
      </c>
      <c r="H221" s="354" t="s">
        <v>681</v>
      </c>
      <c r="I221" s="335">
        <f t="shared" si="3"/>
        <v>27.5</v>
      </c>
      <c r="J221" s="440"/>
      <c r="K221" s="467"/>
      <c r="L221" s="307"/>
      <c r="M221" s="307"/>
      <c r="N221" s="307"/>
      <c r="O221" s="307"/>
      <c r="P221" s="307"/>
      <c r="Q221" s="307"/>
      <c r="R221" s="307"/>
      <c r="S221" s="307"/>
      <c r="T221" s="307"/>
      <c r="U221" s="307"/>
      <c r="V221" s="307"/>
      <c r="W221" s="307"/>
      <c r="X221" s="307"/>
      <c r="Y221" s="307"/>
      <c r="Z221" s="307"/>
      <c r="AA221" s="307"/>
      <c r="AB221" s="307"/>
      <c r="AC221" s="307"/>
      <c r="AD221" s="307"/>
      <c r="AE221" s="307"/>
      <c r="AF221" s="307"/>
      <c r="AG221" s="307"/>
      <c r="AH221" s="307"/>
      <c r="AI221" s="307"/>
      <c r="AJ221" s="307"/>
      <c r="AK221" s="307"/>
      <c r="AL221" s="307"/>
      <c r="AM221" s="307"/>
      <c r="AN221" s="307"/>
      <c r="AO221" s="307"/>
      <c r="AP221" s="307"/>
      <c r="AQ221" s="307"/>
      <c r="AR221" s="307"/>
      <c r="AS221" s="307"/>
      <c r="AT221" s="307"/>
      <c r="AU221" s="307"/>
      <c r="AV221" s="307"/>
      <c r="AW221" s="307"/>
      <c r="AX221" s="307"/>
      <c r="AY221" s="307"/>
      <c r="AZ221" s="307"/>
      <c r="BA221" s="307"/>
      <c r="BB221" s="307"/>
      <c r="BC221" s="307"/>
      <c r="BD221" s="307"/>
      <c r="BE221" s="307"/>
      <c r="BF221" s="307"/>
      <c r="BG221" s="307"/>
      <c r="BH221" s="307"/>
      <c r="BI221" s="307"/>
      <c r="BJ221" s="307"/>
      <c r="BK221" s="307"/>
      <c r="BL221" s="307"/>
      <c r="BM221" s="307"/>
      <c r="BN221" s="307"/>
      <c r="BO221" s="307"/>
      <c r="BP221" s="307"/>
      <c r="BQ221" s="307"/>
      <c r="BR221" s="307"/>
      <c r="BS221" s="307"/>
      <c r="BT221" s="307"/>
      <c r="BU221" s="307"/>
    </row>
    <row r="222" spans="2:73" s="432" customFormat="1" x14ac:dyDescent="0.3">
      <c r="B222" s="545">
        <v>44706</v>
      </c>
      <c r="C222" s="464" t="s">
        <v>964</v>
      </c>
      <c r="D222" s="350" t="s">
        <v>684</v>
      </c>
      <c r="E222" s="351" t="s">
        <v>723</v>
      </c>
      <c r="F222" s="546" t="s">
        <v>965</v>
      </c>
      <c r="G222" s="547">
        <v>20000</v>
      </c>
      <c r="H222" s="354" t="s">
        <v>681</v>
      </c>
      <c r="I222" s="335">
        <f t="shared" si="3"/>
        <v>10</v>
      </c>
      <c r="J222" s="440"/>
      <c r="K222" s="467"/>
      <c r="L222" s="307"/>
      <c r="M222" s="307"/>
      <c r="N222" s="307"/>
      <c r="O222" s="307"/>
      <c r="P222" s="307"/>
      <c r="Q222" s="307"/>
      <c r="R222" s="307"/>
      <c r="S222" s="307"/>
      <c r="T222" s="307"/>
      <c r="U222" s="307"/>
      <c r="V222" s="307"/>
      <c r="W222" s="307"/>
      <c r="X222" s="307"/>
      <c r="Y222" s="307"/>
      <c r="Z222" s="307"/>
      <c r="AA222" s="307"/>
      <c r="AB222" s="307"/>
      <c r="AC222" s="307"/>
      <c r="AD222" s="307"/>
      <c r="AE222" s="307"/>
      <c r="AF222" s="307"/>
      <c r="AG222" s="307"/>
      <c r="AH222" s="307"/>
      <c r="AI222" s="307"/>
      <c r="AJ222" s="307"/>
      <c r="AK222" s="307"/>
      <c r="AL222" s="307"/>
      <c r="AM222" s="307"/>
      <c r="AN222" s="307"/>
      <c r="AO222" s="307"/>
      <c r="AP222" s="307"/>
      <c r="AQ222" s="307"/>
      <c r="AR222" s="307"/>
      <c r="AS222" s="307"/>
      <c r="AT222" s="307"/>
      <c r="AU222" s="307"/>
      <c r="AV222" s="307"/>
      <c r="AW222" s="307"/>
      <c r="AX222" s="307"/>
      <c r="AY222" s="307"/>
      <c r="AZ222" s="307"/>
      <c r="BA222" s="307"/>
      <c r="BB222" s="307"/>
      <c r="BC222" s="307"/>
      <c r="BD222" s="307"/>
      <c r="BE222" s="307"/>
      <c r="BF222" s="307"/>
      <c r="BG222" s="307"/>
      <c r="BH222" s="307"/>
      <c r="BI222" s="307"/>
      <c r="BJ222" s="307"/>
      <c r="BK222" s="307"/>
      <c r="BL222" s="307"/>
      <c r="BM222" s="307"/>
      <c r="BN222" s="307"/>
      <c r="BO222" s="307"/>
      <c r="BP222" s="307"/>
      <c r="BQ222" s="307"/>
      <c r="BR222" s="307"/>
      <c r="BS222" s="307"/>
      <c r="BT222" s="307"/>
      <c r="BU222" s="307"/>
    </row>
    <row r="223" spans="2:73" s="432" customFormat="1" x14ac:dyDescent="0.3">
      <c r="B223" s="545">
        <v>44706</v>
      </c>
      <c r="C223" s="464" t="s">
        <v>966</v>
      </c>
      <c r="D223" s="350" t="s">
        <v>684</v>
      </c>
      <c r="E223" s="351" t="s">
        <v>723</v>
      </c>
      <c r="F223" s="546" t="s">
        <v>967</v>
      </c>
      <c r="G223" s="547">
        <v>40000</v>
      </c>
      <c r="H223" s="354" t="s">
        <v>681</v>
      </c>
      <c r="I223" s="335">
        <f t="shared" si="3"/>
        <v>20</v>
      </c>
      <c r="J223" s="440"/>
      <c r="K223" s="467"/>
      <c r="L223" s="307"/>
      <c r="M223" s="307"/>
      <c r="N223" s="307"/>
      <c r="O223" s="307"/>
      <c r="P223" s="307"/>
      <c r="Q223" s="307"/>
      <c r="R223" s="307"/>
      <c r="S223" s="307"/>
      <c r="T223" s="307"/>
      <c r="U223" s="307"/>
      <c r="V223" s="307"/>
      <c r="W223" s="307"/>
      <c r="X223" s="307"/>
      <c r="Y223" s="307"/>
      <c r="Z223" s="307"/>
      <c r="AA223" s="307"/>
      <c r="AB223" s="307"/>
      <c r="AC223" s="307"/>
      <c r="AD223" s="307"/>
      <c r="AE223" s="307"/>
      <c r="AF223" s="307"/>
      <c r="AG223" s="307"/>
      <c r="AH223" s="307"/>
      <c r="AI223" s="307"/>
      <c r="AJ223" s="307"/>
      <c r="AK223" s="307"/>
      <c r="AL223" s="307"/>
      <c r="AM223" s="307"/>
      <c r="AN223" s="307"/>
      <c r="AO223" s="307"/>
      <c r="AP223" s="307"/>
      <c r="AQ223" s="307"/>
      <c r="AR223" s="307"/>
      <c r="AS223" s="307"/>
      <c r="AT223" s="307"/>
      <c r="AU223" s="307"/>
      <c r="AV223" s="307"/>
      <c r="AW223" s="307"/>
      <c r="AX223" s="307"/>
      <c r="AY223" s="307"/>
      <c r="AZ223" s="307"/>
      <c r="BA223" s="307"/>
      <c r="BB223" s="307"/>
      <c r="BC223" s="307"/>
      <c r="BD223" s="307"/>
      <c r="BE223" s="307"/>
      <c r="BF223" s="307"/>
      <c r="BG223" s="307"/>
      <c r="BH223" s="307"/>
      <c r="BI223" s="307"/>
      <c r="BJ223" s="307"/>
      <c r="BK223" s="307"/>
      <c r="BL223" s="307"/>
      <c r="BM223" s="307"/>
      <c r="BN223" s="307"/>
      <c r="BO223" s="307"/>
      <c r="BP223" s="307"/>
      <c r="BQ223" s="307"/>
      <c r="BR223" s="307"/>
      <c r="BS223" s="307"/>
      <c r="BT223" s="307"/>
      <c r="BU223" s="307"/>
    </row>
    <row r="224" spans="2:73" s="432" customFormat="1" x14ac:dyDescent="0.3">
      <c r="B224" s="545">
        <v>44706</v>
      </c>
      <c r="C224" s="464" t="s">
        <v>968</v>
      </c>
      <c r="D224" s="350" t="s">
        <v>684</v>
      </c>
      <c r="E224" s="351" t="s">
        <v>723</v>
      </c>
      <c r="F224" s="546" t="s">
        <v>969</v>
      </c>
      <c r="G224" s="547">
        <v>50000</v>
      </c>
      <c r="H224" s="354" t="s">
        <v>681</v>
      </c>
      <c r="I224" s="335">
        <f t="shared" si="3"/>
        <v>25</v>
      </c>
      <c r="J224" s="440"/>
      <c r="K224" s="467"/>
      <c r="L224" s="307"/>
      <c r="M224" s="307"/>
      <c r="N224" s="307"/>
      <c r="O224" s="307"/>
      <c r="P224" s="307"/>
      <c r="Q224" s="307"/>
      <c r="R224" s="307"/>
      <c r="S224" s="307"/>
      <c r="T224" s="307"/>
      <c r="U224" s="307"/>
      <c r="V224" s="307"/>
      <c r="W224" s="307"/>
      <c r="X224" s="307"/>
      <c r="Y224" s="307"/>
      <c r="Z224" s="307"/>
      <c r="AA224" s="307"/>
      <c r="AB224" s="307"/>
      <c r="AC224" s="307"/>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7"/>
      <c r="AY224" s="307"/>
      <c r="AZ224" s="307"/>
      <c r="BA224" s="307"/>
      <c r="BB224" s="307"/>
      <c r="BC224" s="307"/>
      <c r="BD224" s="307"/>
      <c r="BE224" s="307"/>
      <c r="BF224" s="307"/>
      <c r="BG224" s="307"/>
      <c r="BH224" s="307"/>
      <c r="BI224" s="307"/>
      <c r="BJ224" s="307"/>
      <c r="BK224" s="307"/>
      <c r="BL224" s="307"/>
      <c r="BM224" s="307"/>
      <c r="BN224" s="307"/>
      <c r="BO224" s="307"/>
      <c r="BP224" s="307"/>
      <c r="BQ224" s="307"/>
      <c r="BR224" s="307"/>
      <c r="BS224" s="307"/>
      <c r="BT224" s="307"/>
      <c r="BU224" s="307"/>
    </row>
    <row r="225" spans="2:73" s="432" customFormat="1" x14ac:dyDescent="0.3">
      <c r="B225" s="545">
        <v>44706</v>
      </c>
      <c r="C225" s="464" t="s">
        <v>970</v>
      </c>
      <c r="D225" s="350" t="s">
        <v>684</v>
      </c>
      <c r="E225" s="351" t="s">
        <v>723</v>
      </c>
      <c r="F225" s="546" t="s">
        <v>971</v>
      </c>
      <c r="G225" s="547">
        <v>50000</v>
      </c>
      <c r="H225" s="354" t="s">
        <v>681</v>
      </c>
      <c r="I225" s="335">
        <f t="shared" si="3"/>
        <v>25</v>
      </c>
      <c r="J225" s="440"/>
      <c r="K225" s="46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307"/>
      <c r="AT225" s="307"/>
      <c r="AU225" s="307"/>
      <c r="AV225" s="307"/>
      <c r="AW225" s="307"/>
      <c r="AX225" s="307"/>
      <c r="AY225" s="307"/>
      <c r="AZ225" s="307"/>
      <c r="BA225" s="307"/>
      <c r="BB225" s="307"/>
      <c r="BC225" s="307"/>
      <c r="BD225" s="307"/>
      <c r="BE225" s="307"/>
      <c r="BF225" s="307"/>
      <c r="BG225" s="307"/>
      <c r="BH225" s="307"/>
      <c r="BI225" s="307"/>
      <c r="BJ225" s="307"/>
      <c r="BK225" s="307"/>
      <c r="BL225" s="307"/>
      <c r="BM225" s="307"/>
      <c r="BN225" s="307"/>
      <c r="BO225" s="307"/>
      <c r="BP225" s="307"/>
      <c r="BQ225" s="307"/>
      <c r="BR225" s="307"/>
      <c r="BS225" s="307"/>
      <c r="BT225" s="307"/>
      <c r="BU225" s="307"/>
    </row>
    <row r="226" spans="2:73" s="432" customFormat="1" x14ac:dyDescent="0.3">
      <c r="B226" s="545">
        <v>44706</v>
      </c>
      <c r="C226" s="464" t="s">
        <v>968</v>
      </c>
      <c r="D226" s="350" t="s">
        <v>684</v>
      </c>
      <c r="E226" s="351" t="s">
        <v>723</v>
      </c>
      <c r="F226" s="546" t="s">
        <v>972</v>
      </c>
      <c r="G226" s="547">
        <v>40000</v>
      </c>
      <c r="H226" s="354" t="s">
        <v>681</v>
      </c>
      <c r="I226" s="335">
        <f t="shared" si="3"/>
        <v>20</v>
      </c>
      <c r="J226" s="440"/>
      <c r="K226" s="467"/>
      <c r="L226" s="307"/>
      <c r="M226" s="307"/>
      <c r="N226" s="307"/>
      <c r="O226" s="307"/>
      <c r="P226" s="307"/>
      <c r="Q226" s="307"/>
      <c r="R226" s="307"/>
      <c r="S226" s="307"/>
      <c r="T226" s="307"/>
      <c r="U226" s="307"/>
      <c r="V226" s="307"/>
      <c r="W226" s="307"/>
      <c r="X226" s="307"/>
      <c r="Y226" s="307"/>
      <c r="Z226" s="307"/>
      <c r="AA226" s="307"/>
      <c r="AB226" s="307"/>
      <c r="AC226" s="307"/>
      <c r="AD226" s="307"/>
      <c r="AE226" s="307"/>
      <c r="AF226" s="307"/>
      <c r="AG226" s="307"/>
      <c r="AH226" s="307"/>
      <c r="AI226" s="307"/>
      <c r="AJ226" s="307"/>
      <c r="AK226" s="307"/>
      <c r="AL226" s="307"/>
      <c r="AM226" s="307"/>
      <c r="AN226" s="307"/>
      <c r="AO226" s="307"/>
      <c r="AP226" s="307"/>
      <c r="AQ226" s="307"/>
      <c r="AR226" s="307"/>
      <c r="AS226" s="307"/>
      <c r="AT226" s="307"/>
      <c r="AU226" s="307"/>
      <c r="AV226" s="307"/>
      <c r="AW226" s="307"/>
      <c r="AX226" s="307"/>
      <c r="AY226" s="307"/>
      <c r="AZ226" s="307"/>
      <c r="BA226" s="307"/>
      <c r="BB226" s="307"/>
      <c r="BC226" s="307"/>
      <c r="BD226" s="307"/>
      <c r="BE226" s="307"/>
      <c r="BF226" s="307"/>
      <c r="BG226" s="307"/>
      <c r="BH226" s="307"/>
      <c r="BI226" s="307"/>
      <c r="BJ226" s="307"/>
      <c r="BK226" s="307"/>
      <c r="BL226" s="307"/>
      <c r="BM226" s="307"/>
      <c r="BN226" s="307"/>
      <c r="BO226" s="307"/>
      <c r="BP226" s="307"/>
      <c r="BQ226" s="307"/>
      <c r="BR226" s="307"/>
      <c r="BS226" s="307"/>
      <c r="BT226" s="307"/>
      <c r="BU226" s="307"/>
    </row>
    <row r="227" spans="2:73" s="432" customFormat="1" x14ac:dyDescent="0.3">
      <c r="B227" s="545">
        <v>44707</v>
      </c>
      <c r="C227" s="464"/>
      <c r="D227" s="350" t="s">
        <v>684</v>
      </c>
      <c r="E227" s="351" t="s">
        <v>723</v>
      </c>
      <c r="F227" s="546" t="s">
        <v>973</v>
      </c>
      <c r="G227" s="547">
        <v>50000</v>
      </c>
      <c r="H227" s="354" t="s">
        <v>681</v>
      </c>
      <c r="I227" s="335">
        <f t="shared" si="3"/>
        <v>25</v>
      </c>
      <c r="J227" s="440"/>
      <c r="K227" s="467"/>
      <c r="L227" s="307"/>
      <c r="M227" s="307"/>
      <c r="N227" s="307"/>
      <c r="O227" s="307"/>
      <c r="P227" s="307"/>
      <c r="Q227" s="307"/>
      <c r="R227" s="307"/>
      <c r="S227" s="307"/>
      <c r="T227" s="307"/>
      <c r="U227" s="307"/>
      <c r="V227" s="307"/>
      <c r="W227" s="307"/>
      <c r="X227" s="307"/>
      <c r="Y227" s="307"/>
      <c r="Z227" s="307"/>
      <c r="AA227" s="307"/>
      <c r="AB227" s="307"/>
      <c r="AC227" s="307"/>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7"/>
      <c r="AY227" s="307"/>
      <c r="AZ227" s="307"/>
      <c r="BA227" s="307"/>
      <c r="BB227" s="307"/>
      <c r="BC227" s="307"/>
      <c r="BD227" s="307"/>
      <c r="BE227" s="307"/>
      <c r="BF227" s="307"/>
      <c r="BG227" s="307"/>
      <c r="BH227" s="307"/>
      <c r="BI227" s="307"/>
      <c r="BJ227" s="307"/>
      <c r="BK227" s="307"/>
      <c r="BL227" s="307"/>
      <c r="BM227" s="307"/>
      <c r="BN227" s="307"/>
      <c r="BO227" s="307"/>
      <c r="BP227" s="307"/>
      <c r="BQ227" s="307"/>
      <c r="BR227" s="307"/>
      <c r="BS227" s="307"/>
      <c r="BT227" s="307"/>
      <c r="BU227" s="307"/>
    </row>
    <row r="228" spans="2:73" s="432" customFormat="1" x14ac:dyDescent="0.3">
      <c r="B228" s="545">
        <v>44707</v>
      </c>
      <c r="C228" s="464" t="s">
        <v>970</v>
      </c>
      <c r="D228" s="350" t="s">
        <v>684</v>
      </c>
      <c r="E228" s="351" t="s">
        <v>723</v>
      </c>
      <c r="F228" s="546" t="s">
        <v>752</v>
      </c>
      <c r="G228" s="547">
        <v>7500</v>
      </c>
      <c r="H228" s="354" t="s">
        <v>681</v>
      </c>
      <c r="I228" s="335">
        <f t="shared" si="3"/>
        <v>3.75</v>
      </c>
      <c r="J228" s="440"/>
      <c r="K228" s="46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row>
    <row r="229" spans="2:73" s="432" customFormat="1" x14ac:dyDescent="0.3">
      <c r="B229" s="545">
        <v>44707</v>
      </c>
      <c r="C229" s="464"/>
      <c r="D229" s="350" t="s">
        <v>684</v>
      </c>
      <c r="E229" s="351" t="s">
        <v>723</v>
      </c>
      <c r="F229" s="546" t="s">
        <v>963</v>
      </c>
      <c r="G229" s="547">
        <v>31500</v>
      </c>
      <c r="H229" s="354" t="s">
        <v>681</v>
      </c>
      <c r="I229" s="335">
        <f t="shared" si="3"/>
        <v>15.75</v>
      </c>
      <c r="J229" s="440"/>
      <c r="K229" s="46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307"/>
      <c r="AT229" s="307"/>
      <c r="AU229" s="307"/>
      <c r="AV229" s="307"/>
      <c r="AW229" s="307"/>
      <c r="AX229" s="307"/>
      <c r="AY229" s="307"/>
      <c r="AZ229" s="307"/>
      <c r="BA229" s="307"/>
      <c r="BB229" s="307"/>
      <c r="BC229" s="307"/>
      <c r="BD229" s="307"/>
      <c r="BE229" s="307"/>
      <c r="BF229" s="307"/>
      <c r="BG229" s="307"/>
      <c r="BH229" s="307"/>
      <c r="BI229" s="307"/>
      <c r="BJ229" s="307"/>
      <c r="BK229" s="307"/>
      <c r="BL229" s="307"/>
      <c r="BM229" s="307"/>
      <c r="BN229" s="307"/>
      <c r="BO229" s="307"/>
      <c r="BP229" s="307"/>
      <c r="BQ229" s="307"/>
      <c r="BR229" s="307"/>
      <c r="BS229" s="307"/>
      <c r="BT229" s="307"/>
      <c r="BU229" s="307"/>
    </row>
    <row r="230" spans="2:73" s="432" customFormat="1" x14ac:dyDescent="0.3">
      <c r="B230" s="545">
        <v>44707</v>
      </c>
      <c r="C230" s="464"/>
      <c r="D230" s="350" t="s">
        <v>684</v>
      </c>
      <c r="E230" s="351" t="s">
        <v>723</v>
      </c>
      <c r="F230" s="546" t="s">
        <v>961</v>
      </c>
      <c r="G230" s="547">
        <v>20000</v>
      </c>
      <c r="H230" s="354" t="s">
        <v>681</v>
      </c>
      <c r="I230" s="335">
        <f t="shared" si="3"/>
        <v>10</v>
      </c>
      <c r="J230" s="440"/>
      <c r="K230" s="46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307"/>
      <c r="AY230" s="307"/>
      <c r="AZ230" s="307"/>
      <c r="BA230" s="307"/>
      <c r="BB230" s="307"/>
      <c r="BC230" s="307"/>
      <c r="BD230" s="307"/>
      <c r="BE230" s="307"/>
      <c r="BF230" s="307"/>
      <c r="BG230" s="307"/>
      <c r="BH230" s="307"/>
      <c r="BI230" s="307"/>
      <c r="BJ230" s="307"/>
      <c r="BK230" s="307"/>
      <c r="BL230" s="307"/>
      <c r="BM230" s="307"/>
      <c r="BN230" s="307"/>
      <c r="BO230" s="307"/>
      <c r="BP230" s="307"/>
      <c r="BQ230" s="307"/>
      <c r="BR230" s="307"/>
      <c r="BS230" s="307"/>
      <c r="BT230" s="307"/>
      <c r="BU230" s="307"/>
    </row>
    <row r="231" spans="2:73" s="432" customFormat="1" x14ac:dyDescent="0.3">
      <c r="B231" s="545">
        <v>44708</v>
      </c>
      <c r="C231" s="464" t="s">
        <v>974</v>
      </c>
      <c r="D231" s="350" t="s">
        <v>684</v>
      </c>
      <c r="E231" s="351" t="s">
        <v>723</v>
      </c>
      <c r="F231" s="546" t="s">
        <v>708</v>
      </c>
      <c r="G231" s="547">
        <v>10000</v>
      </c>
      <c r="H231" s="354" t="s">
        <v>681</v>
      </c>
      <c r="I231" s="335">
        <f t="shared" si="3"/>
        <v>5</v>
      </c>
      <c r="J231" s="440"/>
      <c r="K231" s="46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c r="AN231" s="307"/>
      <c r="AO231" s="307"/>
      <c r="AP231" s="307"/>
      <c r="AQ231" s="307"/>
      <c r="AR231" s="307"/>
      <c r="AS231" s="307"/>
      <c r="AT231" s="307"/>
      <c r="AU231" s="307"/>
      <c r="AV231" s="307"/>
      <c r="AW231" s="307"/>
      <c r="AX231" s="307"/>
      <c r="AY231" s="307"/>
      <c r="AZ231" s="307"/>
      <c r="BA231" s="307"/>
      <c r="BB231" s="307"/>
      <c r="BC231" s="307"/>
      <c r="BD231" s="307"/>
      <c r="BE231" s="307"/>
      <c r="BF231" s="307"/>
      <c r="BG231" s="307"/>
      <c r="BH231" s="307"/>
      <c r="BI231" s="307"/>
      <c r="BJ231" s="307"/>
      <c r="BK231" s="307"/>
      <c r="BL231" s="307"/>
      <c r="BM231" s="307"/>
      <c r="BN231" s="307"/>
      <c r="BO231" s="307"/>
      <c r="BP231" s="307"/>
      <c r="BQ231" s="307"/>
      <c r="BR231" s="307"/>
      <c r="BS231" s="307"/>
      <c r="BT231" s="307"/>
      <c r="BU231" s="307"/>
    </row>
    <row r="232" spans="2:73" s="432" customFormat="1" x14ac:dyDescent="0.3">
      <c r="B232" s="545">
        <v>44691</v>
      </c>
      <c r="C232" s="464">
        <v>31</v>
      </c>
      <c r="D232" s="350" t="s">
        <v>684</v>
      </c>
      <c r="E232" s="351" t="s">
        <v>723</v>
      </c>
      <c r="F232" s="546" t="s">
        <v>975</v>
      </c>
      <c r="G232" s="547">
        <v>20000</v>
      </c>
      <c r="H232" s="354" t="s">
        <v>681</v>
      </c>
      <c r="I232" s="335">
        <f t="shared" si="3"/>
        <v>10</v>
      </c>
      <c r="J232" s="440"/>
      <c r="K232" s="467"/>
      <c r="L232" s="307"/>
      <c r="M232" s="307"/>
      <c r="N232" s="307"/>
      <c r="O232" s="307"/>
      <c r="P232" s="307"/>
      <c r="Q232" s="307"/>
      <c r="R232" s="307"/>
      <c r="S232" s="307"/>
      <c r="T232" s="307"/>
      <c r="U232" s="307"/>
      <c r="V232" s="307"/>
      <c r="W232" s="307"/>
      <c r="X232" s="307"/>
      <c r="Y232" s="307"/>
      <c r="Z232" s="307"/>
      <c r="AA232" s="307"/>
      <c r="AB232" s="307"/>
      <c r="AC232" s="307"/>
      <c r="AD232" s="307"/>
      <c r="AE232" s="307"/>
      <c r="AF232" s="307"/>
      <c r="AG232" s="307"/>
      <c r="AH232" s="307"/>
      <c r="AI232" s="307"/>
      <c r="AJ232" s="307"/>
      <c r="AK232" s="307"/>
      <c r="AL232" s="307"/>
      <c r="AM232" s="307"/>
      <c r="AN232" s="307"/>
      <c r="AO232" s="307"/>
      <c r="AP232" s="307"/>
      <c r="AQ232" s="307"/>
      <c r="AR232" s="307"/>
      <c r="AS232" s="307"/>
      <c r="AT232" s="307"/>
      <c r="AU232" s="307"/>
      <c r="AV232" s="307"/>
      <c r="AW232" s="307"/>
      <c r="AX232" s="307"/>
      <c r="AY232" s="307"/>
      <c r="AZ232" s="307"/>
      <c r="BA232" s="307"/>
      <c r="BB232" s="307"/>
      <c r="BC232" s="307"/>
      <c r="BD232" s="307"/>
      <c r="BE232" s="307"/>
      <c r="BF232" s="307"/>
      <c r="BG232" s="307"/>
      <c r="BH232" s="307"/>
      <c r="BI232" s="307"/>
      <c r="BJ232" s="307"/>
      <c r="BK232" s="307"/>
      <c r="BL232" s="307"/>
      <c r="BM232" s="307"/>
      <c r="BN232" s="307"/>
      <c r="BO232" s="307"/>
      <c r="BP232" s="307"/>
      <c r="BQ232" s="307"/>
      <c r="BR232" s="307"/>
      <c r="BS232" s="307"/>
      <c r="BT232" s="307"/>
      <c r="BU232" s="307"/>
    </row>
    <row r="233" spans="2:73" s="432" customFormat="1" x14ac:dyDescent="0.3">
      <c r="B233" s="545">
        <v>44694</v>
      </c>
      <c r="C233" s="464">
        <v>32</v>
      </c>
      <c r="D233" s="350" t="s">
        <v>684</v>
      </c>
      <c r="E233" s="351" t="s">
        <v>723</v>
      </c>
      <c r="F233" s="546" t="s">
        <v>865</v>
      </c>
      <c r="G233" s="547">
        <v>537000</v>
      </c>
      <c r="H233" s="354" t="s">
        <v>681</v>
      </c>
      <c r="I233" s="335">
        <f t="shared" si="3"/>
        <v>268.5</v>
      </c>
      <c r="J233" s="440"/>
      <c r="K233" s="467"/>
      <c r="L233" s="307"/>
      <c r="M233" s="307"/>
      <c r="N233" s="307"/>
      <c r="O233" s="307"/>
      <c r="P233" s="307"/>
      <c r="Q233" s="307"/>
      <c r="R233" s="307"/>
      <c r="S233" s="307"/>
      <c r="T233" s="307"/>
      <c r="U233" s="307"/>
      <c r="V233" s="307"/>
      <c r="W233" s="307"/>
      <c r="X233" s="307"/>
      <c r="Y233" s="307"/>
      <c r="Z233" s="307"/>
      <c r="AA233" s="307"/>
      <c r="AB233" s="307"/>
      <c r="AC233" s="307"/>
      <c r="AD233" s="307"/>
      <c r="AE233" s="307"/>
      <c r="AF233" s="307"/>
      <c r="AG233" s="307"/>
      <c r="AH233" s="307"/>
      <c r="AI233" s="307"/>
      <c r="AJ233" s="307"/>
      <c r="AK233" s="307"/>
      <c r="AL233" s="307"/>
      <c r="AM233" s="307"/>
      <c r="AN233" s="307"/>
      <c r="AO233" s="307"/>
      <c r="AP233" s="307"/>
      <c r="AQ233" s="307"/>
      <c r="AR233" s="307"/>
      <c r="AS233" s="307"/>
      <c r="AT233" s="307"/>
      <c r="AU233" s="307"/>
      <c r="AV233" s="307"/>
      <c r="AW233" s="307"/>
      <c r="AX233" s="307"/>
      <c r="AY233" s="307"/>
      <c r="AZ233" s="307"/>
      <c r="BA233" s="307"/>
      <c r="BB233" s="307"/>
      <c r="BC233" s="307"/>
      <c r="BD233" s="307"/>
      <c r="BE233" s="307"/>
      <c r="BF233" s="307"/>
      <c r="BG233" s="307"/>
      <c r="BH233" s="307"/>
      <c r="BI233" s="307"/>
      <c r="BJ233" s="307"/>
      <c r="BK233" s="307"/>
      <c r="BL233" s="307"/>
      <c r="BM233" s="307"/>
      <c r="BN233" s="307"/>
      <c r="BO233" s="307"/>
      <c r="BP233" s="307"/>
      <c r="BQ233" s="307"/>
      <c r="BR233" s="307"/>
      <c r="BS233" s="307"/>
      <c r="BT233" s="307"/>
      <c r="BU233" s="307"/>
    </row>
    <row r="234" spans="2:73" s="432" customFormat="1" x14ac:dyDescent="0.3">
      <c r="B234" s="545">
        <v>44694</v>
      </c>
      <c r="C234" s="464">
        <v>33</v>
      </c>
      <c r="D234" s="350" t="s">
        <v>684</v>
      </c>
      <c r="E234" s="351" t="s">
        <v>723</v>
      </c>
      <c r="F234" s="546" t="s">
        <v>837</v>
      </c>
      <c r="G234" s="547">
        <v>200000</v>
      </c>
      <c r="H234" s="354" t="s">
        <v>681</v>
      </c>
      <c r="I234" s="335">
        <f t="shared" si="3"/>
        <v>100</v>
      </c>
      <c r="J234" s="440"/>
      <c r="K234" s="467"/>
      <c r="L234" s="307"/>
      <c r="M234" s="307"/>
      <c r="N234" s="307"/>
      <c r="O234" s="307"/>
      <c r="P234" s="307"/>
      <c r="Q234" s="307"/>
      <c r="R234" s="307"/>
      <c r="S234" s="307"/>
      <c r="T234" s="307"/>
      <c r="U234" s="307"/>
      <c r="V234" s="307"/>
      <c r="W234" s="307"/>
      <c r="X234" s="307"/>
      <c r="Y234" s="307"/>
      <c r="Z234" s="307"/>
      <c r="AA234" s="307"/>
      <c r="AB234" s="307"/>
      <c r="AC234" s="307"/>
      <c r="AD234" s="307"/>
      <c r="AE234" s="307"/>
      <c r="AF234" s="307"/>
      <c r="AG234" s="307"/>
      <c r="AH234" s="307"/>
      <c r="AI234" s="307"/>
      <c r="AJ234" s="307"/>
      <c r="AK234" s="307"/>
      <c r="AL234" s="307"/>
      <c r="AM234" s="307"/>
      <c r="AN234" s="307"/>
      <c r="AO234" s="307"/>
      <c r="AP234" s="307"/>
      <c r="AQ234" s="307"/>
      <c r="AR234" s="307"/>
      <c r="AS234" s="307"/>
      <c r="AT234" s="307"/>
      <c r="AU234" s="307"/>
      <c r="AV234" s="307"/>
      <c r="AW234" s="307"/>
      <c r="AX234" s="307"/>
      <c r="AY234" s="307"/>
      <c r="AZ234" s="307"/>
      <c r="BA234" s="307"/>
      <c r="BB234" s="307"/>
      <c r="BC234" s="307"/>
      <c r="BD234" s="307"/>
      <c r="BE234" s="307"/>
      <c r="BF234" s="307"/>
      <c r="BG234" s="307"/>
      <c r="BH234" s="307"/>
      <c r="BI234" s="307"/>
      <c r="BJ234" s="307"/>
      <c r="BK234" s="307"/>
      <c r="BL234" s="307"/>
      <c r="BM234" s="307"/>
      <c r="BN234" s="307"/>
      <c r="BO234" s="307"/>
      <c r="BP234" s="307"/>
      <c r="BQ234" s="307"/>
      <c r="BR234" s="307"/>
      <c r="BS234" s="307"/>
      <c r="BT234" s="307"/>
      <c r="BU234" s="307"/>
    </row>
    <row r="235" spans="2:73" s="432" customFormat="1" x14ac:dyDescent="0.3">
      <c r="B235" s="545">
        <v>44697</v>
      </c>
      <c r="C235" s="464">
        <v>34</v>
      </c>
      <c r="D235" s="350" t="s">
        <v>684</v>
      </c>
      <c r="E235" s="351" t="s">
        <v>723</v>
      </c>
      <c r="F235" s="546" t="s">
        <v>865</v>
      </c>
      <c r="G235" s="547">
        <v>641300</v>
      </c>
      <c r="H235" s="354" t="s">
        <v>681</v>
      </c>
      <c r="I235" s="335">
        <f t="shared" si="3"/>
        <v>320.64999999999998</v>
      </c>
      <c r="J235" s="440"/>
      <c r="K235" s="467"/>
      <c r="L235" s="307"/>
      <c r="M235" s="307"/>
      <c r="N235" s="307"/>
      <c r="O235" s="307"/>
      <c r="P235" s="307"/>
      <c r="Q235" s="307"/>
      <c r="R235" s="307"/>
      <c r="S235" s="307"/>
      <c r="T235" s="307"/>
      <c r="U235" s="307"/>
      <c r="V235" s="307"/>
      <c r="W235" s="307"/>
      <c r="X235" s="307"/>
      <c r="Y235" s="307"/>
      <c r="Z235" s="307"/>
      <c r="AA235" s="307"/>
      <c r="AB235" s="307"/>
      <c r="AC235" s="307"/>
      <c r="AD235" s="307"/>
      <c r="AE235" s="307"/>
      <c r="AF235" s="307"/>
      <c r="AG235" s="307"/>
      <c r="AH235" s="307"/>
      <c r="AI235" s="307"/>
      <c r="AJ235" s="307"/>
      <c r="AK235" s="307"/>
      <c r="AL235" s="307"/>
      <c r="AM235" s="307"/>
      <c r="AN235" s="307"/>
      <c r="AO235" s="307"/>
      <c r="AP235" s="307"/>
      <c r="AQ235" s="307"/>
      <c r="AR235" s="307"/>
      <c r="AS235" s="307"/>
      <c r="AT235" s="307"/>
      <c r="AU235" s="307"/>
      <c r="AV235" s="307"/>
      <c r="AW235" s="307"/>
      <c r="AX235" s="307"/>
      <c r="AY235" s="307"/>
      <c r="AZ235" s="307"/>
      <c r="BA235" s="307"/>
      <c r="BB235" s="307"/>
      <c r="BC235" s="307"/>
      <c r="BD235" s="307"/>
      <c r="BE235" s="307"/>
      <c r="BF235" s="307"/>
      <c r="BG235" s="307"/>
      <c r="BH235" s="307"/>
      <c r="BI235" s="307"/>
      <c r="BJ235" s="307"/>
      <c r="BK235" s="307"/>
      <c r="BL235" s="307"/>
      <c r="BM235" s="307"/>
      <c r="BN235" s="307"/>
      <c r="BO235" s="307"/>
      <c r="BP235" s="307"/>
      <c r="BQ235" s="307"/>
      <c r="BR235" s="307"/>
      <c r="BS235" s="307"/>
      <c r="BT235" s="307"/>
      <c r="BU235" s="307"/>
    </row>
    <row r="236" spans="2:73" s="432" customFormat="1" x14ac:dyDescent="0.3">
      <c r="B236" s="545">
        <v>44700</v>
      </c>
      <c r="C236" s="464">
        <v>35</v>
      </c>
      <c r="D236" s="350" t="s">
        <v>684</v>
      </c>
      <c r="E236" s="351" t="s">
        <v>723</v>
      </c>
      <c r="F236" s="546" t="s">
        <v>865</v>
      </c>
      <c r="G236" s="547">
        <v>1050000</v>
      </c>
      <c r="H236" s="354" t="s">
        <v>681</v>
      </c>
      <c r="I236" s="335">
        <f t="shared" si="3"/>
        <v>525</v>
      </c>
      <c r="J236" s="440"/>
      <c r="K236" s="467"/>
      <c r="L236" s="307"/>
      <c r="M236" s="307"/>
      <c r="N236" s="307"/>
      <c r="O236" s="307"/>
      <c r="P236" s="307"/>
      <c r="Q236" s="307"/>
      <c r="R236" s="307"/>
      <c r="S236" s="307"/>
      <c r="T236" s="307"/>
      <c r="U236" s="307"/>
      <c r="V236" s="307"/>
      <c r="W236" s="307"/>
      <c r="X236" s="307"/>
      <c r="Y236" s="307"/>
      <c r="Z236" s="307"/>
      <c r="AA236" s="307"/>
      <c r="AB236" s="307"/>
      <c r="AC236" s="307"/>
      <c r="AD236" s="307"/>
      <c r="AE236" s="307"/>
      <c r="AF236" s="307"/>
      <c r="AG236" s="307"/>
      <c r="AH236" s="307"/>
      <c r="AI236" s="307"/>
      <c r="AJ236" s="307"/>
      <c r="AK236" s="307"/>
      <c r="AL236" s="307"/>
      <c r="AM236" s="307"/>
      <c r="AN236" s="307"/>
      <c r="AO236" s="307"/>
      <c r="AP236" s="307"/>
      <c r="AQ236" s="307"/>
      <c r="AR236" s="307"/>
      <c r="AS236" s="307"/>
      <c r="AT236" s="307"/>
      <c r="AU236" s="307"/>
      <c r="AV236" s="307"/>
      <c r="AW236" s="307"/>
      <c r="AX236" s="307"/>
      <c r="AY236" s="307"/>
      <c r="AZ236" s="307"/>
      <c r="BA236" s="307"/>
      <c r="BB236" s="307"/>
      <c r="BC236" s="307"/>
      <c r="BD236" s="307"/>
      <c r="BE236" s="307"/>
      <c r="BF236" s="307"/>
      <c r="BG236" s="307"/>
      <c r="BH236" s="307"/>
      <c r="BI236" s="307"/>
      <c r="BJ236" s="307"/>
      <c r="BK236" s="307"/>
      <c r="BL236" s="307"/>
      <c r="BM236" s="307"/>
      <c r="BN236" s="307"/>
      <c r="BO236" s="307"/>
      <c r="BP236" s="307"/>
      <c r="BQ236" s="307"/>
      <c r="BR236" s="307"/>
      <c r="BS236" s="307"/>
      <c r="BT236" s="307"/>
      <c r="BU236" s="307"/>
    </row>
    <row r="237" spans="2:73" s="432" customFormat="1" x14ac:dyDescent="0.3">
      <c r="B237" s="545">
        <v>44690</v>
      </c>
      <c r="C237" s="464">
        <v>36</v>
      </c>
      <c r="D237" s="350" t="s">
        <v>684</v>
      </c>
      <c r="E237" s="351" t="s">
        <v>723</v>
      </c>
      <c r="F237" s="546" t="s">
        <v>865</v>
      </c>
      <c r="G237" s="547">
        <v>436000</v>
      </c>
      <c r="H237" s="354" t="s">
        <v>681</v>
      </c>
      <c r="I237" s="335">
        <f t="shared" si="3"/>
        <v>218</v>
      </c>
      <c r="J237" s="440"/>
      <c r="K237" s="467"/>
      <c r="L237" s="307"/>
      <c r="M237" s="307"/>
      <c r="N237" s="307"/>
      <c r="O237" s="307"/>
      <c r="P237" s="307"/>
      <c r="Q237" s="307"/>
      <c r="R237" s="307"/>
      <c r="S237" s="307"/>
      <c r="T237" s="307"/>
      <c r="U237" s="307"/>
      <c r="V237" s="307"/>
      <c r="W237" s="307"/>
      <c r="X237" s="307"/>
      <c r="Y237" s="307"/>
      <c r="Z237" s="307"/>
      <c r="AA237" s="307"/>
      <c r="AB237" s="307"/>
      <c r="AC237" s="307"/>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7"/>
      <c r="AY237" s="307"/>
      <c r="AZ237" s="307"/>
      <c r="BA237" s="307"/>
      <c r="BB237" s="307"/>
      <c r="BC237" s="307"/>
      <c r="BD237" s="307"/>
      <c r="BE237" s="307"/>
      <c r="BF237" s="307"/>
      <c r="BG237" s="307"/>
      <c r="BH237" s="307"/>
      <c r="BI237" s="307"/>
      <c r="BJ237" s="307"/>
      <c r="BK237" s="307"/>
      <c r="BL237" s="307"/>
      <c r="BM237" s="307"/>
      <c r="BN237" s="307"/>
      <c r="BO237" s="307"/>
      <c r="BP237" s="307"/>
      <c r="BQ237" s="307"/>
      <c r="BR237" s="307"/>
      <c r="BS237" s="307"/>
      <c r="BT237" s="307"/>
      <c r="BU237" s="307"/>
    </row>
    <row r="238" spans="2:73" s="432" customFormat="1" x14ac:dyDescent="0.3">
      <c r="B238" s="545">
        <v>44690</v>
      </c>
      <c r="C238" s="464">
        <v>37</v>
      </c>
      <c r="D238" s="350" t="s">
        <v>684</v>
      </c>
      <c r="E238" s="351" t="s">
        <v>723</v>
      </c>
      <c r="F238" s="546" t="s">
        <v>837</v>
      </c>
      <c r="G238" s="547">
        <v>300000</v>
      </c>
      <c r="H238" s="354" t="s">
        <v>681</v>
      </c>
      <c r="I238" s="335">
        <f t="shared" si="3"/>
        <v>150</v>
      </c>
      <c r="J238" s="440"/>
      <c r="K238" s="46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307"/>
      <c r="AO238" s="307"/>
      <c r="AP238" s="307"/>
      <c r="AQ238" s="307"/>
      <c r="AR238" s="307"/>
      <c r="AS238" s="307"/>
      <c r="AT238" s="307"/>
      <c r="AU238" s="307"/>
      <c r="AV238" s="307"/>
      <c r="AW238" s="307"/>
      <c r="AX238" s="307"/>
      <c r="AY238" s="307"/>
      <c r="AZ238" s="307"/>
      <c r="BA238" s="307"/>
      <c r="BB238" s="307"/>
      <c r="BC238" s="307"/>
      <c r="BD238" s="307"/>
      <c r="BE238" s="307"/>
      <c r="BF238" s="307"/>
      <c r="BG238" s="307"/>
      <c r="BH238" s="307"/>
      <c r="BI238" s="307"/>
      <c r="BJ238" s="307"/>
      <c r="BK238" s="307"/>
      <c r="BL238" s="307"/>
      <c r="BM238" s="307"/>
      <c r="BN238" s="307"/>
      <c r="BO238" s="307"/>
      <c r="BP238" s="307"/>
      <c r="BQ238" s="307"/>
      <c r="BR238" s="307"/>
      <c r="BS238" s="307"/>
      <c r="BT238" s="307"/>
      <c r="BU238" s="307"/>
    </row>
    <row r="239" spans="2:73" s="432" customFormat="1" x14ac:dyDescent="0.3">
      <c r="B239" s="545">
        <v>44690</v>
      </c>
      <c r="C239" s="464">
        <v>38</v>
      </c>
      <c r="D239" s="350" t="s">
        <v>684</v>
      </c>
      <c r="E239" s="351" t="s">
        <v>723</v>
      </c>
      <c r="F239" s="546" t="s">
        <v>884</v>
      </c>
      <c r="G239" s="548">
        <v>3180000</v>
      </c>
      <c r="H239" s="354" t="s">
        <v>681</v>
      </c>
      <c r="I239" s="335">
        <f t="shared" si="3"/>
        <v>1590</v>
      </c>
      <c r="J239" s="440"/>
      <c r="K239" s="46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307"/>
      <c r="AO239" s="307"/>
      <c r="AP239" s="307"/>
      <c r="AQ239" s="307"/>
      <c r="AR239" s="307"/>
      <c r="AS239" s="307"/>
      <c r="AT239" s="307"/>
      <c r="AU239" s="307"/>
      <c r="AV239" s="307"/>
      <c r="AW239" s="307"/>
      <c r="AX239" s="307"/>
      <c r="AY239" s="307"/>
      <c r="AZ239" s="307"/>
      <c r="BA239" s="307"/>
      <c r="BB239" s="307"/>
      <c r="BC239" s="307"/>
      <c r="BD239" s="307"/>
      <c r="BE239" s="307"/>
      <c r="BF239" s="307"/>
      <c r="BG239" s="307"/>
      <c r="BH239" s="307"/>
      <c r="BI239" s="307"/>
      <c r="BJ239" s="307"/>
      <c r="BK239" s="307"/>
      <c r="BL239" s="307"/>
      <c r="BM239" s="307"/>
      <c r="BN239" s="307"/>
      <c r="BO239" s="307"/>
      <c r="BP239" s="307"/>
      <c r="BQ239" s="307"/>
      <c r="BR239" s="307"/>
      <c r="BS239" s="307"/>
      <c r="BT239" s="307"/>
      <c r="BU239" s="307"/>
    </row>
    <row r="240" spans="2:73" s="432" customFormat="1" x14ac:dyDescent="0.3">
      <c r="B240" s="545">
        <v>44693</v>
      </c>
      <c r="C240" s="464" t="s">
        <v>976</v>
      </c>
      <c r="D240" s="350" t="s">
        <v>684</v>
      </c>
      <c r="E240" s="351" t="s">
        <v>723</v>
      </c>
      <c r="F240" s="546" t="s">
        <v>977</v>
      </c>
      <c r="G240" s="547">
        <v>1575000</v>
      </c>
      <c r="H240" s="354" t="s">
        <v>681</v>
      </c>
      <c r="I240" s="335">
        <f t="shared" si="3"/>
        <v>787.5</v>
      </c>
      <c r="J240" s="440"/>
      <c r="K240" s="46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7"/>
      <c r="AY240" s="307"/>
      <c r="AZ240" s="307"/>
      <c r="BA240" s="307"/>
      <c r="BB240" s="307"/>
      <c r="BC240" s="307"/>
      <c r="BD240" s="307"/>
      <c r="BE240" s="307"/>
      <c r="BF240" s="307"/>
      <c r="BG240" s="307"/>
      <c r="BH240" s="307"/>
      <c r="BI240" s="307"/>
      <c r="BJ240" s="307"/>
      <c r="BK240" s="307"/>
      <c r="BL240" s="307"/>
      <c r="BM240" s="307"/>
      <c r="BN240" s="307"/>
      <c r="BO240" s="307"/>
      <c r="BP240" s="307"/>
      <c r="BQ240" s="307"/>
      <c r="BR240" s="307"/>
      <c r="BS240" s="307"/>
      <c r="BT240" s="307"/>
      <c r="BU240" s="307"/>
    </row>
    <row r="241" spans="2:73" s="432" customFormat="1" x14ac:dyDescent="0.3">
      <c r="B241" s="549">
        <v>44693</v>
      </c>
      <c r="C241" s="443" t="s">
        <v>978</v>
      </c>
      <c r="D241" s="550" t="s">
        <v>684</v>
      </c>
      <c r="E241" s="551" t="s">
        <v>877</v>
      </c>
      <c r="F241" s="552" t="s">
        <v>979</v>
      </c>
      <c r="G241" s="553">
        <v>825000</v>
      </c>
      <c r="H241" s="448" t="s">
        <v>681</v>
      </c>
      <c r="I241" s="335">
        <f t="shared" si="3"/>
        <v>412.5</v>
      </c>
      <c r="J241" s="440"/>
      <c r="K241" s="46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307"/>
      <c r="AO241" s="307"/>
      <c r="AP241" s="307"/>
      <c r="AQ241" s="307"/>
      <c r="AR241" s="307"/>
      <c r="AS241" s="307"/>
      <c r="AT241" s="307"/>
      <c r="AU241" s="307"/>
      <c r="AV241" s="307"/>
      <c r="AW241" s="307"/>
      <c r="AX241" s="307"/>
      <c r="AY241" s="307"/>
      <c r="AZ241" s="307"/>
      <c r="BA241" s="307"/>
      <c r="BB241" s="307"/>
      <c r="BC241" s="307"/>
      <c r="BD241" s="307"/>
      <c r="BE241" s="307"/>
      <c r="BF241" s="307"/>
      <c r="BG241" s="307"/>
      <c r="BH241" s="307"/>
      <c r="BI241" s="307"/>
      <c r="BJ241" s="307"/>
      <c r="BK241" s="307"/>
      <c r="BL241" s="307"/>
      <c r="BM241" s="307"/>
      <c r="BN241" s="307"/>
      <c r="BO241" s="307"/>
      <c r="BP241" s="307"/>
      <c r="BQ241" s="307"/>
      <c r="BR241" s="307"/>
      <c r="BS241" s="307"/>
      <c r="BT241" s="307"/>
      <c r="BU241" s="307"/>
    </row>
    <row r="242" spans="2:73" s="432" customFormat="1" x14ac:dyDescent="0.3">
      <c r="B242" s="549">
        <v>44693</v>
      </c>
      <c r="C242" s="443" t="s">
        <v>980</v>
      </c>
      <c r="D242" s="550" t="s">
        <v>684</v>
      </c>
      <c r="E242" s="551" t="s">
        <v>877</v>
      </c>
      <c r="F242" s="552" t="s">
        <v>847</v>
      </c>
      <c r="G242" s="553">
        <v>2500000</v>
      </c>
      <c r="H242" s="448" t="s">
        <v>681</v>
      </c>
      <c r="I242" s="335">
        <f t="shared" si="3"/>
        <v>1250</v>
      </c>
      <c r="J242" s="440"/>
      <c r="K242" s="46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307"/>
      <c r="AO242" s="307"/>
      <c r="AP242" s="307"/>
      <c r="AQ242" s="307"/>
      <c r="AR242" s="307"/>
      <c r="AS242" s="307"/>
      <c r="AT242" s="307"/>
      <c r="AU242" s="307"/>
      <c r="AV242" s="307"/>
      <c r="AW242" s="307"/>
      <c r="AX242" s="307"/>
      <c r="AY242" s="307"/>
      <c r="AZ242" s="307"/>
      <c r="BA242" s="307"/>
      <c r="BB242" s="307"/>
      <c r="BC242" s="307"/>
      <c r="BD242" s="307"/>
      <c r="BE242" s="307"/>
      <c r="BF242" s="307"/>
      <c r="BG242" s="307"/>
      <c r="BH242" s="307"/>
      <c r="BI242" s="307"/>
      <c r="BJ242" s="307"/>
      <c r="BK242" s="307"/>
      <c r="BL242" s="307"/>
      <c r="BM242" s="307"/>
      <c r="BN242" s="307"/>
      <c r="BO242" s="307"/>
      <c r="BP242" s="307"/>
      <c r="BQ242" s="307"/>
      <c r="BR242" s="307"/>
      <c r="BS242" s="307"/>
      <c r="BT242" s="307"/>
      <c r="BU242" s="307"/>
    </row>
    <row r="243" spans="2:73" s="432" customFormat="1" x14ac:dyDescent="0.3">
      <c r="B243" s="549">
        <v>44693</v>
      </c>
      <c r="C243" s="443" t="s">
        <v>981</v>
      </c>
      <c r="D243" s="550" t="s">
        <v>684</v>
      </c>
      <c r="E243" s="551" t="s">
        <v>877</v>
      </c>
      <c r="F243" s="552" t="s">
        <v>982</v>
      </c>
      <c r="G243" s="553">
        <v>300000</v>
      </c>
      <c r="H243" s="448" t="s">
        <v>681</v>
      </c>
      <c r="I243" s="335">
        <f t="shared" si="3"/>
        <v>150</v>
      </c>
      <c r="J243" s="440"/>
      <c r="K243" s="46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307"/>
      <c r="AO243" s="307"/>
      <c r="AP243" s="307"/>
      <c r="AQ243" s="307"/>
      <c r="AR243" s="307"/>
      <c r="AS243" s="307"/>
      <c r="AT243" s="307"/>
      <c r="AU243" s="307"/>
      <c r="AV243" s="307"/>
      <c r="AW243" s="307"/>
      <c r="AX243" s="307"/>
      <c r="AY243" s="307"/>
      <c r="AZ243" s="307"/>
      <c r="BA243" s="307"/>
      <c r="BB243" s="307"/>
      <c r="BC243" s="307"/>
      <c r="BD243" s="307"/>
      <c r="BE243" s="307"/>
      <c r="BF243" s="307"/>
      <c r="BG243" s="307"/>
      <c r="BH243" s="307"/>
      <c r="BI243" s="307"/>
      <c r="BJ243" s="307"/>
      <c r="BK243" s="307"/>
      <c r="BL243" s="307"/>
      <c r="BM243" s="307"/>
      <c r="BN243" s="307"/>
      <c r="BO243" s="307"/>
      <c r="BP243" s="307"/>
      <c r="BQ243" s="307"/>
      <c r="BR243" s="307"/>
      <c r="BS243" s="307"/>
      <c r="BT243" s="307"/>
      <c r="BU243" s="307"/>
    </row>
    <row r="244" spans="2:73" s="432" customFormat="1" x14ac:dyDescent="0.3">
      <c r="B244" s="549">
        <v>44694</v>
      </c>
      <c r="C244" s="443">
        <v>5</v>
      </c>
      <c r="D244" s="550" t="s">
        <v>684</v>
      </c>
      <c r="E244" s="551" t="s">
        <v>877</v>
      </c>
      <c r="F244" s="552" t="s">
        <v>860</v>
      </c>
      <c r="G244" s="553">
        <v>100000</v>
      </c>
      <c r="H244" s="448" t="s">
        <v>681</v>
      </c>
      <c r="I244" s="335">
        <f t="shared" si="3"/>
        <v>50</v>
      </c>
      <c r="J244" s="440"/>
      <c r="K244" s="46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307"/>
      <c r="AO244" s="307"/>
      <c r="AP244" s="307"/>
      <c r="AQ244" s="307"/>
      <c r="AR244" s="307"/>
      <c r="AS244" s="307"/>
      <c r="AT244" s="307"/>
      <c r="AU244" s="307"/>
      <c r="AV244" s="307"/>
      <c r="AW244" s="307"/>
      <c r="AX244" s="307"/>
      <c r="AY244" s="307"/>
      <c r="AZ244" s="307"/>
      <c r="BA244" s="307"/>
      <c r="BB244" s="307"/>
      <c r="BC244" s="307"/>
      <c r="BD244" s="307"/>
      <c r="BE244" s="307"/>
      <c r="BF244" s="307"/>
      <c r="BG244" s="307"/>
      <c r="BH244" s="307"/>
      <c r="BI244" s="307"/>
      <c r="BJ244" s="307"/>
      <c r="BK244" s="307"/>
      <c r="BL244" s="307"/>
      <c r="BM244" s="307"/>
      <c r="BN244" s="307"/>
      <c r="BO244" s="307"/>
      <c r="BP244" s="307"/>
      <c r="BQ244" s="307"/>
      <c r="BR244" s="307"/>
      <c r="BS244" s="307"/>
      <c r="BT244" s="307"/>
      <c r="BU244" s="307"/>
    </row>
    <row r="245" spans="2:73" s="432" customFormat="1" x14ac:dyDescent="0.3">
      <c r="B245" s="549">
        <v>44694</v>
      </c>
      <c r="C245" s="443">
        <v>6</v>
      </c>
      <c r="D245" s="550" t="s">
        <v>684</v>
      </c>
      <c r="E245" s="551" t="s">
        <v>877</v>
      </c>
      <c r="F245" s="552" t="s">
        <v>706</v>
      </c>
      <c r="G245" s="553">
        <v>200000</v>
      </c>
      <c r="H245" s="448" t="s">
        <v>681</v>
      </c>
      <c r="I245" s="335">
        <f t="shared" si="3"/>
        <v>100</v>
      </c>
      <c r="J245" s="440"/>
      <c r="K245" s="46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307"/>
      <c r="AO245" s="307"/>
      <c r="AP245" s="307"/>
      <c r="AQ245" s="307"/>
      <c r="AR245" s="307"/>
      <c r="AS245" s="307"/>
      <c r="AT245" s="307"/>
      <c r="AU245" s="307"/>
      <c r="AV245" s="307"/>
      <c r="AW245" s="307"/>
      <c r="AX245" s="307"/>
      <c r="AY245" s="307"/>
      <c r="AZ245" s="307"/>
      <c r="BA245" s="307"/>
      <c r="BB245" s="307"/>
      <c r="BC245" s="307"/>
      <c r="BD245" s="307"/>
      <c r="BE245" s="307"/>
      <c r="BF245" s="307"/>
      <c r="BG245" s="307"/>
      <c r="BH245" s="307"/>
      <c r="BI245" s="307"/>
      <c r="BJ245" s="307"/>
      <c r="BK245" s="307"/>
      <c r="BL245" s="307"/>
      <c r="BM245" s="307"/>
      <c r="BN245" s="307"/>
      <c r="BO245" s="307"/>
      <c r="BP245" s="307"/>
      <c r="BQ245" s="307"/>
      <c r="BR245" s="307"/>
      <c r="BS245" s="307"/>
      <c r="BT245" s="307"/>
      <c r="BU245" s="307"/>
    </row>
    <row r="246" spans="2:73" s="432" customFormat="1" x14ac:dyDescent="0.3">
      <c r="B246" s="549">
        <v>44694</v>
      </c>
      <c r="C246" s="443">
        <v>7</v>
      </c>
      <c r="D246" s="550" t="s">
        <v>684</v>
      </c>
      <c r="E246" s="551" t="s">
        <v>877</v>
      </c>
      <c r="F246" s="552" t="s">
        <v>983</v>
      </c>
      <c r="G246" s="553">
        <v>222000</v>
      </c>
      <c r="H246" s="448" t="s">
        <v>681</v>
      </c>
      <c r="I246" s="335">
        <f t="shared" si="3"/>
        <v>111</v>
      </c>
      <c r="J246" s="440"/>
      <c r="K246" s="46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307"/>
      <c r="AO246" s="307"/>
      <c r="AP246" s="307"/>
      <c r="AQ246" s="307"/>
      <c r="AR246" s="307"/>
      <c r="AS246" s="307"/>
      <c r="AT246" s="307"/>
      <c r="AU246" s="307"/>
      <c r="AV246" s="307"/>
      <c r="AW246" s="307"/>
      <c r="AX246" s="307"/>
      <c r="AY246" s="307"/>
      <c r="AZ246" s="307"/>
      <c r="BA246" s="307"/>
      <c r="BB246" s="307"/>
      <c r="BC246" s="307"/>
      <c r="BD246" s="307"/>
      <c r="BE246" s="307"/>
      <c r="BF246" s="307"/>
      <c r="BG246" s="307"/>
      <c r="BH246" s="307"/>
      <c r="BI246" s="307"/>
      <c r="BJ246" s="307"/>
      <c r="BK246" s="307"/>
      <c r="BL246" s="307"/>
      <c r="BM246" s="307"/>
      <c r="BN246" s="307"/>
      <c r="BO246" s="307"/>
      <c r="BP246" s="307"/>
      <c r="BQ246" s="307"/>
      <c r="BR246" s="307"/>
      <c r="BS246" s="307"/>
      <c r="BT246" s="307"/>
      <c r="BU246" s="307"/>
    </row>
    <row r="247" spans="2:73" s="432" customFormat="1" x14ac:dyDescent="0.3">
      <c r="B247" s="549">
        <v>44694</v>
      </c>
      <c r="C247" s="443">
        <v>8</v>
      </c>
      <c r="D247" s="550" t="s">
        <v>684</v>
      </c>
      <c r="E247" s="551" t="s">
        <v>877</v>
      </c>
      <c r="F247" s="552" t="s">
        <v>984</v>
      </c>
      <c r="G247" s="553">
        <v>172000</v>
      </c>
      <c r="H247" s="448" t="s">
        <v>681</v>
      </c>
      <c r="I247" s="335">
        <f t="shared" si="3"/>
        <v>86</v>
      </c>
      <c r="J247" s="440"/>
      <c r="K247" s="46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07"/>
      <c r="BJ247" s="307"/>
      <c r="BK247" s="307"/>
      <c r="BL247" s="307"/>
      <c r="BM247" s="307"/>
      <c r="BN247" s="307"/>
      <c r="BO247" s="307"/>
      <c r="BP247" s="307"/>
      <c r="BQ247" s="307"/>
      <c r="BR247" s="307"/>
      <c r="BS247" s="307"/>
      <c r="BT247" s="307"/>
      <c r="BU247" s="307"/>
    </row>
    <row r="248" spans="2:73" s="432" customFormat="1" x14ac:dyDescent="0.3">
      <c r="B248" s="549">
        <v>44694</v>
      </c>
      <c r="C248" s="443">
        <v>9</v>
      </c>
      <c r="D248" s="550" t="s">
        <v>684</v>
      </c>
      <c r="E248" s="551" t="s">
        <v>877</v>
      </c>
      <c r="F248" s="552" t="s">
        <v>695</v>
      </c>
      <c r="G248" s="553">
        <v>196000</v>
      </c>
      <c r="H248" s="448" t="s">
        <v>681</v>
      </c>
      <c r="I248" s="335">
        <f t="shared" si="3"/>
        <v>98</v>
      </c>
      <c r="J248" s="440"/>
      <c r="K248" s="46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307"/>
      <c r="AO248" s="307"/>
      <c r="AP248" s="307"/>
      <c r="AQ248" s="307"/>
      <c r="AR248" s="307"/>
      <c r="AS248" s="307"/>
      <c r="AT248" s="307"/>
      <c r="AU248" s="307"/>
      <c r="AV248" s="307"/>
      <c r="AW248" s="307"/>
      <c r="AX248" s="307"/>
      <c r="AY248" s="307"/>
      <c r="AZ248" s="307"/>
      <c r="BA248" s="307"/>
      <c r="BB248" s="307"/>
      <c r="BC248" s="307"/>
      <c r="BD248" s="307"/>
      <c r="BE248" s="307"/>
      <c r="BF248" s="307"/>
      <c r="BG248" s="307"/>
      <c r="BH248" s="307"/>
      <c r="BI248" s="307"/>
      <c r="BJ248" s="307"/>
      <c r="BK248" s="307"/>
      <c r="BL248" s="307"/>
      <c r="BM248" s="307"/>
      <c r="BN248" s="307"/>
      <c r="BO248" s="307"/>
      <c r="BP248" s="307"/>
      <c r="BQ248" s="307"/>
      <c r="BR248" s="307"/>
      <c r="BS248" s="307"/>
      <c r="BT248" s="307"/>
      <c r="BU248" s="307"/>
    </row>
    <row r="249" spans="2:73" s="432" customFormat="1" x14ac:dyDescent="0.3">
      <c r="B249" s="549">
        <v>44694</v>
      </c>
      <c r="C249" s="443">
        <v>10</v>
      </c>
      <c r="D249" s="550" t="s">
        <v>684</v>
      </c>
      <c r="E249" s="551" t="s">
        <v>877</v>
      </c>
      <c r="F249" s="552" t="s">
        <v>708</v>
      </c>
      <c r="G249" s="553">
        <v>60000</v>
      </c>
      <c r="H249" s="448" t="s">
        <v>681</v>
      </c>
      <c r="I249" s="335">
        <f t="shared" si="3"/>
        <v>30</v>
      </c>
      <c r="J249" s="440"/>
      <c r="K249" s="46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7"/>
      <c r="AY249" s="307"/>
      <c r="AZ249" s="307"/>
      <c r="BA249" s="307"/>
      <c r="BB249" s="307"/>
      <c r="BC249" s="307"/>
      <c r="BD249" s="307"/>
      <c r="BE249" s="307"/>
      <c r="BF249" s="307"/>
      <c r="BG249" s="307"/>
      <c r="BH249" s="307"/>
      <c r="BI249" s="307"/>
      <c r="BJ249" s="307"/>
      <c r="BK249" s="307"/>
      <c r="BL249" s="307"/>
      <c r="BM249" s="307"/>
      <c r="BN249" s="307"/>
      <c r="BO249" s="307"/>
      <c r="BP249" s="307"/>
      <c r="BQ249" s="307"/>
      <c r="BR249" s="307"/>
      <c r="BS249" s="307"/>
      <c r="BT249" s="307"/>
      <c r="BU249" s="307"/>
    </row>
    <row r="250" spans="2:73" s="432" customFormat="1" x14ac:dyDescent="0.3">
      <c r="B250" s="549">
        <v>44694</v>
      </c>
      <c r="C250" s="443">
        <v>11</v>
      </c>
      <c r="D250" s="550" t="s">
        <v>684</v>
      </c>
      <c r="E250" s="551" t="s">
        <v>877</v>
      </c>
      <c r="F250" s="552" t="s">
        <v>985</v>
      </c>
      <c r="G250" s="553">
        <v>20000</v>
      </c>
      <c r="H250" s="448" t="s">
        <v>681</v>
      </c>
      <c r="I250" s="335">
        <f t="shared" si="3"/>
        <v>10</v>
      </c>
      <c r="J250" s="440"/>
      <c r="K250" s="46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7"/>
      <c r="AY250" s="307"/>
      <c r="AZ250" s="307"/>
      <c r="BA250" s="307"/>
      <c r="BB250" s="307"/>
      <c r="BC250" s="307"/>
      <c r="BD250" s="307"/>
      <c r="BE250" s="307"/>
      <c r="BF250" s="307"/>
      <c r="BG250" s="307"/>
      <c r="BH250" s="307"/>
      <c r="BI250" s="307"/>
      <c r="BJ250" s="307"/>
      <c r="BK250" s="307"/>
      <c r="BL250" s="307"/>
      <c r="BM250" s="307"/>
      <c r="BN250" s="307"/>
      <c r="BO250" s="307"/>
      <c r="BP250" s="307"/>
      <c r="BQ250" s="307"/>
      <c r="BR250" s="307"/>
      <c r="BS250" s="307"/>
      <c r="BT250" s="307"/>
      <c r="BU250" s="307"/>
    </row>
    <row r="251" spans="2:73" s="432" customFormat="1" x14ac:dyDescent="0.3">
      <c r="B251" s="549">
        <v>44694</v>
      </c>
      <c r="C251" s="443">
        <v>12</v>
      </c>
      <c r="D251" s="550" t="s">
        <v>684</v>
      </c>
      <c r="E251" s="551" t="s">
        <v>877</v>
      </c>
      <c r="F251" s="552" t="s">
        <v>986</v>
      </c>
      <c r="G251" s="553">
        <v>1050000</v>
      </c>
      <c r="H251" s="448" t="s">
        <v>681</v>
      </c>
      <c r="I251" s="335">
        <f t="shared" si="3"/>
        <v>525</v>
      </c>
      <c r="J251" s="440"/>
      <c r="K251" s="46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7"/>
      <c r="AY251" s="307"/>
      <c r="AZ251" s="307"/>
      <c r="BA251" s="307"/>
      <c r="BB251" s="307"/>
      <c r="BC251" s="307"/>
      <c r="BD251" s="307"/>
      <c r="BE251" s="307"/>
      <c r="BF251" s="307"/>
      <c r="BG251" s="307"/>
      <c r="BH251" s="307"/>
      <c r="BI251" s="307"/>
      <c r="BJ251" s="307"/>
      <c r="BK251" s="307"/>
      <c r="BL251" s="307"/>
      <c r="BM251" s="307"/>
      <c r="BN251" s="307"/>
      <c r="BO251" s="307"/>
      <c r="BP251" s="307"/>
      <c r="BQ251" s="307"/>
      <c r="BR251" s="307"/>
      <c r="BS251" s="307"/>
      <c r="BT251" s="307"/>
      <c r="BU251" s="307"/>
    </row>
    <row r="252" spans="2:73" s="432" customFormat="1" x14ac:dyDescent="0.3">
      <c r="B252" s="549">
        <v>44699</v>
      </c>
      <c r="C252" s="443">
        <v>13</v>
      </c>
      <c r="D252" s="550" t="s">
        <v>684</v>
      </c>
      <c r="E252" s="551" t="s">
        <v>877</v>
      </c>
      <c r="F252" s="552" t="s">
        <v>987</v>
      </c>
      <c r="G252" s="553">
        <v>2355000</v>
      </c>
      <c r="H252" s="448" t="s">
        <v>681</v>
      </c>
      <c r="I252" s="335">
        <f t="shared" si="3"/>
        <v>1177.5</v>
      </c>
      <c r="J252" s="440"/>
      <c r="K252" s="467"/>
      <c r="L252" s="307"/>
      <c r="M252" s="307"/>
      <c r="N252" s="307"/>
      <c r="O252" s="307"/>
      <c r="P252" s="307"/>
      <c r="Q252" s="307"/>
      <c r="R252" s="307"/>
      <c r="S252" s="307"/>
      <c r="T252" s="307"/>
      <c r="U252" s="307"/>
      <c r="V252" s="307"/>
      <c r="W252" s="307"/>
      <c r="X252" s="307"/>
      <c r="Y252" s="307"/>
      <c r="Z252" s="307"/>
      <c r="AA252" s="307"/>
      <c r="AB252" s="307"/>
      <c r="AC252" s="307"/>
      <c r="AD252" s="307"/>
      <c r="AE252" s="307"/>
      <c r="AF252" s="307"/>
      <c r="AG252" s="307"/>
      <c r="AH252" s="307"/>
      <c r="AI252" s="307"/>
      <c r="AJ252" s="307"/>
      <c r="AK252" s="307"/>
      <c r="AL252" s="307"/>
      <c r="AM252" s="307"/>
      <c r="AN252" s="307"/>
      <c r="AO252" s="307"/>
      <c r="AP252" s="307"/>
      <c r="AQ252" s="307"/>
      <c r="AR252" s="307"/>
      <c r="AS252" s="307"/>
      <c r="AT252" s="307"/>
      <c r="AU252" s="307"/>
      <c r="AV252" s="307"/>
      <c r="AW252" s="307"/>
      <c r="AX252" s="307"/>
      <c r="AY252" s="307"/>
      <c r="AZ252" s="307"/>
      <c r="BA252" s="307"/>
      <c r="BB252" s="307"/>
      <c r="BC252" s="307"/>
      <c r="BD252" s="307"/>
      <c r="BE252" s="307"/>
      <c r="BF252" s="307"/>
      <c r="BG252" s="307"/>
      <c r="BH252" s="307"/>
      <c r="BI252" s="307"/>
      <c r="BJ252" s="307"/>
      <c r="BK252" s="307"/>
      <c r="BL252" s="307"/>
      <c r="BM252" s="307"/>
      <c r="BN252" s="307"/>
      <c r="BO252" s="307"/>
      <c r="BP252" s="307"/>
      <c r="BQ252" s="307"/>
      <c r="BR252" s="307"/>
      <c r="BS252" s="307"/>
      <c r="BT252" s="307"/>
      <c r="BU252" s="307"/>
    </row>
    <row r="253" spans="2:73" s="432" customFormat="1" x14ac:dyDescent="0.3">
      <c r="B253" s="549">
        <v>44699</v>
      </c>
      <c r="C253" s="443">
        <v>1</v>
      </c>
      <c r="D253" s="550" t="s">
        <v>684</v>
      </c>
      <c r="E253" s="551" t="s">
        <v>877</v>
      </c>
      <c r="F253" s="552" t="s">
        <v>695</v>
      </c>
      <c r="G253" s="553">
        <v>327750</v>
      </c>
      <c r="H253" s="448" t="s">
        <v>681</v>
      </c>
      <c r="I253" s="335">
        <f t="shared" si="3"/>
        <v>163.875</v>
      </c>
      <c r="J253" s="440"/>
      <c r="K253" s="467"/>
      <c r="L253" s="307"/>
      <c r="M253" s="307"/>
      <c r="N253" s="307"/>
      <c r="O253" s="307"/>
      <c r="P253" s="307"/>
      <c r="Q253" s="307"/>
      <c r="R253" s="307"/>
      <c r="S253" s="307"/>
      <c r="T253" s="307"/>
      <c r="U253" s="307"/>
      <c r="V253" s="307"/>
      <c r="W253" s="307"/>
      <c r="X253" s="307"/>
      <c r="Y253" s="307"/>
      <c r="Z253" s="307"/>
      <c r="AA253" s="307"/>
      <c r="AB253" s="307"/>
      <c r="AC253" s="307"/>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7"/>
      <c r="AY253" s="307"/>
      <c r="AZ253" s="307"/>
      <c r="BA253" s="307"/>
      <c r="BB253" s="307"/>
      <c r="BC253" s="307"/>
      <c r="BD253" s="307"/>
      <c r="BE253" s="307"/>
      <c r="BF253" s="307"/>
      <c r="BG253" s="307"/>
      <c r="BH253" s="307"/>
      <c r="BI253" s="307"/>
      <c r="BJ253" s="307"/>
      <c r="BK253" s="307"/>
      <c r="BL253" s="307"/>
      <c r="BM253" s="307"/>
      <c r="BN253" s="307"/>
      <c r="BO253" s="307"/>
      <c r="BP253" s="307"/>
      <c r="BQ253" s="307"/>
      <c r="BR253" s="307"/>
      <c r="BS253" s="307"/>
      <c r="BT253" s="307"/>
      <c r="BU253" s="307"/>
    </row>
    <row r="254" spans="2:73" s="432" customFormat="1" x14ac:dyDescent="0.3">
      <c r="B254" s="549">
        <v>44699</v>
      </c>
      <c r="C254" s="443">
        <v>2</v>
      </c>
      <c r="D254" s="550" t="s">
        <v>684</v>
      </c>
      <c r="E254" s="551" t="s">
        <v>877</v>
      </c>
      <c r="F254" s="552" t="s">
        <v>988</v>
      </c>
      <c r="G254" s="553">
        <v>300000</v>
      </c>
      <c r="H254" s="448" t="s">
        <v>681</v>
      </c>
      <c r="I254" s="335">
        <f t="shared" si="3"/>
        <v>150</v>
      </c>
      <c r="J254" s="440"/>
      <c r="K254" s="467"/>
      <c r="L254" s="307"/>
      <c r="M254" s="307"/>
      <c r="N254" s="307"/>
      <c r="O254" s="307"/>
      <c r="P254" s="307"/>
      <c r="Q254" s="307"/>
      <c r="R254" s="307"/>
      <c r="S254" s="307"/>
      <c r="T254" s="307"/>
      <c r="U254" s="307"/>
      <c r="V254" s="307"/>
      <c r="W254" s="307"/>
      <c r="X254" s="307"/>
      <c r="Y254" s="307"/>
      <c r="Z254" s="307"/>
      <c r="AA254" s="307"/>
      <c r="AB254" s="307"/>
      <c r="AC254" s="307"/>
      <c r="AD254" s="307"/>
      <c r="AE254" s="307"/>
      <c r="AF254" s="307"/>
      <c r="AG254" s="307"/>
      <c r="AH254" s="307"/>
      <c r="AI254" s="307"/>
      <c r="AJ254" s="307"/>
      <c r="AK254" s="307"/>
      <c r="AL254" s="307"/>
      <c r="AM254" s="307"/>
      <c r="AN254" s="307"/>
      <c r="AO254" s="307"/>
      <c r="AP254" s="307"/>
      <c r="AQ254" s="307"/>
      <c r="AR254" s="307"/>
      <c r="AS254" s="307"/>
      <c r="AT254" s="307"/>
      <c r="AU254" s="307"/>
      <c r="AV254" s="307"/>
      <c r="AW254" s="307"/>
      <c r="AX254" s="307"/>
      <c r="AY254" s="307"/>
      <c r="AZ254" s="307"/>
      <c r="BA254" s="307"/>
      <c r="BB254" s="307"/>
      <c r="BC254" s="307"/>
      <c r="BD254" s="307"/>
      <c r="BE254" s="307"/>
      <c r="BF254" s="307"/>
      <c r="BG254" s="307"/>
      <c r="BH254" s="307"/>
      <c r="BI254" s="307"/>
      <c r="BJ254" s="307"/>
      <c r="BK254" s="307"/>
      <c r="BL254" s="307"/>
      <c r="BM254" s="307"/>
      <c r="BN254" s="307"/>
      <c r="BO254" s="307"/>
      <c r="BP254" s="307"/>
      <c r="BQ254" s="307"/>
      <c r="BR254" s="307"/>
      <c r="BS254" s="307"/>
      <c r="BT254" s="307"/>
      <c r="BU254" s="307"/>
    </row>
    <row r="255" spans="2:73" s="432" customFormat="1" x14ac:dyDescent="0.3">
      <c r="B255" s="549">
        <v>44699</v>
      </c>
      <c r="C255" s="443">
        <v>3</v>
      </c>
      <c r="D255" s="550" t="s">
        <v>684</v>
      </c>
      <c r="E255" s="551" t="s">
        <v>877</v>
      </c>
      <c r="F255" s="552" t="s">
        <v>983</v>
      </c>
      <c r="G255" s="553">
        <v>272000</v>
      </c>
      <c r="H255" s="448" t="s">
        <v>681</v>
      </c>
      <c r="I255" s="335">
        <f t="shared" si="3"/>
        <v>136</v>
      </c>
      <c r="J255" s="440"/>
      <c r="K255" s="467"/>
      <c r="L255" s="307"/>
      <c r="M255" s="307"/>
      <c r="N255" s="307"/>
      <c r="O255" s="307"/>
      <c r="P255" s="307"/>
      <c r="Q255" s="307"/>
      <c r="R255" s="307"/>
      <c r="S255" s="307"/>
      <c r="T255" s="307"/>
      <c r="U255" s="307"/>
      <c r="V255" s="307"/>
      <c r="W255" s="307"/>
      <c r="X255" s="307"/>
      <c r="Y255" s="307"/>
      <c r="Z255" s="307"/>
      <c r="AA255" s="307"/>
      <c r="AB255" s="307"/>
      <c r="AC255" s="307"/>
      <c r="AD255" s="307"/>
      <c r="AE255" s="307"/>
      <c r="AF255" s="307"/>
      <c r="AG255" s="307"/>
      <c r="AH255" s="307"/>
      <c r="AI255" s="307"/>
      <c r="AJ255" s="307"/>
      <c r="AK255" s="307"/>
      <c r="AL255" s="307"/>
      <c r="AM255" s="307"/>
      <c r="AN255" s="307"/>
      <c r="AO255" s="307"/>
      <c r="AP255" s="307"/>
      <c r="AQ255" s="307"/>
      <c r="AR255" s="307"/>
      <c r="AS255" s="307"/>
      <c r="AT255" s="307"/>
      <c r="AU255" s="307"/>
      <c r="AV255" s="307"/>
      <c r="AW255" s="307"/>
      <c r="AX255" s="307"/>
      <c r="AY255" s="307"/>
      <c r="AZ255" s="307"/>
      <c r="BA255" s="307"/>
      <c r="BB255" s="307"/>
      <c r="BC255" s="307"/>
      <c r="BD255" s="307"/>
      <c r="BE255" s="307"/>
      <c r="BF255" s="307"/>
      <c r="BG255" s="307"/>
      <c r="BH255" s="307"/>
      <c r="BI255" s="307"/>
      <c r="BJ255" s="307"/>
      <c r="BK255" s="307"/>
      <c r="BL255" s="307"/>
      <c r="BM255" s="307"/>
      <c r="BN255" s="307"/>
      <c r="BO255" s="307"/>
      <c r="BP255" s="307"/>
      <c r="BQ255" s="307"/>
      <c r="BR255" s="307"/>
      <c r="BS255" s="307"/>
      <c r="BT255" s="307"/>
      <c r="BU255" s="307"/>
    </row>
    <row r="256" spans="2:73" s="432" customFormat="1" x14ac:dyDescent="0.3">
      <c r="B256" s="549">
        <v>44699</v>
      </c>
      <c r="C256" s="443">
        <v>4</v>
      </c>
      <c r="D256" s="550" t="s">
        <v>684</v>
      </c>
      <c r="E256" s="551" t="s">
        <v>877</v>
      </c>
      <c r="F256" s="552" t="s">
        <v>984</v>
      </c>
      <c r="G256" s="553">
        <v>308000</v>
      </c>
      <c r="H256" s="448" t="s">
        <v>681</v>
      </c>
      <c r="I256" s="335">
        <f t="shared" si="3"/>
        <v>154</v>
      </c>
      <c r="J256" s="440"/>
      <c r="K256" s="467"/>
      <c r="L256" s="307"/>
      <c r="M256" s="307"/>
      <c r="N256" s="307"/>
      <c r="O256" s="307"/>
      <c r="P256" s="307"/>
      <c r="Q256" s="307"/>
      <c r="R256" s="307"/>
      <c r="S256" s="307"/>
      <c r="T256" s="307"/>
      <c r="U256" s="307"/>
      <c r="V256" s="307"/>
      <c r="W256" s="307"/>
      <c r="X256" s="307"/>
      <c r="Y256" s="307"/>
      <c r="Z256" s="307"/>
      <c r="AA256" s="307"/>
      <c r="AB256" s="307"/>
      <c r="AC256" s="307"/>
      <c r="AD256" s="307"/>
      <c r="AE256" s="307"/>
      <c r="AF256" s="307"/>
      <c r="AG256" s="307"/>
      <c r="AH256" s="307"/>
      <c r="AI256" s="307"/>
      <c r="AJ256" s="307"/>
      <c r="AK256" s="307"/>
      <c r="AL256" s="307"/>
      <c r="AM256" s="307"/>
      <c r="AN256" s="307"/>
      <c r="AO256" s="307"/>
      <c r="AP256" s="307"/>
      <c r="AQ256" s="307"/>
      <c r="AR256" s="307"/>
      <c r="AS256" s="307"/>
      <c r="AT256" s="307"/>
      <c r="AU256" s="307"/>
      <c r="AV256" s="307"/>
      <c r="AW256" s="307"/>
      <c r="AX256" s="307"/>
      <c r="AY256" s="307"/>
      <c r="AZ256" s="307"/>
      <c r="BA256" s="307"/>
      <c r="BB256" s="307"/>
      <c r="BC256" s="307"/>
      <c r="BD256" s="307"/>
      <c r="BE256" s="307"/>
      <c r="BF256" s="307"/>
      <c r="BG256" s="307"/>
      <c r="BH256" s="307"/>
      <c r="BI256" s="307"/>
      <c r="BJ256" s="307"/>
      <c r="BK256" s="307"/>
      <c r="BL256" s="307"/>
      <c r="BM256" s="307"/>
      <c r="BN256" s="307"/>
      <c r="BO256" s="307"/>
      <c r="BP256" s="307"/>
      <c r="BQ256" s="307"/>
      <c r="BR256" s="307"/>
      <c r="BS256" s="307"/>
      <c r="BT256" s="307"/>
      <c r="BU256" s="307"/>
    </row>
    <row r="257" spans="2:73" s="432" customFormat="1" x14ac:dyDescent="0.3">
      <c r="B257" s="549">
        <v>44700</v>
      </c>
      <c r="C257" s="443">
        <v>5</v>
      </c>
      <c r="D257" s="550" t="s">
        <v>684</v>
      </c>
      <c r="E257" s="551" t="s">
        <v>877</v>
      </c>
      <c r="F257" s="552" t="s">
        <v>860</v>
      </c>
      <c r="G257" s="553">
        <v>100000</v>
      </c>
      <c r="H257" s="448" t="s">
        <v>681</v>
      </c>
      <c r="I257" s="335">
        <f t="shared" si="3"/>
        <v>50</v>
      </c>
      <c r="J257" s="440"/>
      <c r="K257" s="46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307"/>
      <c r="AO257" s="307"/>
      <c r="AP257" s="307"/>
      <c r="AQ257" s="307"/>
      <c r="AR257" s="307"/>
      <c r="AS257" s="307"/>
      <c r="AT257" s="307"/>
      <c r="AU257" s="307"/>
      <c r="AV257" s="307"/>
      <c r="AW257" s="307"/>
      <c r="AX257" s="307"/>
      <c r="AY257" s="307"/>
      <c r="AZ257" s="307"/>
      <c r="BA257" s="307"/>
      <c r="BB257" s="307"/>
      <c r="BC257" s="307"/>
      <c r="BD257" s="307"/>
      <c r="BE257" s="307"/>
      <c r="BF257" s="307"/>
      <c r="BG257" s="307"/>
      <c r="BH257" s="307"/>
      <c r="BI257" s="307"/>
      <c r="BJ257" s="307"/>
      <c r="BK257" s="307"/>
      <c r="BL257" s="307"/>
      <c r="BM257" s="307"/>
      <c r="BN257" s="307"/>
      <c r="BO257" s="307"/>
      <c r="BP257" s="307"/>
      <c r="BQ257" s="307"/>
      <c r="BR257" s="307"/>
      <c r="BS257" s="307"/>
      <c r="BT257" s="307"/>
      <c r="BU257" s="307"/>
    </row>
    <row r="258" spans="2:73" s="432" customFormat="1" x14ac:dyDescent="0.3">
      <c r="B258" s="549">
        <v>44701</v>
      </c>
      <c r="C258" s="443">
        <v>6</v>
      </c>
      <c r="D258" s="550" t="s">
        <v>684</v>
      </c>
      <c r="E258" s="551" t="s">
        <v>877</v>
      </c>
      <c r="F258" s="552" t="s">
        <v>706</v>
      </c>
      <c r="G258" s="553">
        <v>200000</v>
      </c>
      <c r="H258" s="448" t="s">
        <v>681</v>
      </c>
      <c r="I258" s="335">
        <f t="shared" si="3"/>
        <v>100</v>
      </c>
      <c r="J258" s="440"/>
      <c r="K258" s="46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307"/>
      <c r="AO258" s="307"/>
      <c r="AP258" s="307"/>
      <c r="AQ258" s="307"/>
      <c r="AR258" s="307"/>
      <c r="AS258" s="307"/>
      <c r="AT258" s="307"/>
      <c r="AU258" s="307"/>
      <c r="AV258" s="307"/>
      <c r="AW258" s="307"/>
      <c r="AX258" s="307"/>
      <c r="AY258" s="307"/>
      <c r="AZ258" s="307"/>
      <c r="BA258" s="307"/>
      <c r="BB258" s="307"/>
      <c r="BC258" s="307"/>
      <c r="BD258" s="307"/>
      <c r="BE258" s="307"/>
      <c r="BF258" s="307"/>
      <c r="BG258" s="307"/>
      <c r="BH258" s="307"/>
      <c r="BI258" s="307"/>
      <c r="BJ258" s="307"/>
      <c r="BK258" s="307"/>
      <c r="BL258" s="307"/>
      <c r="BM258" s="307"/>
      <c r="BN258" s="307"/>
      <c r="BO258" s="307"/>
      <c r="BP258" s="307"/>
      <c r="BQ258" s="307"/>
      <c r="BR258" s="307"/>
      <c r="BS258" s="307"/>
      <c r="BT258" s="307"/>
      <c r="BU258" s="307"/>
    </row>
    <row r="259" spans="2:73" s="432" customFormat="1" x14ac:dyDescent="0.3">
      <c r="B259" s="549">
        <v>44706</v>
      </c>
      <c r="C259" s="443">
        <v>7</v>
      </c>
      <c r="D259" s="550" t="s">
        <v>684</v>
      </c>
      <c r="E259" s="551" t="s">
        <v>877</v>
      </c>
      <c r="F259" s="552" t="s">
        <v>697</v>
      </c>
      <c r="G259" s="553">
        <v>4700</v>
      </c>
      <c r="H259" s="448" t="s">
        <v>681</v>
      </c>
      <c r="I259" s="335">
        <f t="shared" si="3"/>
        <v>2.35</v>
      </c>
      <c r="J259" s="440"/>
      <c r="K259" s="46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307"/>
      <c r="AO259" s="307"/>
      <c r="AP259" s="307"/>
      <c r="AQ259" s="307"/>
      <c r="AR259" s="307"/>
      <c r="AS259" s="307"/>
      <c r="AT259" s="307"/>
      <c r="AU259" s="307"/>
      <c r="AV259" s="307"/>
      <c r="AW259" s="307"/>
      <c r="AX259" s="307"/>
      <c r="AY259" s="307"/>
      <c r="AZ259" s="307"/>
      <c r="BA259" s="307"/>
      <c r="BB259" s="307"/>
      <c r="BC259" s="307"/>
      <c r="BD259" s="307"/>
      <c r="BE259" s="307"/>
      <c r="BF259" s="307"/>
      <c r="BG259" s="307"/>
      <c r="BH259" s="307"/>
      <c r="BI259" s="307"/>
      <c r="BJ259" s="307"/>
      <c r="BK259" s="307"/>
      <c r="BL259" s="307"/>
      <c r="BM259" s="307"/>
      <c r="BN259" s="307"/>
      <c r="BO259" s="307"/>
      <c r="BP259" s="307"/>
      <c r="BQ259" s="307"/>
      <c r="BR259" s="307"/>
      <c r="BS259" s="307"/>
      <c r="BT259" s="307"/>
      <c r="BU259" s="307"/>
    </row>
    <row r="260" spans="2:73" s="432" customFormat="1" x14ac:dyDescent="0.3">
      <c r="B260" s="549">
        <v>44699</v>
      </c>
      <c r="C260" s="443">
        <v>8</v>
      </c>
      <c r="D260" s="550" t="s">
        <v>684</v>
      </c>
      <c r="E260" s="551" t="s">
        <v>877</v>
      </c>
      <c r="F260" s="552" t="s">
        <v>697</v>
      </c>
      <c r="G260" s="553">
        <v>12600</v>
      </c>
      <c r="H260" s="448" t="s">
        <v>681</v>
      </c>
      <c r="I260" s="335">
        <f t="shared" si="3"/>
        <v>6.3</v>
      </c>
      <c r="J260" s="440"/>
      <c r="K260" s="467"/>
      <c r="L260" s="307"/>
      <c r="M260" s="307"/>
      <c r="N260" s="307"/>
      <c r="O260" s="307"/>
      <c r="P260" s="307"/>
      <c r="Q260" s="307"/>
      <c r="R260" s="307"/>
      <c r="S260" s="307"/>
      <c r="T260" s="307"/>
      <c r="U260" s="307"/>
      <c r="V260" s="307"/>
      <c r="W260" s="307"/>
      <c r="X260" s="307"/>
      <c r="Y260" s="307"/>
      <c r="Z260" s="307"/>
      <c r="AA260" s="307"/>
      <c r="AB260" s="307"/>
      <c r="AC260" s="307"/>
      <c r="AD260" s="307"/>
      <c r="AE260" s="307"/>
      <c r="AF260" s="307"/>
      <c r="AG260" s="307"/>
      <c r="AH260" s="307"/>
      <c r="AI260" s="307"/>
      <c r="AJ260" s="307"/>
      <c r="AK260" s="307"/>
      <c r="AL260" s="307"/>
      <c r="AM260" s="307"/>
      <c r="AN260" s="307"/>
      <c r="AO260" s="307"/>
      <c r="AP260" s="307"/>
      <c r="AQ260" s="307"/>
      <c r="AR260" s="307"/>
      <c r="AS260" s="307"/>
      <c r="AT260" s="307"/>
      <c r="AU260" s="307"/>
      <c r="AV260" s="307"/>
      <c r="AW260" s="307"/>
      <c r="AX260" s="307"/>
      <c r="AY260" s="307"/>
      <c r="AZ260" s="307"/>
      <c r="BA260" s="307"/>
      <c r="BB260" s="307"/>
      <c r="BC260" s="307"/>
      <c r="BD260" s="307"/>
      <c r="BE260" s="307"/>
      <c r="BF260" s="307"/>
      <c r="BG260" s="307"/>
      <c r="BH260" s="307"/>
      <c r="BI260" s="307"/>
      <c r="BJ260" s="307"/>
      <c r="BK260" s="307"/>
      <c r="BL260" s="307"/>
      <c r="BM260" s="307"/>
      <c r="BN260" s="307"/>
      <c r="BO260" s="307"/>
      <c r="BP260" s="307"/>
      <c r="BQ260" s="307"/>
      <c r="BR260" s="307"/>
      <c r="BS260" s="307"/>
      <c r="BT260" s="307"/>
      <c r="BU260" s="307"/>
    </row>
    <row r="261" spans="2:73" s="432" customFormat="1" x14ac:dyDescent="0.3">
      <c r="B261" s="549">
        <v>44695</v>
      </c>
      <c r="C261" s="443">
        <v>9</v>
      </c>
      <c r="D261" s="550" t="s">
        <v>684</v>
      </c>
      <c r="E261" s="551" t="s">
        <v>877</v>
      </c>
      <c r="F261" s="552" t="s">
        <v>697</v>
      </c>
      <c r="G261" s="553">
        <v>3000</v>
      </c>
      <c r="H261" s="448" t="s">
        <v>681</v>
      </c>
      <c r="I261" s="335">
        <f t="shared" si="3"/>
        <v>1.5</v>
      </c>
      <c r="J261" s="440"/>
      <c r="K261" s="46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307"/>
      <c r="AO261" s="307"/>
      <c r="AP261" s="307"/>
      <c r="AQ261" s="307"/>
      <c r="AR261" s="307"/>
      <c r="AS261" s="307"/>
      <c r="AT261" s="307"/>
      <c r="AU261" s="307"/>
      <c r="AV261" s="307"/>
      <c r="AW261" s="307"/>
      <c r="AX261" s="307"/>
      <c r="AY261" s="307"/>
      <c r="AZ261" s="307"/>
      <c r="BA261" s="307"/>
      <c r="BB261" s="307"/>
      <c r="BC261" s="307"/>
      <c r="BD261" s="307"/>
      <c r="BE261" s="307"/>
      <c r="BF261" s="307"/>
      <c r="BG261" s="307"/>
      <c r="BH261" s="307"/>
      <c r="BI261" s="307"/>
      <c r="BJ261" s="307"/>
      <c r="BK261" s="307"/>
      <c r="BL261" s="307"/>
      <c r="BM261" s="307"/>
      <c r="BN261" s="307"/>
      <c r="BO261" s="307"/>
      <c r="BP261" s="307"/>
      <c r="BQ261" s="307"/>
      <c r="BR261" s="307"/>
      <c r="BS261" s="307"/>
      <c r="BT261" s="307"/>
      <c r="BU261" s="307"/>
    </row>
    <row r="262" spans="2:73" s="432" customFormat="1" x14ac:dyDescent="0.3">
      <c r="B262" s="549">
        <v>44698</v>
      </c>
      <c r="C262" s="443">
        <v>40</v>
      </c>
      <c r="D262" s="550" t="s">
        <v>684</v>
      </c>
      <c r="E262" s="551" t="s">
        <v>877</v>
      </c>
      <c r="F262" s="552" t="s">
        <v>695</v>
      </c>
      <c r="G262" s="553">
        <v>210000</v>
      </c>
      <c r="H262" s="448" t="s">
        <v>681</v>
      </c>
      <c r="I262" s="335">
        <f t="shared" si="3"/>
        <v>105</v>
      </c>
      <c r="J262" s="440"/>
      <c r="K262" s="46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307"/>
      <c r="AO262" s="307"/>
      <c r="AP262" s="307"/>
      <c r="AQ262" s="307"/>
      <c r="AR262" s="307"/>
      <c r="AS262" s="307"/>
      <c r="AT262" s="307"/>
      <c r="AU262" s="307"/>
      <c r="AV262" s="307"/>
      <c r="AW262" s="307"/>
      <c r="AX262" s="307"/>
      <c r="AY262" s="307"/>
      <c r="AZ262" s="307"/>
      <c r="BA262" s="307"/>
      <c r="BB262" s="307"/>
      <c r="BC262" s="307"/>
      <c r="BD262" s="307"/>
      <c r="BE262" s="307"/>
      <c r="BF262" s="307"/>
      <c r="BG262" s="307"/>
      <c r="BH262" s="307"/>
      <c r="BI262" s="307"/>
      <c r="BJ262" s="307"/>
      <c r="BK262" s="307"/>
      <c r="BL262" s="307"/>
      <c r="BM262" s="307"/>
      <c r="BN262" s="307"/>
      <c r="BO262" s="307"/>
      <c r="BP262" s="307"/>
      <c r="BQ262" s="307"/>
      <c r="BR262" s="307"/>
      <c r="BS262" s="307"/>
      <c r="BT262" s="307"/>
      <c r="BU262" s="307"/>
    </row>
    <row r="263" spans="2:73" s="432" customFormat="1" x14ac:dyDescent="0.3">
      <c r="B263" s="549">
        <v>44697</v>
      </c>
      <c r="C263" s="443">
        <v>41</v>
      </c>
      <c r="D263" s="550" t="s">
        <v>684</v>
      </c>
      <c r="E263" s="551" t="s">
        <v>877</v>
      </c>
      <c r="F263" s="552" t="s">
        <v>865</v>
      </c>
      <c r="G263" s="553">
        <v>1650000</v>
      </c>
      <c r="H263" s="448" t="s">
        <v>681</v>
      </c>
      <c r="I263" s="335">
        <f t="shared" si="3"/>
        <v>825</v>
      </c>
      <c r="J263" s="440"/>
      <c r="K263" s="46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307"/>
      <c r="AO263" s="307"/>
      <c r="AP263" s="307"/>
      <c r="AQ263" s="307"/>
      <c r="AR263" s="307"/>
      <c r="AS263" s="307"/>
      <c r="AT263" s="307"/>
      <c r="AU263" s="307"/>
      <c r="AV263" s="307"/>
      <c r="AW263" s="307"/>
      <c r="AX263" s="307"/>
      <c r="AY263" s="307"/>
      <c r="AZ263" s="307"/>
      <c r="BA263" s="307"/>
      <c r="BB263" s="307"/>
      <c r="BC263" s="307"/>
      <c r="BD263" s="307"/>
      <c r="BE263" s="307"/>
      <c r="BF263" s="307"/>
      <c r="BG263" s="307"/>
      <c r="BH263" s="307"/>
      <c r="BI263" s="307"/>
      <c r="BJ263" s="307"/>
      <c r="BK263" s="307"/>
      <c r="BL263" s="307"/>
      <c r="BM263" s="307"/>
      <c r="BN263" s="307"/>
      <c r="BO263" s="307"/>
      <c r="BP263" s="307"/>
      <c r="BQ263" s="307"/>
      <c r="BR263" s="307"/>
      <c r="BS263" s="307"/>
      <c r="BT263" s="307"/>
      <c r="BU263" s="307"/>
    </row>
    <row r="264" spans="2:73" s="432" customFormat="1" x14ac:dyDescent="0.3">
      <c r="B264" s="554">
        <v>44697</v>
      </c>
      <c r="C264" s="443">
        <v>42</v>
      </c>
      <c r="D264" s="550" t="s">
        <v>684</v>
      </c>
      <c r="E264" s="551" t="s">
        <v>877</v>
      </c>
      <c r="F264" s="552" t="s">
        <v>865</v>
      </c>
      <c r="G264" s="553">
        <v>1508000</v>
      </c>
      <c r="H264" s="448" t="s">
        <v>681</v>
      </c>
      <c r="I264" s="335">
        <f t="shared" si="3"/>
        <v>754</v>
      </c>
      <c r="J264" s="440"/>
      <c r="K264" s="46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307"/>
      <c r="AO264" s="307"/>
      <c r="AP264" s="307"/>
      <c r="AQ264" s="307"/>
      <c r="AR264" s="307"/>
      <c r="AS264" s="307"/>
      <c r="AT264" s="307"/>
      <c r="AU264" s="307"/>
      <c r="AV264" s="307"/>
      <c r="AW264" s="307"/>
      <c r="AX264" s="307"/>
      <c r="AY264" s="307"/>
      <c r="AZ264" s="307"/>
      <c r="BA264" s="307"/>
      <c r="BB264" s="307"/>
      <c r="BC264" s="307"/>
      <c r="BD264" s="307"/>
      <c r="BE264" s="307"/>
      <c r="BF264" s="307"/>
      <c r="BG264" s="307"/>
      <c r="BH264" s="307"/>
      <c r="BI264" s="307"/>
      <c r="BJ264" s="307"/>
      <c r="BK264" s="307"/>
      <c r="BL264" s="307"/>
      <c r="BM264" s="307"/>
      <c r="BN264" s="307"/>
      <c r="BO264" s="307"/>
      <c r="BP264" s="307"/>
      <c r="BQ264" s="307"/>
      <c r="BR264" s="307"/>
      <c r="BS264" s="307"/>
      <c r="BT264" s="307"/>
      <c r="BU264" s="307"/>
    </row>
    <row r="265" spans="2:73" s="432" customFormat="1" x14ac:dyDescent="0.3">
      <c r="B265" s="554">
        <v>44697</v>
      </c>
      <c r="C265" s="555">
        <v>43</v>
      </c>
      <c r="D265" s="550" t="s">
        <v>684</v>
      </c>
      <c r="E265" s="551" t="s">
        <v>877</v>
      </c>
      <c r="F265" s="552" t="s">
        <v>887</v>
      </c>
      <c r="G265" s="553">
        <v>560000</v>
      </c>
      <c r="H265" s="448" t="s">
        <v>681</v>
      </c>
      <c r="I265" s="335">
        <f t="shared" si="3"/>
        <v>280</v>
      </c>
      <c r="J265" s="440"/>
      <c r="K265" s="46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307"/>
      <c r="AO265" s="307"/>
      <c r="AP265" s="307"/>
      <c r="AQ265" s="307"/>
      <c r="AR265" s="307"/>
      <c r="AS265" s="307"/>
      <c r="AT265" s="307"/>
      <c r="AU265" s="307"/>
      <c r="AV265" s="307"/>
      <c r="AW265" s="307"/>
      <c r="AX265" s="307"/>
      <c r="AY265" s="307"/>
      <c r="AZ265" s="307"/>
      <c r="BA265" s="307"/>
      <c r="BB265" s="307"/>
      <c r="BC265" s="307"/>
      <c r="BD265" s="307"/>
      <c r="BE265" s="307"/>
      <c r="BF265" s="307"/>
      <c r="BG265" s="307"/>
      <c r="BH265" s="307"/>
      <c r="BI265" s="307"/>
      <c r="BJ265" s="307"/>
      <c r="BK265" s="307"/>
      <c r="BL265" s="307"/>
      <c r="BM265" s="307"/>
      <c r="BN265" s="307"/>
      <c r="BO265" s="307"/>
      <c r="BP265" s="307"/>
      <c r="BQ265" s="307"/>
      <c r="BR265" s="307"/>
      <c r="BS265" s="307"/>
      <c r="BT265" s="307"/>
      <c r="BU265" s="307"/>
    </row>
    <row r="266" spans="2:73" s="432" customFormat="1" x14ac:dyDescent="0.3">
      <c r="B266" s="554">
        <v>44697</v>
      </c>
      <c r="C266" s="443">
        <v>43</v>
      </c>
      <c r="D266" s="550" t="s">
        <v>684</v>
      </c>
      <c r="E266" s="445" t="s">
        <v>877</v>
      </c>
      <c r="F266" s="552" t="s">
        <v>989</v>
      </c>
      <c r="G266" s="553">
        <v>2946000</v>
      </c>
      <c r="H266" s="448" t="s">
        <v>681</v>
      </c>
      <c r="I266" s="335">
        <f t="shared" si="3"/>
        <v>1473</v>
      </c>
      <c r="J266" s="440"/>
      <c r="K266" s="441"/>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307"/>
      <c r="AO266" s="307"/>
      <c r="AP266" s="307"/>
      <c r="AQ266" s="307"/>
      <c r="AR266" s="307"/>
      <c r="AS266" s="307"/>
      <c r="AT266" s="307"/>
      <c r="AU266" s="307"/>
      <c r="AV266" s="307"/>
      <c r="AW266" s="307"/>
      <c r="AX266" s="307"/>
      <c r="AY266" s="307"/>
      <c r="AZ266" s="307"/>
      <c r="BA266" s="307"/>
      <c r="BB266" s="307"/>
      <c r="BC266" s="307"/>
      <c r="BD266" s="307"/>
      <c r="BE266" s="307"/>
      <c r="BF266" s="307"/>
      <c r="BG266" s="307"/>
      <c r="BH266" s="307"/>
      <c r="BI266" s="307"/>
      <c r="BJ266" s="307"/>
      <c r="BK266" s="307"/>
      <c r="BL266" s="307"/>
      <c r="BM266" s="307"/>
      <c r="BN266" s="307"/>
      <c r="BO266" s="307"/>
      <c r="BP266" s="307"/>
      <c r="BQ266" s="307"/>
      <c r="BR266" s="307"/>
      <c r="BS266" s="307"/>
      <c r="BT266" s="307"/>
      <c r="BU266" s="307"/>
    </row>
    <row r="267" spans="2:73" s="432" customFormat="1" x14ac:dyDescent="0.3">
      <c r="B267" s="442">
        <v>44701</v>
      </c>
      <c r="C267" s="556" t="s">
        <v>990</v>
      </c>
      <c r="D267" s="550" t="s">
        <v>684</v>
      </c>
      <c r="E267" s="551" t="s">
        <v>877</v>
      </c>
      <c r="F267" s="552" t="s">
        <v>961</v>
      </c>
      <c r="G267" s="553">
        <v>1470000</v>
      </c>
      <c r="H267" s="448" t="s">
        <v>681</v>
      </c>
      <c r="I267" s="335">
        <f t="shared" ref="I267:I330" si="4">G267/K$5</f>
        <v>735</v>
      </c>
      <c r="J267" s="440"/>
      <c r="K267" s="46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307"/>
      <c r="AO267" s="307"/>
      <c r="AP267" s="307"/>
      <c r="AQ267" s="307"/>
      <c r="AR267" s="307"/>
      <c r="AS267" s="307"/>
      <c r="AT267" s="307"/>
      <c r="AU267" s="307"/>
      <c r="AV267" s="307"/>
      <c r="AW267" s="307"/>
      <c r="AX267" s="307"/>
      <c r="AY267" s="307"/>
      <c r="AZ267" s="307"/>
      <c r="BA267" s="307"/>
      <c r="BB267" s="307"/>
      <c r="BC267" s="307"/>
      <c r="BD267" s="307"/>
      <c r="BE267" s="307"/>
      <c r="BF267" s="307"/>
      <c r="BG267" s="307"/>
      <c r="BH267" s="307"/>
      <c r="BI267" s="307"/>
      <c r="BJ267" s="307"/>
      <c r="BK267" s="307"/>
      <c r="BL267" s="307"/>
      <c r="BM267" s="307"/>
      <c r="BN267" s="307"/>
      <c r="BO267" s="307"/>
      <c r="BP267" s="307"/>
      <c r="BQ267" s="307"/>
      <c r="BR267" s="307"/>
      <c r="BS267" s="307"/>
      <c r="BT267" s="307"/>
      <c r="BU267" s="307"/>
    </row>
    <row r="268" spans="2:73" s="432" customFormat="1" x14ac:dyDescent="0.3">
      <c r="B268" s="549">
        <v>44701</v>
      </c>
      <c r="C268" s="443" t="s">
        <v>991</v>
      </c>
      <c r="D268" s="550" t="s">
        <v>684</v>
      </c>
      <c r="E268" s="551" t="s">
        <v>877</v>
      </c>
      <c r="F268" s="552" t="s">
        <v>988</v>
      </c>
      <c r="G268" s="553">
        <v>300000</v>
      </c>
      <c r="H268" s="448" t="s">
        <v>681</v>
      </c>
      <c r="I268" s="335">
        <f t="shared" si="4"/>
        <v>150</v>
      </c>
      <c r="J268" s="440"/>
      <c r="K268" s="46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307"/>
      <c r="AO268" s="307"/>
      <c r="AP268" s="307"/>
      <c r="AQ268" s="307"/>
      <c r="AR268" s="307"/>
      <c r="AS268" s="307"/>
      <c r="AT268" s="307"/>
      <c r="AU268" s="307"/>
      <c r="AV268" s="307"/>
      <c r="AW268" s="307"/>
      <c r="AX268" s="307"/>
      <c r="AY268" s="307"/>
      <c r="AZ268" s="307"/>
      <c r="BA268" s="307"/>
      <c r="BB268" s="307"/>
      <c r="BC268" s="307"/>
      <c r="BD268" s="307"/>
      <c r="BE268" s="307"/>
      <c r="BF268" s="307"/>
      <c r="BG268" s="307"/>
      <c r="BH268" s="307"/>
      <c r="BI268" s="307"/>
      <c r="BJ268" s="307"/>
      <c r="BK268" s="307"/>
      <c r="BL268" s="307"/>
      <c r="BM268" s="307"/>
      <c r="BN268" s="307"/>
      <c r="BO268" s="307"/>
      <c r="BP268" s="307"/>
      <c r="BQ268" s="307"/>
      <c r="BR268" s="307"/>
      <c r="BS268" s="307"/>
      <c r="BT268" s="307"/>
      <c r="BU268" s="307"/>
    </row>
    <row r="269" spans="2:73" s="432" customFormat="1" x14ac:dyDescent="0.3">
      <c r="B269" s="549">
        <v>44701</v>
      </c>
      <c r="C269" s="443" t="s">
        <v>992</v>
      </c>
      <c r="D269" s="550" t="s">
        <v>684</v>
      </c>
      <c r="E269" s="551" t="s">
        <v>877</v>
      </c>
      <c r="F269" s="552" t="s">
        <v>993</v>
      </c>
      <c r="G269" s="553">
        <v>20000</v>
      </c>
      <c r="H269" s="448" t="s">
        <v>681</v>
      </c>
      <c r="I269" s="335">
        <f t="shared" si="4"/>
        <v>10</v>
      </c>
      <c r="J269" s="440"/>
      <c r="K269" s="46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307"/>
      <c r="AO269" s="307"/>
      <c r="AP269" s="307"/>
      <c r="AQ269" s="307"/>
      <c r="AR269" s="307"/>
      <c r="AS269" s="307"/>
      <c r="AT269" s="307"/>
      <c r="AU269" s="307"/>
      <c r="AV269" s="307"/>
      <c r="AW269" s="307"/>
      <c r="AX269" s="307"/>
      <c r="AY269" s="307"/>
      <c r="AZ269" s="307"/>
      <c r="BA269" s="307"/>
      <c r="BB269" s="307"/>
      <c r="BC269" s="307"/>
      <c r="BD269" s="307"/>
      <c r="BE269" s="307"/>
      <c r="BF269" s="307"/>
      <c r="BG269" s="307"/>
      <c r="BH269" s="307"/>
      <c r="BI269" s="307"/>
      <c r="BJ269" s="307"/>
      <c r="BK269" s="307"/>
      <c r="BL269" s="307"/>
      <c r="BM269" s="307"/>
      <c r="BN269" s="307"/>
      <c r="BO269" s="307"/>
      <c r="BP269" s="307"/>
      <c r="BQ269" s="307"/>
      <c r="BR269" s="307"/>
      <c r="BS269" s="307"/>
      <c r="BT269" s="307"/>
      <c r="BU269" s="307"/>
    </row>
    <row r="270" spans="2:73" s="432" customFormat="1" x14ac:dyDescent="0.3">
      <c r="B270" s="549">
        <v>44701</v>
      </c>
      <c r="C270" s="443" t="s">
        <v>994</v>
      </c>
      <c r="D270" s="550" t="s">
        <v>684</v>
      </c>
      <c r="E270" s="551" t="s">
        <v>877</v>
      </c>
      <c r="F270" s="552" t="s">
        <v>975</v>
      </c>
      <c r="G270" s="553">
        <v>12000</v>
      </c>
      <c r="H270" s="448" t="s">
        <v>681</v>
      </c>
      <c r="I270" s="335">
        <f t="shared" si="4"/>
        <v>6</v>
      </c>
      <c r="J270" s="440"/>
      <c r="K270" s="467"/>
      <c r="L270" s="307"/>
      <c r="M270" s="307"/>
      <c r="N270" s="307"/>
      <c r="O270" s="307"/>
      <c r="P270" s="307"/>
      <c r="Q270" s="307"/>
      <c r="R270" s="307"/>
      <c r="S270" s="307"/>
      <c r="T270" s="307"/>
      <c r="U270" s="307"/>
      <c r="V270" s="307"/>
      <c r="W270" s="307"/>
      <c r="X270" s="307"/>
      <c r="Y270" s="307"/>
      <c r="Z270" s="307"/>
      <c r="AA270" s="307"/>
      <c r="AB270" s="307"/>
      <c r="AC270" s="307"/>
      <c r="AD270" s="307"/>
      <c r="AE270" s="307"/>
      <c r="AF270" s="307"/>
      <c r="AG270" s="307"/>
      <c r="AH270" s="307"/>
      <c r="AI270" s="307"/>
      <c r="AJ270" s="307"/>
      <c r="AK270" s="307"/>
      <c r="AL270" s="307"/>
      <c r="AM270" s="307"/>
      <c r="AN270" s="307"/>
      <c r="AO270" s="307"/>
      <c r="AP270" s="307"/>
      <c r="AQ270" s="307"/>
      <c r="AR270" s="307"/>
      <c r="AS270" s="307"/>
      <c r="AT270" s="307"/>
      <c r="AU270" s="307"/>
      <c r="AV270" s="307"/>
      <c r="AW270" s="307"/>
      <c r="AX270" s="307"/>
      <c r="AY270" s="307"/>
      <c r="AZ270" s="307"/>
      <c r="BA270" s="307"/>
      <c r="BB270" s="307"/>
      <c r="BC270" s="307"/>
      <c r="BD270" s="307"/>
      <c r="BE270" s="307"/>
      <c r="BF270" s="307"/>
      <c r="BG270" s="307"/>
      <c r="BH270" s="307"/>
      <c r="BI270" s="307"/>
      <c r="BJ270" s="307"/>
      <c r="BK270" s="307"/>
      <c r="BL270" s="307"/>
      <c r="BM270" s="307"/>
      <c r="BN270" s="307"/>
      <c r="BO270" s="307"/>
      <c r="BP270" s="307"/>
      <c r="BQ270" s="307"/>
      <c r="BR270" s="307"/>
      <c r="BS270" s="307"/>
      <c r="BT270" s="307"/>
      <c r="BU270" s="307"/>
    </row>
    <row r="271" spans="2:73" s="432" customFormat="1" x14ac:dyDescent="0.3">
      <c r="B271" s="549">
        <v>44701</v>
      </c>
      <c r="C271" s="443" t="s">
        <v>995</v>
      </c>
      <c r="D271" s="550" t="s">
        <v>684</v>
      </c>
      <c r="E271" s="551" t="s">
        <v>877</v>
      </c>
      <c r="F271" s="552" t="s">
        <v>695</v>
      </c>
      <c r="G271" s="553">
        <v>72000</v>
      </c>
      <c r="H271" s="448" t="s">
        <v>681</v>
      </c>
      <c r="I271" s="335">
        <f t="shared" si="4"/>
        <v>36</v>
      </c>
      <c r="J271" s="440"/>
      <c r="K271" s="467"/>
      <c r="L271" s="307"/>
      <c r="M271" s="307"/>
      <c r="N271" s="307"/>
      <c r="O271" s="307"/>
      <c r="P271" s="307"/>
      <c r="Q271" s="307"/>
      <c r="R271" s="307"/>
      <c r="S271" s="307"/>
      <c r="T271" s="307"/>
      <c r="U271" s="307"/>
      <c r="V271" s="307"/>
      <c r="W271" s="307"/>
      <c r="X271" s="307"/>
      <c r="Y271" s="307"/>
      <c r="Z271" s="307"/>
      <c r="AA271" s="307"/>
      <c r="AB271" s="307"/>
      <c r="AC271" s="307"/>
      <c r="AD271" s="307"/>
      <c r="AE271" s="307"/>
      <c r="AF271" s="307"/>
      <c r="AG271" s="307"/>
      <c r="AH271" s="307"/>
      <c r="AI271" s="307"/>
      <c r="AJ271" s="307"/>
      <c r="AK271" s="307"/>
      <c r="AL271" s="307"/>
      <c r="AM271" s="307"/>
      <c r="AN271" s="307"/>
      <c r="AO271" s="307"/>
      <c r="AP271" s="307"/>
      <c r="AQ271" s="307"/>
      <c r="AR271" s="307"/>
      <c r="AS271" s="307"/>
      <c r="AT271" s="307"/>
      <c r="AU271" s="307"/>
      <c r="AV271" s="307"/>
      <c r="AW271" s="307"/>
      <c r="AX271" s="307"/>
      <c r="AY271" s="307"/>
      <c r="AZ271" s="307"/>
      <c r="BA271" s="307"/>
      <c r="BB271" s="307"/>
      <c r="BC271" s="307"/>
      <c r="BD271" s="307"/>
      <c r="BE271" s="307"/>
      <c r="BF271" s="307"/>
      <c r="BG271" s="307"/>
      <c r="BH271" s="307"/>
      <c r="BI271" s="307"/>
      <c r="BJ271" s="307"/>
      <c r="BK271" s="307"/>
      <c r="BL271" s="307"/>
      <c r="BM271" s="307"/>
      <c r="BN271" s="307"/>
      <c r="BO271" s="307"/>
      <c r="BP271" s="307"/>
      <c r="BQ271" s="307"/>
      <c r="BR271" s="307"/>
      <c r="BS271" s="307"/>
      <c r="BT271" s="307"/>
      <c r="BU271" s="307"/>
    </row>
    <row r="272" spans="2:73" s="432" customFormat="1" x14ac:dyDescent="0.3">
      <c r="B272" s="549">
        <v>44701</v>
      </c>
      <c r="C272" s="443">
        <v>44</v>
      </c>
      <c r="D272" s="550" t="s">
        <v>684</v>
      </c>
      <c r="E272" s="551" t="s">
        <v>877</v>
      </c>
      <c r="F272" s="552" t="s">
        <v>865</v>
      </c>
      <c r="G272" s="553">
        <v>2598200</v>
      </c>
      <c r="H272" s="448" t="s">
        <v>681</v>
      </c>
      <c r="I272" s="335">
        <f t="shared" si="4"/>
        <v>1299.0999999999999</v>
      </c>
      <c r="J272" s="440"/>
      <c r="K272" s="467"/>
      <c r="L272" s="307"/>
      <c r="M272" s="307"/>
      <c r="N272" s="307"/>
      <c r="O272" s="307"/>
      <c r="P272" s="307"/>
      <c r="Q272" s="307"/>
      <c r="R272" s="307"/>
      <c r="S272" s="307"/>
      <c r="T272" s="307"/>
      <c r="U272" s="307"/>
      <c r="V272" s="307"/>
      <c r="W272" s="307"/>
      <c r="X272" s="307"/>
      <c r="Y272" s="307"/>
      <c r="Z272" s="307"/>
      <c r="AA272" s="307"/>
      <c r="AB272" s="307"/>
      <c r="AC272" s="307"/>
      <c r="AD272" s="307"/>
      <c r="AE272" s="307"/>
      <c r="AF272" s="307"/>
      <c r="AG272" s="307"/>
      <c r="AH272" s="307"/>
      <c r="AI272" s="307"/>
      <c r="AJ272" s="307"/>
      <c r="AK272" s="307"/>
      <c r="AL272" s="307"/>
      <c r="AM272" s="307"/>
      <c r="AN272" s="307"/>
      <c r="AO272" s="307"/>
      <c r="AP272" s="307"/>
      <c r="AQ272" s="307"/>
      <c r="AR272" s="307"/>
      <c r="AS272" s="307"/>
      <c r="AT272" s="307"/>
      <c r="AU272" s="307"/>
      <c r="AV272" s="307"/>
      <c r="AW272" s="307"/>
      <c r="AX272" s="307"/>
      <c r="AY272" s="307"/>
      <c r="AZ272" s="307"/>
      <c r="BA272" s="307"/>
      <c r="BB272" s="307"/>
      <c r="BC272" s="307"/>
      <c r="BD272" s="307"/>
      <c r="BE272" s="307"/>
      <c r="BF272" s="307"/>
      <c r="BG272" s="307"/>
      <c r="BH272" s="307"/>
      <c r="BI272" s="307"/>
      <c r="BJ272" s="307"/>
      <c r="BK272" s="307"/>
      <c r="BL272" s="307"/>
      <c r="BM272" s="307"/>
      <c r="BN272" s="307"/>
      <c r="BO272" s="307"/>
      <c r="BP272" s="307"/>
      <c r="BQ272" s="307"/>
      <c r="BR272" s="307"/>
      <c r="BS272" s="307"/>
      <c r="BT272" s="307"/>
      <c r="BU272" s="307"/>
    </row>
    <row r="273" spans="1:73" s="432" customFormat="1" x14ac:dyDescent="0.3">
      <c r="B273" s="545">
        <v>44706</v>
      </c>
      <c r="C273" s="464">
        <v>47</v>
      </c>
      <c r="D273" s="350" t="s">
        <v>684</v>
      </c>
      <c r="E273" s="351" t="s">
        <v>723</v>
      </c>
      <c r="F273" s="546" t="s">
        <v>996</v>
      </c>
      <c r="G273" s="557">
        <v>15200000</v>
      </c>
      <c r="H273" s="354" t="s">
        <v>681</v>
      </c>
      <c r="I273" s="335">
        <f t="shared" si="4"/>
        <v>7600</v>
      </c>
      <c r="J273" s="440"/>
      <c r="K273" s="467"/>
      <c r="L273" s="307"/>
      <c r="M273" s="307"/>
      <c r="N273" s="307"/>
      <c r="O273" s="307"/>
      <c r="P273" s="307"/>
      <c r="Q273" s="307"/>
      <c r="R273" s="307"/>
      <c r="S273" s="307"/>
      <c r="T273" s="307"/>
      <c r="U273" s="307"/>
      <c r="V273" s="307"/>
      <c r="W273" s="307"/>
      <c r="X273" s="307"/>
      <c r="Y273" s="307"/>
      <c r="Z273" s="307"/>
      <c r="AA273" s="307"/>
      <c r="AB273" s="307"/>
      <c r="AC273" s="307"/>
      <c r="AD273" s="307"/>
      <c r="AE273" s="307"/>
      <c r="AF273" s="307"/>
      <c r="AG273" s="307"/>
      <c r="AH273" s="307"/>
      <c r="AI273" s="307"/>
      <c r="AJ273" s="307"/>
      <c r="AK273" s="307"/>
      <c r="AL273" s="307"/>
      <c r="AM273" s="307"/>
      <c r="AN273" s="307"/>
      <c r="AO273" s="307"/>
      <c r="AP273" s="307"/>
      <c r="AQ273" s="307"/>
      <c r="AR273" s="307"/>
      <c r="AS273" s="307"/>
      <c r="AT273" s="307"/>
      <c r="AU273" s="307"/>
      <c r="AV273" s="307"/>
      <c r="AW273" s="307"/>
      <c r="AX273" s="307"/>
      <c r="AY273" s="307"/>
      <c r="AZ273" s="307"/>
      <c r="BA273" s="307"/>
      <c r="BB273" s="307"/>
      <c r="BC273" s="307"/>
      <c r="BD273" s="307"/>
      <c r="BE273" s="307"/>
      <c r="BF273" s="307"/>
      <c r="BG273" s="307"/>
      <c r="BH273" s="307"/>
      <c r="BI273" s="307"/>
      <c r="BJ273" s="307"/>
      <c r="BK273" s="307"/>
      <c r="BL273" s="307"/>
      <c r="BM273" s="307"/>
      <c r="BN273" s="307"/>
      <c r="BO273" s="307"/>
      <c r="BP273" s="307"/>
      <c r="BQ273" s="307"/>
      <c r="BR273" s="307"/>
      <c r="BS273" s="307"/>
      <c r="BT273" s="307"/>
      <c r="BU273" s="307"/>
    </row>
    <row r="274" spans="1:73" s="432" customFormat="1" x14ac:dyDescent="0.3">
      <c r="B274" s="545">
        <v>44706</v>
      </c>
      <c r="C274" s="464">
        <v>48</v>
      </c>
      <c r="D274" s="350" t="s">
        <v>684</v>
      </c>
      <c r="E274" s="351" t="s">
        <v>723</v>
      </c>
      <c r="F274" s="546" t="s">
        <v>996</v>
      </c>
      <c r="G274" s="557">
        <v>14136400</v>
      </c>
      <c r="H274" s="354" t="s">
        <v>681</v>
      </c>
      <c r="I274" s="335">
        <f t="shared" si="4"/>
        <v>7068.2</v>
      </c>
      <c r="J274" s="440"/>
      <c r="K274" s="467"/>
      <c r="L274" s="307"/>
      <c r="M274" s="307"/>
      <c r="N274" s="307"/>
      <c r="O274" s="307"/>
      <c r="P274" s="307"/>
      <c r="Q274" s="307"/>
      <c r="R274" s="307"/>
      <c r="S274" s="307"/>
      <c r="T274" s="307"/>
      <c r="U274" s="307"/>
      <c r="V274" s="307"/>
      <c r="W274" s="307"/>
      <c r="X274" s="307"/>
      <c r="Y274" s="307"/>
      <c r="Z274" s="307"/>
      <c r="AA274" s="307"/>
      <c r="AB274" s="307"/>
      <c r="AC274" s="307"/>
      <c r="AD274" s="307"/>
      <c r="AE274" s="307"/>
      <c r="AF274" s="307"/>
      <c r="AG274" s="307"/>
      <c r="AH274" s="307"/>
      <c r="AI274" s="307"/>
      <c r="AJ274" s="307"/>
      <c r="AK274" s="307"/>
      <c r="AL274" s="307"/>
      <c r="AM274" s="307"/>
      <c r="AN274" s="307"/>
      <c r="AO274" s="307"/>
      <c r="AP274" s="307"/>
      <c r="AQ274" s="307"/>
      <c r="AR274" s="307"/>
      <c r="AS274" s="307"/>
      <c r="AT274" s="307"/>
      <c r="AU274" s="307"/>
      <c r="AV274" s="307"/>
      <c r="AW274" s="307"/>
      <c r="AX274" s="307"/>
      <c r="AY274" s="307"/>
      <c r="AZ274" s="307"/>
      <c r="BA274" s="307"/>
      <c r="BB274" s="307"/>
      <c r="BC274" s="307"/>
      <c r="BD274" s="307"/>
      <c r="BE274" s="307"/>
      <c r="BF274" s="307"/>
      <c r="BG274" s="307"/>
      <c r="BH274" s="307"/>
      <c r="BI274" s="307"/>
      <c r="BJ274" s="307"/>
      <c r="BK274" s="307"/>
      <c r="BL274" s="307"/>
      <c r="BM274" s="307"/>
      <c r="BN274" s="307"/>
      <c r="BO274" s="307"/>
      <c r="BP274" s="307"/>
      <c r="BQ274" s="307"/>
      <c r="BR274" s="307"/>
      <c r="BS274" s="307"/>
      <c r="BT274" s="307"/>
      <c r="BU274" s="307"/>
    </row>
    <row r="275" spans="1:73" s="432" customFormat="1" x14ac:dyDescent="0.3">
      <c r="B275" s="549">
        <v>44706</v>
      </c>
      <c r="C275" s="443">
        <v>49</v>
      </c>
      <c r="D275" s="550" t="s">
        <v>684</v>
      </c>
      <c r="E275" s="445" t="s">
        <v>877</v>
      </c>
      <c r="F275" s="552" t="s">
        <v>837</v>
      </c>
      <c r="G275" s="553">
        <v>240000</v>
      </c>
      <c r="H275" s="448" t="s">
        <v>681</v>
      </c>
      <c r="I275" s="335">
        <f t="shared" si="4"/>
        <v>120</v>
      </c>
      <c r="J275" s="440"/>
      <c r="K275" s="441"/>
      <c r="L275" s="307"/>
      <c r="M275" s="307"/>
      <c r="N275" s="307"/>
      <c r="O275" s="307"/>
      <c r="P275" s="307"/>
      <c r="Q275" s="307"/>
      <c r="R275" s="307"/>
      <c r="S275" s="307"/>
      <c r="T275" s="307"/>
      <c r="U275" s="307"/>
      <c r="V275" s="307"/>
      <c r="W275" s="307"/>
      <c r="X275" s="307"/>
      <c r="Y275" s="307"/>
      <c r="Z275" s="307"/>
      <c r="AA275" s="307"/>
      <c r="AB275" s="307"/>
      <c r="AC275" s="307"/>
      <c r="AD275" s="307"/>
      <c r="AE275" s="307"/>
      <c r="AF275" s="307"/>
      <c r="AG275" s="307"/>
      <c r="AH275" s="307"/>
      <c r="AI275" s="307"/>
      <c r="AJ275" s="307"/>
      <c r="AK275" s="307"/>
      <c r="AL275" s="307"/>
      <c r="AM275" s="307"/>
      <c r="AN275" s="307"/>
      <c r="AO275" s="307"/>
      <c r="AP275" s="307"/>
      <c r="AQ275" s="307"/>
      <c r="AR275" s="307"/>
      <c r="AS275" s="307"/>
      <c r="AT275" s="307"/>
      <c r="AU275" s="307"/>
      <c r="AV275" s="307"/>
      <c r="AW275" s="307"/>
      <c r="AX275" s="307"/>
      <c r="AY275" s="307"/>
      <c r="AZ275" s="307"/>
      <c r="BA275" s="307"/>
      <c r="BB275" s="307"/>
      <c r="BC275" s="307"/>
      <c r="BD275" s="307"/>
      <c r="BE275" s="307"/>
      <c r="BF275" s="307"/>
      <c r="BG275" s="307"/>
      <c r="BH275" s="307"/>
      <c r="BI275" s="307"/>
      <c r="BJ275" s="307"/>
      <c r="BK275" s="307"/>
      <c r="BL275" s="307"/>
      <c r="BM275" s="307"/>
      <c r="BN275" s="307"/>
      <c r="BO275" s="307"/>
      <c r="BP275" s="307"/>
      <c r="BQ275" s="307"/>
      <c r="BR275" s="307"/>
      <c r="BS275" s="307"/>
      <c r="BT275" s="307"/>
      <c r="BU275" s="307"/>
    </row>
    <row r="276" spans="1:73" s="432" customFormat="1" x14ac:dyDescent="0.3">
      <c r="B276" s="545">
        <v>44706</v>
      </c>
      <c r="C276" s="464">
        <v>50</v>
      </c>
      <c r="D276" s="350" t="s">
        <v>684</v>
      </c>
      <c r="E276" s="351" t="s">
        <v>723</v>
      </c>
      <c r="F276" s="546" t="s">
        <v>997</v>
      </c>
      <c r="G276" s="557">
        <v>700000</v>
      </c>
      <c r="H276" s="354" t="s">
        <v>681</v>
      </c>
      <c r="I276" s="335">
        <f t="shared" si="4"/>
        <v>350</v>
      </c>
      <c r="J276" s="440"/>
      <c r="K276" s="467"/>
      <c r="L276" s="307"/>
      <c r="M276" s="307"/>
      <c r="N276" s="307"/>
      <c r="O276" s="307"/>
      <c r="P276" s="307"/>
      <c r="Q276" s="307"/>
      <c r="R276" s="307"/>
      <c r="S276" s="307"/>
      <c r="T276" s="307"/>
      <c r="U276" s="307"/>
      <c r="V276" s="307"/>
      <c r="W276" s="307"/>
      <c r="X276" s="307"/>
      <c r="Y276" s="307"/>
      <c r="Z276" s="307"/>
      <c r="AA276" s="307"/>
      <c r="AB276" s="307"/>
      <c r="AC276" s="307"/>
      <c r="AD276" s="307"/>
      <c r="AE276" s="307"/>
      <c r="AF276" s="307"/>
      <c r="AG276" s="307"/>
      <c r="AH276" s="307"/>
      <c r="AI276" s="307"/>
      <c r="AJ276" s="307"/>
      <c r="AK276" s="307"/>
      <c r="AL276" s="307"/>
      <c r="AM276" s="307"/>
      <c r="AN276" s="307"/>
      <c r="AO276" s="307"/>
      <c r="AP276" s="307"/>
      <c r="AQ276" s="307"/>
      <c r="AR276" s="307"/>
      <c r="AS276" s="307"/>
      <c r="AT276" s="307"/>
      <c r="AU276" s="307"/>
      <c r="AV276" s="307"/>
      <c r="AW276" s="307"/>
      <c r="AX276" s="307"/>
      <c r="AY276" s="307"/>
      <c r="AZ276" s="307"/>
      <c r="BA276" s="307"/>
      <c r="BB276" s="307"/>
      <c r="BC276" s="307"/>
      <c r="BD276" s="307"/>
      <c r="BE276" s="307"/>
      <c r="BF276" s="307"/>
      <c r="BG276" s="307"/>
      <c r="BH276" s="307"/>
      <c r="BI276" s="307"/>
      <c r="BJ276" s="307"/>
      <c r="BK276" s="307"/>
      <c r="BL276" s="307"/>
      <c r="BM276" s="307"/>
      <c r="BN276" s="307"/>
      <c r="BO276" s="307"/>
      <c r="BP276" s="307"/>
      <c r="BQ276" s="307"/>
      <c r="BR276" s="307"/>
      <c r="BS276" s="307"/>
      <c r="BT276" s="307"/>
      <c r="BU276" s="307"/>
    </row>
    <row r="277" spans="1:73" s="432" customFormat="1" x14ac:dyDescent="0.3">
      <c r="B277" s="549">
        <v>44706</v>
      </c>
      <c r="C277" s="443">
        <v>51</v>
      </c>
      <c r="D277" s="550" t="s">
        <v>684</v>
      </c>
      <c r="E277" s="551" t="s">
        <v>877</v>
      </c>
      <c r="F277" s="552" t="s">
        <v>837</v>
      </c>
      <c r="G277" s="553">
        <v>400000</v>
      </c>
      <c r="H277" s="448" t="s">
        <v>681</v>
      </c>
      <c r="I277" s="335">
        <f t="shared" si="4"/>
        <v>200</v>
      </c>
      <c r="J277" s="440"/>
      <c r="K277" s="467"/>
      <c r="L277" s="307"/>
      <c r="M277" s="307"/>
      <c r="N277" s="307"/>
      <c r="O277" s="307"/>
      <c r="P277" s="307"/>
      <c r="Q277" s="307"/>
      <c r="R277" s="307"/>
      <c r="S277" s="307"/>
      <c r="T277" s="307"/>
      <c r="U277" s="307"/>
      <c r="V277" s="307"/>
      <c r="W277" s="307"/>
      <c r="X277" s="307"/>
      <c r="Y277" s="307"/>
      <c r="Z277" s="307"/>
      <c r="AA277" s="307"/>
      <c r="AB277" s="307"/>
      <c r="AC277" s="307"/>
      <c r="AD277" s="307"/>
      <c r="AE277" s="307"/>
      <c r="AF277" s="307"/>
      <c r="AG277" s="307"/>
      <c r="AH277" s="307"/>
      <c r="AI277" s="307"/>
      <c r="AJ277" s="307"/>
      <c r="AK277" s="307"/>
      <c r="AL277" s="307"/>
      <c r="AM277" s="307"/>
      <c r="AN277" s="307"/>
      <c r="AO277" s="307"/>
      <c r="AP277" s="307"/>
      <c r="AQ277" s="307"/>
      <c r="AR277" s="307"/>
      <c r="AS277" s="307"/>
      <c r="AT277" s="307"/>
      <c r="AU277" s="307"/>
      <c r="AV277" s="307"/>
      <c r="AW277" s="307"/>
      <c r="AX277" s="307"/>
      <c r="AY277" s="307"/>
      <c r="AZ277" s="307"/>
      <c r="BA277" s="307"/>
      <c r="BB277" s="307"/>
      <c r="BC277" s="307"/>
      <c r="BD277" s="307"/>
      <c r="BE277" s="307"/>
      <c r="BF277" s="307"/>
      <c r="BG277" s="307"/>
      <c r="BH277" s="307"/>
      <c r="BI277" s="307"/>
      <c r="BJ277" s="307"/>
      <c r="BK277" s="307"/>
      <c r="BL277" s="307"/>
      <c r="BM277" s="307"/>
      <c r="BN277" s="307"/>
      <c r="BO277" s="307"/>
      <c r="BP277" s="307"/>
      <c r="BQ277" s="307"/>
      <c r="BR277" s="307"/>
      <c r="BS277" s="307"/>
      <c r="BT277" s="307"/>
      <c r="BU277" s="307"/>
    </row>
    <row r="278" spans="1:73" s="432" customFormat="1" x14ac:dyDescent="0.3">
      <c r="B278" s="545">
        <v>44714</v>
      </c>
      <c r="C278" s="464">
        <v>53</v>
      </c>
      <c r="D278" s="350" t="s">
        <v>684</v>
      </c>
      <c r="E278" s="351" t="s">
        <v>723</v>
      </c>
      <c r="F278" s="546" t="s">
        <v>996</v>
      </c>
      <c r="G278" s="557">
        <v>5305280</v>
      </c>
      <c r="H278" s="354" t="s">
        <v>681</v>
      </c>
      <c r="I278" s="335">
        <f t="shared" si="4"/>
        <v>2652.64</v>
      </c>
      <c r="J278" s="440"/>
      <c r="K278" s="467"/>
      <c r="L278" s="307"/>
      <c r="M278" s="307"/>
      <c r="N278" s="307"/>
      <c r="O278" s="307"/>
      <c r="P278" s="307"/>
      <c r="Q278" s="307"/>
      <c r="R278" s="307"/>
      <c r="S278" s="307"/>
      <c r="T278" s="307"/>
      <c r="U278" s="307"/>
      <c r="V278" s="307"/>
      <c r="W278" s="307"/>
      <c r="X278" s="307"/>
      <c r="Y278" s="307"/>
      <c r="Z278" s="307"/>
      <c r="AA278" s="307"/>
      <c r="AB278" s="307"/>
      <c r="AC278" s="307"/>
      <c r="AD278" s="307"/>
      <c r="AE278" s="307"/>
      <c r="AF278" s="307"/>
      <c r="AG278" s="307"/>
      <c r="AH278" s="307"/>
      <c r="AI278" s="307"/>
      <c r="AJ278" s="307"/>
      <c r="AK278" s="307"/>
      <c r="AL278" s="307"/>
      <c r="AM278" s="307"/>
      <c r="AN278" s="307"/>
      <c r="AO278" s="307"/>
      <c r="AP278" s="307"/>
      <c r="AQ278" s="307"/>
      <c r="AR278" s="307"/>
      <c r="AS278" s="307"/>
      <c r="AT278" s="307"/>
      <c r="AU278" s="307"/>
      <c r="AV278" s="307"/>
      <c r="AW278" s="307"/>
      <c r="AX278" s="307"/>
      <c r="AY278" s="307"/>
      <c r="AZ278" s="307"/>
      <c r="BA278" s="307"/>
      <c r="BB278" s="307"/>
      <c r="BC278" s="307"/>
      <c r="BD278" s="307"/>
      <c r="BE278" s="307"/>
      <c r="BF278" s="307"/>
      <c r="BG278" s="307"/>
      <c r="BH278" s="307"/>
      <c r="BI278" s="307"/>
      <c r="BJ278" s="307"/>
      <c r="BK278" s="307"/>
      <c r="BL278" s="307"/>
      <c r="BM278" s="307"/>
      <c r="BN278" s="307"/>
      <c r="BO278" s="307"/>
      <c r="BP278" s="307"/>
      <c r="BQ278" s="307"/>
      <c r="BR278" s="307"/>
      <c r="BS278" s="307"/>
      <c r="BT278" s="307"/>
      <c r="BU278" s="307"/>
    </row>
    <row r="279" spans="1:73" s="432" customFormat="1" x14ac:dyDescent="0.3">
      <c r="B279" s="545">
        <v>44714</v>
      </c>
      <c r="C279" s="464">
        <v>54</v>
      </c>
      <c r="D279" s="350" t="s">
        <v>684</v>
      </c>
      <c r="E279" s="351" t="s">
        <v>723</v>
      </c>
      <c r="F279" s="546" t="s">
        <v>996</v>
      </c>
      <c r="G279" s="557">
        <v>625000</v>
      </c>
      <c r="H279" s="354" t="s">
        <v>681</v>
      </c>
      <c r="I279" s="335">
        <f t="shared" si="4"/>
        <v>312.5</v>
      </c>
      <c r="J279" s="440"/>
      <c r="K279" s="467"/>
      <c r="L279" s="307"/>
      <c r="M279" s="307"/>
      <c r="N279" s="307"/>
      <c r="O279" s="307"/>
      <c r="P279" s="307"/>
      <c r="Q279" s="307"/>
      <c r="R279" s="307"/>
      <c r="S279" s="307"/>
      <c r="T279" s="307"/>
      <c r="U279" s="307"/>
      <c r="V279" s="307"/>
      <c r="W279" s="307"/>
      <c r="X279" s="307"/>
      <c r="Y279" s="307"/>
      <c r="Z279" s="307"/>
      <c r="AA279" s="307"/>
      <c r="AB279" s="307"/>
      <c r="AC279" s="307"/>
      <c r="AD279" s="307"/>
      <c r="AE279" s="307"/>
      <c r="AF279" s="307"/>
      <c r="AG279" s="307"/>
      <c r="AH279" s="307"/>
      <c r="AI279" s="307"/>
      <c r="AJ279" s="307"/>
      <c r="AK279" s="307"/>
      <c r="AL279" s="307"/>
      <c r="AM279" s="307"/>
      <c r="AN279" s="307"/>
      <c r="AO279" s="307"/>
      <c r="AP279" s="307"/>
      <c r="AQ279" s="307"/>
      <c r="AR279" s="307"/>
      <c r="AS279" s="307"/>
      <c r="AT279" s="307"/>
      <c r="AU279" s="307"/>
      <c r="AV279" s="307"/>
      <c r="AW279" s="307"/>
      <c r="AX279" s="307"/>
      <c r="AY279" s="307"/>
      <c r="AZ279" s="307"/>
      <c r="BA279" s="307"/>
      <c r="BB279" s="307"/>
      <c r="BC279" s="307"/>
      <c r="BD279" s="307"/>
      <c r="BE279" s="307"/>
      <c r="BF279" s="307"/>
      <c r="BG279" s="307"/>
      <c r="BH279" s="307"/>
      <c r="BI279" s="307"/>
      <c r="BJ279" s="307"/>
      <c r="BK279" s="307"/>
      <c r="BL279" s="307"/>
      <c r="BM279" s="307"/>
      <c r="BN279" s="307"/>
      <c r="BO279" s="307"/>
      <c r="BP279" s="307"/>
      <c r="BQ279" s="307"/>
      <c r="BR279" s="307"/>
      <c r="BS279" s="307"/>
      <c r="BT279" s="307"/>
      <c r="BU279" s="307"/>
    </row>
    <row r="280" spans="1:73" s="432" customFormat="1" ht="14.5" thickBot="1" x14ac:dyDescent="0.35">
      <c r="B280" s="545">
        <v>44714</v>
      </c>
      <c r="C280" s="464">
        <v>55</v>
      </c>
      <c r="D280" s="350" t="s">
        <v>684</v>
      </c>
      <c r="E280" s="351" t="s">
        <v>723</v>
      </c>
      <c r="F280" s="546" t="s">
        <v>996</v>
      </c>
      <c r="G280" s="558">
        <v>284000</v>
      </c>
      <c r="H280" s="354" t="s">
        <v>681</v>
      </c>
      <c r="I280" s="335">
        <f t="shared" si="4"/>
        <v>142</v>
      </c>
      <c r="J280" s="440"/>
      <c r="K280" s="467"/>
      <c r="L280" s="307"/>
      <c r="M280" s="307"/>
      <c r="N280" s="307"/>
      <c r="O280" s="307"/>
      <c r="P280" s="307"/>
      <c r="Q280" s="307"/>
      <c r="R280" s="307"/>
      <c r="S280" s="307"/>
      <c r="T280" s="307"/>
      <c r="U280" s="307"/>
      <c r="V280" s="307"/>
      <c r="W280" s="307"/>
      <c r="X280" s="307"/>
      <c r="Y280" s="307"/>
      <c r="Z280" s="307"/>
      <c r="AA280" s="307"/>
      <c r="AB280" s="307"/>
      <c r="AC280" s="307"/>
      <c r="AD280" s="307"/>
      <c r="AE280" s="307"/>
      <c r="AF280" s="307"/>
      <c r="AG280" s="307"/>
      <c r="AH280" s="307"/>
      <c r="AI280" s="307"/>
      <c r="AJ280" s="307"/>
      <c r="AK280" s="307"/>
      <c r="AL280" s="307"/>
      <c r="AM280" s="307"/>
      <c r="AN280" s="307"/>
      <c r="AO280" s="307"/>
      <c r="AP280" s="307"/>
      <c r="AQ280" s="307"/>
      <c r="AR280" s="307"/>
      <c r="AS280" s="307"/>
      <c r="AT280" s="307"/>
      <c r="AU280" s="307"/>
      <c r="AV280" s="307"/>
      <c r="AW280" s="307"/>
      <c r="AX280" s="307"/>
      <c r="AY280" s="307"/>
      <c r="AZ280" s="307"/>
      <c r="BA280" s="307"/>
      <c r="BB280" s="307"/>
      <c r="BC280" s="307"/>
      <c r="BD280" s="307"/>
      <c r="BE280" s="307"/>
      <c r="BF280" s="307"/>
      <c r="BG280" s="307"/>
      <c r="BH280" s="307"/>
      <c r="BI280" s="307"/>
      <c r="BJ280" s="307"/>
      <c r="BK280" s="307"/>
      <c r="BL280" s="307"/>
      <c r="BM280" s="307"/>
      <c r="BN280" s="307"/>
      <c r="BO280" s="307"/>
      <c r="BP280" s="307"/>
      <c r="BQ280" s="307"/>
      <c r="BR280" s="307"/>
      <c r="BS280" s="307"/>
      <c r="BT280" s="307"/>
      <c r="BU280" s="307"/>
    </row>
    <row r="281" spans="1:73" s="432" customFormat="1" ht="14.5" thickTop="1" x14ac:dyDescent="0.3">
      <c r="A281" s="974">
        <v>44682</v>
      </c>
      <c r="B281" s="494">
        <v>44685</v>
      </c>
      <c r="C281" s="559">
        <v>1733</v>
      </c>
      <c r="D281" s="559" t="s">
        <v>998</v>
      </c>
      <c r="E281" s="560" t="s">
        <v>679</v>
      </c>
      <c r="F281" s="561" t="s">
        <v>999</v>
      </c>
      <c r="G281" s="562">
        <v>1542000</v>
      </c>
      <c r="H281" s="563" t="s">
        <v>681</v>
      </c>
      <c r="I281" s="335">
        <f t="shared" si="4"/>
        <v>771</v>
      </c>
      <c r="J281" s="440"/>
      <c r="K281" s="441"/>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307"/>
      <c r="AO281" s="307"/>
      <c r="AP281" s="307"/>
      <c r="AQ281" s="307"/>
      <c r="AR281" s="307"/>
      <c r="AS281" s="307"/>
      <c r="AT281" s="307"/>
      <c r="AU281" s="307"/>
      <c r="AV281" s="307"/>
      <c r="AW281" s="307"/>
      <c r="AX281" s="307"/>
      <c r="AY281" s="307"/>
      <c r="AZ281" s="307"/>
      <c r="BA281" s="307"/>
      <c r="BB281" s="307"/>
      <c r="BC281" s="307"/>
      <c r="BD281" s="307"/>
      <c r="BE281" s="307"/>
      <c r="BF281" s="307"/>
      <c r="BG281" s="307"/>
      <c r="BH281" s="307"/>
      <c r="BI281" s="307"/>
      <c r="BJ281" s="307"/>
      <c r="BK281" s="307"/>
      <c r="BL281" s="307"/>
      <c r="BM281" s="307"/>
      <c r="BN281" s="307"/>
      <c r="BO281" s="307"/>
      <c r="BP281" s="307"/>
      <c r="BQ281" s="307"/>
      <c r="BR281" s="307"/>
      <c r="BS281" s="307"/>
      <c r="BT281" s="307"/>
      <c r="BU281" s="307"/>
    </row>
    <row r="282" spans="1:73" s="432" customFormat="1" x14ac:dyDescent="0.3">
      <c r="A282" s="975"/>
      <c r="B282" s="529">
        <v>44686</v>
      </c>
      <c r="C282" s="530">
        <v>1733</v>
      </c>
      <c r="D282" s="530" t="s">
        <v>678</v>
      </c>
      <c r="E282" s="564" t="s">
        <v>820</v>
      </c>
      <c r="F282" s="565" t="s">
        <v>1000</v>
      </c>
      <c r="G282" s="416">
        <v>2100000</v>
      </c>
      <c r="H282" s="417" t="s">
        <v>681</v>
      </c>
      <c r="I282" s="335">
        <f t="shared" si="4"/>
        <v>1050</v>
      </c>
      <c r="J282" s="440"/>
      <c r="K282" s="441"/>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307"/>
      <c r="AO282" s="307"/>
      <c r="AP282" s="307"/>
      <c r="AQ282" s="307"/>
      <c r="AR282" s="307"/>
      <c r="AS282" s="307"/>
      <c r="AT282" s="307"/>
      <c r="AU282" s="307"/>
      <c r="AV282" s="307"/>
      <c r="AW282" s="307"/>
      <c r="AX282" s="307"/>
      <c r="AY282" s="307"/>
      <c r="AZ282" s="307"/>
      <c r="BA282" s="307"/>
      <c r="BB282" s="307"/>
      <c r="BC282" s="307"/>
      <c r="BD282" s="307"/>
      <c r="BE282" s="307"/>
      <c r="BF282" s="307"/>
      <c r="BG282" s="307"/>
      <c r="BH282" s="307"/>
      <c r="BI282" s="307"/>
      <c r="BJ282" s="307"/>
      <c r="BK282" s="307"/>
      <c r="BL282" s="307"/>
      <c r="BM282" s="307"/>
      <c r="BN282" s="307"/>
      <c r="BO282" s="307"/>
      <c r="BP282" s="307"/>
      <c r="BQ282" s="307"/>
      <c r="BR282" s="307"/>
      <c r="BS282" s="307"/>
      <c r="BT282" s="307"/>
      <c r="BU282" s="307"/>
    </row>
    <row r="283" spans="1:73" s="432" customFormat="1" x14ac:dyDescent="0.3">
      <c r="A283" s="975"/>
      <c r="B283" s="505">
        <v>44686</v>
      </c>
      <c r="C283" s="522">
        <v>1734</v>
      </c>
      <c r="D283" s="522" t="s">
        <v>1001</v>
      </c>
      <c r="E283" s="523" t="s">
        <v>877</v>
      </c>
      <c r="F283" s="535" t="s">
        <v>999</v>
      </c>
      <c r="G283" s="507">
        <v>722000</v>
      </c>
      <c r="H283" s="524" t="s">
        <v>681</v>
      </c>
      <c r="I283" s="335">
        <f t="shared" si="4"/>
        <v>361</v>
      </c>
      <c r="J283" s="566"/>
      <c r="K283" s="441"/>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307"/>
      <c r="AO283" s="307"/>
      <c r="AP283" s="307"/>
      <c r="AQ283" s="307"/>
      <c r="AR283" s="307"/>
      <c r="AS283" s="307"/>
      <c r="AT283" s="307"/>
      <c r="AU283" s="307"/>
      <c r="AV283" s="307"/>
      <c r="AW283" s="307"/>
      <c r="AX283" s="307"/>
      <c r="AY283" s="307"/>
      <c r="AZ283" s="307"/>
      <c r="BA283" s="307"/>
      <c r="BB283" s="307"/>
      <c r="BC283" s="307"/>
      <c r="BD283" s="307"/>
      <c r="BE283" s="307"/>
      <c r="BF283" s="307"/>
      <c r="BG283" s="307"/>
      <c r="BH283" s="307"/>
      <c r="BI283" s="307"/>
      <c r="BJ283" s="307"/>
      <c r="BK283" s="307"/>
      <c r="BL283" s="307"/>
      <c r="BM283" s="307"/>
      <c r="BN283" s="307"/>
      <c r="BO283" s="307"/>
      <c r="BP283" s="307"/>
      <c r="BQ283" s="307"/>
      <c r="BR283" s="307"/>
      <c r="BS283" s="307"/>
      <c r="BT283" s="307"/>
      <c r="BU283" s="307"/>
    </row>
    <row r="284" spans="1:73" s="432" customFormat="1" x14ac:dyDescent="0.3">
      <c r="A284" s="975"/>
      <c r="B284" s="510">
        <v>44686</v>
      </c>
      <c r="C284" s="525">
        <v>1734</v>
      </c>
      <c r="D284" s="525" t="s">
        <v>1001</v>
      </c>
      <c r="E284" s="526" t="s">
        <v>911</v>
      </c>
      <c r="F284" s="536" t="s">
        <v>999</v>
      </c>
      <c r="G284" s="514">
        <v>722000</v>
      </c>
      <c r="H284" s="527" t="s">
        <v>681</v>
      </c>
      <c r="I284" s="335">
        <f t="shared" si="4"/>
        <v>361</v>
      </c>
      <c r="J284" s="566"/>
      <c r="K284" s="441"/>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307"/>
      <c r="AO284" s="307"/>
      <c r="AP284" s="307"/>
      <c r="AQ284" s="307"/>
      <c r="AR284" s="307"/>
      <c r="AS284" s="307"/>
      <c r="AT284" s="307"/>
      <c r="AU284" s="307"/>
      <c r="AV284" s="307"/>
      <c r="AW284" s="307"/>
      <c r="AX284" s="307"/>
      <c r="AY284" s="307"/>
      <c r="AZ284" s="307"/>
      <c r="BA284" s="307"/>
      <c r="BB284" s="307"/>
      <c r="BC284" s="307"/>
      <c r="BD284" s="307"/>
      <c r="BE284" s="307"/>
      <c r="BF284" s="307"/>
      <c r="BG284" s="307"/>
      <c r="BH284" s="307"/>
      <c r="BI284" s="307"/>
      <c r="BJ284" s="307"/>
      <c r="BK284" s="307"/>
      <c r="BL284" s="307"/>
      <c r="BM284" s="307"/>
      <c r="BN284" s="307"/>
      <c r="BO284" s="307"/>
      <c r="BP284" s="307"/>
      <c r="BQ284" s="307"/>
      <c r="BR284" s="307"/>
      <c r="BS284" s="307"/>
      <c r="BT284" s="307"/>
      <c r="BU284" s="307"/>
    </row>
    <row r="285" spans="1:73" s="432" customFormat="1" x14ac:dyDescent="0.3">
      <c r="A285" s="975"/>
      <c r="B285" s="510">
        <v>44686</v>
      </c>
      <c r="C285" s="525">
        <v>1735</v>
      </c>
      <c r="D285" s="525" t="s">
        <v>1002</v>
      </c>
      <c r="E285" s="526" t="s">
        <v>911</v>
      </c>
      <c r="F285" s="567" t="s">
        <v>1003</v>
      </c>
      <c r="G285" s="520">
        <v>120000</v>
      </c>
      <c r="H285" s="527" t="s">
        <v>681</v>
      </c>
      <c r="I285" s="335">
        <f t="shared" si="4"/>
        <v>60</v>
      </c>
      <c r="J285" s="566"/>
      <c r="K285" s="467"/>
      <c r="L285" s="307"/>
      <c r="M285" s="307"/>
      <c r="N285" s="307"/>
      <c r="O285" s="307"/>
      <c r="P285" s="307"/>
      <c r="Q285" s="307"/>
      <c r="R285" s="307"/>
      <c r="S285" s="307"/>
      <c r="T285" s="307"/>
      <c r="U285" s="307"/>
      <c r="V285" s="307"/>
      <c r="W285" s="307"/>
      <c r="X285" s="307"/>
      <c r="Y285" s="307"/>
      <c r="Z285" s="307"/>
      <c r="AA285" s="307"/>
      <c r="AB285" s="307"/>
      <c r="AC285" s="307"/>
      <c r="AD285" s="307"/>
      <c r="AE285" s="307"/>
      <c r="AF285" s="307"/>
      <c r="AG285" s="307"/>
      <c r="AH285" s="307"/>
      <c r="AI285" s="307"/>
      <c r="AJ285" s="307"/>
      <c r="AK285" s="307"/>
      <c r="AL285" s="307"/>
      <c r="AM285" s="307"/>
      <c r="AN285" s="307"/>
      <c r="AO285" s="307"/>
      <c r="AP285" s="307"/>
      <c r="AQ285" s="307"/>
      <c r="AR285" s="307"/>
      <c r="AS285" s="307"/>
      <c r="AT285" s="307"/>
      <c r="AU285" s="307"/>
      <c r="AV285" s="307"/>
      <c r="AW285" s="307"/>
      <c r="AX285" s="307"/>
      <c r="AY285" s="307"/>
      <c r="AZ285" s="307"/>
      <c r="BA285" s="307"/>
      <c r="BB285" s="307"/>
      <c r="BC285" s="307"/>
      <c r="BD285" s="307"/>
      <c r="BE285" s="307"/>
      <c r="BF285" s="307"/>
      <c r="BG285" s="307"/>
      <c r="BH285" s="307"/>
      <c r="BI285" s="307"/>
      <c r="BJ285" s="307"/>
      <c r="BK285" s="307"/>
      <c r="BL285" s="307"/>
      <c r="BM285" s="307"/>
      <c r="BN285" s="307"/>
      <c r="BO285" s="307"/>
      <c r="BP285" s="307"/>
      <c r="BQ285" s="307"/>
      <c r="BR285" s="307"/>
      <c r="BS285" s="307"/>
      <c r="BT285" s="307"/>
      <c r="BU285" s="307"/>
    </row>
    <row r="286" spans="1:73" s="432" customFormat="1" x14ac:dyDescent="0.3">
      <c r="A286" s="975"/>
      <c r="B286" s="505">
        <v>44686</v>
      </c>
      <c r="C286" s="522">
        <v>1735</v>
      </c>
      <c r="D286" s="522" t="s">
        <v>1002</v>
      </c>
      <c r="E286" s="523" t="s">
        <v>877</v>
      </c>
      <c r="F286" s="568" t="s">
        <v>1003</v>
      </c>
      <c r="G286" s="517">
        <v>120000</v>
      </c>
      <c r="H286" s="524" t="s">
        <v>681</v>
      </c>
      <c r="I286" s="335">
        <f t="shared" si="4"/>
        <v>60</v>
      </c>
      <c r="J286" s="566"/>
      <c r="K286" s="46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307"/>
      <c r="AO286" s="307"/>
      <c r="AP286" s="307"/>
      <c r="AQ286" s="307"/>
      <c r="AR286" s="307"/>
      <c r="AS286" s="307"/>
      <c r="AT286" s="307"/>
      <c r="AU286" s="307"/>
      <c r="AV286" s="307"/>
      <c r="AW286" s="307"/>
      <c r="AX286" s="307"/>
      <c r="AY286" s="307"/>
      <c r="AZ286" s="307"/>
      <c r="BA286" s="307"/>
      <c r="BB286" s="307"/>
      <c r="BC286" s="307"/>
      <c r="BD286" s="307"/>
      <c r="BE286" s="307"/>
      <c r="BF286" s="307"/>
      <c r="BG286" s="307"/>
      <c r="BH286" s="307"/>
      <c r="BI286" s="307"/>
      <c r="BJ286" s="307"/>
      <c r="BK286" s="307"/>
      <c r="BL286" s="307"/>
      <c r="BM286" s="307"/>
      <c r="BN286" s="307"/>
      <c r="BO286" s="307"/>
      <c r="BP286" s="307"/>
      <c r="BQ286" s="307"/>
      <c r="BR286" s="307"/>
      <c r="BS286" s="307"/>
      <c r="BT286" s="307"/>
      <c r="BU286" s="307"/>
    </row>
    <row r="287" spans="1:73" s="432" customFormat="1" x14ac:dyDescent="0.3">
      <c r="A287" s="975"/>
      <c r="B287" s="510">
        <v>44693</v>
      </c>
      <c r="C287" s="525">
        <v>1736</v>
      </c>
      <c r="D287" s="525" t="s">
        <v>906</v>
      </c>
      <c r="E287" s="526" t="s">
        <v>911</v>
      </c>
      <c r="F287" s="569" t="s">
        <v>1004</v>
      </c>
      <c r="G287" s="520">
        <v>160000</v>
      </c>
      <c r="H287" s="527" t="s">
        <v>681</v>
      </c>
      <c r="I287" s="335">
        <f t="shared" si="4"/>
        <v>80</v>
      </c>
      <c r="J287" s="501"/>
      <c r="K287" s="441"/>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307"/>
      <c r="AO287" s="307"/>
      <c r="AP287" s="307"/>
      <c r="AQ287" s="307"/>
      <c r="AR287" s="307"/>
      <c r="AS287" s="307"/>
      <c r="AT287" s="307"/>
      <c r="AU287" s="307"/>
      <c r="AV287" s="307"/>
      <c r="AW287" s="307"/>
      <c r="AX287" s="307"/>
      <c r="AY287" s="307"/>
      <c r="AZ287" s="307"/>
      <c r="BA287" s="307"/>
      <c r="BB287" s="307"/>
      <c r="BC287" s="307"/>
      <c r="BD287" s="307"/>
      <c r="BE287" s="307"/>
      <c r="BF287" s="307"/>
      <c r="BG287" s="307"/>
      <c r="BH287" s="307"/>
      <c r="BI287" s="307"/>
      <c r="BJ287" s="307"/>
      <c r="BK287" s="307"/>
      <c r="BL287" s="307"/>
      <c r="BM287" s="307"/>
      <c r="BN287" s="307"/>
      <c r="BO287" s="307"/>
      <c r="BP287" s="307"/>
      <c r="BQ287" s="307"/>
      <c r="BR287" s="307"/>
      <c r="BS287" s="307"/>
      <c r="BT287" s="307"/>
      <c r="BU287" s="307"/>
    </row>
    <row r="288" spans="1:73" s="432" customFormat="1" x14ac:dyDescent="0.3">
      <c r="A288" s="975"/>
      <c r="B288" s="505">
        <v>44693</v>
      </c>
      <c r="C288" s="522">
        <v>1736</v>
      </c>
      <c r="D288" s="522" t="s">
        <v>906</v>
      </c>
      <c r="E288" s="523" t="s">
        <v>877</v>
      </c>
      <c r="F288" s="528" t="s">
        <v>1004</v>
      </c>
      <c r="G288" s="517">
        <v>160000</v>
      </c>
      <c r="H288" s="524" t="s">
        <v>681</v>
      </c>
      <c r="I288" s="335">
        <f t="shared" si="4"/>
        <v>80</v>
      </c>
      <c r="J288" s="501"/>
      <c r="K288" s="441"/>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307"/>
      <c r="AX288" s="307"/>
      <c r="AY288" s="307"/>
      <c r="AZ288" s="307"/>
      <c r="BA288" s="307"/>
      <c r="BB288" s="307"/>
      <c r="BC288" s="307"/>
      <c r="BD288" s="307"/>
      <c r="BE288" s="307"/>
      <c r="BF288" s="307"/>
      <c r="BG288" s="307"/>
      <c r="BH288" s="307"/>
      <c r="BI288" s="307"/>
      <c r="BJ288" s="307"/>
      <c r="BK288" s="307"/>
      <c r="BL288" s="307"/>
      <c r="BM288" s="307"/>
      <c r="BN288" s="307"/>
      <c r="BO288" s="307"/>
      <c r="BP288" s="307"/>
      <c r="BQ288" s="307"/>
      <c r="BR288" s="307"/>
      <c r="BS288" s="307"/>
      <c r="BT288" s="307"/>
      <c r="BU288" s="307"/>
    </row>
    <row r="289" spans="1:73" s="534" customFormat="1" x14ac:dyDescent="0.3">
      <c r="A289" s="975"/>
      <c r="B289" s="529">
        <v>44693</v>
      </c>
      <c r="C289" s="530">
        <v>1737</v>
      </c>
      <c r="D289" s="530" t="s">
        <v>822</v>
      </c>
      <c r="E289" s="414" t="s">
        <v>820</v>
      </c>
      <c r="F289" s="531" t="s">
        <v>1005</v>
      </c>
      <c r="G289" s="416">
        <v>3250000</v>
      </c>
      <c r="H289" s="417" t="s">
        <v>681</v>
      </c>
      <c r="I289" s="335">
        <f t="shared" si="4"/>
        <v>1625</v>
      </c>
      <c r="J289" s="501"/>
      <c r="K289" s="418"/>
      <c r="L289" s="533"/>
      <c r="M289" s="533"/>
      <c r="N289" s="533"/>
      <c r="O289" s="533"/>
      <c r="P289" s="533"/>
      <c r="Q289" s="533"/>
      <c r="R289" s="533"/>
      <c r="S289" s="533"/>
      <c r="T289" s="533"/>
      <c r="U289" s="533"/>
      <c r="V289" s="533"/>
      <c r="W289" s="533"/>
      <c r="X289" s="533"/>
      <c r="Y289" s="533"/>
      <c r="Z289" s="533"/>
      <c r="AA289" s="533"/>
      <c r="AB289" s="533"/>
      <c r="AC289" s="533"/>
      <c r="AD289" s="533"/>
      <c r="AE289" s="533"/>
      <c r="AF289" s="533"/>
      <c r="AG289" s="533"/>
      <c r="AH289" s="533"/>
      <c r="AI289" s="533"/>
      <c r="AJ289" s="533"/>
      <c r="AK289" s="533"/>
      <c r="AL289" s="533"/>
      <c r="AM289" s="533"/>
      <c r="AN289" s="533"/>
      <c r="AO289" s="533"/>
      <c r="AP289" s="533"/>
      <c r="AQ289" s="533"/>
      <c r="AR289" s="533"/>
      <c r="AS289" s="533"/>
      <c r="AT289" s="533"/>
      <c r="AU289" s="533"/>
      <c r="AV289" s="533"/>
      <c r="AW289" s="533"/>
      <c r="AX289" s="533"/>
      <c r="AY289" s="533"/>
      <c r="AZ289" s="533"/>
      <c r="BA289" s="533"/>
      <c r="BB289" s="533"/>
      <c r="BC289" s="533"/>
      <c r="BD289" s="533"/>
      <c r="BE289" s="533"/>
      <c r="BF289" s="533"/>
      <c r="BG289" s="533"/>
      <c r="BH289" s="533"/>
      <c r="BI289" s="533"/>
      <c r="BJ289" s="533"/>
      <c r="BK289" s="533"/>
      <c r="BL289" s="533"/>
      <c r="BM289" s="533"/>
      <c r="BN289" s="533"/>
      <c r="BO289" s="533"/>
      <c r="BP289" s="533"/>
      <c r="BQ289" s="533"/>
      <c r="BR289" s="533"/>
      <c r="BS289" s="533"/>
      <c r="BT289" s="533"/>
      <c r="BU289" s="533"/>
    </row>
    <row r="290" spans="1:73" s="534" customFormat="1" x14ac:dyDescent="0.3">
      <c r="A290" s="975"/>
      <c r="B290" s="529">
        <v>44693</v>
      </c>
      <c r="C290" s="530">
        <v>1738</v>
      </c>
      <c r="D290" s="530" t="s">
        <v>1006</v>
      </c>
      <c r="E290" s="414" t="s">
        <v>820</v>
      </c>
      <c r="F290" s="531" t="s">
        <v>1007</v>
      </c>
      <c r="G290" s="416">
        <v>750000</v>
      </c>
      <c r="H290" s="417" t="s">
        <v>681</v>
      </c>
      <c r="I290" s="335">
        <f t="shared" si="4"/>
        <v>375</v>
      </c>
      <c r="J290" s="501"/>
      <c r="K290" s="418"/>
      <c r="L290" s="533"/>
      <c r="M290" s="533"/>
      <c r="N290" s="533"/>
      <c r="O290" s="533"/>
      <c r="P290" s="533"/>
      <c r="Q290" s="533"/>
      <c r="R290" s="533"/>
      <c r="S290" s="533"/>
      <c r="T290" s="533"/>
      <c r="U290" s="533"/>
      <c r="V290" s="533"/>
      <c r="W290" s="533"/>
      <c r="X290" s="533"/>
      <c r="Y290" s="533"/>
      <c r="Z290" s="533"/>
      <c r="AA290" s="533"/>
      <c r="AB290" s="533"/>
      <c r="AC290" s="533"/>
      <c r="AD290" s="533"/>
      <c r="AE290" s="533"/>
      <c r="AF290" s="533"/>
      <c r="AG290" s="533"/>
      <c r="AH290" s="533"/>
      <c r="AI290" s="533"/>
      <c r="AJ290" s="533"/>
      <c r="AK290" s="533"/>
      <c r="AL290" s="533"/>
      <c r="AM290" s="533"/>
      <c r="AN290" s="533"/>
      <c r="AO290" s="533"/>
      <c r="AP290" s="533"/>
      <c r="AQ290" s="533"/>
      <c r="AR290" s="533"/>
      <c r="AS290" s="533"/>
      <c r="AT290" s="533"/>
      <c r="AU290" s="533"/>
      <c r="AV290" s="533"/>
      <c r="AW290" s="533"/>
      <c r="AX290" s="533"/>
      <c r="AY290" s="533"/>
      <c r="AZ290" s="533"/>
      <c r="BA290" s="533"/>
      <c r="BB290" s="533"/>
      <c r="BC290" s="533"/>
      <c r="BD290" s="533"/>
      <c r="BE290" s="533"/>
      <c r="BF290" s="533"/>
      <c r="BG290" s="533"/>
      <c r="BH290" s="533"/>
      <c r="BI290" s="533"/>
      <c r="BJ290" s="533"/>
      <c r="BK290" s="533"/>
      <c r="BL290" s="533"/>
      <c r="BM290" s="533"/>
      <c r="BN290" s="533"/>
      <c r="BO290" s="533"/>
      <c r="BP290" s="533"/>
      <c r="BQ290" s="533"/>
      <c r="BR290" s="533"/>
      <c r="BS290" s="533"/>
      <c r="BT290" s="533"/>
      <c r="BU290" s="533"/>
    </row>
    <row r="291" spans="1:73" s="432" customFormat="1" x14ac:dyDescent="0.3">
      <c r="A291" s="975"/>
      <c r="B291" s="505">
        <v>44698</v>
      </c>
      <c r="C291" s="522">
        <v>1738</v>
      </c>
      <c r="D291" s="522" t="s">
        <v>1008</v>
      </c>
      <c r="E291" s="523" t="s">
        <v>877</v>
      </c>
      <c r="F291" s="528" t="s">
        <v>1009</v>
      </c>
      <c r="G291" s="517">
        <v>300000</v>
      </c>
      <c r="H291" s="524" t="s">
        <v>681</v>
      </c>
      <c r="I291" s="335">
        <f t="shared" si="4"/>
        <v>150</v>
      </c>
      <c r="J291" s="501"/>
      <c r="K291" s="46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307"/>
      <c r="AO291" s="307"/>
      <c r="AP291" s="307"/>
      <c r="AQ291" s="307"/>
      <c r="AR291" s="307"/>
      <c r="AS291" s="307"/>
      <c r="AT291" s="307"/>
      <c r="AU291" s="307"/>
      <c r="AV291" s="307"/>
      <c r="AW291" s="307"/>
      <c r="AX291" s="307"/>
      <c r="AY291" s="307"/>
      <c r="AZ291" s="307"/>
      <c r="BA291" s="307"/>
      <c r="BB291" s="307"/>
      <c r="BC291" s="307"/>
      <c r="BD291" s="307"/>
      <c r="BE291" s="307"/>
      <c r="BF291" s="307"/>
      <c r="BG291" s="307"/>
      <c r="BH291" s="307"/>
      <c r="BI291" s="307"/>
      <c r="BJ291" s="307"/>
      <c r="BK291" s="307"/>
      <c r="BL291" s="307"/>
      <c r="BM291" s="307"/>
      <c r="BN291" s="307"/>
      <c r="BO291" s="307"/>
      <c r="BP291" s="307"/>
      <c r="BQ291" s="307"/>
      <c r="BR291" s="307"/>
      <c r="BS291" s="307"/>
      <c r="BT291" s="307"/>
      <c r="BU291" s="307"/>
    </row>
    <row r="292" spans="1:73" s="432" customFormat="1" x14ac:dyDescent="0.3">
      <c r="A292" s="975"/>
      <c r="B292" s="505">
        <v>44701</v>
      </c>
      <c r="C292" s="522">
        <v>1739</v>
      </c>
      <c r="D292" s="522" t="s">
        <v>790</v>
      </c>
      <c r="E292" s="523" t="s">
        <v>877</v>
      </c>
      <c r="F292" s="570" t="s">
        <v>791</v>
      </c>
      <c r="G292" s="507">
        <v>892100</v>
      </c>
      <c r="H292" s="524" t="s">
        <v>681</v>
      </c>
      <c r="I292" s="335">
        <f t="shared" si="4"/>
        <v>446.05</v>
      </c>
      <c r="J292" s="501"/>
      <c r="K292" s="46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307"/>
      <c r="AO292" s="307"/>
      <c r="AP292" s="307"/>
      <c r="AQ292" s="307"/>
      <c r="AR292" s="307"/>
      <c r="AS292" s="307"/>
      <c r="AT292" s="307"/>
      <c r="AU292" s="307"/>
      <c r="AV292" s="307"/>
      <c r="AW292" s="307"/>
      <c r="AX292" s="307"/>
      <c r="AY292" s="307"/>
      <c r="AZ292" s="307"/>
      <c r="BA292" s="307"/>
      <c r="BB292" s="307"/>
      <c r="BC292" s="307"/>
      <c r="BD292" s="307"/>
      <c r="BE292" s="307"/>
      <c r="BF292" s="307"/>
      <c r="BG292" s="307"/>
      <c r="BH292" s="307"/>
      <c r="BI292" s="307"/>
      <c r="BJ292" s="307"/>
      <c r="BK292" s="307"/>
      <c r="BL292" s="307"/>
      <c r="BM292" s="307"/>
      <c r="BN292" s="307"/>
      <c r="BO292" s="307"/>
      <c r="BP292" s="307"/>
      <c r="BQ292" s="307"/>
      <c r="BR292" s="307"/>
      <c r="BS292" s="307"/>
      <c r="BT292" s="307"/>
      <c r="BU292" s="307"/>
    </row>
    <row r="293" spans="1:73" s="432" customFormat="1" x14ac:dyDescent="0.3">
      <c r="A293" s="975"/>
      <c r="B293" s="510">
        <v>44701</v>
      </c>
      <c r="C293" s="525">
        <v>1739</v>
      </c>
      <c r="D293" s="525" t="s">
        <v>790</v>
      </c>
      <c r="E293" s="526" t="s">
        <v>911</v>
      </c>
      <c r="F293" s="571" t="s">
        <v>791</v>
      </c>
      <c r="G293" s="514">
        <v>892100</v>
      </c>
      <c r="H293" s="527" t="s">
        <v>681</v>
      </c>
      <c r="I293" s="335">
        <f t="shared" si="4"/>
        <v>446.05</v>
      </c>
      <c r="J293" s="501"/>
      <c r="K293" s="467"/>
      <c r="L293" s="307"/>
      <c r="M293" s="307"/>
      <c r="N293" s="307"/>
      <c r="O293" s="307"/>
      <c r="P293" s="307"/>
      <c r="Q293" s="307"/>
      <c r="R293" s="307"/>
      <c r="S293" s="307"/>
      <c r="T293" s="307"/>
      <c r="U293" s="307"/>
      <c r="V293" s="307"/>
      <c r="W293" s="307"/>
      <c r="X293" s="307"/>
      <c r="Y293" s="307"/>
      <c r="Z293" s="307"/>
      <c r="AA293" s="307"/>
      <c r="AB293" s="307"/>
      <c r="AC293" s="307"/>
      <c r="AD293" s="307"/>
      <c r="AE293" s="307"/>
      <c r="AF293" s="307"/>
      <c r="AG293" s="307"/>
      <c r="AH293" s="307"/>
      <c r="AI293" s="307"/>
      <c r="AJ293" s="307"/>
      <c r="AK293" s="307"/>
      <c r="AL293" s="307"/>
      <c r="AM293" s="307"/>
      <c r="AN293" s="307"/>
      <c r="AO293" s="307"/>
      <c r="AP293" s="307"/>
      <c r="AQ293" s="307"/>
      <c r="AR293" s="307"/>
      <c r="AS293" s="307"/>
      <c r="AT293" s="307"/>
      <c r="AU293" s="307"/>
      <c r="AV293" s="307"/>
      <c r="AW293" s="307"/>
      <c r="AX293" s="307"/>
      <c r="AY293" s="307"/>
      <c r="AZ293" s="307"/>
      <c r="BA293" s="307"/>
      <c r="BB293" s="307"/>
      <c r="BC293" s="307"/>
      <c r="BD293" s="307"/>
      <c r="BE293" s="307"/>
      <c r="BF293" s="307"/>
      <c r="BG293" s="307"/>
      <c r="BH293" s="307"/>
      <c r="BI293" s="307"/>
      <c r="BJ293" s="307"/>
      <c r="BK293" s="307"/>
      <c r="BL293" s="307"/>
      <c r="BM293" s="307"/>
      <c r="BN293" s="307"/>
      <c r="BO293" s="307"/>
      <c r="BP293" s="307"/>
      <c r="BQ293" s="307"/>
      <c r="BR293" s="307"/>
      <c r="BS293" s="307"/>
      <c r="BT293" s="307"/>
      <c r="BU293" s="307"/>
    </row>
    <row r="294" spans="1:73" s="534" customFormat="1" x14ac:dyDescent="0.3">
      <c r="A294" s="975"/>
      <c r="B294" s="529">
        <v>44701</v>
      </c>
      <c r="C294" s="530">
        <v>1740</v>
      </c>
      <c r="D294" s="572" t="s">
        <v>678</v>
      </c>
      <c r="E294" s="414" t="s">
        <v>820</v>
      </c>
      <c r="F294" s="573" t="s">
        <v>783</v>
      </c>
      <c r="G294" s="416">
        <f>9849000-107400</f>
        <v>9741600</v>
      </c>
      <c r="H294" s="417" t="s">
        <v>681</v>
      </c>
      <c r="I294" s="335">
        <f t="shared" si="4"/>
        <v>4870.8</v>
      </c>
      <c r="J294" s="501"/>
      <c r="K294" s="418"/>
      <c r="L294" s="533"/>
      <c r="M294" s="533"/>
      <c r="N294" s="533"/>
      <c r="O294" s="533"/>
      <c r="P294" s="533"/>
      <c r="Q294" s="533"/>
      <c r="R294" s="533"/>
      <c r="S294" s="533"/>
      <c r="T294" s="533"/>
      <c r="U294" s="533"/>
      <c r="V294" s="533"/>
      <c r="W294" s="533"/>
      <c r="X294" s="533"/>
      <c r="Y294" s="533"/>
      <c r="Z294" s="533"/>
      <c r="AA294" s="533"/>
      <c r="AB294" s="533"/>
      <c r="AC294" s="533"/>
      <c r="AD294" s="533"/>
      <c r="AE294" s="533"/>
      <c r="AF294" s="533"/>
      <c r="AG294" s="533"/>
      <c r="AH294" s="533"/>
      <c r="AI294" s="533"/>
      <c r="AJ294" s="533"/>
      <c r="AK294" s="533"/>
      <c r="AL294" s="533"/>
      <c r="AM294" s="533"/>
      <c r="AN294" s="533"/>
      <c r="AO294" s="533"/>
      <c r="AP294" s="533"/>
      <c r="AQ294" s="533"/>
      <c r="AR294" s="533"/>
      <c r="AS294" s="533"/>
      <c r="AT294" s="533"/>
      <c r="AU294" s="533"/>
      <c r="AV294" s="533"/>
      <c r="AW294" s="533"/>
      <c r="AX294" s="533"/>
      <c r="AY294" s="533"/>
      <c r="AZ294" s="533"/>
      <c r="BA294" s="533"/>
      <c r="BB294" s="533"/>
      <c r="BC294" s="533"/>
      <c r="BD294" s="533"/>
      <c r="BE294" s="533"/>
      <c r="BF294" s="533"/>
      <c r="BG294" s="533"/>
      <c r="BH294" s="533"/>
      <c r="BI294" s="533"/>
      <c r="BJ294" s="533"/>
      <c r="BK294" s="533"/>
      <c r="BL294" s="533"/>
      <c r="BM294" s="533"/>
      <c r="BN294" s="533"/>
      <c r="BO294" s="533"/>
      <c r="BP294" s="533"/>
      <c r="BQ294" s="533"/>
      <c r="BR294" s="533"/>
      <c r="BS294" s="533"/>
      <c r="BT294" s="533"/>
      <c r="BU294" s="533"/>
    </row>
    <row r="295" spans="1:73" s="534" customFormat="1" x14ac:dyDescent="0.3">
      <c r="A295" s="975"/>
      <c r="B295" s="529">
        <v>44706</v>
      </c>
      <c r="C295" s="530">
        <v>1741</v>
      </c>
      <c r="D295" s="572" t="s">
        <v>790</v>
      </c>
      <c r="E295" s="414" t="s">
        <v>820</v>
      </c>
      <c r="F295" s="574" t="s">
        <v>791</v>
      </c>
      <c r="G295" s="416">
        <v>3062400</v>
      </c>
      <c r="H295" s="417" t="s">
        <v>681</v>
      </c>
      <c r="I295" s="335">
        <f t="shared" si="4"/>
        <v>1531.2</v>
      </c>
      <c r="J295" s="501"/>
      <c r="K295" s="418"/>
      <c r="L295" s="533"/>
      <c r="M295" s="533"/>
      <c r="N295" s="533"/>
      <c r="O295" s="533"/>
      <c r="P295" s="533"/>
      <c r="Q295" s="533"/>
      <c r="R295" s="533"/>
      <c r="S295" s="533"/>
      <c r="T295" s="533"/>
      <c r="U295" s="533"/>
      <c r="V295" s="533"/>
      <c r="W295" s="533"/>
      <c r="X295" s="533"/>
      <c r="Y295" s="533"/>
      <c r="Z295" s="533"/>
      <c r="AA295" s="533"/>
      <c r="AB295" s="533"/>
      <c r="AC295" s="533"/>
      <c r="AD295" s="533"/>
      <c r="AE295" s="533"/>
      <c r="AF295" s="533"/>
      <c r="AG295" s="533"/>
      <c r="AH295" s="533"/>
      <c r="AI295" s="533"/>
      <c r="AJ295" s="533"/>
      <c r="AK295" s="533"/>
      <c r="AL295" s="533"/>
      <c r="AM295" s="533"/>
      <c r="AN295" s="533"/>
      <c r="AO295" s="533"/>
      <c r="AP295" s="533"/>
      <c r="AQ295" s="533"/>
      <c r="AR295" s="533"/>
      <c r="AS295" s="533"/>
      <c r="AT295" s="533"/>
      <c r="AU295" s="533"/>
      <c r="AV295" s="533"/>
      <c r="AW295" s="533"/>
      <c r="AX295" s="533"/>
      <c r="AY295" s="533"/>
      <c r="AZ295" s="533"/>
      <c r="BA295" s="533"/>
      <c r="BB295" s="533"/>
      <c r="BC295" s="533"/>
      <c r="BD295" s="533"/>
      <c r="BE295" s="533"/>
      <c r="BF295" s="533"/>
      <c r="BG295" s="533"/>
      <c r="BH295" s="533"/>
      <c r="BI295" s="533"/>
      <c r="BJ295" s="533"/>
      <c r="BK295" s="533"/>
      <c r="BL295" s="533"/>
      <c r="BM295" s="533"/>
      <c r="BN295" s="533"/>
      <c r="BO295" s="533"/>
      <c r="BP295" s="533"/>
      <c r="BQ295" s="533"/>
      <c r="BR295" s="533"/>
      <c r="BS295" s="533"/>
      <c r="BT295" s="533"/>
      <c r="BU295" s="533"/>
    </row>
    <row r="296" spans="1:73" s="534" customFormat="1" x14ac:dyDescent="0.3">
      <c r="A296" s="975"/>
      <c r="B296" s="529">
        <v>44706</v>
      </c>
      <c r="C296" s="530">
        <v>1742</v>
      </c>
      <c r="D296" s="572" t="s">
        <v>1001</v>
      </c>
      <c r="E296" s="414" t="s">
        <v>820</v>
      </c>
      <c r="F296" s="575" t="s">
        <v>999</v>
      </c>
      <c r="G296" s="416">
        <v>2528000</v>
      </c>
      <c r="H296" s="417" t="s">
        <v>681</v>
      </c>
      <c r="I296" s="335">
        <f t="shared" si="4"/>
        <v>1264</v>
      </c>
      <c r="J296" s="440"/>
      <c r="K296" s="418"/>
      <c r="L296" s="533"/>
      <c r="M296" s="533"/>
      <c r="N296" s="533"/>
      <c r="O296" s="533"/>
      <c r="P296" s="533"/>
      <c r="Q296" s="533"/>
      <c r="R296" s="533"/>
      <c r="S296" s="533"/>
      <c r="T296" s="533"/>
      <c r="U296" s="533"/>
      <c r="V296" s="533"/>
      <c r="W296" s="533"/>
      <c r="X296" s="533"/>
      <c r="Y296" s="533"/>
      <c r="Z296" s="533"/>
      <c r="AA296" s="533"/>
      <c r="AB296" s="533"/>
      <c r="AC296" s="533"/>
      <c r="AD296" s="533"/>
      <c r="AE296" s="533"/>
      <c r="AF296" s="533"/>
      <c r="AG296" s="533"/>
      <c r="AH296" s="533"/>
      <c r="AI296" s="533"/>
      <c r="AJ296" s="533"/>
      <c r="AK296" s="533"/>
      <c r="AL296" s="533"/>
      <c r="AM296" s="533"/>
      <c r="AN296" s="533"/>
      <c r="AO296" s="533"/>
      <c r="AP296" s="533"/>
      <c r="AQ296" s="533"/>
      <c r="AR296" s="533"/>
      <c r="AS296" s="533"/>
      <c r="AT296" s="533"/>
      <c r="AU296" s="533"/>
      <c r="AV296" s="533"/>
      <c r="AW296" s="533"/>
      <c r="AX296" s="533"/>
      <c r="AY296" s="533"/>
      <c r="AZ296" s="533"/>
      <c r="BA296" s="533"/>
      <c r="BB296" s="533"/>
      <c r="BC296" s="533"/>
      <c r="BD296" s="533"/>
      <c r="BE296" s="533"/>
      <c r="BF296" s="533"/>
      <c r="BG296" s="533"/>
      <c r="BH296" s="533"/>
      <c r="BI296" s="533"/>
      <c r="BJ296" s="533"/>
      <c r="BK296" s="533"/>
      <c r="BL296" s="533"/>
      <c r="BM296" s="533"/>
      <c r="BN296" s="533"/>
      <c r="BO296" s="533"/>
      <c r="BP296" s="533"/>
      <c r="BQ296" s="533"/>
      <c r="BR296" s="533"/>
      <c r="BS296" s="533"/>
      <c r="BT296" s="533"/>
      <c r="BU296" s="533"/>
    </row>
    <row r="297" spans="1:73" s="534" customFormat="1" x14ac:dyDescent="0.3">
      <c r="A297" s="975"/>
      <c r="B297" s="576">
        <v>44706</v>
      </c>
      <c r="C297" s="577">
        <v>1743</v>
      </c>
      <c r="D297" s="578" t="s">
        <v>1010</v>
      </c>
      <c r="E297" s="579" t="s">
        <v>1011</v>
      </c>
      <c r="F297" s="580" t="s">
        <v>1012</v>
      </c>
      <c r="G297" s="581">
        <v>33285000</v>
      </c>
      <c r="H297" s="582" t="s">
        <v>681</v>
      </c>
      <c r="I297" s="335">
        <f t="shared" si="4"/>
        <v>16642.5</v>
      </c>
      <c r="J297" s="440"/>
      <c r="K297" s="583"/>
      <c r="L297" s="533"/>
      <c r="M297" s="533"/>
      <c r="N297" s="533"/>
      <c r="O297" s="533"/>
      <c r="P297" s="533"/>
      <c r="Q297" s="533"/>
      <c r="R297" s="533"/>
      <c r="S297" s="533"/>
      <c r="T297" s="533"/>
      <c r="U297" s="533"/>
      <c r="V297" s="533"/>
      <c r="W297" s="533"/>
      <c r="X297" s="533"/>
      <c r="Y297" s="533"/>
      <c r="Z297" s="533"/>
      <c r="AA297" s="533"/>
      <c r="AB297" s="533"/>
      <c r="AC297" s="533"/>
      <c r="AD297" s="533"/>
      <c r="AE297" s="533"/>
      <c r="AF297" s="533"/>
      <c r="AG297" s="533"/>
      <c r="AH297" s="533"/>
      <c r="AI297" s="533"/>
      <c r="AJ297" s="533"/>
      <c r="AK297" s="533"/>
      <c r="AL297" s="533"/>
      <c r="AM297" s="533"/>
      <c r="AN297" s="533"/>
      <c r="AO297" s="533"/>
      <c r="AP297" s="533"/>
      <c r="AQ297" s="533"/>
      <c r="AR297" s="533"/>
      <c r="AS297" s="533"/>
      <c r="AT297" s="533"/>
      <c r="AU297" s="533"/>
      <c r="AV297" s="533"/>
      <c r="AW297" s="533"/>
      <c r="AX297" s="533"/>
      <c r="AY297" s="533"/>
      <c r="AZ297" s="533"/>
      <c r="BA297" s="533"/>
      <c r="BB297" s="533"/>
      <c r="BC297" s="533"/>
      <c r="BD297" s="533"/>
      <c r="BE297" s="533"/>
      <c r="BF297" s="533"/>
      <c r="BG297" s="533"/>
      <c r="BH297" s="533"/>
      <c r="BI297" s="533"/>
      <c r="BJ297" s="533"/>
      <c r="BK297" s="533"/>
      <c r="BL297" s="533"/>
      <c r="BM297" s="533"/>
      <c r="BN297" s="533"/>
      <c r="BO297" s="533"/>
      <c r="BP297" s="533"/>
      <c r="BQ297" s="533"/>
      <c r="BR297" s="533"/>
      <c r="BS297" s="533"/>
      <c r="BT297" s="533"/>
      <c r="BU297" s="533"/>
    </row>
    <row r="298" spans="1:73" s="534" customFormat="1" x14ac:dyDescent="0.3">
      <c r="A298" s="975"/>
      <c r="B298" s="529">
        <v>44706</v>
      </c>
      <c r="C298" s="530">
        <v>1744</v>
      </c>
      <c r="D298" s="572" t="s">
        <v>1013</v>
      </c>
      <c r="E298" s="414" t="s">
        <v>820</v>
      </c>
      <c r="F298" s="573" t="s">
        <v>1014</v>
      </c>
      <c r="G298" s="416">
        <v>2019570</v>
      </c>
      <c r="H298" s="417" t="s">
        <v>681</v>
      </c>
      <c r="I298" s="335">
        <f t="shared" si="4"/>
        <v>1009.785</v>
      </c>
      <c r="J298" s="440"/>
      <c r="K298" s="418"/>
      <c r="L298" s="533"/>
      <c r="M298" s="533"/>
      <c r="N298" s="533"/>
      <c r="O298" s="533"/>
      <c r="P298" s="533"/>
      <c r="Q298" s="533"/>
      <c r="R298" s="533"/>
      <c r="S298" s="533"/>
      <c r="T298" s="533"/>
      <c r="U298" s="533"/>
      <c r="V298" s="533"/>
      <c r="W298" s="533"/>
      <c r="X298" s="533"/>
      <c r="Y298" s="533"/>
      <c r="Z298" s="533"/>
      <c r="AA298" s="533"/>
      <c r="AB298" s="533"/>
      <c r="AC298" s="533"/>
      <c r="AD298" s="533"/>
      <c r="AE298" s="533"/>
      <c r="AF298" s="533"/>
      <c r="AG298" s="533"/>
      <c r="AH298" s="533"/>
      <c r="AI298" s="533"/>
      <c r="AJ298" s="533"/>
      <c r="AK298" s="533"/>
      <c r="AL298" s="533"/>
      <c r="AM298" s="533"/>
      <c r="AN298" s="533"/>
      <c r="AO298" s="533"/>
      <c r="AP298" s="533"/>
      <c r="AQ298" s="533"/>
      <c r="AR298" s="533"/>
      <c r="AS298" s="533"/>
      <c r="AT298" s="533"/>
      <c r="AU298" s="533"/>
      <c r="AV298" s="533"/>
      <c r="AW298" s="533"/>
      <c r="AX298" s="533"/>
      <c r="AY298" s="533"/>
      <c r="AZ298" s="533"/>
      <c r="BA298" s="533"/>
      <c r="BB298" s="533"/>
      <c r="BC298" s="533"/>
      <c r="BD298" s="533"/>
      <c r="BE298" s="533"/>
      <c r="BF298" s="533"/>
      <c r="BG298" s="533"/>
      <c r="BH298" s="533"/>
      <c r="BI298" s="533"/>
      <c r="BJ298" s="533"/>
      <c r="BK298" s="533"/>
      <c r="BL298" s="533"/>
      <c r="BM298" s="533"/>
      <c r="BN298" s="533"/>
      <c r="BO298" s="533"/>
      <c r="BP298" s="533"/>
      <c r="BQ298" s="533"/>
      <c r="BR298" s="533"/>
      <c r="BS298" s="533"/>
      <c r="BT298" s="533"/>
      <c r="BU298" s="533"/>
    </row>
    <row r="299" spans="1:73" s="588" customFormat="1" x14ac:dyDescent="0.3">
      <c r="A299" s="975"/>
      <c r="B299" s="505">
        <v>44706</v>
      </c>
      <c r="C299" s="522">
        <v>1745</v>
      </c>
      <c r="D299" s="584" t="s">
        <v>1015</v>
      </c>
      <c r="E299" s="523" t="s">
        <v>877</v>
      </c>
      <c r="F299" s="585" t="s">
        <v>1016</v>
      </c>
      <c r="G299" s="517">
        <v>811000</v>
      </c>
      <c r="H299" s="524" t="s">
        <v>681</v>
      </c>
      <c r="I299" s="335">
        <f t="shared" si="4"/>
        <v>405.5</v>
      </c>
      <c r="J299" s="586"/>
      <c r="K299" s="467"/>
      <c r="L299" s="587"/>
      <c r="M299" s="587"/>
      <c r="N299" s="587"/>
      <c r="O299" s="587"/>
      <c r="P299" s="587"/>
      <c r="Q299" s="587"/>
      <c r="R299" s="587"/>
      <c r="S299" s="587"/>
      <c r="T299" s="587"/>
      <c r="U299" s="587"/>
      <c r="V299" s="587"/>
      <c r="W299" s="587"/>
      <c r="X299" s="587"/>
      <c r="Y299" s="587"/>
      <c r="Z299" s="587"/>
      <c r="AA299" s="587"/>
      <c r="AB299" s="587"/>
      <c r="AC299" s="587"/>
      <c r="AD299" s="587"/>
      <c r="AE299" s="587"/>
      <c r="AF299" s="587"/>
      <c r="AG299" s="587"/>
      <c r="AH299" s="587"/>
      <c r="AI299" s="587"/>
      <c r="AJ299" s="587"/>
      <c r="AK299" s="587"/>
      <c r="AL299" s="587"/>
      <c r="AM299" s="587"/>
      <c r="AN299" s="587"/>
      <c r="AO299" s="587"/>
      <c r="AP299" s="587"/>
      <c r="AQ299" s="587"/>
      <c r="AR299" s="587"/>
      <c r="AS299" s="587"/>
      <c r="AT299" s="587"/>
      <c r="AU299" s="587"/>
      <c r="AV299" s="587"/>
      <c r="AW299" s="587"/>
      <c r="AX299" s="587"/>
      <c r="AY299" s="587"/>
      <c r="AZ299" s="587"/>
      <c r="BA299" s="587"/>
      <c r="BB299" s="587"/>
      <c r="BC299" s="587"/>
      <c r="BD299" s="587"/>
      <c r="BE299" s="587"/>
      <c r="BF299" s="587"/>
      <c r="BG299" s="587"/>
      <c r="BH299" s="587"/>
      <c r="BI299" s="587"/>
      <c r="BJ299" s="587"/>
      <c r="BK299" s="587"/>
      <c r="BL299" s="587"/>
      <c r="BM299" s="587"/>
      <c r="BN299" s="587"/>
      <c r="BO299" s="587"/>
      <c r="BP299" s="587"/>
      <c r="BQ299" s="587"/>
      <c r="BR299" s="587"/>
      <c r="BS299" s="587"/>
      <c r="BT299" s="587"/>
      <c r="BU299" s="587"/>
    </row>
    <row r="300" spans="1:73" s="588" customFormat="1" x14ac:dyDescent="0.3">
      <c r="A300" s="976"/>
      <c r="B300" s="510">
        <v>44706</v>
      </c>
      <c r="C300" s="525">
        <v>1745</v>
      </c>
      <c r="D300" s="589" t="s">
        <v>1015</v>
      </c>
      <c r="E300" s="526" t="s">
        <v>911</v>
      </c>
      <c r="F300" s="590" t="s">
        <v>1016</v>
      </c>
      <c r="G300" s="520">
        <v>811000</v>
      </c>
      <c r="H300" s="527" t="s">
        <v>681</v>
      </c>
      <c r="I300" s="335">
        <f t="shared" si="4"/>
        <v>405.5</v>
      </c>
      <c r="J300" s="586"/>
      <c r="K300" s="467"/>
      <c r="L300" s="587"/>
      <c r="M300" s="587"/>
      <c r="N300" s="587"/>
      <c r="O300" s="587"/>
      <c r="P300" s="587"/>
      <c r="Q300" s="587"/>
      <c r="R300" s="587"/>
      <c r="S300" s="587"/>
      <c r="T300" s="587"/>
      <c r="U300" s="587"/>
      <c r="V300" s="587"/>
      <c r="W300" s="587"/>
      <c r="X300" s="587"/>
      <c r="Y300" s="587"/>
      <c r="Z300" s="587"/>
      <c r="AA300" s="587"/>
      <c r="AB300" s="587"/>
      <c r="AC300" s="587"/>
      <c r="AD300" s="587"/>
      <c r="AE300" s="587"/>
      <c r="AF300" s="587"/>
      <c r="AG300" s="587"/>
      <c r="AH300" s="587"/>
      <c r="AI300" s="587"/>
      <c r="AJ300" s="587"/>
      <c r="AK300" s="587"/>
      <c r="AL300" s="587"/>
      <c r="AM300" s="587"/>
      <c r="AN300" s="587"/>
      <c r="AO300" s="587"/>
      <c r="AP300" s="587"/>
      <c r="AQ300" s="587"/>
      <c r="AR300" s="587"/>
      <c r="AS300" s="587"/>
      <c r="AT300" s="587"/>
      <c r="AU300" s="587"/>
      <c r="AV300" s="587"/>
      <c r="AW300" s="587"/>
      <c r="AX300" s="587"/>
      <c r="AY300" s="587"/>
      <c r="AZ300" s="587"/>
      <c r="BA300" s="587"/>
      <c r="BB300" s="587"/>
      <c r="BC300" s="587"/>
      <c r="BD300" s="587"/>
      <c r="BE300" s="587"/>
      <c r="BF300" s="587"/>
      <c r="BG300" s="587"/>
      <c r="BH300" s="587"/>
      <c r="BI300" s="587"/>
      <c r="BJ300" s="587"/>
      <c r="BK300" s="587"/>
      <c r="BL300" s="587"/>
      <c r="BM300" s="587"/>
      <c r="BN300" s="587"/>
      <c r="BO300" s="587"/>
      <c r="BP300" s="587"/>
      <c r="BQ300" s="587"/>
      <c r="BR300" s="587"/>
      <c r="BS300" s="587"/>
      <c r="BT300" s="587"/>
      <c r="BU300" s="587"/>
    </row>
    <row r="301" spans="1:73" s="534" customFormat="1" x14ac:dyDescent="0.3">
      <c r="B301" s="549">
        <v>44706</v>
      </c>
      <c r="C301" s="522">
        <v>1746</v>
      </c>
      <c r="D301" s="584" t="s">
        <v>796</v>
      </c>
      <c r="E301" s="523"/>
      <c r="F301" s="591" t="s">
        <v>1017</v>
      </c>
      <c r="G301" s="517"/>
      <c r="H301" s="524" t="s">
        <v>681</v>
      </c>
      <c r="I301" s="592">
        <f t="shared" si="4"/>
        <v>0</v>
      </c>
      <c r="J301" s="440"/>
      <c r="K301" s="593"/>
      <c r="L301" s="533"/>
      <c r="M301" s="533"/>
      <c r="N301" s="533"/>
      <c r="O301" s="533"/>
      <c r="P301" s="533"/>
      <c r="Q301" s="533"/>
      <c r="R301" s="533"/>
      <c r="S301" s="533"/>
      <c r="T301" s="533"/>
      <c r="U301" s="533"/>
      <c r="V301" s="533"/>
      <c r="W301" s="533"/>
      <c r="X301" s="533"/>
      <c r="Y301" s="533"/>
      <c r="Z301" s="533"/>
      <c r="AA301" s="533"/>
      <c r="AB301" s="533"/>
      <c r="AC301" s="533"/>
      <c r="AD301" s="533"/>
      <c r="AE301" s="533"/>
      <c r="AF301" s="533"/>
      <c r="AG301" s="533"/>
      <c r="AH301" s="533"/>
      <c r="AI301" s="533"/>
      <c r="AJ301" s="533"/>
      <c r="AK301" s="533"/>
      <c r="AL301" s="533"/>
      <c r="AM301" s="533"/>
      <c r="AN301" s="533"/>
      <c r="AO301" s="533"/>
      <c r="AP301" s="533"/>
      <c r="AQ301" s="533"/>
      <c r="AR301" s="533"/>
      <c r="AS301" s="533"/>
      <c r="AT301" s="533"/>
      <c r="AU301" s="533"/>
      <c r="AV301" s="533"/>
      <c r="AW301" s="533"/>
      <c r="AX301" s="533"/>
      <c r="AY301" s="533"/>
      <c r="AZ301" s="533"/>
      <c r="BA301" s="533"/>
      <c r="BB301" s="533"/>
      <c r="BC301" s="533"/>
      <c r="BD301" s="533"/>
      <c r="BE301" s="533"/>
      <c r="BF301" s="533"/>
      <c r="BG301" s="533"/>
      <c r="BH301" s="533"/>
      <c r="BI301" s="533"/>
      <c r="BJ301" s="533"/>
      <c r="BK301" s="533"/>
      <c r="BL301" s="533"/>
      <c r="BM301" s="533"/>
      <c r="BN301" s="533"/>
      <c r="BO301" s="533"/>
      <c r="BP301" s="533"/>
      <c r="BQ301" s="533"/>
      <c r="BR301" s="533"/>
      <c r="BS301" s="533"/>
      <c r="BT301" s="533"/>
      <c r="BU301" s="533"/>
    </row>
    <row r="302" spans="1:73" s="432" customFormat="1" x14ac:dyDescent="0.3">
      <c r="B302" s="594">
        <v>44706</v>
      </c>
      <c r="C302" s="595">
        <v>1746</v>
      </c>
      <c r="D302" s="596" t="s">
        <v>796</v>
      </c>
      <c r="E302" s="579" t="s">
        <v>1011</v>
      </c>
      <c r="F302" s="597" t="s">
        <v>1018</v>
      </c>
      <c r="G302" s="598">
        <v>3540000</v>
      </c>
      <c r="H302" s="582" t="s">
        <v>681</v>
      </c>
      <c r="I302" s="335">
        <f t="shared" si="4"/>
        <v>1770</v>
      </c>
      <c r="J302" s="440"/>
      <c r="K302" s="583"/>
      <c r="L302" s="307"/>
      <c r="M302" s="307"/>
      <c r="N302" s="307"/>
      <c r="O302" s="307"/>
      <c r="P302" s="307"/>
      <c r="Q302" s="307"/>
      <c r="R302" s="307"/>
      <c r="S302" s="307"/>
      <c r="T302" s="307"/>
      <c r="U302" s="307"/>
      <c r="V302" s="307"/>
      <c r="W302" s="307"/>
      <c r="X302" s="307"/>
      <c r="Y302" s="307"/>
      <c r="Z302" s="307"/>
      <c r="AA302" s="307"/>
      <c r="AB302" s="307"/>
      <c r="AC302" s="307"/>
      <c r="AD302" s="307"/>
      <c r="AE302" s="307"/>
      <c r="AF302" s="307"/>
      <c r="AG302" s="307"/>
      <c r="AH302" s="307"/>
      <c r="AI302" s="307"/>
      <c r="AJ302" s="307"/>
      <c r="AK302" s="307"/>
      <c r="AL302" s="307"/>
      <c r="AM302" s="307"/>
      <c r="AN302" s="307"/>
      <c r="AO302" s="307"/>
      <c r="AP302" s="307"/>
      <c r="AQ302" s="307"/>
      <c r="AR302" s="307"/>
      <c r="AS302" s="307"/>
      <c r="AT302" s="307"/>
      <c r="AU302" s="307"/>
      <c r="AV302" s="307"/>
      <c r="AW302" s="307"/>
      <c r="AX302" s="307"/>
      <c r="AY302" s="307"/>
      <c r="AZ302" s="307"/>
      <c r="BA302" s="307"/>
      <c r="BB302" s="307"/>
      <c r="BC302" s="307"/>
      <c r="BD302" s="307"/>
      <c r="BE302" s="307"/>
      <c r="BF302" s="307"/>
      <c r="BG302" s="307"/>
      <c r="BH302" s="307"/>
      <c r="BI302" s="307"/>
      <c r="BJ302" s="307"/>
      <c r="BK302" s="307"/>
      <c r="BL302" s="307"/>
      <c r="BM302" s="307"/>
      <c r="BN302" s="307"/>
      <c r="BO302" s="307"/>
      <c r="BP302" s="307"/>
      <c r="BQ302" s="307"/>
      <c r="BR302" s="307"/>
      <c r="BS302" s="307"/>
      <c r="BT302" s="307"/>
      <c r="BU302" s="307"/>
    </row>
    <row r="303" spans="1:73" s="432" customFormat="1" x14ac:dyDescent="0.3">
      <c r="B303" s="594">
        <v>44706</v>
      </c>
      <c r="C303" s="595">
        <v>1746</v>
      </c>
      <c r="D303" s="596" t="s">
        <v>796</v>
      </c>
      <c r="E303" s="579" t="s">
        <v>1011</v>
      </c>
      <c r="F303" s="597" t="s">
        <v>1019</v>
      </c>
      <c r="G303" s="598">
        <v>3285000</v>
      </c>
      <c r="H303" s="582" t="s">
        <v>681</v>
      </c>
      <c r="I303" s="335">
        <f t="shared" si="4"/>
        <v>1642.5</v>
      </c>
      <c r="J303" s="440"/>
      <c r="K303" s="583"/>
      <c r="L303" s="307"/>
      <c r="M303" s="307"/>
      <c r="N303" s="307"/>
      <c r="O303" s="307"/>
      <c r="P303" s="307"/>
      <c r="Q303" s="307"/>
      <c r="R303" s="307"/>
      <c r="S303" s="307"/>
      <c r="T303" s="307"/>
      <c r="U303" s="307"/>
      <c r="V303" s="307"/>
      <c r="W303" s="307"/>
      <c r="X303" s="307"/>
      <c r="Y303" s="307"/>
      <c r="Z303" s="307"/>
      <c r="AA303" s="307"/>
      <c r="AB303" s="307"/>
      <c r="AC303" s="307"/>
      <c r="AD303" s="307"/>
      <c r="AE303" s="307"/>
      <c r="AF303" s="307"/>
      <c r="AG303" s="307"/>
      <c r="AH303" s="307"/>
      <c r="AI303" s="307"/>
      <c r="AJ303" s="307"/>
      <c r="AK303" s="307"/>
      <c r="AL303" s="307"/>
      <c r="AM303" s="307"/>
      <c r="AN303" s="307"/>
      <c r="AO303" s="307"/>
      <c r="AP303" s="307"/>
      <c r="AQ303" s="307"/>
      <c r="AR303" s="307"/>
      <c r="AS303" s="307"/>
      <c r="AT303" s="307"/>
      <c r="AU303" s="307"/>
      <c r="AV303" s="307"/>
      <c r="AW303" s="307"/>
      <c r="AX303" s="307"/>
      <c r="AY303" s="307"/>
      <c r="AZ303" s="307"/>
      <c r="BA303" s="307"/>
      <c r="BB303" s="307"/>
      <c r="BC303" s="307"/>
      <c r="BD303" s="307"/>
      <c r="BE303" s="307"/>
      <c r="BF303" s="307"/>
      <c r="BG303" s="307"/>
      <c r="BH303" s="307"/>
      <c r="BI303" s="307"/>
      <c r="BJ303" s="307"/>
      <c r="BK303" s="307"/>
      <c r="BL303" s="307"/>
      <c r="BM303" s="307"/>
      <c r="BN303" s="307"/>
      <c r="BO303" s="307"/>
      <c r="BP303" s="307"/>
      <c r="BQ303" s="307"/>
      <c r="BR303" s="307"/>
      <c r="BS303" s="307"/>
      <c r="BT303" s="307"/>
      <c r="BU303" s="307"/>
    </row>
    <row r="304" spans="1:73" s="432" customFormat="1" x14ac:dyDescent="0.3">
      <c r="B304" s="594">
        <v>44706</v>
      </c>
      <c r="C304" s="595">
        <v>1746</v>
      </c>
      <c r="D304" s="596" t="s">
        <v>796</v>
      </c>
      <c r="E304" s="579" t="s">
        <v>1011</v>
      </c>
      <c r="F304" s="597" t="s">
        <v>1020</v>
      </c>
      <c r="G304" s="598">
        <v>3055000</v>
      </c>
      <c r="H304" s="582" t="s">
        <v>681</v>
      </c>
      <c r="I304" s="335">
        <f t="shared" si="4"/>
        <v>1527.5</v>
      </c>
      <c r="J304" s="440"/>
      <c r="K304" s="583"/>
      <c r="L304" s="307"/>
      <c r="M304" s="307"/>
      <c r="N304" s="307"/>
      <c r="O304" s="307"/>
      <c r="P304" s="307"/>
      <c r="Q304" s="307"/>
      <c r="R304" s="307"/>
      <c r="S304" s="307"/>
      <c r="T304" s="307"/>
      <c r="U304" s="307"/>
      <c r="V304" s="307"/>
      <c r="W304" s="307"/>
      <c r="X304" s="307"/>
      <c r="Y304" s="307"/>
      <c r="Z304" s="307"/>
      <c r="AA304" s="307"/>
      <c r="AB304" s="307"/>
      <c r="AC304" s="307"/>
      <c r="AD304" s="307"/>
      <c r="AE304" s="307"/>
      <c r="AF304" s="307"/>
      <c r="AG304" s="307"/>
      <c r="AH304" s="307"/>
      <c r="AI304" s="307"/>
      <c r="AJ304" s="307"/>
      <c r="AK304" s="307"/>
      <c r="AL304" s="307"/>
      <c r="AM304" s="307"/>
      <c r="AN304" s="307"/>
      <c r="AO304" s="307"/>
      <c r="AP304" s="307"/>
      <c r="AQ304" s="307"/>
      <c r="AR304" s="307"/>
      <c r="AS304" s="307"/>
      <c r="AT304" s="307"/>
      <c r="AU304" s="307"/>
      <c r="AV304" s="307"/>
      <c r="AW304" s="307"/>
      <c r="AX304" s="307"/>
      <c r="AY304" s="307"/>
      <c r="AZ304" s="307"/>
      <c r="BA304" s="307"/>
      <c r="BB304" s="307"/>
      <c r="BC304" s="307"/>
      <c r="BD304" s="307"/>
      <c r="BE304" s="307"/>
      <c r="BF304" s="307"/>
      <c r="BG304" s="307"/>
      <c r="BH304" s="307"/>
      <c r="BI304" s="307"/>
      <c r="BJ304" s="307"/>
      <c r="BK304" s="307"/>
      <c r="BL304" s="307"/>
      <c r="BM304" s="307"/>
      <c r="BN304" s="307"/>
      <c r="BO304" s="307"/>
      <c r="BP304" s="307"/>
      <c r="BQ304" s="307"/>
      <c r="BR304" s="307"/>
      <c r="BS304" s="307"/>
      <c r="BT304" s="307"/>
      <c r="BU304" s="307"/>
    </row>
    <row r="305" spans="2:73" s="432" customFormat="1" x14ac:dyDescent="0.3">
      <c r="B305" s="594">
        <v>44706</v>
      </c>
      <c r="C305" s="595">
        <v>1746</v>
      </c>
      <c r="D305" s="596" t="s">
        <v>796</v>
      </c>
      <c r="E305" s="579" t="s">
        <v>1011</v>
      </c>
      <c r="F305" s="597" t="s">
        <v>1021</v>
      </c>
      <c r="G305" s="598">
        <v>1790000</v>
      </c>
      <c r="H305" s="582" t="s">
        <v>681</v>
      </c>
      <c r="I305" s="335">
        <f t="shared" si="4"/>
        <v>895</v>
      </c>
      <c r="J305" s="440"/>
      <c r="K305" s="583"/>
      <c r="L305" s="307"/>
      <c r="M305" s="307"/>
      <c r="N305" s="307"/>
      <c r="O305" s="307"/>
      <c r="P305" s="307"/>
      <c r="Q305" s="307"/>
      <c r="R305" s="307"/>
      <c r="S305" s="307"/>
      <c r="T305" s="307"/>
      <c r="U305" s="307"/>
      <c r="V305" s="307"/>
      <c r="W305" s="307"/>
      <c r="X305" s="307"/>
      <c r="Y305" s="307"/>
      <c r="Z305" s="307"/>
      <c r="AA305" s="307"/>
      <c r="AB305" s="307"/>
      <c r="AC305" s="307"/>
      <c r="AD305" s="307"/>
      <c r="AE305" s="307"/>
      <c r="AF305" s="307"/>
      <c r="AG305" s="307"/>
      <c r="AH305" s="307"/>
      <c r="AI305" s="307"/>
      <c r="AJ305" s="307"/>
      <c r="AK305" s="307"/>
      <c r="AL305" s="307"/>
      <c r="AM305" s="307"/>
      <c r="AN305" s="307"/>
      <c r="AO305" s="307"/>
      <c r="AP305" s="307"/>
      <c r="AQ305" s="307"/>
      <c r="AR305" s="307"/>
      <c r="AS305" s="307"/>
      <c r="AT305" s="307"/>
      <c r="AU305" s="307"/>
      <c r="AV305" s="307"/>
      <c r="AW305" s="307"/>
      <c r="AX305" s="307"/>
      <c r="AY305" s="307"/>
      <c r="AZ305" s="307"/>
      <c r="BA305" s="307"/>
      <c r="BB305" s="307"/>
      <c r="BC305" s="307"/>
      <c r="BD305" s="307"/>
      <c r="BE305" s="307"/>
      <c r="BF305" s="307"/>
      <c r="BG305" s="307"/>
      <c r="BH305" s="307"/>
      <c r="BI305" s="307"/>
      <c r="BJ305" s="307"/>
      <c r="BK305" s="307"/>
      <c r="BL305" s="307"/>
      <c r="BM305" s="307"/>
      <c r="BN305" s="307"/>
      <c r="BO305" s="307"/>
      <c r="BP305" s="307"/>
      <c r="BQ305" s="307"/>
      <c r="BR305" s="307"/>
      <c r="BS305" s="307"/>
      <c r="BT305" s="307"/>
      <c r="BU305" s="307"/>
    </row>
    <row r="306" spans="2:73" s="432" customFormat="1" x14ac:dyDescent="0.3">
      <c r="B306" s="594">
        <v>44706</v>
      </c>
      <c r="C306" s="595">
        <v>1746</v>
      </c>
      <c r="D306" s="596" t="s">
        <v>796</v>
      </c>
      <c r="E306" s="579" t="s">
        <v>1011</v>
      </c>
      <c r="F306" s="597" t="s">
        <v>1022</v>
      </c>
      <c r="G306" s="598">
        <v>300000</v>
      </c>
      <c r="H306" s="582" t="s">
        <v>681</v>
      </c>
      <c r="I306" s="335">
        <f t="shared" si="4"/>
        <v>150</v>
      </c>
      <c r="J306" s="440"/>
      <c r="K306" s="583"/>
      <c r="L306" s="307"/>
      <c r="M306" s="307"/>
      <c r="N306" s="307"/>
      <c r="O306" s="307"/>
      <c r="P306" s="307"/>
      <c r="Q306" s="307"/>
      <c r="R306" s="307"/>
      <c r="S306" s="307"/>
      <c r="T306" s="307"/>
      <c r="U306" s="307"/>
      <c r="V306" s="307"/>
      <c r="W306" s="307"/>
      <c r="X306" s="307"/>
      <c r="Y306" s="307"/>
      <c r="Z306" s="307"/>
      <c r="AA306" s="307"/>
      <c r="AB306" s="307"/>
      <c r="AC306" s="307"/>
      <c r="AD306" s="307"/>
      <c r="AE306" s="307"/>
      <c r="AF306" s="307"/>
      <c r="AG306" s="307"/>
      <c r="AH306" s="307"/>
      <c r="AI306" s="307"/>
      <c r="AJ306" s="307"/>
      <c r="AK306" s="307"/>
      <c r="AL306" s="307"/>
      <c r="AM306" s="307"/>
      <c r="AN306" s="307"/>
      <c r="AO306" s="307"/>
      <c r="AP306" s="307"/>
      <c r="AQ306" s="307"/>
      <c r="AR306" s="307"/>
      <c r="AS306" s="307"/>
      <c r="AT306" s="307"/>
      <c r="AU306" s="307"/>
      <c r="AV306" s="307"/>
      <c r="AW306" s="307"/>
      <c r="AX306" s="307"/>
      <c r="AY306" s="307"/>
      <c r="AZ306" s="307"/>
      <c r="BA306" s="307"/>
      <c r="BB306" s="307"/>
      <c r="BC306" s="307"/>
      <c r="BD306" s="307"/>
      <c r="BE306" s="307"/>
      <c r="BF306" s="307"/>
      <c r="BG306" s="307"/>
      <c r="BH306" s="307"/>
      <c r="BI306" s="307"/>
      <c r="BJ306" s="307"/>
      <c r="BK306" s="307"/>
      <c r="BL306" s="307"/>
      <c r="BM306" s="307"/>
      <c r="BN306" s="307"/>
      <c r="BO306" s="307"/>
      <c r="BP306" s="307"/>
      <c r="BQ306" s="307"/>
      <c r="BR306" s="307"/>
      <c r="BS306" s="307"/>
      <c r="BT306" s="307"/>
      <c r="BU306" s="307"/>
    </row>
    <row r="307" spans="2:73" s="432" customFormat="1" ht="15.5" x14ac:dyDescent="0.3">
      <c r="B307" s="594">
        <v>44706</v>
      </c>
      <c r="C307" s="595">
        <v>1746</v>
      </c>
      <c r="D307" s="596" t="s">
        <v>796</v>
      </c>
      <c r="E307" s="579" t="s">
        <v>1011</v>
      </c>
      <c r="F307" s="599" t="s">
        <v>1023</v>
      </c>
      <c r="G307" s="600">
        <v>600000</v>
      </c>
      <c r="H307" s="582" t="s">
        <v>681</v>
      </c>
      <c r="I307" s="335">
        <f t="shared" si="4"/>
        <v>300</v>
      </c>
      <c r="J307" s="440"/>
      <c r="K307" s="583"/>
      <c r="L307" s="307"/>
      <c r="M307" s="307"/>
      <c r="N307" s="307"/>
      <c r="O307" s="307"/>
      <c r="P307" s="307"/>
      <c r="Q307" s="307"/>
      <c r="R307" s="307"/>
      <c r="S307" s="307"/>
      <c r="T307" s="307"/>
      <c r="U307" s="307"/>
      <c r="V307" s="307"/>
      <c r="W307" s="307"/>
      <c r="X307" s="307"/>
      <c r="Y307" s="307"/>
      <c r="Z307" s="307"/>
      <c r="AA307" s="307"/>
      <c r="AB307" s="307"/>
      <c r="AC307" s="307"/>
      <c r="AD307" s="307"/>
      <c r="AE307" s="307"/>
      <c r="AF307" s="307"/>
      <c r="AG307" s="307"/>
      <c r="AH307" s="307"/>
      <c r="AI307" s="307"/>
      <c r="AJ307" s="307"/>
      <c r="AK307" s="307"/>
      <c r="AL307" s="307"/>
      <c r="AM307" s="307"/>
      <c r="AN307" s="307"/>
      <c r="AO307" s="307"/>
      <c r="AP307" s="307"/>
      <c r="AQ307" s="307"/>
      <c r="AR307" s="307"/>
      <c r="AS307" s="307"/>
      <c r="AT307" s="307"/>
      <c r="AU307" s="307"/>
      <c r="AV307" s="307"/>
      <c r="AW307" s="307"/>
      <c r="AX307" s="307"/>
      <c r="AY307" s="307"/>
      <c r="AZ307" s="307"/>
      <c r="BA307" s="307"/>
      <c r="BB307" s="307"/>
      <c r="BC307" s="307"/>
      <c r="BD307" s="307"/>
      <c r="BE307" s="307"/>
      <c r="BF307" s="307"/>
      <c r="BG307" s="307"/>
      <c r="BH307" s="307"/>
      <c r="BI307" s="307"/>
      <c r="BJ307" s="307"/>
      <c r="BK307" s="307"/>
      <c r="BL307" s="307"/>
      <c r="BM307" s="307"/>
      <c r="BN307" s="307"/>
      <c r="BO307" s="307"/>
      <c r="BP307" s="307"/>
      <c r="BQ307" s="307"/>
      <c r="BR307" s="307"/>
      <c r="BS307" s="307"/>
      <c r="BT307" s="307"/>
      <c r="BU307" s="307"/>
    </row>
    <row r="308" spans="2:73" s="432" customFormat="1" ht="15.5" x14ac:dyDescent="0.3">
      <c r="B308" s="594">
        <v>44706</v>
      </c>
      <c r="C308" s="595">
        <v>1746</v>
      </c>
      <c r="D308" s="596" t="s">
        <v>796</v>
      </c>
      <c r="E308" s="579" t="s">
        <v>1011</v>
      </c>
      <c r="F308" s="599" t="s">
        <v>1024</v>
      </c>
      <c r="G308" s="601">
        <v>2530000</v>
      </c>
      <c r="H308" s="582" t="s">
        <v>681</v>
      </c>
      <c r="I308" s="335">
        <f t="shared" si="4"/>
        <v>1265</v>
      </c>
      <c r="J308" s="440"/>
      <c r="K308" s="583"/>
      <c r="L308" s="307"/>
      <c r="M308" s="307"/>
      <c r="N308" s="307"/>
      <c r="O308" s="307"/>
      <c r="P308" s="307"/>
      <c r="Q308" s="307"/>
      <c r="R308" s="307"/>
      <c r="S308" s="307"/>
      <c r="T308" s="307"/>
      <c r="U308" s="307"/>
      <c r="V308" s="307"/>
      <c r="W308" s="307"/>
      <c r="X308" s="307"/>
      <c r="Y308" s="307"/>
      <c r="Z308" s="307"/>
      <c r="AA308" s="307"/>
      <c r="AB308" s="307"/>
      <c r="AC308" s="307"/>
      <c r="AD308" s="307"/>
      <c r="AE308" s="307"/>
      <c r="AF308" s="307"/>
      <c r="AG308" s="307"/>
      <c r="AH308" s="307"/>
      <c r="AI308" s="307"/>
      <c r="AJ308" s="307"/>
      <c r="AK308" s="307"/>
      <c r="AL308" s="307"/>
      <c r="AM308" s="307"/>
      <c r="AN308" s="307"/>
      <c r="AO308" s="307"/>
      <c r="AP308" s="307"/>
      <c r="AQ308" s="307"/>
      <c r="AR308" s="307"/>
      <c r="AS308" s="307"/>
      <c r="AT308" s="307"/>
      <c r="AU308" s="307"/>
      <c r="AV308" s="307"/>
      <c r="AW308" s="307"/>
      <c r="AX308" s="307"/>
      <c r="AY308" s="307"/>
      <c r="AZ308" s="307"/>
      <c r="BA308" s="307"/>
      <c r="BB308" s="307"/>
      <c r="BC308" s="307"/>
      <c r="BD308" s="307"/>
      <c r="BE308" s="307"/>
      <c r="BF308" s="307"/>
      <c r="BG308" s="307"/>
      <c r="BH308" s="307"/>
      <c r="BI308" s="307"/>
      <c r="BJ308" s="307"/>
      <c r="BK308" s="307"/>
      <c r="BL308" s="307"/>
      <c r="BM308" s="307"/>
      <c r="BN308" s="307"/>
      <c r="BO308" s="307"/>
      <c r="BP308" s="307"/>
      <c r="BQ308" s="307"/>
      <c r="BR308" s="307"/>
      <c r="BS308" s="307"/>
      <c r="BT308" s="307"/>
      <c r="BU308" s="307"/>
    </row>
    <row r="309" spans="2:73" s="432" customFormat="1" ht="15.5" x14ac:dyDescent="0.3">
      <c r="B309" s="594">
        <v>44706</v>
      </c>
      <c r="C309" s="595">
        <v>1746</v>
      </c>
      <c r="D309" s="596" t="s">
        <v>796</v>
      </c>
      <c r="E309" s="579" t="s">
        <v>1011</v>
      </c>
      <c r="F309" s="599" t="s">
        <v>1025</v>
      </c>
      <c r="G309" s="601">
        <v>4301000</v>
      </c>
      <c r="H309" s="582" t="s">
        <v>681</v>
      </c>
      <c r="I309" s="335">
        <f t="shared" si="4"/>
        <v>2150.5</v>
      </c>
      <c r="J309" s="440"/>
      <c r="K309" s="583"/>
      <c r="L309" s="307"/>
      <c r="M309" s="307"/>
      <c r="N309" s="307"/>
      <c r="O309" s="307"/>
      <c r="P309" s="307"/>
      <c r="Q309" s="307"/>
      <c r="R309" s="307"/>
      <c r="S309" s="307"/>
      <c r="T309" s="307"/>
      <c r="U309" s="307"/>
      <c r="V309" s="307"/>
      <c r="W309" s="307"/>
      <c r="X309" s="307"/>
      <c r="Y309" s="307"/>
      <c r="Z309" s="307"/>
      <c r="AA309" s="307"/>
      <c r="AB309" s="307"/>
      <c r="AC309" s="307"/>
      <c r="AD309" s="307"/>
      <c r="AE309" s="307"/>
      <c r="AF309" s="307"/>
      <c r="AG309" s="307"/>
      <c r="AH309" s="307"/>
      <c r="AI309" s="307"/>
      <c r="AJ309" s="307"/>
      <c r="AK309" s="307"/>
      <c r="AL309" s="307"/>
      <c r="AM309" s="307"/>
      <c r="AN309" s="307"/>
      <c r="AO309" s="307"/>
      <c r="AP309" s="307"/>
      <c r="AQ309" s="307"/>
      <c r="AR309" s="307"/>
      <c r="AS309" s="307"/>
      <c r="AT309" s="307"/>
      <c r="AU309" s="307"/>
      <c r="AV309" s="307"/>
      <c r="AW309" s="307"/>
      <c r="AX309" s="307"/>
      <c r="AY309" s="307"/>
      <c r="AZ309" s="307"/>
      <c r="BA309" s="307"/>
      <c r="BB309" s="307"/>
      <c r="BC309" s="307"/>
      <c r="BD309" s="307"/>
      <c r="BE309" s="307"/>
      <c r="BF309" s="307"/>
      <c r="BG309" s="307"/>
      <c r="BH309" s="307"/>
      <c r="BI309" s="307"/>
      <c r="BJ309" s="307"/>
      <c r="BK309" s="307"/>
      <c r="BL309" s="307"/>
      <c r="BM309" s="307"/>
      <c r="BN309" s="307"/>
      <c r="BO309" s="307"/>
      <c r="BP309" s="307"/>
      <c r="BQ309" s="307"/>
      <c r="BR309" s="307"/>
      <c r="BS309" s="307"/>
      <c r="BT309" s="307"/>
      <c r="BU309" s="307"/>
    </row>
    <row r="310" spans="2:73" s="432" customFormat="1" ht="15.5" x14ac:dyDescent="0.3">
      <c r="B310" s="594">
        <v>44706</v>
      </c>
      <c r="C310" s="595">
        <v>1746</v>
      </c>
      <c r="D310" s="596" t="s">
        <v>796</v>
      </c>
      <c r="E310" s="579" t="s">
        <v>1011</v>
      </c>
      <c r="F310" s="599" t="s">
        <v>1026</v>
      </c>
      <c r="G310" s="601">
        <v>506000</v>
      </c>
      <c r="H310" s="582" t="s">
        <v>681</v>
      </c>
      <c r="I310" s="335">
        <f t="shared" si="4"/>
        <v>253</v>
      </c>
      <c r="J310" s="440"/>
      <c r="K310" s="583"/>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7"/>
      <c r="AY310" s="307"/>
      <c r="AZ310" s="307"/>
      <c r="BA310" s="307"/>
      <c r="BB310" s="307"/>
      <c r="BC310" s="307"/>
      <c r="BD310" s="307"/>
      <c r="BE310" s="307"/>
      <c r="BF310" s="307"/>
      <c r="BG310" s="307"/>
      <c r="BH310" s="307"/>
      <c r="BI310" s="307"/>
      <c r="BJ310" s="307"/>
      <c r="BK310" s="307"/>
      <c r="BL310" s="307"/>
      <c r="BM310" s="307"/>
      <c r="BN310" s="307"/>
      <c r="BO310" s="307"/>
      <c r="BP310" s="307"/>
      <c r="BQ310" s="307"/>
      <c r="BR310" s="307"/>
      <c r="BS310" s="307"/>
      <c r="BT310" s="307"/>
      <c r="BU310" s="307"/>
    </row>
    <row r="311" spans="2:73" s="432" customFormat="1" ht="15.5" x14ac:dyDescent="0.3">
      <c r="B311" s="594">
        <v>44706</v>
      </c>
      <c r="C311" s="595">
        <v>1746</v>
      </c>
      <c r="D311" s="596" t="s">
        <v>796</v>
      </c>
      <c r="E311" s="579" t="s">
        <v>1011</v>
      </c>
      <c r="F311" s="602" t="s">
        <v>1027</v>
      </c>
      <c r="G311" s="600">
        <v>45000</v>
      </c>
      <c r="H311" s="582" t="s">
        <v>681</v>
      </c>
      <c r="I311" s="335">
        <f t="shared" si="4"/>
        <v>22.5</v>
      </c>
      <c r="J311" s="440"/>
      <c r="K311" s="583"/>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7"/>
      <c r="AY311" s="307"/>
      <c r="AZ311" s="307"/>
      <c r="BA311" s="307"/>
      <c r="BB311" s="307"/>
      <c r="BC311" s="307"/>
      <c r="BD311" s="307"/>
      <c r="BE311" s="307"/>
      <c r="BF311" s="307"/>
      <c r="BG311" s="307"/>
      <c r="BH311" s="307"/>
      <c r="BI311" s="307"/>
      <c r="BJ311" s="307"/>
      <c r="BK311" s="307"/>
      <c r="BL311" s="307"/>
      <c r="BM311" s="307"/>
      <c r="BN311" s="307"/>
      <c r="BO311" s="307"/>
      <c r="BP311" s="307"/>
      <c r="BQ311" s="307"/>
      <c r="BR311" s="307"/>
      <c r="BS311" s="307"/>
      <c r="BT311" s="307"/>
      <c r="BU311" s="307"/>
    </row>
    <row r="312" spans="2:73" s="432" customFormat="1" ht="15.5" x14ac:dyDescent="0.3">
      <c r="B312" s="594">
        <v>44706</v>
      </c>
      <c r="C312" s="595">
        <v>1746</v>
      </c>
      <c r="D312" s="596" t="s">
        <v>796</v>
      </c>
      <c r="E312" s="579" t="s">
        <v>1011</v>
      </c>
      <c r="F312" s="603" t="s">
        <v>1028</v>
      </c>
      <c r="G312" s="601">
        <v>506000</v>
      </c>
      <c r="H312" s="582" t="s">
        <v>681</v>
      </c>
      <c r="I312" s="335">
        <f t="shared" si="4"/>
        <v>253</v>
      </c>
      <c r="J312" s="440"/>
      <c r="K312" s="583"/>
      <c r="L312" s="307"/>
      <c r="M312" s="307"/>
      <c r="N312" s="307"/>
      <c r="O312" s="307"/>
      <c r="P312" s="307"/>
      <c r="Q312" s="307"/>
      <c r="R312" s="307"/>
      <c r="S312" s="307"/>
      <c r="T312" s="307"/>
      <c r="U312" s="307"/>
      <c r="V312" s="307"/>
      <c r="W312" s="307"/>
      <c r="X312" s="307"/>
      <c r="Y312" s="307"/>
      <c r="Z312" s="307"/>
      <c r="AA312" s="307"/>
      <c r="AB312" s="307"/>
      <c r="AC312" s="307"/>
      <c r="AD312" s="307"/>
      <c r="AE312" s="307"/>
      <c r="AF312" s="307"/>
      <c r="AG312" s="307"/>
      <c r="AH312" s="307"/>
      <c r="AI312" s="307"/>
      <c r="AJ312" s="307"/>
      <c r="AK312" s="307"/>
      <c r="AL312" s="307"/>
      <c r="AM312" s="307"/>
      <c r="AN312" s="307"/>
      <c r="AO312" s="307"/>
      <c r="AP312" s="307"/>
      <c r="AQ312" s="307"/>
      <c r="AR312" s="307"/>
      <c r="AS312" s="307"/>
      <c r="AT312" s="307"/>
      <c r="AU312" s="307"/>
      <c r="AV312" s="307"/>
      <c r="AW312" s="307"/>
      <c r="AX312" s="307"/>
      <c r="AY312" s="307"/>
      <c r="AZ312" s="307"/>
      <c r="BA312" s="307"/>
      <c r="BB312" s="307"/>
      <c r="BC312" s="307"/>
      <c r="BD312" s="307"/>
      <c r="BE312" s="307"/>
      <c r="BF312" s="307"/>
      <c r="BG312" s="307"/>
      <c r="BH312" s="307"/>
      <c r="BI312" s="307"/>
      <c r="BJ312" s="307"/>
      <c r="BK312" s="307"/>
      <c r="BL312" s="307"/>
      <c r="BM312" s="307"/>
      <c r="BN312" s="307"/>
      <c r="BO312" s="307"/>
      <c r="BP312" s="307"/>
      <c r="BQ312" s="307"/>
      <c r="BR312" s="307"/>
      <c r="BS312" s="307"/>
      <c r="BT312" s="307"/>
      <c r="BU312" s="307"/>
    </row>
    <row r="313" spans="2:73" s="432" customFormat="1" ht="15.5" x14ac:dyDescent="0.3">
      <c r="B313" s="594">
        <v>44706</v>
      </c>
      <c r="C313" s="595">
        <v>1746</v>
      </c>
      <c r="D313" s="596" t="s">
        <v>796</v>
      </c>
      <c r="E313" s="579" t="s">
        <v>1011</v>
      </c>
      <c r="F313" s="604" t="s">
        <v>1029</v>
      </c>
      <c r="G313" s="601">
        <v>126500</v>
      </c>
      <c r="H313" s="582" t="s">
        <v>681</v>
      </c>
      <c r="I313" s="335">
        <f t="shared" si="4"/>
        <v>63.25</v>
      </c>
      <c r="J313" s="440"/>
      <c r="K313" s="583"/>
      <c r="L313" s="307"/>
      <c r="M313" s="307"/>
      <c r="N313" s="307"/>
      <c r="O313" s="307"/>
      <c r="P313" s="307"/>
      <c r="Q313" s="307"/>
      <c r="R313" s="307"/>
      <c r="S313" s="307"/>
      <c r="T313" s="307"/>
      <c r="U313" s="307"/>
      <c r="V313" s="307"/>
      <c r="W313" s="307"/>
      <c r="X313" s="307"/>
      <c r="Y313" s="307"/>
      <c r="Z313" s="307"/>
      <c r="AA313" s="307"/>
      <c r="AB313" s="307"/>
      <c r="AC313" s="307"/>
      <c r="AD313" s="307"/>
      <c r="AE313" s="307"/>
      <c r="AF313" s="307"/>
      <c r="AG313" s="307"/>
      <c r="AH313" s="307"/>
      <c r="AI313" s="307"/>
      <c r="AJ313" s="307"/>
      <c r="AK313" s="307"/>
      <c r="AL313" s="307"/>
      <c r="AM313" s="307"/>
      <c r="AN313" s="307"/>
      <c r="AO313" s="307"/>
      <c r="AP313" s="307"/>
      <c r="AQ313" s="307"/>
      <c r="AR313" s="307"/>
      <c r="AS313" s="307"/>
      <c r="AT313" s="307"/>
      <c r="AU313" s="307"/>
      <c r="AV313" s="307"/>
      <c r="AW313" s="307"/>
      <c r="AX313" s="307"/>
      <c r="AY313" s="307"/>
      <c r="AZ313" s="307"/>
      <c r="BA313" s="307"/>
      <c r="BB313" s="307"/>
      <c r="BC313" s="307"/>
      <c r="BD313" s="307"/>
      <c r="BE313" s="307"/>
      <c r="BF313" s="307"/>
      <c r="BG313" s="307"/>
      <c r="BH313" s="307"/>
      <c r="BI313" s="307"/>
      <c r="BJ313" s="307"/>
      <c r="BK313" s="307"/>
      <c r="BL313" s="307"/>
      <c r="BM313" s="307"/>
      <c r="BN313" s="307"/>
      <c r="BO313" s="307"/>
      <c r="BP313" s="307"/>
      <c r="BQ313" s="307"/>
      <c r="BR313" s="307"/>
      <c r="BS313" s="307"/>
      <c r="BT313" s="307"/>
      <c r="BU313" s="307"/>
    </row>
    <row r="314" spans="2:73" s="432" customFormat="1" ht="15.5" x14ac:dyDescent="0.3">
      <c r="B314" s="594">
        <v>44706</v>
      </c>
      <c r="C314" s="595">
        <v>1746</v>
      </c>
      <c r="D314" s="596" t="s">
        <v>796</v>
      </c>
      <c r="E314" s="579" t="s">
        <v>1011</v>
      </c>
      <c r="F314" s="602" t="s">
        <v>810</v>
      </c>
      <c r="G314" s="600">
        <v>135000</v>
      </c>
      <c r="H314" s="582" t="s">
        <v>681</v>
      </c>
      <c r="I314" s="335">
        <f t="shared" si="4"/>
        <v>67.5</v>
      </c>
      <c r="J314" s="440"/>
      <c r="K314" s="583"/>
      <c r="L314" s="307"/>
      <c r="M314" s="307"/>
      <c r="N314" s="307"/>
      <c r="O314" s="307"/>
      <c r="P314" s="307"/>
      <c r="Q314" s="307"/>
      <c r="R314" s="307"/>
      <c r="S314" s="307"/>
      <c r="T314" s="307"/>
      <c r="U314" s="307"/>
      <c r="V314" s="307"/>
      <c r="W314" s="307"/>
      <c r="X314" s="307"/>
      <c r="Y314" s="307"/>
      <c r="Z314" s="307"/>
      <c r="AA314" s="307"/>
      <c r="AB314" s="307"/>
      <c r="AC314" s="307"/>
      <c r="AD314" s="307"/>
      <c r="AE314" s="307"/>
      <c r="AF314" s="307"/>
      <c r="AG314" s="307"/>
      <c r="AH314" s="307"/>
      <c r="AI314" s="307"/>
      <c r="AJ314" s="307"/>
      <c r="AK314" s="307"/>
      <c r="AL314" s="307"/>
      <c r="AM314" s="307"/>
      <c r="AN314" s="307"/>
      <c r="AO314" s="307"/>
      <c r="AP314" s="307"/>
      <c r="AQ314" s="307"/>
      <c r="AR314" s="307"/>
      <c r="AS314" s="307"/>
      <c r="AT314" s="307"/>
      <c r="AU314" s="307"/>
      <c r="AV314" s="307"/>
      <c r="AW314" s="307"/>
      <c r="AX314" s="307"/>
      <c r="AY314" s="307"/>
      <c r="AZ314" s="307"/>
      <c r="BA314" s="307"/>
      <c r="BB314" s="307"/>
      <c r="BC314" s="307"/>
      <c r="BD314" s="307"/>
      <c r="BE314" s="307"/>
      <c r="BF314" s="307"/>
      <c r="BG314" s="307"/>
      <c r="BH314" s="307"/>
      <c r="BI314" s="307"/>
      <c r="BJ314" s="307"/>
      <c r="BK314" s="307"/>
      <c r="BL314" s="307"/>
      <c r="BM314" s="307"/>
      <c r="BN314" s="307"/>
      <c r="BO314" s="307"/>
      <c r="BP314" s="307"/>
      <c r="BQ314" s="307"/>
      <c r="BR314" s="307"/>
      <c r="BS314" s="307"/>
      <c r="BT314" s="307"/>
      <c r="BU314" s="307"/>
    </row>
    <row r="315" spans="2:73" s="432" customFormat="1" ht="15.5" x14ac:dyDescent="0.3">
      <c r="B315" s="594">
        <v>44706</v>
      </c>
      <c r="C315" s="595">
        <v>1746</v>
      </c>
      <c r="D315" s="596" t="s">
        <v>796</v>
      </c>
      <c r="E315" s="579" t="s">
        <v>1011</v>
      </c>
      <c r="F315" s="602" t="s">
        <v>1030</v>
      </c>
      <c r="G315" s="600">
        <v>90000</v>
      </c>
      <c r="H315" s="582" t="s">
        <v>681</v>
      </c>
      <c r="I315" s="335">
        <f t="shared" si="4"/>
        <v>45</v>
      </c>
      <c r="J315" s="440"/>
      <c r="K315" s="583"/>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307"/>
      <c r="AO315" s="307"/>
      <c r="AP315" s="307"/>
      <c r="AQ315" s="307"/>
      <c r="AR315" s="307"/>
      <c r="AS315" s="307"/>
      <c r="AT315" s="307"/>
      <c r="AU315" s="307"/>
      <c r="AV315" s="307"/>
      <c r="AW315" s="307"/>
      <c r="AX315" s="307"/>
      <c r="AY315" s="307"/>
      <c r="AZ315" s="307"/>
      <c r="BA315" s="307"/>
      <c r="BB315" s="307"/>
      <c r="BC315" s="307"/>
      <c r="BD315" s="307"/>
      <c r="BE315" s="307"/>
      <c r="BF315" s="307"/>
      <c r="BG315" s="307"/>
      <c r="BH315" s="307"/>
      <c r="BI315" s="307"/>
      <c r="BJ315" s="307"/>
      <c r="BK315" s="307"/>
      <c r="BL315" s="307"/>
      <c r="BM315" s="307"/>
      <c r="BN315" s="307"/>
      <c r="BO315" s="307"/>
      <c r="BP315" s="307"/>
      <c r="BQ315" s="307"/>
      <c r="BR315" s="307"/>
      <c r="BS315" s="307"/>
      <c r="BT315" s="307"/>
      <c r="BU315" s="307"/>
    </row>
    <row r="316" spans="2:73" s="432" customFormat="1" ht="15.5" x14ac:dyDescent="0.3">
      <c r="B316" s="605">
        <v>44706</v>
      </c>
      <c r="C316" s="491">
        <v>1746</v>
      </c>
      <c r="D316" s="475" t="s">
        <v>796</v>
      </c>
      <c r="E316" s="606" t="s">
        <v>739</v>
      </c>
      <c r="F316" s="406" t="s">
        <v>740</v>
      </c>
      <c r="G316" s="407">
        <v>3000</v>
      </c>
      <c r="H316" s="372" t="s">
        <v>681</v>
      </c>
      <c r="I316" s="335">
        <f t="shared" si="4"/>
        <v>1.5</v>
      </c>
      <c r="J316" s="440"/>
      <c r="K316" s="583"/>
      <c r="L316" s="307"/>
      <c r="M316" s="307"/>
      <c r="N316" s="307"/>
      <c r="O316" s="307"/>
      <c r="P316" s="307"/>
      <c r="Q316" s="307"/>
      <c r="R316" s="307"/>
      <c r="S316" s="307"/>
      <c r="T316" s="307"/>
      <c r="U316" s="307"/>
      <c r="V316" s="307"/>
      <c r="W316" s="307"/>
      <c r="X316" s="307"/>
      <c r="Y316" s="307"/>
      <c r="Z316" s="307"/>
      <c r="AA316" s="307"/>
      <c r="AB316" s="307"/>
      <c r="AC316" s="307"/>
      <c r="AD316" s="307"/>
      <c r="AE316" s="307"/>
      <c r="AF316" s="307"/>
      <c r="AG316" s="307"/>
      <c r="AH316" s="307"/>
      <c r="AI316" s="307"/>
      <c r="AJ316" s="307"/>
      <c r="AK316" s="307"/>
      <c r="AL316" s="307"/>
      <c r="AM316" s="307"/>
      <c r="AN316" s="307"/>
      <c r="AO316" s="307"/>
      <c r="AP316" s="307"/>
      <c r="AQ316" s="307"/>
      <c r="AR316" s="307"/>
      <c r="AS316" s="307"/>
      <c r="AT316" s="307"/>
      <c r="AU316" s="307"/>
      <c r="AV316" s="307"/>
      <c r="AW316" s="307"/>
      <c r="AX316" s="307"/>
      <c r="AY316" s="307"/>
      <c r="AZ316" s="307"/>
      <c r="BA316" s="307"/>
      <c r="BB316" s="307"/>
      <c r="BC316" s="307"/>
      <c r="BD316" s="307"/>
      <c r="BE316" s="307"/>
      <c r="BF316" s="307"/>
      <c r="BG316" s="307"/>
      <c r="BH316" s="307"/>
      <c r="BI316" s="307"/>
      <c r="BJ316" s="307"/>
      <c r="BK316" s="307"/>
      <c r="BL316" s="307"/>
      <c r="BM316" s="307"/>
      <c r="BN316" s="307"/>
      <c r="BO316" s="307"/>
      <c r="BP316" s="307"/>
      <c r="BQ316" s="307"/>
      <c r="BR316" s="307"/>
      <c r="BS316" s="307"/>
      <c r="BT316" s="307"/>
      <c r="BU316" s="307"/>
    </row>
    <row r="317" spans="2:73" s="432" customFormat="1" ht="15.5" x14ac:dyDescent="0.3">
      <c r="B317" s="594">
        <v>44706</v>
      </c>
      <c r="C317" s="595">
        <v>1746</v>
      </c>
      <c r="D317" s="596" t="s">
        <v>796</v>
      </c>
      <c r="E317" s="579" t="s">
        <v>1011</v>
      </c>
      <c r="F317" s="602" t="s">
        <v>772</v>
      </c>
      <c r="G317" s="600">
        <v>45000</v>
      </c>
      <c r="H317" s="582" t="s">
        <v>681</v>
      </c>
      <c r="I317" s="335">
        <f t="shared" si="4"/>
        <v>22.5</v>
      </c>
      <c r="J317" s="440"/>
      <c r="K317" s="583"/>
      <c r="L317" s="307"/>
      <c r="M317" s="307"/>
      <c r="N317" s="307"/>
      <c r="O317" s="307"/>
      <c r="P317" s="307"/>
      <c r="Q317" s="307"/>
      <c r="R317" s="307"/>
      <c r="S317" s="307"/>
      <c r="T317" s="307"/>
      <c r="U317" s="307"/>
      <c r="V317" s="307"/>
      <c r="W317" s="307"/>
      <c r="X317" s="307"/>
      <c r="Y317" s="307"/>
      <c r="Z317" s="307"/>
      <c r="AA317" s="307"/>
      <c r="AB317" s="307"/>
      <c r="AC317" s="307"/>
      <c r="AD317" s="307"/>
      <c r="AE317" s="307"/>
      <c r="AF317" s="307"/>
      <c r="AG317" s="307"/>
      <c r="AH317" s="307"/>
      <c r="AI317" s="307"/>
      <c r="AJ317" s="307"/>
      <c r="AK317" s="307"/>
      <c r="AL317" s="307"/>
      <c r="AM317" s="307"/>
      <c r="AN317" s="307"/>
      <c r="AO317" s="307"/>
      <c r="AP317" s="307"/>
      <c r="AQ317" s="307"/>
      <c r="AR317" s="307"/>
      <c r="AS317" s="307"/>
      <c r="AT317" s="307"/>
      <c r="AU317" s="307"/>
      <c r="AV317" s="307"/>
      <c r="AW317" s="307"/>
      <c r="AX317" s="307"/>
      <c r="AY317" s="307"/>
      <c r="AZ317" s="307"/>
      <c r="BA317" s="307"/>
      <c r="BB317" s="307"/>
      <c r="BC317" s="307"/>
      <c r="BD317" s="307"/>
      <c r="BE317" s="307"/>
      <c r="BF317" s="307"/>
      <c r="BG317" s="307"/>
      <c r="BH317" s="307"/>
      <c r="BI317" s="307"/>
      <c r="BJ317" s="307"/>
      <c r="BK317" s="307"/>
      <c r="BL317" s="307"/>
      <c r="BM317" s="307"/>
      <c r="BN317" s="307"/>
      <c r="BO317" s="307"/>
      <c r="BP317" s="307"/>
      <c r="BQ317" s="307"/>
      <c r="BR317" s="307"/>
      <c r="BS317" s="307"/>
      <c r="BT317" s="307"/>
      <c r="BU317" s="307"/>
    </row>
    <row r="318" spans="2:73" s="432" customFormat="1" ht="15.5" x14ac:dyDescent="0.3">
      <c r="B318" s="594">
        <v>44706</v>
      </c>
      <c r="C318" s="595">
        <v>1746</v>
      </c>
      <c r="D318" s="596" t="s">
        <v>796</v>
      </c>
      <c r="E318" s="579" t="s">
        <v>1011</v>
      </c>
      <c r="F318" s="602" t="s">
        <v>1031</v>
      </c>
      <c r="G318" s="601">
        <v>1200000</v>
      </c>
      <c r="H318" s="582" t="s">
        <v>681</v>
      </c>
      <c r="I318" s="335">
        <f t="shared" si="4"/>
        <v>600</v>
      </c>
      <c r="J318" s="440"/>
      <c r="K318" s="583"/>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307"/>
      <c r="AO318" s="307"/>
      <c r="AP318" s="307"/>
      <c r="AQ318" s="307"/>
      <c r="AR318" s="307"/>
      <c r="AS318" s="307"/>
      <c r="AT318" s="307"/>
      <c r="AU318" s="307"/>
      <c r="AV318" s="307"/>
      <c r="AW318" s="307"/>
      <c r="AX318" s="307"/>
      <c r="AY318" s="307"/>
      <c r="AZ318" s="307"/>
      <c r="BA318" s="307"/>
      <c r="BB318" s="307"/>
      <c r="BC318" s="307"/>
      <c r="BD318" s="307"/>
      <c r="BE318" s="307"/>
      <c r="BF318" s="307"/>
      <c r="BG318" s="307"/>
      <c r="BH318" s="307"/>
      <c r="BI318" s="307"/>
      <c r="BJ318" s="307"/>
      <c r="BK318" s="307"/>
      <c r="BL318" s="307"/>
      <c r="BM318" s="307"/>
      <c r="BN318" s="307"/>
      <c r="BO318" s="307"/>
      <c r="BP318" s="307"/>
      <c r="BQ318" s="307"/>
      <c r="BR318" s="307"/>
      <c r="BS318" s="307"/>
      <c r="BT318" s="307"/>
      <c r="BU318" s="307"/>
    </row>
    <row r="319" spans="2:73" s="432" customFormat="1" ht="15.5" x14ac:dyDescent="0.3">
      <c r="B319" s="594">
        <v>44706</v>
      </c>
      <c r="C319" s="595">
        <v>1746</v>
      </c>
      <c r="D319" s="596" t="s">
        <v>796</v>
      </c>
      <c r="E319" s="579" t="s">
        <v>1011</v>
      </c>
      <c r="F319" s="602" t="s">
        <v>695</v>
      </c>
      <c r="G319" s="601">
        <v>861327</v>
      </c>
      <c r="H319" s="582" t="s">
        <v>681</v>
      </c>
      <c r="I319" s="335">
        <f t="shared" si="4"/>
        <v>430.6635</v>
      </c>
      <c r="J319" s="440"/>
      <c r="K319" s="583"/>
      <c r="L319" s="307"/>
      <c r="M319" s="307"/>
      <c r="N319" s="307"/>
      <c r="O319" s="307"/>
      <c r="P319" s="307"/>
      <c r="Q319" s="307"/>
      <c r="R319" s="307"/>
      <c r="S319" s="307"/>
      <c r="T319" s="307"/>
      <c r="U319" s="307"/>
      <c r="V319" s="307"/>
      <c r="W319" s="307"/>
      <c r="X319" s="307"/>
      <c r="Y319" s="307"/>
      <c r="Z319" s="307"/>
      <c r="AA319" s="307"/>
      <c r="AB319" s="307"/>
      <c r="AC319" s="307"/>
      <c r="AD319" s="307"/>
      <c r="AE319" s="307"/>
      <c r="AF319" s="307"/>
      <c r="AG319" s="307"/>
      <c r="AH319" s="307"/>
      <c r="AI319" s="307"/>
      <c r="AJ319" s="307"/>
      <c r="AK319" s="307"/>
      <c r="AL319" s="307"/>
      <c r="AM319" s="307"/>
      <c r="AN319" s="307"/>
      <c r="AO319" s="307"/>
      <c r="AP319" s="307"/>
      <c r="AQ319" s="307"/>
      <c r="AR319" s="307"/>
      <c r="AS319" s="307"/>
      <c r="AT319" s="307"/>
      <c r="AU319" s="307"/>
      <c r="AV319" s="307"/>
      <c r="AW319" s="307"/>
      <c r="AX319" s="307"/>
      <c r="AY319" s="307"/>
      <c r="AZ319" s="307"/>
      <c r="BA319" s="307"/>
      <c r="BB319" s="307"/>
      <c r="BC319" s="307"/>
      <c r="BD319" s="307"/>
      <c r="BE319" s="307"/>
      <c r="BF319" s="307"/>
      <c r="BG319" s="307"/>
      <c r="BH319" s="307"/>
      <c r="BI319" s="307"/>
      <c r="BJ319" s="307"/>
      <c r="BK319" s="307"/>
      <c r="BL319" s="307"/>
      <c r="BM319" s="307"/>
      <c r="BN319" s="307"/>
      <c r="BO319" s="307"/>
      <c r="BP319" s="307"/>
      <c r="BQ319" s="307"/>
      <c r="BR319" s="307"/>
      <c r="BS319" s="307"/>
      <c r="BT319" s="307"/>
      <c r="BU319" s="307"/>
    </row>
    <row r="320" spans="2:73" s="534" customFormat="1" x14ac:dyDescent="0.3">
      <c r="B320" s="607">
        <v>44706</v>
      </c>
      <c r="C320" s="530">
        <v>1747</v>
      </c>
      <c r="D320" s="572" t="s">
        <v>1032</v>
      </c>
      <c r="E320" s="414" t="s">
        <v>820</v>
      </c>
      <c r="F320" s="573" t="s">
        <v>1033</v>
      </c>
      <c r="G320" s="416">
        <v>500000</v>
      </c>
      <c r="H320" s="417" t="s">
        <v>681</v>
      </c>
      <c r="I320" s="335">
        <f t="shared" si="4"/>
        <v>250</v>
      </c>
      <c r="J320" s="608"/>
      <c r="K320" s="418"/>
      <c r="L320" s="533"/>
      <c r="M320" s="533"/>
      <c r="N320" s="533"/>
      <c r="O320" s="533"/>
      <c r="P320" s="533"/>
      <c r="Q320" s="533"/>
      <c r="R320" s="533"/>
      <c r="S320" s="533"/>
      <c r="T320" s="533"/>
      <c r="U320" s="533"/>
      <c r="V320" s="533"/>
      <c r="W320" s="533"/>
      <c r="X320" s="533"/>
      <c r="Y320" s="533"/>
      <c r="Z320" s="533"/>
      <c r="AA320" s="533"/>
      <c r="AB320" s="533"/>
      <c r="AC320" s="533"/>
      <c r="AD320" s="533"/>
      <c r="AE320" s="533"/>
      <c r="AF320" s="533"/>
      <c r="AG320" s="533"/>
      <c r="AH320" s="533"/>
      <c r="AI320" s="533"/>
      <c r="AJ320" s="533"/>
      <c r="AK320" s="533"/>
      <c r="AL320" s="533"/>
      <c r="AM320" s="533"/>
      <c r="AN320" s="533"/>
      <c r="AO320" s="533"/>
      <c r="AP320" s="533"/>
      <c r="AQ320" s="533"/>
      <c r="AR320" s="533"/>
      <c r="AS320" s="533"/>
      <c r="AT320" s="533"/>
      <c r="AU320" s="533"/>
      <c r="AV320" s="533"/>
      <c r="AW320" s="533"/>
      <c r="AX320" s="533"/>
      <c r="AY320" s="533"/>
      <c r="AZ320" s="533"/>
      <c r="BA320" s="533"/>
      <c r="BB320" s="533"/>
      <c r="BC320" s="533"/>
      <c r="BD320" s="533"/>
      <c r="BE320" s="533"/>
      <c r="BF320" s="533"/>
      <c r="BG320" s="533"/>
      <c r="BH320" s="533"/>
      <c r="BI320" s="533"/>
      <c r="BJ320" s="533"/>
      <c r="BK320" s="533"/>
      <c r="BL320" s="533"/>
      <c r="BM320" s="533"/>
      <c r="BN320" s="533"/>
      <c r="BO320" s="533"/>
      <c r="BP320" s="533"/>
      <c r="BQ320" s="533"/>
      <c r="BR320" s="533"/>
      <c r="BS320" s="533"/>
      <c r="BT320" s="533"/>
      <c r="BU320" s="533"/>
    </row>
    <row r="321" spans="1:73" s="609" customFormat="1" x14ac:dyDescent="0.3">
      <c r="B321" s="607">
        <v>44706</v>
      </c>
      <c r="C321" s="530">
        <v>1748</v>
      </c>
      <c r="D321" s="572" t="s">
        <v>1034</v>
      </c>
      <c r="E321" s="414" t="s">
        <v>820</v>
      </c>
      <c r="F321" s="573" t="s">
        <v>1033</v>
      </c>
      <c r="G321" s="416">
        <v>500000</v>
      </c>
      <c r="H321" s="417" t="s">
        <v>681</v>
      </c>
      <c r="I321" s="335">
        <f t="shared" si="4"/>
        <v>250</v>
      </c>
      <c r="J321" s="610"/>
      <c r="K321" s="418"/>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1"/>
      <c r="AL321" s="611"/>
      <c r="AM321" s="611"/>
      <c r="AN321" s="611"/>
      <c r="AO321" s="611"/>
      <c r="AP321" s="611"/>
      <c r="AQ321" s="611"/>
      <c r="AR321" s="611"/>
      <c r="AS321" s="611"/>
      <c r="AT321" s="611"/>
      <c r="AU321" s="611"/>
      <c r="AV321" s="611"/>
      <c r="AW321" s="611"/>
      <c r="AX321" s="611"/>
      <c r="AY321" s="611"/>
      <c r="AZ321" s="611"/>
      <c r="BA321" s="611"/>
      <c r="BB321" s="611"/>
      <c r="BC321" s="611"/>
      <c r="BD321" s="611"/>
      <c r="BE321" s="611"/>
      <c r="BF321" s="611"/>
      <c r="BG321" s="611"/>
      <c r="BH321" s="611"/>
      <c r="BI321" s="611"/>
      <c r="BJ321" s="611"/>
      <c r="BK321" s="611"/>
      <c r="BL321" s="611"/>
      <c r="BM321" s="611"/>
      <c r="BN321" s="611"/>
      <c r="BO321" s="611"/>
      <c r="BP321" s="611"/>
      <c r="BQ321" s="611"/>
      <c r="BR321" s="611"/>
      <c r="BS321" s="611"/>
      <c r="BT321" s="611"/>
      <c r="BU321" s="611"/>
    </row>
    <row r="322" spans="1:73" s="534" customFormat="1" x14ac:dyDescent="0.3">
      <c r="B322" s="607">
        <v>44706</v>
      </c>
      <c r="C322" s="530">
        <v>1749</v>
      </c>
      <c r="D322" s="572" t="s">
        <v>1035</v>
      </c>
      <c r="E322" s="414" t="s">
        <v>820</v>
      </c>
      <c r="F322" s="573" t="s">
        <v>1033</v>
      </c>
      <c r="G322" s="416">
        <v>500000</v>
      </c>
      <c r="H322" s="417" t="s">
        <v>681</v>
      </c>
      <c r="I322" s="335">
        <f t="shared" si="4"/>
        <v>250</v>
      </c>
      <c r="J322" s="608"/>
      <c r="K322" s="418"/>
      <c r="L322" s="533"/>
      <c r="M322" s="533"/>
      <c r="N322" s="533"/>
      <c r="O322" s="533"/>
      <c r="P322" s="533"/>
      <c r="Q322" s="533"/>
      <c r="R322" s="533"/>
      <c r="S322" s="533"/>
      <c r="T322" s="533"/>
      <c r="U322" s="533"/>
      <c r="V322" s="533"/>
      <c r="W322" s="533"/>
      <c r="X322" s="533"/>
      <c r="Y322" s="533"/>
      <c r="Z322" s="533"/>
      <c r="AA322" s="533"/>
      <c r="AB322" s="533"/>
      <c r="AC322" s="533"/>
      <c r="AD322" s="533"/>
      <c r="AE322" s="533"/>
      <c r="AF322" s="533"/>
      <c r="AG322" s="533"/>
      <c r="AH322" s="533"/>
      <c r="AI322" s="533"/>
      <c r="AJ322" s="533"/>
      <c r="AK322" s="533"/>
      <c r="AL322" s="533"/>
      <c r="AM322" s="533"/>
      <c r="AN322" s="533"/>
      <c r="AO322" s="533"/>
      <c r="AP322" s="533"/>
      <c r="AQ322" s="533"/>
      <c r="AR322" s="533"/>
      <c r="AS322" s="533"/>
      <c r="AT322" s="533"/>
      <c r="AU322" s="533"/>
      <c r="AV322" s="533"/>
      <c r="AW322" s="533"/>
      <c r="AX322" s="533"/>
      <c r="AY322" s="533"/>
      <c r="AZ322" s="533"/>
      <c r="BA322" s="533"/>
      <c r="BB322" s="533"/>
      <c r="BC322" s="533"/>
      <c r="BD322" s="533"/>
      <c r="BE322" s="533"/>
      <c r="BF322" s="533"/>
      <c r="BG322" s="533"/>
      <c r="BH322" s="533"/>
      <c r="BI322" s="533"/>
      <c r="BJ322" s="533"/>
      <c r="BK322" s="533"/>
      <c r="BL322" s="533"/>
      <c r="BM322" s="533"/>
      <c r="BN322" s="533"/>
      <c r="BO322" s="533"/>
      <c r="BP322" s="533"/>
      <c r="BQ322" s="533"/>
      <c r="BR322" s="533"/>
      <c r="BS322" s="533"/>
      <c r="BT322" s="533"/>
      <c r="BU322" s="533"/>
    </row>
    <row r="323" spans="1:73" s="432" customFormat="1" x14ac:dyDescent="0.3">
      <c r="B323" s="607">
        <v>44706</v>
      </c>
      <c r="C323" s="530">
        <v>1750</v>
      </c>
      <c r="D323" s="572" t="s">
        <v>1008</v>
      </c>
      <c r="E323" s="564" t="s">
        <v>820</v>
      </c>
      <c r="F323" s="573" t="s">
        <v>1036</v>
      </c>
      <c r="G323" s="416">
        <v>300000</v>
      </c>
      <c r="H323" s="417">
        <v>3</v>
      </c>
      <c r="I323" s="335">
        <f t="shared" si="4"/>
        <v>150</v>
      </c>
      <c r="J323" s="608"/>
      <c r="K323" s="467"/>
      <c r="L323" s="307"/>
      <c r="M323" s="307"/>
      <c r="N323" s="307"/>
      <c r="O323" s="307"/>
      <c r="P323" s="307"/>
      <c r="Q323" s="307"/>
      <c r="R323" s="307"/>
      <c r="S323" s="307"/>
      <c r="T323" s="307"/>
      <c r="U323" s="307"/>
      <c r="V323" s="307"/>
      <c r="W323" s="307"/>
      <c r="X323" s="307"/>
      <c r="Y323" s="307"/>
      <c r="Z323" s="307"/>
      <c r="AA323" s="307"/>
      <c r="AB323" s="307"/>
      <c r="AC323" s="307"/>
      <c r="AD323" s="307"/>
      <c r="AE323" s="307"/>
      <c r="AF323" s="307"/>
      <c r="AG323" s="307"/>
      <c r="AH323" s="307"/>
      <c r="AI323" s="307"/>
      <c r="AJ323" s="307"/>
      <c r="AK323" s="307"/>
      <c r="AL323" s="307"/>
      <c r="AM323" s="307"/>
      <c r="AN323" s="307"/>
      <c r="AO323" s="307"/>
      <c r="AP323" s="307"/>
      <c r="AQ323" s="307"/>
      <c r="AR323" s="307"/>
      <c r="AS323" s="307"/>
      <c r="AT323" s="307"/>
      <c r="AU323" s="307"/>
      <c r="AV323" s="307"/>
      <c r="AW323" s="307"/>
      <c r="AX323" s="307"/>
      <c r="AY323" s="307"/>
      <c r="AZ323" s="307"/>
      <c r="BA323" s="307"/>
      <c r="BB323" s="307"/>
      <c r="BC323" s="307"/>
      <c r="BD323" s="307"/>
      <c r="BE323" s="307"/>
      <c r="BF323" s="307"/>
      <c r="BG323" s="307"/>
      <c r="BH323" s="307"/>
      <c r="BI323" s="307"/>
      <c r="BJ323" s="307"/>
      <c r="BK323" s="307"/>
      <c r="BL323" s="307"/>
      <c r="BM323" s="307"/>
      <c r="BN323" s="307"/>
      <c r="BO323" s="307"/>
      <c r="BP323" s="307"/>
      <c r="BQ323" s="307"/>
      <c r="BR323" s="307"/>
      <c r="BS323" s="307"/>
      <c r="BT323" s="307"/>
      <c r="BU323" s="307"/>
    </row>
    <row r="324" spans="1:73" s="534" customFormat="1" x14ac:dyDescent="0.3">
      <c r="B324" s="607">
        <v>44706</v>
      </c>
      <c r="C324" s="530">
        <v>1751</v>
      </c>
      <c r="D324" s="572" t="s">
        <v>678</v>
      </c>
      <c r="E324" s="414" t="s">
        <v>820</v>
      </c>
      <c r="F324" s="573" t="s">
        <v>783</v>
      </c>
      <c r="G324" s="416">
        <f>5577000-180000</f>
        <v>5397000</v>
      </c>
      <c r="H324" s="417" t="s">
        <v>681</v>
      </c>
      <c r="I324" s="335">
        <f t="shared" si="4"/>
        <v>2698.5</v>
      </c>
      <c r="J324" s="608"/>
      <c r="K324" s="418"/>
      <c r="L324" s="533"/>
      <c r="M324" s="533"/>
      <c r="N324" s="533"/>
      <c r="O324" s="533"/>
      <c r="P324" s="533"/>
      <c r="Q324" s="533"/>
      <c r="R324" s="533"/>
      <c r="S324" s="533"/>
      <c r="T324" s="533"/>
      <c r="U324" s="533"/>
      <c r="V324" s="533"/>
      <c r="W324" s="533"/>
      <c r="X324" s="533"/>
      <c r="Y324" s="533"/>
      <c r="Z324" s="533"/>
      <c r="AA324" s="533"/>
      <c r="AB324" s="533"/>
      <c r="AC324" s="533"/>
      <c r="AD324" s="533"/>
      <c r="AE324" s="533"/>
      <c r="AF324" s="533"/>
      <c r="AG324" s="533"/>
      <c r="AH324" s="533"/>
      <c r="AI324" s="533"/>
      <c r="AJ324" s="533"/>
      <c r="AK324" s="533"/>
      <c r="AL324" s="533"/>
      <c r="AM324" s="533"/>
      <c r="AN324" s="533"/>
      <c r="AO324" s="533"/>
      <c r="AP324" s="533"/>
      <c r="AQ324" s="533"/>
      <c r="AR324" s="533"/>
      <c r="AS324" s="533"/>
      <c r="AT324" s="533"/>
      <c r="AU324" s="533"/>
      <c r="AV324" s="533"/>
      <c r="AW324" s="533"/>
      <c r="AX324" s="533"/>
      <c r="AY324" s="533"/>
      <c r="AZ324" s="533"/>
      <c r="BA324" s="533"/>
      <c r="BB324" s="533"/>
      <c r="BC324" s="533"/>
      <c r="BD324" s="533"/>
      <c r="BE324" s="533"/>
      <c r="BF324" s="533"/>
      <c r="BG324" s="533"/>
      <c r="BH324" s="533"/>
      <c r="BI324" s="533"/>
      <c r="BJ324" s="533"/>
      <c r="BK324" s="533"/>
      <c r="BL324" s="533"/>
      <c r="BM324" s="533"/>
      <c r="BN324" s="533"/>
      <c r="BO324" s="533"/>
      <c r="BP324" s="533"/>
      <c r="BQ324" s="533"/>
      <c r="BR324" s="533"/>
      <c r="BS324" s="533"/>
      <c r="BT324" s="533"/>
      <c r="BU324" s="533"/>
    </row>
    <row r="325" spans="1:73" s="432" customFormat="1" x14ac:dyDescent="0.3">
      <c r="B325" s="607">
        <v>44706</v>
      </c>
      <c r="C325" s="530">
        <v>1752</v>
      </c>
      <c r="D325" s="572" t="s">
        <v>1037</v>
      </c>
      <c r="E325" s="564" t="s">
        <v>820</v>
      </c>
      <c r="F325" s="573" t="s">
        <v>1038</v>
      </c>
      <c r="G325" s="416">
        <v>500000</v>
      </c>
      <c r="H325" s="417" t="s">
        <v>681</v>
      </c>
      <c r="I325" s="335">
        <f t="shared" si="4"/>
        <v>250</v>
      </c>
      <c r="J325" s="608"/>
      <c r="K325" s="467"/>
      <c r="L325" s="307"/>
      <c r="M325" s="307"/>
      <c r="N325" s="307"/>
      <c r="O325" s="307"/>
      <c r="P325" s="307"/>
      <c r="Q325" s="307"/>
      <c r="R325" s="307"/>
      <c r="S325" s="307"/>
      <c r="T325" s="307"/>
      <c r="U325" s="307"/>
      <c r="V325" s="307"/>
      <c r="W325" s="307"/>
      <c r="X325" s="307"/>
      <c r="Y325" s="307"/>
      <c r="Z325" s="307"/>
      <c r="AA325" s="307"/>
      <c r="AB325" s="307"/>
      <c r="AC325" s="307"/>
      <c r="AD325" s="307"/>
      <c r="AE325" s="307"/>
      <c r="AF325" s="307"/>
      <c r="AG325" s="307"/>
      <c r="AH325" s="307"/>
      <c r="AI325" s="307"/>
      <c r="AJ325" s="307"/>
      <c r="AK325" s="307"/>
      <c r="AL325" s="307"/>
      <c r="AM325" s="307"/>
      <c r="AN325" s="307"/>
      <c r="AO325" s="307"/>
      <c r="AP325" s="307"/>
      <c r="AQ325" s="307"/>
      <c r="AR325" s="307"/>
      <c r="AS325" s="307"/>
      <c r="AT325" s="307"/>
      <c r="AU325" s="307"/>
      <c r="AV325" s="307"/>
      <c r="AW325" s="307"/>
      <c r="AX325" s="307"/>
      <c r="AY325" s="307"/>
      <c r="AZ325" s="307"/>
      <c r="BA325" s="307"/>
      <c r="BB325" s="307"/>
      <c r="BC325" s="307"/>
      <c r="BD325" s="307"/>
      <c r="BE325" s="307"/>
      <c r="BF325" s="307"/>
      <c r="BG325" s="307"/>
      <c r="BH325" s="307"/>
      <c r="BI325" s="307"/>
      <c r="BJ325" s="307"/>
      <c r="BK325" s="307"/>
      <c r="BL325" s="307"/>
      <c r="BM325" s="307"/>
      <c r="BN325" s="307"/>
      <c r="BO325" s="307"/>
      <c r="BP325" s="307"/>
      <c r="BQ325" s="307"/>
      <c r="BR325" s="307"/>
      <c r="BS325" s="307"/>
      <c r="BT325" s="307"/>
      <c r="BU325" s="307"/>
    </row>
    <row r="326" spans="1:73" s="534" customFormat="1" x14ac:dyDescent="0.3">
      <c r="B326" s="607">
        <v>44711</v>
      </c>
      <c r="C326" s="530">
        <v>1753</v>
      </c>
      <c r="D326" s="572" t="s">
        <v>902</v>
      </c>
      <c r="E326" s="564" t="s">
        <v>820</v>
      </c>
      <c r="F326" s="573" t="s">
        <v>1039</v>
      </c>
      <c r="G326" s="416">
        <f>5119000-300800</f>
        <v>4818200</v>
      </c>
      <c r="H326" s="417" t="s">
        <v>681</v>
      </c>
      <c r="I326" s="335">
        <f t="shared" si="4"/>
        <v>2409.1</v>
      </c>
      <c r="J326" s="612"/>
      <c r="K326" s="418"/>
      <c r="L326" s="533"/>
      <c r="M326" s="533"/>
      <c r="N326" s="533"/>
      <c r="O326" s="533"/>
      <c r="P326" s="533"/>
      <c r="Q326" s="533"/>
      <c r="R326" s="533"/>
      <c r="S326" s="533"/>
      <c r="T326" s="533"/>
      <c r="U326" s="533"/>
      <c r="V326" s="533"/>
      <c r="W326" s="533"/>
      <c r="X326" s="533"/>
      <c r="Y326" s="533"/>
      <c r="Z326" s="533"/>
      <c r="AA326" s="533"/>
      <c r="AB326" s="533"/>
      <c r="AC326" s="533"/>
      <c r="AD326" s="533"/>
      <c r="AE326" s="533"/>
      <c r="AF326" s="533"/>
      <c r="AG326" s="533"/>
      <c r="AH326" s="533"/>
      <c r="AI326" s="533"/>
      <c r="AJ326" s="533"/>
      <c r="AK326" s="533"/>
      <c r="AL326" s="533"/>
      <c r="AM326" s="533"/>
      <c r="AN326" s="533"/>
      <c r="AO326" s="533"/>
      <c r="AP326" s="533"/>
      <c r="AQ326" s="533"/>
      <c r="AR326" s="533"/>
      <c r="AS326" s="533"/>
      <c r="AT326" s="533"/>
      <c r="AU326" s="533"/>
      <c r="AV326" s="533"/>
      <c r="AW326" s="533"/>
      <c r="AX326" s="533"/>
      <c r="AY326" s="533"/>
      <c r="AZ326" s="533"/>
      <c r="BA326" s="533"/>
      <c r="BB326" s="533"/>
      <c r="BC326" s="533"/>
      <c r="BD326" s="533"/>
      <c r="BE326" s="533"/>
      <c r="BF326" s="533"/>
      <c r="BG326" s="533"/>
      <c r="BH326" s="533"/>
      <c r="BI326" s="533"/>
      <c r="BJ326" s="533"/>
      <c r="BK326" s="533"/>
      <c r="BL326" s="533"/>
      <c r="BM326" s="533"/>
      <c r="BN326" s="533"/>
      <c r="BO326" s="533"/>
      <c r="BP326" s="533"/>
      <c r="BQ326" s="533"/>
      <c r="BR326" s="533"/>
      <c r="BS326" s="533"/>
      <c r="BT326" s="533"/>
      <c r="BU326" s="533"/>
    </row>
    <row r="327" spans="1:73" s="432" customFormat="1" x14ac:dyDescent="0.3">
      <c r="B327" s="607">
        <v>44711</v>
      </c>
      <c r="C327" s="530">
        <v>1754</v>
      </c>
      <c r="D327" s="572" t="s">
        <v>786</v>
      </c>
      <c r="E327" s="564" t="s">
        <v>820</v>
      </c>
      <c r="F327" s="573" t="s">
        <v>1040</v>
      </c>
      <c r="G327" s="416">
        <v>586000</v>
      </c>
      <c r="H327" s="417" t="s">
        <v>681</v>
      </c>
      <c r="I327" s="335">
        <f t="shared" si="4"/>
        <v>293</v>
      </c>
      <c r="J327" s="612"/>
      <c r="K327" s="467"/>
      <c r="L327" s="307"/>
      <c r="M327" s="307"/>
      <c r="N327" s="307"/>
      <c r="O327" s="307"/>
      <c r="P327" s="307"/>
      <c r="Q327" s="307"/>
      <c r="R327" s="307"/>
      <c r="S327" s="307"/>
      <c r="T327" s="307"/>
      <c r="U327" s="307"/>
      <c r="V327" s="307"/>
      <c r="W327" s="307"/>
      <c r="X327" s="307"/>
      <c r="Y327" s="307"/>
      <c r="Z327" s="307"/>
      <c r="AA327" s="307"/>
      <c r="AB327" s="307"/>
      <c r="AC327" s="307"/>
      <c r="AD327" s="307"/>
      <c r="AE327" s="307"/>
      <c r="AF327" s="307"/>
      <c r="AG327" s="307"/>
      <c r="AH327" s="307"/>
      <c r="AI327" s="307"/>
      <c r="AJ327" s="307"/>
      <c r="AK327" s="307"/>
      <c r="AL327" s="307"/>
      <c r="AM327" s="307"/>
      <c r="AN327" s="307"/>
      <c r="AO327" s="307"/>
      <c r="AP327" s="307"/>
      <c r="AQ327" s="307"/>
      <c r="AR327" s="307"/>
      <c r="AS327" s="307"/>
      <c r="AT327" s="307"/>
      <c r="AU327" s="307"/>
      <c r="AV327" s="307"/>
      <c r="AW327" s="307"/>
      <c r="AX327" s="307"/>
      <c r="AY327" s="307"/>
      <c r="AZ327" s="307"/>
      <c r="BA327" s="307"/>
      <c r="BB327" s="307"/>
      <c r="BC327" s="307"/>
      <c r="BD327" s="307"/>
      <c r="BE327" s="307"/>
      <c r="BF327" s="307"/>
      <c r="BG327" s="307"/>
      <c r="BH327" s="307"/>
      <c r="BI327" s="307"/>
      <c r="BJ327" s="307"/>
      <c r="BK327" s="307"/>
      <c r="BL327" s="307"/>
      <c r="BM327" s="307"/>
      <c r="BN327" s="307"/>
      <c r="BO327" s="307"/>
      <c r="BP327" s="307"/>
      <c r="BQ327" s="307"/>
      <c r="BR327" s="307"/>
      <c r="BS327" s="307"/>
      <c r="BT327" s="307"/>
      <c r="BU327" s="307"/>
    </row>
    <row r="328" spans="1:73" s="432" customFormat="1" x14ac:dyDescent="0.3">
      <c r="B328" s="613">
        <v>44711</v>
      </c>
      <c r="C328" s="614">
        <v>1756</v>
      </c>
      <c r="D328" s="615" t="s">
        <v>678</v>
      </c>
      <c r="E328" s="421" t="s">
        <v>797</v>
      </c>
      <c r="F328" s="616" t="s">
        <v>1000</v>
      </c>
      <c r="G328" s="617">
        <v>22230000</v>
      </c>
      <c r="H328" s="424" t="s">
        <v>681</v>
      </c>
      <c r="I328" s="335">
        <f t="shared" si="4"/>
        <v>11115</v>
      </c>
      <c r="J328" s="618"/>
      <c r="K328" s="619"/>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307"/>
      <c r="AO328" s="307"/>
      <c r="AP328" s="307"/>
      <c r="AQ328" s="307"/>
      <c r="AR328" s="307"/>
      <c r="AS328" s="307"/>
      <c r="AT328" s="307"/>
      <c r="AU328" s="307"/>
      <c r="AV328" s="307"/>
      <c r="AW328" s="307"/>
      <c r="AX328" s="307"/>
      <c r="AY328" s="307"/>
      <c r="AZ328" s="307"/>
      <c r="BA328" s="307"/>
      <c r="BB328" s="307"/>
      <c r="BC328" s="307"/>
      <c r="BD328" s="307"/>
      <c r="BE328" s="307"/>
      <c r="BF328" s="307"/>
      <c r="BG328" s="307"/>
      <c r="BH328" s="307"/>
      <c r="BI328" s="307"/>
      <c r="BJ328" s="307"/>
      <c r="BK328" s="307"/>
      <c r="BL328" s="307"/>
      <c r="BM328" s="307"/>
      <c r="BN328" s="307"/>
      <c r="BO328" s="307"/>
      <c r="BP328" s="307"/>
      <c r="BQ328" s="307"/>
      <c r="BR328" s="307"/>
      <c r="BS328" s="307"/>
      <c r="BT328" s="307"/>
      <c r="BU328" s="307"/>
    </row>
    <row r="329" spans="1:73" s="432" customFormat="1" x14ac:dyDescent="0.3">
      <c r="B329" s="605">
        <v>44712</v>
      </c>
      <c r="C329" s="620"/>
      <c r="D329" s="621" t="s">
        <v>678</v>
      </c>
      <c r="E329" s="426" t="s">
        <v>913</v>
      </c>
      <c r="F329" s="622" t="s">
        <v>1041</v>
      </c>
      <c r="G329" s="493">
        <f>1247500-441500</f>
        <v>806000</v>
      </c>
      <c r="H329" s="428" t="s">
        <v>681</v>
      </c>
      <c r="I329" s="335">
        <f t="shared" si="4"/>
        <v>403</v>
      </c>
      <c r="J329" s="618"/>
      <c r="K329" s="619"/>
      <c r="L329" s="307"/>
      <c r="M329" s="307"/>
      <c r="N329" s="307"/>
      <c r="O329" s="307"/>
      <c r="P329" s="307"/>
      <c r="Q329" s="307"/>
      <c r="R329" s="307"/>
      <c r="S329" s="307"/>
      <c r="T329" s="307"/>
      <c r="U329" s="307"/>
      <c r="V329" s="307"/>
      <c r="W329" s="307"/>
      <c r="X329" s="307"/>
      <c r="Y329" s="307"/>
      <c r="Z329" s="307"/>
      <c r="AA329" s="307"/>
      <c r="AB329" s="307"/>
      <c r="AC329" s="307"/>
      <c r="AD329" s="307"/>
      <c r="AE329" s="307"/>
      <c r="AF329" s="307"/>
      <c r="AG329" s="307"/>
      <c r="AH329" s="307"/>
      <c r="AI329" s="307"/>
      <c r="AJ329" s="307"/>
      <c r="AK329" s="307"/>
      <c r="AL329" s="307"/>
      <c r="AM329" s="307"/>
      <c r="AN329" s="307"/>
      <c r="AO329" s="307"/>
      <c r="AP329" s="307"/>
      <c r="AQ329" s="307"/>
      <c r="AR329" s="307"/>
      <c r="AS329" s="307"/>
      <c r="AT329" s="307"/>
      <c r="AU329" s="307"/>
      <c r="AV329" s="307"/>
      <c r="AW329" s="307"/>
      <c r="AX329" s="307"/>
      <c r="AY329" s="307"/>
      <c r="AZ329" s="307"/>
      <c r="BA329" s="307"/>
      <c r="BB329" s="307"/>
      <c r="BC329" s="307"/>
      <c r="BD329" s="307"/>
      <c r="BE329" s="307"/>
      <c r="BF329" s="307"/>
      <c r="BG329" s="307"/>
      <c r="BH329" s="307"/>
      <c r="BI329" s="307"/>
      <c r="BJ329" s="307"/>
      <c r="BK329" s="307"/>
      <c r="BL329" s="307"/>
      <c r="BM329" s="307"/>
      <c r="BN329" s="307"/>
      <c r="BO329" s="307"/>
      <c r="BP329" s="307"/>
      <c r="BQ329" s="307"/>
      <c r="BR329" s="307"/>
      <c r="BS329" s="307"/>
      <c r="BT329" s="307"/>
      <c r="BU329" s="307"/>
    </row>
    <row r="330" spans="1:73" s="432" customFormat="1" x14ac:dyDescent="0.3">
      <c r="B330" s="605">
        <v>44712</v>
      </c>
      <c r="C330" s="620"/>
      <c r="D330" s="621" t="s">
        <v>1042</v>
      </c>
      <c r="E330" s="426" t="s">
        <v>913</v>
      </c>
      <c r="F330" s="622" t="s">
        <v>1043</v>
      </c>
      <c r="G330" s="493">
        <v>35000</v>
      </c>
      <c r="H330" s="428" t="s">
        <v>681</v>
      </c>
      <c r="I330" s="335">
        <f t="shared" si="4"/>
        <v>17.5</v>
      </c>
      <c r="J330" s="618"/>
      <c r="K330" s="619"/>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307"/>
      <c r="AO330" s="307"/>
      <c r="AP330" s="307"/>
      <c r="AQ330" s="307"/>
      <c r="AR330" s="307"/>
      <c r="AS330" s="307"/>
      <c r="AT330" s="307"/>
      <c r="AU330" s="307"/>
      <c r="AV330" s="307"/>
      <c r="AW330" s="307"/>
      <c r="AX330" s="307"/>
      <c r="AY330" s="307"/>
      <c r="AZ330" s="307"/>
      <c r="BA330" s="307"/>
      <c r="BB330" s="307"/>
      <c r="BC330" s="307"/>
      <c r="BD330" s="307"/>
      <c r="BE330" s="307"/>
      <c r="BF330" s="307"/>
      <c r="BG330" s="307"/>
      <c r="BH330" s="307"/>
      <c r="BI330" s="307"/>
      <c r="BJ330" s="307"/>
      <c r="BK330" s="307"/>
      <c r="BL330" s="307"/>
      <c r="BM330" s="307"/>
      <c r="BN330" s="307"/>
      <c r="BO330" s="307"/>
      <c r="BP330" s="307"/>
      <c r="BQ330" s="307"/>
      <c r="BR330" s="307"/>
      <c r="BS330" s="307"/>
      <c r="BT330" s="307"/>
      <c r="BU330" s="307"/>
    </row>
    <row r="331" spans="1:73" s="432" customFormat="1" x14ac:dyDescent="0.3">
      <c r="A331" s="623"/>
      <c r="B331" s="529">
        <v>44713</v>
      </c>
      <c r="C331" s="530">
        <v>1757</v>
      </c>
      <c r="D331" s="572" t="s">
        <v>1044</v>
      </c>
      <c r="E331" s="564" t="s">
        <v>820</v>
      </c>
      <c r="F331" s="573" t="s">
        <v>1045</v>
      </c>
      <c r="G331" s="624">
        <v>300000</v>
      </c>
      <c r="H331" s="625" t="s">
        <v>681</v>
      </c>
      <c r="I331" s="335">
        <f t="shared" ref="I331:I453" si="5">G331/K$5</f>
        <v>150</v>
      </c>
      <c r="J331" s="626"/>
      <c r="K331" s="619"/>
      <c r="L331" s="307"/>
      <c r="M331" s="307"/>
      <c r="N331" s="307"/>
      <c r="O331" s="307"/>
      <c r="P331" s="307"/>
      <c r="Q331" s="307"/>
      <c r="R331" s="307"/>
      <c r="S331" s="307"/>
      <c r="T331" s="307"/>
      <c r="U331" s="307"/>
      <c r="V331" s="307"/>
      <c r="W331" s="307"/>
      <c r="X331" s="307"/>
      <c r="Y331" s="307"/>
      <c r="Z331" s="307"/>
      <c r="AA331" s="307"/>
      <c r="AB331" s="307"/>
      <c r="AC331" s="307"/>
      <c r="AD331" s="307"/>
      <c r="AE331" s="307"/>
      <c r="AF331" s="307"/>
      <c r="AG331" s="307"/>
      <c r="AH331" s="307"/>
      <c r="AI331" s="307"/>
      <c r="AJ331" s="307"/>
      <c r="AK331" s="307"/>
      <c r="AL331" s="307"/>
      <c r="AM331" s="307"/>
      <c r="AN331" s="307"/>
      <c r="AO331" s="307"/>
      <c r="AP331" s="307"/>
      <c r="AQ331" s="307"/>
      <c r="AR331" s="307"/>
      <c r="AS331" s="307"/>
      <c r="AT331" s="307"/>
      <c r="AU331" s="307"/>
      <c r="AV331" s="307"/>
      <c r="AW331" s="307"/>
      <c r="AX331" s="307"/>
      <c r="AY331" s="307"/>
      <c r="AZ331" s="307"/>
      <c r="BA331" s="307"/>
      <c r="BB331" s="307"/>
      <c r="BC331" s="307"/>
      <c r="BD331" s="307"/>
      <c r="BE331" s="307"/>
      <c r="BF331" s="307"/>
      <c r="BG331" s="307"/>
      <c r="BH331" s="307"/>
      <c r="BI331" s="307"/>
      <c r="BJ331" s="307"/>
      <c r="BK331" s="307"/>
      <c r="BL331" s="307"/>
      <c r="BM331" s="307"/>
      <c r="BN331" s="307"/>
      <c r="BO331" s="307"/>
      <c r="BP331" s="307"/>
      <c r="BQ331" s="307"/>
      <c r="BR331" s="307"/>
      <c r="BS331" s="307"/>
      <c r="BT331" s="307"/>
      <c r="BU331" s="307"/>
    </row>
    <row r="332" spans="1:73" s="432" customFormat="1" x14ac:dyDescent="0.3">
      <c r="A332" s="627"/>
      <c r="B332" s="529">
        <v>44713</v>
      </c>
      <c r="C332" s="530">
        <v>1758</v>
      </c>
      <c r="D332" s="572" t="s">
        <v>880</v>
      </c>
      <c r="E332" s="564" t="s">
        <v>820</v>
      </c>
      <c r="F332" s="573" t="s">
        <v>1046</v>
      </c>
      <c r="G332" s="624">
        <v>1035000</v>
      </c>
      <c r="H332" s="625" t="s">
        <v>681</v>
      </c>
      <c r="I332" s="335">
        <f t="shared" si="5"/>
        <v>517.5</v>
      </c>
      <c r="J332" s="626"/>
      <c r="K332" s="619"/>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307"/>
      <c r="AO332" s="307"/>
      <c r="AP332" s="307"/>
      <c r="AQ332" s="307"/>
      <c r="AR332" s="307"/>
      <c r="AS332" s="307"/>
      <c r="AT332" s="307"/>
      <c r="AU332" s="307"/>
      <c r="AV332" s="307"/>
      <c r="AW332" s="307"/>
      <c r="AX332" s="307"/>
      <c r="AY332" s="307"/>
      <c r="AZ332" s="307"/>
      <c r="BA332" s="307"/>
      <c r="BB332" s="307"/>
      <c r="BC332" s="307"/>
      <c r="BD332" s="307"/>
      <c r="BE332" s="307"/>
      <c r="BF332" s="307"/>
      <c r="BG332" s="307"/>
      <c r="BH332" s="307"/>
      <c r="BI332" s="307"/>
      <c r="BJ332" s="307"/>
      <c r="BK332" s="307"/>
      <c r="BL332" s="307"/>
      <c r="BM332" s="307"/>
      <c r="BN332" s="307"/>
      <c r="BO332" s="307"/>
      <c r="BP332" s="307"/>
      <c r="BQ332" s="307"/>
      <c r="BR332" s="307"/>
      <c r="BS332" s="307"/>
      <c r="BT332" s="307"/>
      <c r="BU332" s="307"/>
    </row>
    <row r="333" spans="1:73" s="432" customFormat="1" x14ac:dyDescent="0.3">
      <c r="A333" s="627"/>
      <c r="B333" s="529">
        <v>44713</v>
      </c>
      <c r="C333" s="530">
        <v>1759</v>
      </c>
      <c r="D333" s="572" t="s">
        <v>909</v>
      </c>
      <c r="E333" s="564" t="s">
        <v>820</v>
      </c>
      <c r="F333" s="574" t="s">
        <v>1047</v>
      </c>
      <c r="G333" s="624">
        <v>2450000</v>
      </c>
      <c r="H333" s="625" t="s">
        <v>681</v>
      </c>
      <c r="I333" s="335">
        <f t="shared" si="5"/>
        <v>1225</v>
      </c>
      <c r="J333" s="626"/>
      <c r="K333" s="619"/>
      <c r="L333" s="307"/>
      <c r="M333" s="307"/>
      <c r="N333" s="307"/>
      <c r="O333" s="307"/>
      <c r="P333" s="307"/>
      <c r="Q333" s="307"/>
      <c r="R333" s="307"/>
      <c r="S333" s="307"/>
      <c r="T333" s="307"/>
      <c r="U333" s="307"/>
      <c r="V333" s="307"/>
      <c r="W333" s="307"/>
      <c r="X333" s="307"/>
      <c r="Y333" s="307"/>
      <c r="Z333" s="307"/>
      <c r="AA333" s="307"/>
      <c r="AB333" s="307"/>
      <c r="AC333" s="307"/>
      <c r="AD333" s="307"/>
      <c r="AE333" s="307"/>
      <c r="AF333" s="307"/>
      <c r="AG333" s="307"/>
      <c r="AH333" s="307"/>
      <c r="AI333" s="307"/>
      <c r="AJ333" s="307"/>
      <c r="AK333" s="307"/>
      <c r="AL333" s="307"/>
      <c r="AM333" s="307"/>
      <c r="AN333" s="307"/>
      <c r="AO333" s="307"/>
      <c r="AP333" s="307"/>
      <c r="AQ333" s="307"/>
      <c r="AR333" s="307"/>
      <c r="AS333" s="307"/>
      <c r="AT333" s="307"/>
      <c r="AU333" s="307"/>
      <c r="AV333" s="307"/>
      <c r="AW333" s="307"/>
      <c r="AX333" s="307"/>
      <c r="AY333" s="307"/>
      <c r="AZ333" s="307"/>
      <c r="BA333" s="307"/>
      <c r="BB333" s="307"/>
      <c r="BC333" s="307"/>
      <c r="BD333" s="307"/>
      <c r="BE333" s="307"/>
      <c r="BF333" s="307"/>
      <c r="BG333" s="307"/>
      <c r="BH333" s="307"/>
      <c r="BI333" s="307"/>
      <c r="BJ333" s="307"/>
      <c r="BK333" s="307"/>
      <c r="BL333" s="307"/>
      <c r="BM333" s="307"/>
      <c r="BN333" s="307"/>
      <c r="BO333" s="307"/>
      <c r="BP333" s="307"/>
      <c r="BQ333" s="307"/>
      <c r="BR333" s="307"/>
      <c r="BS333" s="307"/>
      <c r="BT333" s="307"/>
      <c r="BU333" s="307"/>
    </row>
    <row r="334" spans="1:73" s="432" customFormat="1" x14ac:dyDescent="0.3">
      <c r="A334" s="627"/>
      <c r="B334" s="628">
        <v>44713</v>
      </c>
      <c r="C334" s="614">
        <v>1760</v>
      </c>
      <c r="D334" s="615" t="s">
        <v>1048</v>
      </c>
      <c r="E334" s="421" t="s">
        <v>797</v>
      </c>
      <c r="F334" s="629" t="s">
        <v>1049</v>
      </c>
      <c r="G334" s="630">
        <v>15378000</v>
      </c>
      <c r="H334" s="397" t="s">
        <v>681</v>
      </c>
      <c r="I334" s="335">
        <f t="shared" si="5"/>
        <v>7689</v>
      </c>
      <c r="J334" s="626"/>
      <c r="K334" s="619"/>
      <c r="L334" s="307"/>
      <c r="M334" s="307"/>
      <c r="N334" s="307"/>
      <c r="O334" s="307"/>
      <c r="P334" s="307"/>
      <c r="Q334" s="307"/>
      <c r="R334" s="307"/>
      <c r="S334" s="307"/>
      <c r="T334" s="307"/>
      <c r="U334" s="307"/>
      <c r="V334" s="307"/>
      <c r="W334" s="307"/>
      <c r="X334" s="307"/>
      <c r="Y334" s="307"/>
      <c r="Z334" s="307"/>
      <c r="AA334" s="307"/>
      <c r="AB334" s="307"/>
      <c r="AC334" s="307"/>
      <c r="AD334" s="307"/>
      <c r="AE334" s="307"/>
      <c r="AF334" s="307"/>
      <c r="AG334" s="307"/>
      <c r="AH334" s="307"/>
      <c r="AI334" s="307"/>
      <c r="AJ334" s="307"/>
      <c r="AK334" s="307"/>
      <c r="AL334" s="307"/>
      <c r="AM334" s="307"/>
      <c r="AN334" s="307"/>
      <c r="AO334" s="307"/>
      <c r="AP334" s="307"/>
      <c r="AQ334" s="307"/>
      <c r="AR334" s="307"/>
      <c r="AS334" s="307"/>
      <c r="AT334" s="307"/>
      <c r="AU334" s="307"/>
      <c r="AV334" s="307"/>
      <c r="AW334" s="307"/>
      <c r="AX334" s="307"/>
      <c r="AY334" s="307"/>
      <c r="AZ334" s="307"/>
      <c r="BA334" s="307"/>
      <c r="BB334" s="307"/>
      <c r="BC334" s="307"/>
      <c r="BD334" s="307"/>
      <c r="BE334" s="307"/>
      <c r="BF334" s="307"/>
      <c r="BG334" s="307"/>
      <c r="BH334" s="307"/>
      <c r="BI334" s="307"/>
      <c r="BJ334" s="307"/>
      <c r="BK334" s="307"/>
      <c r="BL334" s="307"/>
      <c r="BM334" s="307"/>
      <c r="BN334" s="307"/>
      <c r="BO334" s="307"/>
      <c r="BP334" s="307"/>
      <c r="BQ334" s="307"/>
      <c r="BR334" s="307"/>
      <c r="BS334" s="307"/>
      <c r="BT334" s="307"/>
      <c r="BU334" s="307"/>
    </row>
    <row r="335" spans="1:73" s="534" customFormat="1" x14ac:dyDescent="0.3">
      <c r="A335" s="631"/>
      <c r="B335" s="632">
        <v>44717</v>
      </c>
      <c r="C335" s="633">
        <v>1762</v>
      </c>
      <c r="D335" s="634" t="s">
        <v>1010</v>
      </c>
      <c r="E335" s="635" t="s">
        <v>1050</v>
      </c>
      <c r="F335" s="636" t="s">
        <v>1051</v>
      </c>
      <c r="G335" s="637">
        <v>1331400</v>
      </c>
      <c r="H335" s="638" t="s">
        <v>681</v>
      </c>
      <c r="I335" s="335">
        <f t="shared" si="5"/>
        <v>665.7</v>
      </c>
      <c r="J335" s="626"/>
      <c r="K335" s="583"/>
      <c r="L335" s="533"/>
      <c r="M335" s="533"/>
      <c r="N335" s="533"/>
      <c r="O335" s="533"/>
      <c r="P335" s="533"/>
      <c r="Q335" s="533"/>
      <c r="R335" s="533"/>
      <c r="S335" s="533"/>
      <c r="T335" s="533"/>
      <c r="U335" s="533"/>
      <c r="V335" s="533"/>
      <c r="W335" s="533"/>
      <c r="X335" s="533"/>
      <c r="Y335" s="533"/>
      <c r="Z335" s="533"/>
      <c r="AA335" s="533"/>
      <c r="AB335" s="533"/>
      <c r="AC335" s="533"/>
      <c r="AD335" s="533"/>
      <c r="AE335" s="533"/>
      <c r="AF335" s="533"/>
      <c r="AG335" s="533"/>
      <c r="AH335" s="533"/>
      <c r="AI335" s="533"/>
      <c r="AJ335" s="533"/>
      <c r="AK335" s="533"/>
      <c r="AL335" s="533"/>
      <c r="AM335" s="533"/>
      <c r="AN335" s="533"/>
      <c r="AO335" s="533"/>
      <c r="AP335" s="533"/>
      <c r="AQ335" s="533"/>
      <c r="AR335" s="533"/>
      <c r="AS335" s="533"/>
      <c r="AT335" s="533"/>
      <c r="AU335" s="533"/>
      <c r="AV335" s="533"/>
      <c r="AW335" s="533"/>
      <c r="AX335" s="533"/>
      <c r="AY335" s="533"/>
      <c r="AZ335" s="533"/>
      <c r="BA335" s="533"/>
      <c r="BB335" s="533"/>
      <c r="BC335" s="533"/>
      <c r="BD335" s="533"/>
      <c r="BE335" s="533"/>
      <c r="BF335" s="533"/>
      <c r="BG335" s="533"/>
      <c r="BH335" s="533"/>
      <c r="BI335" s="533"/>
      <c r="BJ335" s="533"/>
      <c r="BK335" s="533"/>
      <c r="BL335" s="533"/>
      <c r="BM335" s="533"/>
      <c r="BN335" s="533"/>
      <c r="BO335" s="533"/>
      <c r="BP335" s="533"/>
      <c r="BQ335" s="533"/>
      <c r="BR335" s="533"/>
      <c r="BS335" s="533"/>
      <c r="BT335" s="533"/>
      <c r="BU335" s="533"/>
    </row>
    <row r="336" spans="1:73" s="534" customFormat="1" x14ac:dyDescent="0.3">
      <c r="A336" s="631"/>
      <c r="B336" s="639">
        <v>44717</v>
      </c>
      <c r="C336" s="530">
        <v>1764</v>
      </c>
      <c r="D336" s="530" t="s">
        <v>1006</v>
      </c>
      <c r="E336" s="564" t="s">
        <v>820</v>
      </c>
      <c r="F336" s="531" t="s">
        <v>1052</v>
      </c>
      <c r="G336" s="640">
        <v>750000</v>
      </c>
      <c r="H336" s="625" t="s">
        <v>681</v>
      </c>
      <c r="I336" s="335">
        <f t="shared" si="5"/>
        <v>375</v>
      </c>
      <c r="J336" s="626"/>
      <c r="K336" s="418"/>
      <c r="L336" s="533"/>
      <c r="M336" s="533"/>
      <c r="N336" s="533"/>
      <c r="O336" s="533"/>
      <c r="P336" s="533"/>
      <c r="Q336" s="533"/>
      <c r="R336" s="533"/>
      <c r="S336" s="533"/>
      <c r="T336" s="533"/>
      <c r="U336" s="533"/>
      <c r="V336" s="533"/>
      <c r="W336" s="533"/>
      <c r="X336" s="533"/>
      <c r="Y336" s="533"/>
      <c r="Z336" s="533"/>
      <c r="AA336" s="533"/>
      <c r="AB336" s="533"/>
      <c r="AC336" s="533"/>
      <c r="AD336" s="533"/>
      <c r="AE336" s="533"/>
      <c r="AF336" s="533"/>
      <c r="AG336" s="533"/>
      <c r="AH336" s="533"/>
      <c r="AI336" s="533"/>
      <c r="AJ336" s="533"/>
      <c r="AK336" s="533"/>
      <c r="AL336" s="533"/>
      <c r="AM336" s="533"/>
      <c r="AN336" s="533"/>
      <c r="AO336" s="533"/>
      <c r="AP336" s="533"/>
      <c r="AQ336" s="533"/>
      <c r="AR336" s="533"/>
      <c r="AS336" s="533"/>
      <c r="AT336" s="533"/>
      <c r="AU336" s="533"/>
      <c r="AV336" s="533"/>
      <c r="AW336" s="533"/>
      <c r="AX336" s="533"/>
      <c r="AY336" s="533"/>
      <c r="AZ336" s="533"/>
      <c r="BA336" s="533"/>
      <c r="BB336" s="533"/>
      <c r="BC336" s="533"/>
      <c r="BD336" s="533"/>
      <c r="BE336" s="533"/>
      <c r="BF336" s="533"/>
      <c r="BG336" s="533"/>
      <c r="BH336" s="533"/>
      <c r="BI336" s="533"/>
      <c r="BJ336" s="533"/>
      <c r="BK336" s="533"/>
      <c r="BL336" s="533"/>
      <c r="BM336" s="533"/>
      <c r="BN336" s="533"/>
      <c r="BO336" s="533"/>
      <c r="BP336" s="533"/>
      <c r="BQ336" s="533"/>
      <c r="BR336" s="533"/>
      <c r="BS336" s="533"/>
      <c r="BT336" s="533"/>
      <c r="BU336" s="533"/>
    </row>
    <row r="337" spans="2:25" s="457" customFormat="1" ht="15.5" x14ac:dyDescent="0.35">
      <c r="B337" s="433">
        <v>44692</v>
      </c>
      <c r="C337" s="641" t="s">
        <v>857</v>
      </c>
      <c r="D337" s="435" t="s">
        <v>684</v>
      </c>
      <c r="E337" s="436" t="s">
        <v>828</v>
      </c>
      <c r="F337" s="642" t="s">
        <v>860</v>
      </c>
      <c r="G337" s="643">
        <v>100000</v>
      </c>
      <c r="H337" s="439" t="s">
        <v>681</v>
      </c>
      <c r="I337" s="335">
        <f t="shared" si="5"/>
        <v>50</v>
      </c>
      <c r="J337" s="644"/>
      <c r="K337" s="307"/>
      <c r="L337" s="307"/>
      <c r="M337" s="307"/>
      <c r="N337" s="307"/>
      <c r="O337" s="307"/>
      <c r="P337" s="307"/>
      <c r="Q337" s="307"/>
      <c r="R337" s="307"/>
      <c r="S337" s="307"/>
      <c r="T337" s="307"/>
      <c r="U337" s="307"/>
      <c r="V337" s="307"/>
      <c r="W337" s="307"/>
      <c r="X337" s="307"/>
      <c r="Y337" s="307"/>
    </row>
    <row r="338" spans="2:25" s="457" customFormat="1" ht="15.5" x14ac:dyDescent="0.35">
      <c r="B338" s="433">
        <v>44694</v>
      </c>
      <c r="C338" s="645" t="s">
        <v>859</v>
      </c>
      <c r="D338" s="435" t="s">
        <v>684</v>
      </c>
      <c r="E338" s="436" t="s">
        <v>828</v>
      </c>
      <c r="F338" s="646" t="s">
        <v>695</v>
      </c>
      <c r="G338" s="643">
        <v>80000</v>
      </c>
      <c r="H338" s="439" t="s">
        <v>681</v>
      </c>
      <c r="I338" s="335">
        <f t="shared" si="5"/>
        <v>40</v>
      </c>
      <c r="J338" s="644"/>
      <c r="K338" s="313"/>
      <c r="L338" s="307"/>
      <c r="M338" s="307"/>
      <c r="N338" s="307"/>
      <c r="O338" s="307"/>
      <c r="P338" s="307"/>
      <c r="Q338" s="307"/>
      <c r="R338" s="307"/>
      <c r="S338" s="307"/>
      <c r="T338" s="307"/>
      <c r="U338" s="307"/>
      <c r="V338" s="307"/>
      <c r="W338" s="307"/>
      <c r="X338" s="307"/>
      <c r="Y338" s="307"/>
    </row>
    <row r="339" spans="2:25" s="489" customFormat="1" ht="15.5" x14ac:dyDescent="0.35">
      <c r="B339" s="442">
        <v>44697</v>
      </c>
      <c r="C339" s="647">
        <v>44</v>
      </c>
      <c r="D339" s="444" t="s">
        <v>684</v>
      </c>
      <c r="E339" s="445" t="s">
        <v>877</v>
      </c>
      <c r="F339" s="648" t="s">
        <v>1053</v>
      </c>
      <c r="G339" s="649">
        <v>2946000</v>
      </c>
      <c r="H339" s="448" t="s">
        <v>681</v>
      </c>
      <c r="I339" s="335">
        <f t="shared" si="5"/>
        <v>1473</v>
      </c>
      <c r="J339" s="644"/>
      <c r="K339" s="307"/>
      <c r="L339" s="307"/>
      <c r="M339" s="307"/>
      <c r="N339" s="307"/>
      <c r="O339" s="307"/>
      <c r="P339" s="307"/>
      <c r="Q339" s="307"/>
      <c r="R339" s="307"/>
      <c r="S339" s="307"/>
      <c r="T339" s="307"/>
      <c r="U339" s="307"/>
      <c r="V339" s="307"/>
      <c r="W339" s="307"/>
      <c r="X339" s="307"/>
      <c r="Y339" s="307"/>
    </row>
    <row r="340" spans="2:25" s="457" customFormat="1" ht="15.5" x14ac:dyDescent="0.35">
      <c r="B340" s="433">
        <v>44706</v>
      </c>
      <c r="C340" s="650" t="s">
        <v>862</v>
      </c>
      <c r="D340" s="435" t="s">
        <v>684</v>
      </c>
      <c r="E340" s="436" t="s">
        <v>828</v>
      </c>
      <c r="F340" s="646" t="s">
        <v>697</v>
      </c>
      <c r="G340" s="643">
        <v>3750</v>
      </c>
      <c r="H340" s="439" t="s">
        <v>681</v>
      </c>
      <c r="I340" s="335">
        <f t="shared" si="5"/>
        <v>1.875</v>
      </c>
      <c r="J340" s="644"/>
      <c r="K340" s="307"/>
      <c r="L340" s="307"/>
      <c r="M340" s="307"/>
      <c r="N340" s="307"/>
      <c r="O340" s="307"/>
      <c r="P340" s="307"/>
      <c r="Q340" s="307"/>
      <c r="R340" s="307"/>
      <c r="S340" s="307"/>
      <c r="T340" s="307"/>
      <c r="U340" s="307"/>
      <c r="V340" s="307"/>
      <c r="W340" s="307"/>
      <c r="X340" s="307"/>
      <c r="Y340" s="307"/>
    </row>
    <row r="341" spans="2:25" s="457" customFormat="1" ht="15.5" x14ac:dyDescent="0.35">
      <c r="B341" s="433">
        <v>44706</v>
      </c>
      <c r="C341" s="645">
        <v>59</v>
      </c>
      <c r="D341" s="435" t="s">
        <v>684</v>
      </c>
      <c r="E341" s="436" t="s">
        <v>828</v>
      </c>
      <c r="F341" s="646" t="s">
        <v>837</v>
      </c>
      <c r="G341" s="643">
        <v>240000</v>
      </c>
      <c r="H341" s="439" t="s">
        <v>681</v>
      </c>
      <c r="I341" s="335">
        <f t="shared" si="5"/>
        <v>120</v>
      </c>
      <c r="J341" s="644"/>
      <c r="K341" s="307"/>
      <c r="L341" s="307"/>
      <c r="M341" s="307"/>
      <c r="N341" s="307"/>
      <c r="O341" s="307"/>
      <c r="P341" s="307"/>
      <c r="Q341" s="307"/>
      <c r="R341" s="307"/>
      <c r="S341" s="307"/>
      <c r="T341" s="307"/>
      <c r="U341" s="307"/>
      <c r="V341" s="307"/>
      <c r="W341" s="307"/>
      <c r="X341" s="307"/>
      <c r="Y341" s="307"/>
    </row>
    <row r="342" spans="2:25" s="457" customFormat="1" ht="15.5" x14ac:dyDescent="0.35">
      <c r="B342" s="433">
        <v>44719</v>
      </c>
      <c r="C342" s="645">
        <v>69</v>
      </c>
      <c r="D342" s="435" t="s">
        <v>684</v>
      </c>
      <c r="E342" s="436" t="s">
        <v>828</v>
      </c>
      <c r="F342" s="646" t="s">
        <v>1054</v>
      </c>
      <c r="G342" s="643">
        <v>225000</v>
      </c>
      <c r="H342" s="439" t="s">
        <v>681</v>
      </c>
      <c r="I342" s="335">
        <f t="shared" si="5"/>
        <v>112.5</v>
      </c>
      <c r="J342" s="644"/>
      <c r="K342" s="307"/>
      <c r="L342" s="307"/>
      <c r="M342" s="307"/>
      <c r="N342" s="307"/>
      <c r="O342" s="307"/>
      <c r="P342" s="307"/>
      <c r="Q342" s="307"/>
      <c r="R342" s="307"/>
      <c r="S342" s="307"/>
      <c r="T342" s="307"/>
      <c r="U342" s="307"/>
      <c r="V342" s="307"/>
      <c r="W342" s="307"/>
      <c r="X342" s="307"/>
      <c r="Y342" s="307"/>
    </row>
    <row r="343" spans="2:25" s="457" customFormat="1" ht="15.5" x14ac:dyDescent="0.35">
      <c r="B343" s="433">
        <v>44735</v>
      </c>
      <c r="C343" s="645" t="s">
        <v>1055</v>
      </c>
      <c r="D343" s="435" t="s">
        <v>684</v>
      </c>
      <c r="E343" s="436" t="s">
        <v>828</v>
      </c>
      <c r="F343" s="651" t="s">
        <v>719</v>
      </c>
      <c r="G343" s="643">
        <v>630000</v>
      </c>
      <c r="H343" s="439" t="s">
        <v>681</v>
      </c>
      <c r="I343" s="335">
        <f t="shared" si="5"/>
        <v>315</v>
      </c>
      <c r="J343" s="644"/>
      <c r="K343" s="307"/>
      <c r="L343" s="307"/>
      <c r="M343" s="307"/>
      <c r="N343" s="307"/>
      <c r="O343" s="307"/>
      <c r="P343" s="307"/>
      <c r="Q343" s="307"/>
      <c r="R343" s="307"/>
      <c r="S343" s="307"/>
      <c r="T343" s="307"/>
      <c r="U343" s="307"/>
      <c r="V343" s="307"/>
      <c r="W343" s="307"/>
      <c r="X343" s="307"/>
      <c r="Y343" s="307"/>
    </row>
    <row r="344" spans="2:25" s="457" customFormat="1" ht="15.5" x14ac:dyDescent="0.35">
      <c r="B344" s="652">
        <v>44732</v>
      </c>
      <c r="C344" s="645" t="s">
        <v>1056</v>
      </c>
      <c r="D344" s="435" t="s">
        <v>684</v>
      </c>
      <c r="E344" s="436" t="s">
        <v>828</v>
      </c>
      <c r="F344" s="651" t="s">
        <v>697</v>
      </c>
      <c r="G344" s="643">
        <v>3000</v>
      </c>
      <c r="H344" s="439" t="s">
        <v>681</v>
      </c>
      <c r="I344" s="335">
        <f t="shared" si="5"/>
        <v>1.5</v>
      </c>
      <c r="J344" s="644"/>
      <c r="K344" s="307"/>
      <c r="L344" s="307"/>
      <c r="M344" s="307"/>
      <c r="N344" s="307"/>
      <c r="O344" s="307"/>
      <c r="P344" s="307"/>
      <c r="Q344" s="307"/>
      <c r="R344" s="307"/>
      <c r="S344" s="307"/>
      <c r="T344" s="307"/>
      <c r="U344" s="307"/>
      <c r="V344" s="307"/>
      <c r="W344" s="307"/>
      <c r="X344" s="307"/>
      <c r="Y344" s="307"/>
    </row>
    <row r="345" spans="2:25" s="457" customFormat="1" ht="15.5" x14ac:dyDescent="0.35">
      <c r="B345" s="652">
        <v>44733</v>
      </c>
      <c r="C345" s="645" t="s">
        <v>1057</v>
      </c>
      <c r="D345" s="435" t="s">
        <v>684</v>
      </c>
      <c r="E345" s="436" t="s">
        <v>828</v>
      </c>
      <c r="F345" s="651" t="s">
        <v>1058</v>
      </c>
      <c r="G345" s="643">
        <v>20000</v>
      </c>
      <c r="H345" s="439" t="s">
        <v>681</v>
      </c>
      <c r="I345" s="335">
        <f t="shared" si="5"/>
        <v>10</v>
      </c>
      <c r="J345" s="644"/>
      <c r="K345" s="307"/>
      <c r="L345" s="307"/>
      <c r="M345" s="307"/>
      <c r="N345" s="307"/>
      <c r="O345" s="307"/>
      <c r="P345" s="307"/>
      <c r="Q345" s="307"/>
      <c r="R345" s="307"/>
      <c r="S345" s="307"/>
      <c r="T345" s="307"/>
      <c r="U345" s="307"/>
      <c r="V345" s="307"/>
      <c r="W345" s="307"/>
      <c r="X345" s="307"/>
      <c r="Y345" s="307"/>
    </row>
    <row r="346" spans="2:25" s="457" customFormat="1" ht="15.5" x14ac:dyDescent="0.35">
      <c r="B346" s="652">
        <v>44733</v>
      </c>
      <c r="C346" s="645" t="s">
        <v>1059</v>
      </c>
      <c r="D346" s="435" t="s">
        <v>684</v>
      </c>
      <c r="E346" s="436" t="s">
        <v>828</v>
      </c>
      <c r="F346" s="651" t="s">
        <v>1060</v>
      </c>
      <c r="G346" s="643">
        <v>25000</v>
      </c>
      <c r="H346" s="439" t="s">
        <v>681</v>
      </c>
      <c r="I346" s="335">
        <f t="shared" si="5"/>
        <v>12.5</v>
      </c>
      <c r="J346" s="644"/>
      <c r="K346" s="307"/>
      <c r="L346" s="307"/>
      <c r="M346" s="307"/>
      <c r="N346" s="307"/>
      <c r="O346" s="307"/>
      <c r="P346" s="307"/>
      <c r="Q346" s="307"/>
      <c r="R346" s="307"/>
      <c r="S346" s="307"/>
      <c r="T346" s="307"/>
      <c r="U346" s="307"/>
      <c r="V346" s="307"/>
      <c r="W346" s="307"/>
      <c r="X346" s="307"/>
      <c r="Y346" s="307"/>
    </row>
    <row r="347" spans="2:25" s="457" customFormat="1" ht="15.5" x14ac:dyDescent="0.35">
      <c r="B347" s="652">
        <v>44734</v>
      </c>
      <c r="C347" s="645" t="s">
        <v>1061</v>
      </c>
      <c r="D347" s="435" t="s">
        <v>684</v>
      </c>
      <c r="E347" s="436" t="s">
        <v>828</v>
      </c>
      <c r="F347" s="651" t="s">
        <v>1062</v>
      </c>
      <c r="G347" s="643">
        <v>70000</v>
      </c>
      <c r="H347" s="439" t="s">
        <v>681</v>
      </c>
      <c r="I347" s="335">
        <f t="shared" si="5"/>
        <v>35</v>
      </c>
      <c r="J347" s="644"/>
      <c r="K347" s="307"/>
      <c r="L347" s="307"/>
      <c r="M347" s="307"/>
      <c r="N347" s="307"/>
      <c r="O347" s="307"/>
      <c r="P347" s="307"/>
      <c r="Q347" s="307"/>
      <c r="R347" s="307"/>
      <c r="S347" s="307"/>
      <c r="T347" s="307"/>
      <c r="U347" s="307"/>
      <c r="V347" s="307"/>
      <c r="W347" s="307"/>
      <c r="X347" s="307"/>
      <c r="Y347" s="307"/>
    </row>
    <row r="348" spans="2:25" s="457" customFormat="1" ht="15.5" x14ac:dyDescent="0.35">
      <c r="B348" s="652">
        <v>44734</v>
      </c>
      <c r="C348" s="645" t="s">
        <v>1063</v>
      </c>
      <c r="D348" s="435" t="s">
        <v>684</v>
      </c>
      <c r="E348" s="436" t="s">
        <v>828</v>
      </c>
      <c r="F348" s="651" t="s">
        <v>1064</v>
      </c>
      <c r="G348" s="643">
        <v>10000</v>
      </c>
      <c r="H348" s="439" t="s">
        <v>681</v>
      </c>
      <c r="I348" s="335">
        <f t="shared" si="5"/>
        <v>5</v>
      </c>
      <c r="J348" s="644"/>
      <c r="K348" s="307"/>
      <c r="L348" s="307"/>
      <c r="M348" s="307"/>
      <c r="N348" s="307"/>
      <c r="O348" s="307"/>
      <c r="P348" s="307"/>
      <c r="Q348" s="307"/>
      <c r="R348" s="307"/>
      <c r="S348" s="307"/>
      <c r="T348" s="307"/>
      <c r="U348" s="307"/>
      <c r="V348" s="307"/>
      <c r="W348" s="307"/>
      <c r="X348" s="307"/>
      <c r="Y348" s="307"/>
    </row>
    <row r="349" spans="2:25" s="457" customFormat="1" ht="15.5" x14ac:dyDescent="0.35">
      <c r="B349" s="652">
        <v>44734</v>
      </c>
      <c r="C349" s="645" t="s">
        <v>1065</v>
      </c>
      <c r="D349" s="435" t="s">
        <v>684</v>
      </c>
      <c r="E349" s="436" t="s">
        <v>828</v>
      </c>
      <c r="F349" s="651" t="s">
        <v>687</v>
      </c>
      <c r="G349" s="643">
        <v>322000</v>
      </c>
      <c r="H349" s="439" t="s">
        <v>681</v>
      </c>
      <c r="I349" s="335">
        <f t="shared" si="5"/>
        <v>161</v>
      </c>
      <c r="J349" s="644"/>
      <c r="K349" s="307"/>
      <c r="L349" s="307"/>
      <c r="M349" s="307"/>
      <c r="N349" s="307"/>
      <c r="O349" s="307"/>
      <c r="P349" s="307"/>
      <c r="Q349" s="307"/>
      <c r="R349" s="307"/>
      <c r="S349" s="307"/>
      <c r="T349" s="307"/>
      <c r="U349" s="307"/>
      <c r="V349" s="307"/>
      <c r="W349" s="307"/>
      <c r="X349" s="307"/>
      <c r="Y349" s="307"/>
    </row>
    <row r="350" spans="2:25" s="457" customFormat="1" ht="15.5" x14ac:dyDescent="0.35">
      <c r="B350" s="652">
        <v>44734</v>
      </c>
      <c r="C350" s="645" t="s">
        <v>1066</v>
      </c>
      <c r="D350" s="435" t="s">
        <v>684</v>
      </c>
      <c r="E350" s="436" t="s">
        <v>828</v>
      </c>
      <c r="F350" s="651" t="s">
        <v>706</v>
      </c>
      <c r="G350" s="643">
        <v>112000</v>
      </c>
      <c r="H350" s="439" t="s">
        <v>681</v>
      </c>
      <c r="I350" s="335">
        <f t="shared" si="5"/>
        <v>56</v>
      </c>
      <c r="J350" s="644"/>
      <c r="K350" s="307"/>
      <c r="L350" s="307"/>
      <c r="M350" s="307"/>
      <c r="N350" s="307"/>
      <c r="O350" s="307"/>
      <c r="P350" s="307"/>
      <c r="Q350" s="307"/>
      <c r="R350" s="307"/>
      <c r="S350" s="307"/>
      <c r="T350" s="307"/>
      <c r="U350" s="307"/>
      <c r="V350" s="307"/>
      <c r="W350" s="307"/>
      <c r="X350" s="307"/>
      <c r="Y350" s="307"/>
    </row>
    <row r="351" spans="2:25" s="457" customFormat="1" ht="15.5" x14ac:dyDescent="0.35">
      <c r="B351" s="653">
        <v>44734</v>
      </c>
      <c r="C351" s="654" t="s">
        <v>1067</v>
      </c>
      <c r="D351" s="655" t="s">
        <v>684</v>
      </c>
      <c r="E351" s="656" t="s">
        <v>721</v>
      </c>
      <c r="F351" s="657" t="s">
        <v>1068</v>
      </c>
      <c r="G351" s="658">
        <v>1700000</v>
      </c>
      <c r="H351" s="348" t="s">
        <v>681</v>
      </c>
      <c r="I351" s="335">
        <f t="shared" si="5"/>
        <v>850</v>
      </c>
      <c r="J351" s="644"/>
      <c r="K351" s="307"/>
      <c r="L351" s="307"/>
      <c r="M351" s="307"/>
      <c r="N351" s="307"/>
      <c r="O351" s="307"/>
      <c r="P351" s="307"/>
      <c r="Q351" s="307"/>
      <c r="R351" s="307"/>
      <c r="S351" s="307"/>
      <c r="T351" s="307"/>
      <c r="U351" s="307"/>
      <c r="V351" s="307"/>
      <c r="W351" s="307"/>
      <c r="X351" s="307"/>
      <c r="Y351" s="307"/>
    </row>
    <row r="352" spans="2:25" s="457" customFormat="1" ht="15.5" x14ac:dyDescent="0.35">
      <c r="B352" s="652">
        <v>44734</v>
      </c>
      <c r="C352" s="645" t="s">
        <v>1069</v>
      </c>
      <c r="D352" s="435" t="s">
        <v>684</v>
      </c>
      <c r="E352" s="436" t="s">
        <v>828</v>
      </c>
      <c r="F352" s="651" t="s">
        <v>1070</v>
      </c>
      <c r="G352" s="643">
        <v>30000</v>
      </c>
      <c r="H352" s="439" t="s">
        <v>681</v>
      </c>
      <c r="I352" s="335">
        <f t="shared" si="5"/>
        <v>15</v>
      </c>
      <c r="J352" s="644"/>
      <c r="K352" s="307"/>
      <c r="L352" s="307"/>
      <c r="M352" s="307"/>
      <c r="N352" s="307"/>
      <c r="O352" s="307"/>
      <c r="P352" s="307"/>
      <c r="Q352" s="307"/>
      <c r="R352" s="307"/>
      <c r="S352" s="307"/>
      <c r="T352" s="307"/>
      <c r="U352" s="307"/>
      <c r="V352" s="307"/>
      <c r="W352" s="307"/>
      <c r="X352" s="307"/>
      <c r="Y352" s="307"/>
    </row>
    <row r="353" spans="1:73" s="457" customFormat="1" ht="15.5" x14ac:dyDescent="0.35">
      <c r="B353" s="652">
        <v>44735</v>
      </c>
      <c r="C353" s="645" t="s">
        <v>1071</v>
      </c>
      <c r="D353" s="435" t="s">
        <v>684</v>
      </c>
      <c r="E353" s="436" t="s">
        <v>828</v>
      </c>
      <c r="F353" s="651" t="s">
        <v>1072</v>
      </c>
      <c r="G353" s="643">
        <v>147250</v>
      </c>
      <c r="H353" s="439" t="s">
        <v>681</v>
      </c>
      <c r="I353" s="335">
        <f t="shared" si="5"/>
        <v>73.625</v>
      </c>
      <c r="J353" s="644"/>
      <c r="K353" s="307"/>
      <c r="L353" s="307"/>
      <c r="M353" s="307"/>
      <c r="N353" s="307"/>
      <c r="O353" s="307"/>
      <c r="P353" s="307"/>
      <c r="Q353" s="307"/>
      <c r="R353" s="307"/>
      <c r="S353" s="307"/>
      <c r="T353" s="307"/>
      <c r="U353" s="307"/>
      <c r="V353" s="307"/>
      <c r="W353" s="307"/>
      <c r="X353" s="307"/>
      <c r="Y353" s="307"/>
    </row>
    <row r="354" spans="1:73" s="457" customFormat="1" ht="15.5" x14ac:dyDescent="0.35">
      <c r="B354" s="659">
        <v>44705</v>
      </c>
      <c r="C354" s="647" t="s">
        <v>1073</v>
      </c>
      <c r="D354" s="444" t="s">
        <v>684</v>
      </c>
      <c r="E354" s="445" t="s">
        <v>877</v>
      </c>
      <c r="F354" s="660" t="s">
        <v>1074</v>
      </c>
      <c r="G354" s="661">
        <v>1800000</v>
      </c>
      <c r="H354" s="448" t="s">
        <v>681</v>
      </c>
      <c r="I354" s="335">
        <f t="shared" si="5"/>
        <v>900</v>
      </c>
      <c r="J354" s="644"/>
      <c r="K354" s="307"/>
      <c r="L354" s="307"/>
      <c r="M354" s="307"/>
      <c r="N354" s="307"/>
      <c r="O354" s="307"/>
      <c r="P354" s="307"/>
      <c r="Q354" s="307"/>
      <c r="R354" s="307"/>
      <c r="S354" s="307"/>
      <c r="T354" s="307"/>
      <c r="U354" s="307"/>
      <c r="V354" s="307"/>
      <c r="W354" s="307"/>
      <c r="X354" s="307"/>
      <c r="Y354" s="307"/>
    </row>
    <row r="355" spans="1:73" s="457" customFormat="1" ht="15.5" x14ac:dyDescent="0.35">
      <c r="B355" s="652">
        <v>44736</v>
      </c>
      <c r="C355" s="645" t="s">
        <v>1075</v>
      </c>
      <c r="D355" s="435" t="s">
        <v>684</v>
      </c>
      <c r="E355" s="436" t="s">
        <v>828</v>
      </c>
      <c r="F355" s="651" t="s">
        <v>894</v>
      </c>
      <c r="G355" s="643">
        <v>25000</v>
      </c>
      <c r="H355" s="439" t="s">
        <v>681</v>
      </c>
      <c r="I355" s="335">
        <f t="shared" si="5"/>
        <v>12.5</v>
      </c>
      <c r="J355" s="644"/>
      <c r="K355" s="307"/>
      <c r="L355" s="307"/>
      <c r="M355" s="307"/>
      <c r="N355" s="307"/>
      <c r="O355" s="307"/>
      <c r="P355" s="307"/>
      <c r="Q355" s="307"/>
      <c r="R355" s="307"/>
      <c r="S355" s="307"/>
      <c r="T355" s="307"/>
      <c r="U355" s="307"/>
      <c r="V355" s="307"/>
      <c r="W355" s="307"/>
      <c r="X355" s="307"/>
      <c r="Y355" s="307"/>
    </row>
    <row r="356" spans="1:73" s="457" customFormat="1" ht="15.5" x14ac:dyDescent="0.35">
      <c r="B356" s="652">
        <v>44736</v>
      </c>
      <c r="C356" s="645" t="s">
        <v>1076</v>
      </c>
      <c r="D356" s="435" t="s">
        <v>684</v>
      </c>
      <c r="E356" s="436" t="s">
        <v>828</v>
      </c>
      <c r="F356" s="651" t="s">
        <v>1077</v>
      </c>
      <c r="G356" s="643">
        <v>40000</v>
      </c>
      <c r="H356" s="439" t="s">
        <v>681</v>
      </c>
      <c r="I356" s="335">
        <f t="shared" si="5"/>
        <v>20</v>
      </c>
      <c r="J356" s="644"/>
      <c r="K356" s="307"/>
      <c r="L356" s="307"/>
      <c r="M356" s="307"/>
      <c r="N356" s="307"/>
      <c r="O356" s="307"/>
      <c r="P356" s="307"/>
      <c r="Q356" s="307"/>
      <c r="R356" s="307"/>
      <c r="S356" s="307"/>
      <c r="T356" s="307"/>
      <c r="U356" s="307"/>
      <c r="V356" s="307"/>
      <c r="W356" s="307"/>
      <c r="X356" s="307"/>
      <c r="Y356" s="307"/>
    </row>
    <row r="357" spans="1:73" s="457" customFormat="1" ht="16" thickBot="1" x14ac:dyDescent="0.4">
      <c r="B357" s="652">
        <v>44740</v>
      </c>
      <c r="C357" s="645" t="s">
        <v>1078</v>
      </c>
      <c r="D357" s="435" t="s">
        <v>684</v>
      </c>
      <c r="E357" s="436" t="s">
        <v>828</v>
      </c>
      <c r="F357" s="651" t="s">
        <v>1068</v>
      </c>
      <c r="G357" s="662">
        <v>3700000</v>
      </c>
      <c r="H357" s="439" t="s">
        <v>681</v>
      </c>
      <c r="I357" s="335">
        <f t="shared" si="5"/>
        <v>1850</v>
      </c>
      <c r="J357" s="644"/>
      <c r="K357" s="307"/>
      <c r="L357" s="307"/>
      <c r="M357" s="307"/>
      <c r="N357" s="307"/>
      <c r="O357" s="307"/>
      <c r="P357" s="307"/>
      <c r="Q357" s="307"/>
      <c r="R357" s="307"/>
      <c r="S357" s="307"/>
      <c r="T357" s="307"/>
      <c r="U357" s="307"/>
      <c r="V357" s="307"/>
      <c r="W357" s="307"/>
      <c r="X357" s="307"/>
      <c r="Y357" s="307"/>
    </row>
    <row r="358" spans="1:73" s="432" customFormat="1" ht="14.5" thickTop="1" x14ac:dyDescent="0.3">
      <c r="B358" s="607">
        <v>44718</v>
      </c>
      <c r="C358" s="530">
        <v>1761</v>
      </c>
      <c r="D358" s="572" t="s">
        <v>1008</v>
      </c>
      <c r="E358" s="564" t="s">
        <v>820</v>
      </c>
      <c r="F358" s="573" t="s">
        <v>1036</v>
      </c>
      <c r="G358" s="663">
        <v>400000</v>
      </c>
      <c r="H358" s="625" t="s">
        <v>681</v>
      </c>
      <c r="I358" s="335">
        <f t="shared" si="5"/>
        <v>200</v>
      </c>
      <c r="J358" s="626"/>
      <c r="K358" s="619"/>
      <c r="L358" s="307"/>
      <c r="M358" s="307"/>
      <c r="N358" s="307"/>
      <c r="O358" s="307"/>
      <c r="P358" s="307"/>
      <c r="Q358" s="307"/>
      <c r="R358" s="307"/>
      <c r="S358" s="307"/>
      <c r="T358" s="307"/>
      <c r="U358" s="307"/>
      <c r="V358" s="307"/>
      <c r="W358" s="307"/>
      <c r="X358" s="307"/>
      <c r="Y358" s="307"/>
      <c r="Z358" s="307"/>
      <c r="AA358" s="307"/>
      <c r="AB358" s="307"/>
      <c r="AC358" s="307"/>
      <c r="AD358" s="307"/>
      <c r="AE358" s="307"/>
      <c r="AF358" s="307"/>
      <c r="AG358" s="307"/>
      <c r="AH358" s="307"/>
      <c r="AI358" s="307"/>
      <c r="AJ358" s="307"/>
      <c r="AK358" s="307"/>
      <c r="AL358" s="307"/>
      <c r="AM358" s="307"/>
      <c r="AN358" s="307"/>
      <c r="AO358" s="307"/>
      <c r="AP358" s="307"/>
      <c r="AQ358" s="307"/>
      <c r="AR358" s="307"/>
      <c r="AS358" s="307"/>
      <c r="AT358" s="307"/>
      <c r="AU358" s="307"/>
      <c r="AV358" s="307"/>
      <c r="AW358" s="307"/>
      <c r="AX358" s="307"/>
      <c r="AY358" s="307"/>
      <c r="AZ358" s="307"/>
      <c r="BA358" s="307"/>
      <c r="BB358" s="307"/>
      <c r="BC358" s="307"/>
      <c r="BD358" s="307"/>
      <c r="BE358" s="307"/>
      <c r="BF358" s="307"/>
      <c r="BG358" s="307"/>
      <c r="BH358" s="307"/>
      <c r="BI358" s="307"/>
      <c r="BJ358" s="307"/>
      <c r="BK358" s="307"/>
      <c r="BL358" s="307"/>
      <c r="BM358" s="307"/>
      <c r="BN358" s="307"/>
      <c r="BO358" s="307"/>
      <c r="BP358" s="307"/>
      <c r="BQ358" s="307"/>
      <c r="BR358" s="307"/>
      <c r="BS358" s="307"/>
      <c r="BT358" s="307"/>
      <c r="BU358" s="307"/>
    </row>
    <row r="359" spans="1:73" s="432" customFormat="1" x14ac:dyDescent="0.3">
      <c r="B359" s="664">
        <v>44728</v>
      </c>
      <c r="C359" s="530">
        <v>1763</v>
      </c>
      <c r="D359" s="665" t="s">
        <v>1015</v>
      </c>
      <c r="E359" s="564" t="s">
        <v>820</v>
      </c>
      <c r="F359" s="574" t="s">
        <v>1016</v>
      </c>
      <c r="G359" s="624">
        <v>2784000</v>
      </c>
      <c r="H359" s="625" t="s">
        <v>681</v>
      </c>
      <c r="I359" s="335">
        <f t="shared" si="5"/>
        <v>1392</v>
      </c>
      <c r="J359" s="626"/>
      <c r="K359" s="619"/>
      <c r="L359" s="307"/>
      <c r="M359" s="307"/>
      <c r="N359" s="307"/>
      <c r="O359" s="307"/>
      <c r="P359" s="307"/>
      <c r="Q359" s="307"/>
      <c r="R359" s="307"/>
      <c r="S359" s="307"/>
      <c r="T359" s="307"/>
      <c r="U359" s="307"/>
      <c r="V359" s="307"/>
      <c r="W359" s="307"/>
      <c r="X359" s="307"/>
      <c r="Y359" s="307"/>
      <c r="Z359" s="307"/>
      <c r="AA359" s="307"/>
      <c r="AB359" s="307"/>
      <c r="AC359" s="307"/>
      <c r="AD359" s="307"/>
      <c r="AE359" s="307"/>
      <c r="AF359" s="307"/>
      <c r="AG359" s="307"/>
      <c r="AH359" s="307"/>
      <c r="AI359" s="307"/>
      <c r="AJ359" s="307"/>
      <c r="AK359" s="307"/>
      <c r="AL359" s="307"/>
      <c r="AM359" s="307"/>
      <c r="AN359" s="307"/>
      <c r="AO359" s="307"/>
      <c r="AP359" s="307"/>
      <c r="AQ359" s="307"/>
      <c r="AR359" s="307"/>
      <c r="AS359" s="307"/>
      <c r="AT359" s="307"/>
      <c r="AU359" s="307"/>
      <c r="AV359" s="307"/>
      <c r="AW359" s="307"/>
      <c r="AX359" s="307"/>
      <c r="AY359" s="307"/>
      <c r="AZ359" s="307"/>
      <c r="BA359" s="307"/>
      <c r="BB359" s="307"/>
      <c r="BC359" s="307"/>
      <c r="BD359" s="307"/>
      <c r="BE359" s="307"/>
      <c r="BF359" s="307"/>
      <c r="BG359" s="307"/>
      <c r="BH359" s="307"/>
      <c r="BI359" s="307"/>
      <c r="BJ359" s="307"/>
      <c r="BK359" s="307"/>
      <c r="BL359" s="307"/>
      <c r="BM359" s="307"/>
      <c r="BN359" s="307"/>
      <c r="BO359" s="307"/>
      <c r="BP359" s="307"/>
      <c r="BQ359" s="307"/>
      <c r="BR359" s="307"/>
      <c r="BS359" s="307"/>
      <c r="BT359" s="307"/>
      <c r="BU359" s="307"/>
    </row>
    <row r="360" spans="1:73" s="432" customFormat="1" x14ac:dyDescent="0.3">
      <c r="B360" s="666">
        <v>44728</v>
      </c>
      <c r="C360" s="614">
        <v>1765</v>
      </c>
      <c r="D360" s="667" t="s">
        <v>786</v>
      </c>
      <c r="E360" s="421" t="s">
        <v>797</v>
      </c>
      <c r="F360" s="668" t="s">
        <v>1040</v>
      </c>
      <c r="G360" s="630">
        <v>525000</v>
      </c>
      <c r="H360" s="397" t="s">
        <v>681</v>
      </c>
      <c r="I360" s="335">
        <f t="shared" si="5"/>
        <v>262.5</v>
      </c>
      <c r="J360" s="626"/>
      <c r="K360" s="619"/>
      <c r="L360" s="307"/>
      <c r="M360" s="307"/>
      <c r="N360" s="307"/>
      <c r="O360" s="307"/>
      <c r="P360" s="307"/>
      <c r="Q360" s="307"/>
      <c r="R360" s="307"/>
      <c r="S360" s="307"/>
      <c r="T360" s="307"/>
      <c r="U360" s="307"/>
      <c r="V360" s="307"/>
      <c r="W360" s="307"/>
      <c r="X360" s="307"/>
      <c r="Y360" s="307"/>
      <c r="Z360" s="307"/>
      <c r="AA360" s="307"/>
      <c r="AB360" s="307"/>
      <c r="AC360" s="307"/>
      <c r="AD360" s="307"/>
      <c r="AE360" s="307"/>
      <c r="AF360" s="307"/>
      <c r="AG360" s="307"/>
      <c r="AH360" s="307"/>
      <c r="AI360" s="307"/>
      <c r="AJ360" s="307"/>
      <c r="AK360" s="307"/>
      <c r="AL360" s="307"/>
      <c r="AM360" s="307"/>
      <c r="AN360" s="307"/>
      <c r="AO360" s="307"/>
      <c r="AP360" s="307"/>
      <c r="AQ360" s="307"/>
      <c r="AR360" s="307"/>
      <c r="AS360" s="307"/>
      <c r="AT360" s="307"/>
      <c r="AU360" s="307"/>
      <c r="AV360" s="307"/>
      <c r="AW360" s="307"/>
      <c r="AX360" s="307"/>
      <c r="AY360" s="307"/>
      <c r="AZ360" s="307"/>
      <c r="BA360" s="307"/>
      <c r="BB360" s="307"/>
      <c r="BC360" s="307"/>
      <c r="BD360" s="307"/>
      <c r="BE360" s="307"/>
      <c r="BF360" s="307"/>
      <c r="BG360" s="307"/>
      <c r="BH360" s="307"/>
      <c r="BI360" s="307"/>
      <c r="BJ360" s="307"/>
      <c r="BK360" s="307"/>
      <c r="BL360" s="307"/>
      <c r="BM360" s="307"/>
      <c r="BN360" s="307"/>
      <c r="BO360" s="307"/>
      <c r="BP360" s="307"/>
      <c r="BQ360" s="307"/>
      <c r="BR360" s="307"/>
      <c r="BS360" s="307"/>
      <c r="BT360" s="307"/>
      <c r="BU360" s="307"/>
    </row>
    <row r="361" spans="1:73" s="432" customFormat="1" x14ac:dyDescent="0.3">
      <c r="B361" s="669">
        <v>44732</v>
      </c>
      <c r="C361" s="620">
        <v>1766</v>
      </c>
      <c r="D361" s="670" t="s">
        <v>902</v>
      </c>
      <c r="E361" s="426" t="s">
        <v>739</v>
      </c>
      <c r="F361" s="671" t="s">
        <v>1079</v>
      </c>
      <c r="G361" s="371">
        <f>1538000-394650</f>
        <v>1143350</v>
      </c>
      <c r="H361" s="372" t="s">
        <v>681</v>
      </c>
      <c r="I361" s="335">
        <f t="shared" si="5"/>
        <v>571.67499999999995</v>
      </c>
      <c r="J361" s="626"/>
      <c r="K361" s="619"/>
      <c r="L361" s="307"/>
      <c r="M361" s="307"/>
      <c r="N361" s="307"/>
      <c r="O361" s="307"/>
      <c r="P361" s="307"/>
      <c r="Q361" s="307"/>
      <c r="R361" s="307"/>
      <c r="S361" s="307"/>
      <c r="T361" s="307"/>
      <c r="U361" s="307"/>
      <c r="V361" s="307"/>
      <c r="W361" s="307"/>
      <c r="X361" s="307"/>
      <c r="Y361" s="307"/>
      <c r="Z361" s="307"/>
      <c r="AA361" s="307"/>
      <c r="AB361" s="307"/>
      <c r="AC361" s="307"/>
      <c r="AD361" s="307"/>
      <c r="AE361" s="307"/>
      <c r="AF361" s="307"/>
      <c r="AG361" s="307"/>
      <c r="AH361" s="307"/>
      <c r="AI361" s="307"/>
      <c r="AJ361" s="307"/>
      <c r="AK361" s="307"/>
      <c r="AL361" s="307"/>
      <c r="AM361" s="307"/>
      <c r="AN361" s="307"/>
      <c r="AO361" s="307"/>
      <c r="AP361" s="307"/>
      <c r="AQ361" s="307"/>
      <c r="AR361" s="307"/>
      <c r="AS361" s="307"/>
      <c r="AT361" s="307"/>
      <c r="AU361" s="307"/>
      <c r="AV361" s="307"/>
      <c r="AW361" s="307"/>
      <c r="AX361" s="307"/>
      <c r="AY361" s="307"/>
      <c r="AZ361" s="307"/>
      <c r="BA361" s="307"/>
      <c r="BB361" s="307"/>
      <c r="BC361" s="307"/>
      <c r="BD361" s="307"/>
      <c r="BE361" s="307"/>
      <c r="BF361" s="307"/>
      <c r="BG361" s="307"/>
      <c r="BH361" s="307"/>
      <c r="BI361" s="307"/>
      <c r="BJ361" s="307"/>
      <c r="BK361" s="307"/>
      <c r="BL361" s="307"/>
      <c r="BM361" s="307"/>
      <c r="BN361" s="307"/>
      <c r="BO361" s="307"/>
      <c r="BP361" s="307"/>
      <c r="BQ361" s="307"/>
      <c r="BR361" s="307"/>
      <c r="BS361" s="307"/>
      <c r="BT361" s="307"/>
      <c r="BU361" s="307"/>
    </row>
    <row r="362" spans="1:73" s="432" customFormat="1" x14ac:dyDescent="0.3">
      <c r="B362" s="672">
        <v>44735</v>
      </c>
      <c r="C362" s="633">
        <v>1767</v>
      </c>
      <c r="D362" s="673" t="s">
        <v>880</v>
      </c>
      <c r="E362" s="674" t="s">
        <v>1050</v>
      </c>
      <c r="F362" s="675" t="s">
        <v>1046</v>
      </c>
      <c r="G362" s="676">
        <v>1380000</v>
      </c>
      <c r="H362" s="677" t="s">
        <v>681</v>
      </c>
      <c r="I362" s="335">
        <f t="shared" si="5"/>
        <v>690</v>
      </c>
      <c r="J362" s="626"/>
      <c r="K362" s="619"/>
      <c r="L362" s="307"/>
      <c r="M362" s="307"/>
      <c r="N362" s="307"/>
      <c r="O362" s="307"/>
      <c r="P362" s="307"/>
      <c r="Q362" s="307"/>
      <c r="R362" s="307"/>
      <c r="S362" s="307"/>
      <c r="T362" s="307"/>
      <c r="U362" s="307"/>
      <c r="V362" s="307"/>
      <c r="W362" s="307"/>
      <c r="X362" s="307"/>
      <c r="Y362" s="307"/>
      <c r="Z362" s="307"/>
      <c r="AA362" s="307"/>
      <c r="AB362" s="307"/>
      <c r="AC362" s="307"/>
      <c r="AD362" s="307"/>
      <c r="AE362" s="307"/>
      <c r="AF362" s="307"/>
      <c r="AG362" s="307"/>
      <c r="AH362" s="307"/>
      <c r="AI362" s="307"/>
      <c r="AJ362" s="307"/>
      <c r="AK362" s="307"/>
      <c r="AL362" s="307"/>
      <c r="AM362" s="307"/>
      <c r="AN362" s="307"/>
      <c r="AO362" s="307"/>
      <c r="AP362" s="307"/>
      <c r="AQ362" s="307"/>
      <c r="AR362" s="307"/>
      <c r="AS362" s="307"/>
      <c r="AT362" s="307"/>
      <c r="AU362" s="307"/>
      <c r="AV362" s="307"/>
      <c r="AW362" s="307"/>
      <c r="AX362" s="307"/>
      <c r="AY362" s="307"/>
      <c r="AZ362" s="307"/>
      <c r="BA362" s="307"/>
      <c r="BB362" s="307"/>
      <c r="BC362" s="307"/>
      <c r="BD362" s="307"/>
      <c r="BE362" s="307"/>
      <c r="BF362" s="307"/>
      <c r="BG362" s="307"/>
      <c r="BH362" s="307"/>
      <c r="BI362" s="307"/>
      <c r="BJ362" s="307"/>
      <c r="BK362" s="307"/>
      <c r="BL362" s="307"/>
      <c r="BM362" s="307"/>
      <c r="BN362" s="307"/>
      <c r="BO362" s="307"/>
      <c r="BP362" s="307"/>
      <c r="BQ362" s="307"/>
      <c r="BR362" s="307"/>
      <c r="BS362" s="307"/>
      <c r="BT362" s="307"/>
      <c r="BU362" s="307"/>
    </row>
    <row r="363" spans="1:73" s="432" customFormat="1" x14ac:dyDescent="0.3">
      <c r="B363" s="669">
        <v>44736</v>
      </c>
      <c r="C363" s="620">
        <v>1768</v>
      </c>
      <c r="D363" s="670" t="s">
        <v>824</v>
      </c>
      <c r="E363" s="606" t="s">
        <v>739</v>
      </c>
      <c r="F363" s="678" t="s">
        <v>1036</v>
      </c>
      <c r="G363" s="679">
        <v>400000</v>
      </c>
      <c r="H363" s="372" t="s">
        <v>681</v>
      </c>
      <c r="I363" s="335">
        <f t="shared" si="5"/>
        <v>200</v>
      </c>
      <c r="J363" s="626"/>
      <c r="K363" s="619"/>
      <c r="L363" s="307"/>
      <c r="M363" s="307"/>
      <c r="N363" s="307"/>
      <c r="O363" s="307"/>
      <c r="P363" s="307"/>
      <c r="Q363" s="307"/>
      <c r="R363" s="307"/>
      <c r="S363" s="307"/>
      <c r="T363" s="307"/>
      <c r="U363" s="307"/>
      <c r="V363" s="307"/>
      <c r="W363" s="307"/>
      <c r="X363" s="307"/>
      <c r="Y363" s="307"/>
      <c r="Z363" s="307"/>
      <c r="AA363" s="307"/>
      <c r="AB363" s="307"/>
      <c r="AC363" s="307"/>
      <c r="AD363" s="307"/>
      <c r="AE363" s="307"/>
      <c r="AF363" s="307"/>
      <c r="AG363" s="307"/>
      <c r="AH363" s="307"/>
      <c r="AI363" s="307"/>
      <c r="AJ363" s="307"/>
      <c r="AK363" s="307"/>
      <c r="AL363" s="307"/>
      <c r="AM363" s="307"/>
      <c r="AN363" s="307"/>
      <c r="AO363" s="307"/>
      <c r="AP363" s="307"/>
      <c r="AQ363" s="307"/>
      <c r="AR363" s="307"/>
      <c r="AS363" s="307"/>
      <c r="AT363" s="307"/>
      <c r="AU363" s="307"/>
      <c r="AV363" s="307"/>
      <c r="AW363" s="307"/>
      <c r="AX363" s="307"/>
      <c r="AY363" s="307"/>
      <c r="AZ363" s="307"/>
      <c r="BA363" s="307"/>
      <c r="BB363" s="307"/>
      <c r="BC363" s="307"/>
      <c r="BD363" s="307"/>
      <c r="BE363" s="307"/>
      <c r="BF363" s="307"/>
      <c r="BG363" s="307"/>
      <c r="BH363" s="307"/>
      <c r="BI363" s="307"/>
      <c r="BJ363" s="307"/>
      <c r="BK363" s="307"/>
      <c r="BL363" s="307"/>
      <c r="BM363" s="307"/>
      <c r="BN363" s="307"/>
      <c r="BO363" s="307"/>
      <c r="BP363" s="307"/>
      <c r="BQ363" s="307"/>
      <c r="BR363" s="307"/>
      <c r="BS363" s="307"/>
      <c r="BT363" s="307"/>
      <c r="BU363" s="307"/>
    </row>
    <row r="364" spans="1:73" s="432" customFormat="1" ht="14.5" x14ac:dyDescent="0.35">
      <c r="A364" s="680"/>
      <c r="B364" s="681">
        <v>44742</v>
      </c>
      <c r="C364" s="682">
        <v>1770</v>
      </c>
      <c r="D364" s="683" t="s">
        <v>1080</v>
      </c>
      <c r="E364" s="684" t="s">
        <v>1081</v>
      </c>
      <c r="F364" s="685" t="s">
        <v>1082</v>
      </c>
      <c r="G364" s="686">
        <v>1298000</v>
      </c>
      <c r="H364" s="687" t="s">
        <v>681</v>
      </c>
      <c r="I364" s="335">
        <f>G364/K$5</f>
        <v>649</v>
      </c>
      <c r="J364" s="688"/>
      <c r="K364" s="467"/>
      <c r="L364" s="307"/>
      <c r="M364" s="307"/>
      <c r="N364" s="307"/>
      <c r="O364" s="307"/>
      <c r="P364" s="307"/>
      <c r="Q364" s="307"/>
      <c r="R364" s="307"/>
      <c r="S364" s="307"/>
      <c r="T364" s="307"/>
      <c r="U364" s="307"/>
      <c r="V364" s="307"/>
      <c r="W364" s="307"/>
      <c r="X364" s="307"/>
      <c r="Y364" s="307"/>
      <c r="Z364" s="307"/>
      <c r="AA364" s="307"/>
      <c r="AB364" s="307"/>
      <c r="AC364" s="307"/>
      <c r="AD364" s="307"/>
      <c r="AE364" s="307"/>
      <c r="AF364" s="307"/>
      <c r="AG364" s="307"/>
      <c r="AH364" s="307"/>
      <c r="AI364" s="307"/>
      <c r="AJ364" s="307"/>
      <c r="AK364" s="307"/>
      <c r="AL364" s="307"/>
      <c r="AM364" s="307"/>
      <c r="AN364" s="307"/>
      <c r="AO364" s="307"/>
      <c r="AP364" s="307"/>
      <c r="AQ364" s="307"/>
      <c r="AR364" s="307"/>
      <c r="AS364" s="307"/>
      <c r="AT364" s="307"/>
      <c r="AU364" s="307"/>
      <c r="AV364" s="307"/>
      <c r="AW364" s="307"/>
      <c r="AX364" s="307"/>
      <c r="AY364" s="307"/>
      <c r="AZ364" s="307"/>
      <c r="BA364" s="307"/>
      <c r="BB364" s="307"/>
      <c r="BC364" s="307"/>
      <c r="BD364" s="307"/>
      <c r="BE364" s="307"/>
      <c r="BF364" s="307"/>
      <c r="BG364" s="307"/>
      <c r="BH364" s="307"/>
      <c r="BI364" s="307"/>
      <c r="BJ364" s="307"/>
      <c r="BK364" s="307"/>
      <c r="BL364" s="307"/>
      <c r="BM364" s="307"/>
      <c r="BN364" s="307"/>
      <c r="BO364" s="307"/>
      <c r="BP364" s="307"/>
      <c r="BQ364" s="307"/>
      <c r="BR364" s="307"/>
      <c r="BS364" s="307"/>
      <c r="BT364" s="307"/>
      <c r="BU364" s="307"/>
    </row>
    <row r="365" spans="1:73" s="432" customFormat="1" x14ac:dyDescent="0.3">
      <c r="B365" s="669">
        <v>44742</v>
      </c>
      <c r="C365" s="620"/>
      <c r="D365" s="670" t="s">
        <v>1083</v>
      </c>
      <c r="E365" s="606" t="s">
        <v>739</v>
      </c>
      <c r="F365" s="678" t="s">
        <v>1084</v>
      </c>
      <c r="G365" s="679">
        <v>10000</v>
      </c>
      <c r="H365" s="372" t="s">
        <v>681</v>
      </c>
      <c r="I365" s="335">
        <f t="shared" si="5"/>
        <v>5</v>
      </c>
      <c r="J365" s="626"/>
      <c r="K365" s="619"/>
      <c r="L365" s="307"/>
      <c r="M365" s="307"/>
      <c r="N365" s="307"/>
      <c r="O365" s="307"/>
      <c r="P365" s="307"/>
      <c r="Q365" s="307"/>
      <c r="R365" s="307"/>
      <c r="S365" s="307"/>
      <c r="T365" s="307"/>
      <c r="U365" s="307"/>
      <c r="V365" s="307"/>
      <c r="W365" s="307"/>
      <c r="X365" s="307"/>
      <c r="Y365" s="307"/>
      <c r="Z365" s="307"/>
      <c r="AA365" s="307"/>
      <c r="AB365" s="307"/>
      <c r="AC365" s="307"/>
      <c r="AD365" s="307"/>
      <c r="AE365" s="307"/>
      <c r="AF365" s="307"/>
      <c r="AG365" s="307"/>
      <c r="AH365" s="307"/>
      <c r="AI365" s="307"/>
      <c r="AJ365" s="307"/>
      <c r="AK365" s="307"/>
      <c r="AL365" s="307"/>
      <c r="AM365" s="307"/>
      <c r="AN365" s="307"/>
      <c r="AO365" s="307"/>
      <c r="AP365" s="307"/>
      <c r="AQ365" s="307"/>
      <c r="AR365" s="307"/>
      <c r="AS365" s="307"/>
      <c r="AT365" s="307"/>
      <c r="AU365" s="307"/>
      <c r="AV365" s="307"/>
      <c r="AW365" s="307"/>
      <c r="AX365" s="307"/>
      <c r="AY365" s="307"/>
      <c r="AZ365" s="307"/>
      <c r="BA365" s="307"/>
      <c r="BB365" s="307"/>
      <c r="BC365" s="307"/>
      <c r="BD365" s="307"/>
      <c r="BE365" s="307"/>
      <c r="BF365" s="307"/>
      <c r="BG365" s="307"/>
      <c r="BH365" s="307"/>
      <c r="BI365" s="307"/>
      <c r="BJ365" s="307"/>
      <c r="BK365" s="307"/>
      <c r="BL365" s="307"/>
      <c r="BM365" s="307"/>
      <c r="BN365" s="307"/>
      <c r="BO365" s="307"/>
      <c r="BP365" s="307"/>
      <c r="BQ365" s="307"/>
      <c r="BR365" s="307"/>
      <c r="BS365" s="307"/>
      <c r="BT365" s="307"/>
      <c r="BU365" s="307"/>
    </row>
    <row r="366" spans="1:73" s="432" customFormat="1" x14ac:dyDescent="0.3">
      <c r="A366" s="689">
        <v>44743</v>
      </c>
      <c r="B366" s="690">
        <v>44747</v>
      </c>
      <c r="C366" s="491">
        <v>1769</v>
      </c>
      <c r="D366" s="691" t="s">
        <v>1085</v>
      </c>
      <c r="E366" s="492" t="s">
        <v>739</v>
      </c>
      <c r="F366" s="692" t="s">
        <v>1086</v>
      </c>
      <c r="G366" s="679">
        <v>800000</v>
      </c>
      <c r="H366" s="372" t="s">
        <v>681</v>
      </c>
      <c r="I366" s="335">
        <f t="shared" si="5"/>
        <v>400</v>
      </c>
      <c r="J366" s="626"/>
      <c r="K366" s="619"/>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7"/>
      <c r="BR366" s="307"/>
      <c r="BS366" s="307"/>
      <c r="BT366" s="307"/>
      <c r="BU366" s="307"/>
    </row>
    <row r="367" spans="1:73" s="432" customFormat="1" x14ac:dyDescent="0.3">
      <c r="A367" s="680"/>
      <c r="B367" s="690">
        <v>44755</v>
      </c>
      <c r="C367" s="491">
        <v>1771</v>
      </c>
      <c r="D367" s="693" t="s">
        <v>678</v>
      </c>
      <c r="E367" s="492" t="s">
        <v>739</v>
      </c>
      <c r="F367" s="521" t="s">
        <v>1087</v>
      </c>
      <c r="G367" s="694">
        <f>1478000-345000</f>
        <v>1133000</v>
      </c>
      <c r="H367" s="372" t="s">
        <v>681</v>
      </c>
      <c r="I367" s="335">
        <f t="shared" si="5"/>
        <v>566.5</v>
      </c>
      <c r="J367" s="688"/>
      <c r="K367" s="46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7"/>
      <c r="BR367" s="307"/>
      <c r="BS367" s="307"/>
      <c r="BT367" s="307"/>
      <c r="BU367" s="307"/>
    </row>
    <row r="368" spans="1:73" s="432" customFormat="1" x14ac:dyDescent="0.3">
      <c r="A368" s="680"/>
      <c r="B368" s="695">
        <v>44757</v>
      </c>
      <c r="C368" s="491">
        <v>1772</v>
      </c>
      <c r="D368" s="696" t="s">
        <v>1088</v>
      </c>
      <c r="E368" s="697" t="s">
        <v>739</v>
      </c>
      <c r="F368" s="698" t="s">
        <v>1089</v>
      </c>
      <c r="G368" s="694">
        <v>6433735</v>
      </c>
      <c r="H368" s="372" t="s">
        <v>681</v>
      </c>
      <c r="I368" s="335">
        <f t="shared" si="5"/>
        <v>3216.8674999999998</v>
      </c>
      <c r="J368" s="688"/>
      <c r="K368" s="46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7"/>
      <c r="BR368" s="307"/>
      <c r="BS368" s="307"/>
      <c r="BT368" s="307"/>
      <c r="BU368" s="307"/>
    </row>
    <row r="369" spans="1:73" s="432" customFormat="1" x14ac:dyDescent="0.3">
      <c r="A369" s="680"/>
      <c r="B369" s="695">
        <v>44758</v>
      </c>
      <c r="C369" s="491">
        <v>1773</v>
      </c>
      <c r="D369" s="693" t="s">
        <v>678</v>
      </c>
      <c r="E369" s="492" t="s">
        <v>739</v>
      </c>
      <c r="F369" s="521" t="s">
        <v>1090</v>
      </c>
      <c r="G369" s="694">
        <v>275000</v>
      </c>
      <c r="H369" s="372" t="s">
        <v>681</v>
      </c>
      <c r="I369" s="335">
        <f t="shared" si="5"/>
        <v>137.5</v>
      </c>
      <c r="J369" s="688"/>
      <c r="K369" s="46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7"/>
      <c r="BR369" s="307"/>
      <c r="BS369" s="307"/>
      <c r="BT369" s="307"/>
      <c r="BU369" s="307"/>
    </row>
    <row r="370" spans="1:73" s="432" customFormat="1" x14ac:dyDescent="0.3">
      <c r="A370" s="680"/>
      <c r="B370" s="695">
        <v>44761</v>
      </c>
      <c r="C370" s="491">
        <v>1774</v>
      </c>
      <c r="D370" s="699" t="s">
        <v>1006</v>
      </c>
      <c r="E370" s="492" t="s">
        <v>739</v>
      </c>
      <c r="F370" s="521" t="s">
        <v>1091</v>
      </c>
      <c r="G370" s="694">
        <v>1135365</v>
      </c>
      <c r="H370" s="372" t="s">
        <v>681</v>
      </c>
      <c r="I370" s="335">
        <f t="shared" si="5"/>
        <v>567.6825</v>
      </c>
      <c r="J370" s="688"/>
      <c r="K370" s="46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7"/>
      <c r="BR370" s="307"/>
      <c r="BS370" s="307"/>
      <c r="BT370" s="307"/>
      <c r="BU370" s="307"/>
    </row>
    <row r="371" spans="1:73" s="432" customFormat="1" ht="14.5" x14ac:dyDescent="0.35">
      <c r="A371" s="680"/>
      <c r="B371" s="700">
        <v>44761</v>
      </c>
      <c r="C371" s="485">
        <v>1775</v>
      </c>
      <c r="D371" s="701" t="s">
        <v>796</v>
      </c>
      <c r="E371" s="332" t="s">
        <v>679</v>
      </c>
      <c r="F371" s="702" t="s">
        <v>1092</v>
      </c>
      <c r="G371" s="703"/>
      <c r="H371" s="334" t="s">
        <v>681</v>
      </c>
      <c r="I371" s="335">
        <f t="shared" si="5"/>
        <v>0</v>
      </c>
      <c r="J371" s="688"/>
      <c r="K371" s="46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7"/>
      <c r="BR371" s="307"/>
      <c r="BS371" s="307"/>
      <c r="BT371" s="307"/>
      <c r="BU371" s="307"/>
    </row>
    <row r="372" spans="1:73" s="432" customFormat="1" x14ac:dyDescent="0.3">
      <c r="B372" s="704">
        <v>44767</v>
      </c>
      <c r="C372" s="485">
        <v>1775</v>
      </c>
      <c r="D372" s="705" t="s">
        <v>796</v>
      </c>
      <c r="E372" s="560" t="s">
        <v>679</v>
      </c>
      <c r="F372" s="706" t="s">
        <v>1018</v>
      </c>
      <c r="G372" s="707">
        <v>3165000</v>
      </c>
      <c r="H372" s="334" t="s">
        <v>681</v>
      </c>
      <c r="I372" s="335">
        <f t="shared" si="5"/>
        <v>1582.5</v>
      </c>
      <c r="J372" s="440"/>
      <c r="K372" s="583"/>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7"/>
      <c r="BR372" s="307"/>
      <c r="BS372" s="307"/>
      <c r="BT372" s="307"/>
      <c r="BU372" s="307"/>
    </row>
    <row r="373" spans="1:73" s="432" customFormat="1" x14ac:dyDescent="0.3">
      <c r="B373" s="704">
        <v>44767</v>
      </c>
      <c r="C373" s="485">
        <v>1775</v>
      </c>
      <c r="D373" s="705" t="s">
        <v>796</v>
      </c>
      <c r="E373" s="560" t="s">
        <v>679</v>
      </c>
      <c r="F373" s="706" t="s">
        <v>1020</v>
      </c>
      <c r="G373" s="707">
        <v>2775000</v>
      </c>
      <c r="H373" s="334" t="s">
        <v>681</v>
      </c>
      <c r="I373" s="335">
        <f t="shared" si="5"/>
        <v>1387.5</v>
      </c>
      <c r="J373" s="440"/>
      <c r="K373" s="583"/>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7"/>
      <c r="BR373" s="307"/>
      <c r="BS373" s="307"/>
      <c r="BT373" s="307"/>
      <c r="BU373" s="307"/>
    </row>
    <row r="374" spans="1:73" s="432" customFormat="1" x14ac:dyDescent="0.3">
      <c r="B374" s="704">
        <v>44767</v>
      </c>
      <c r="C374" s="485">
        <v>1775</v>
      </c>
      <c r="D374" s="705" t="s">
        <v>796</v>
      </c>
      <c r="E374" s="560" t="s">
        <v>679</v>
      </c>
      <c r="F374" s="706" t="s">
        <v>1019</v>
      </c>
      <c r="G374" s="707">
        <v>1750000</v>
      </c>
      <c r="H374" s="334" t="s">
        <v>681</v>
      </c>
      <c r="I374" s="335">
        <f t="shared" si="5"/>
        <v>875</v>
      </c>
      <c r="J374" s="440"/>
      <c r="K374" s="583"/>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7"/>
      <c r="BR374" s="307"/>
      <c r="BS374" s="307"/>
      <c r="BT374" s="307"/>
      <c r="BU374" s="307"/>
    </row>
    <row r="375" spans="1:73" s="432" customFormat="1" x14ac:dyDescent="0.3">
      <c r="B375" s="704">
        <v>44767</v>
      </c>
      <c r="C375" s="485">
        <v>1775</v>
      </c>
      <c r="D375" s="705" t="s">
        <v>796</v>
      </c>
      <c r="E375" s="560" t="s">
        <v>679</v>
      </c>
      <c r="F375" s="706" t="s">
        <v>1021</v>
      </c>
      <c r="G375" s="707">
        <v>2755000</v>
      </c>
      <c r="H375" s="334" t="s">
        <v>681</v>
      </c>
      <c r="I375" s="335">
        <f t="shared" si="5"/>
        <v>1377.5</v>
      </c>
      <c r="J375" s="440"/>
      <c r="K375" s="583"/>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7"/>
      <c r="BR375" s="307"/>
      <c r="BS375" s="307"/>
      <c r="BT375" s="307"/>
      <c r="BU375" s="307"/>
    </row>
    <row r="376" spans="1:73" s="432" customFormat="1" ht="14.5" x14ac:dyDescent="0.35">
      <c r="B376" s="704">
        <v>44767</v>
      </c>
      <c r="C376" s="485">
        <v>1775</v>
      </c>
      <c r="D376" s="705" t="s">
        <v>796</v>
      </c>
      <c r="E376" s="560" t="s">
        <v>679</v>
      </c>
      <c r="F376" s="706" t="s">
        <v>1022</v>
      </c>
      <c r="G376" s="708">
        <v>300000</v>
      </c>
      <c r="H376" s="334" t="s">
        <v>681</v>
      </c>
      <c r="I376" s="335">
        <f t="shared" si="5"/>
        <v>150</v>
      </c>
      <c r="J376" s="440"/>
      <c r="K376" s="583"/>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7"/>
      <c r="BR376" s="307"/>
      <c r="BS376" s="307"/>
      <c r="BT376" s="307"/>
      <c r="BU376" s="307"/>
    </row>
    <row r="377" spans="1:73" s="432" customFormat="1" ht="15.5" x14ac:dyDescent="0.3">
      <c r="B377" s="704">
        <v>44767</v>
      </c>
      <c r="C377" s="485">
        <v>1775</v>
      </c>
      <c r="D377" s="705" t="s">
        <v>796</v>
      </c>
      <c r="E377" s="560" t="s">
        <v>679</v>
      </c>
      <c r="F377" s="709" t="s">
        <v>1023</v>
      </c>
      <c r="G377" s="707">
        <v>740000</v>
      </c>
      <c r="H377" s="334" t="s">
        <v>681</v>
      </c>
      <c r="I377" s="335">
        <f t="shared" si="5"/>
        <v>370</v>
      </c>
      <c r="J377" s="440"/>
      <c r="K377" s="583"/>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7"/>
      <c r="BR377" s="307"/>
      <c r="BS377" s="307"/>
      <c r="BT377" s="307"/>
      <c r="BU377" s="307"/>
    </row>
    <row r="378" spans="1:73" s="432" customFormat="1" ht="15.5" x14ac:dyDescent="0.3">
      <c r="B378" s="704">
        <v>44767</v>
      </c>
      <c r="C378" s="485">
        <v>1775</v>
      </c>
      <c r="D378" s="705" t="s">
        <v>796</v>
      </c>
      <c r="E378" s="560" t="s">
        <v>679</v>
      </c>
      <c r="F378" s="709" t="s">
        <v>1024</v>
      </c>
      <c r="G378" s="707">
        <v>2720000</v>
      </c>
      <c r="H378" s="334" t="s">
        <v>681</v>
      </c>
      <c r="I378" s="335">
        <f t="shared" si="5"/>
        <v>1360</v>
      </c>
      <c r="J378" s="440"/>
      <c r="K378" s="583"/>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7"/>
      <c r="BR378" s="307"/>
      <c r="BS378" s="307"/>
      <c r="BT378" s="307"/>
      <c r="BU378" s="307"/>
    </row>
    <row r="379" spans="1:73" s="432" customFormat="1" ht="15.5" x14ac:dyDescent="0.3">
      <c r="B379" s="704">
        <v>44767</v>
      </c>
      <c r="C379" s="485">
        <v>1775</v>
      </c>
      <c r="D379" s="705" t="s">
        <v>796</v>
      </c>
      <c r="E379" s="560" t="s">
        <v>679</v>
      </c>
      <c r="F379" s="709" t="s">
        <v>1025</v>
      </c>
      <c r="G379" s="707">
        <v>3590000</v>
      </c>
      <c r="H379" s="334" t="s">
        <v>681</v>
      </c>
      <c r="I379" s="335">
        <f t="shared" si="5"/>
        <v>1795</v>
      </c>
      <c r="J379" s="440"/>
      <c r="K379" s="583"/>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7"/>
      <c r="BR379" s="307"/>
      <c r="BS379" s="307"/>
      <c r="BT379" s="307"/>
      <c r="BU379" s="307"/>
    </row>
    <row r="380" spans="1:73" s="432" customFormat="1" ht="15.5" x14ac:dyDescent="0.3">
      <c r="B380" s="704">
        <v>44767</v>
      </c>
      <c r="C380" s="485">
        <v>1775</v>
      </c>
      <c r="D380" s="705" t="s">
        <v>796</v>
      </c>
      <c r="E380" s="560" t="s">
        <v>679</v>
      </c>
      <c r="F380" s="709" t="s">
        <v>1026</v>
      </c>
      <c r="G380" s="707">
        <v>2140000</v>
      </c>
      <c r="H380" s="334" t="s">
        <v>681</v>
      </c>
      <c r="I380" s="335">
        <f t="shared" si="5"/>
        <v>1070</v>
      </c>
      <c r="J380" s="440"/>
      <c r="K380" s="583"/>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7"/>
      <c r="BR380" s="307"/>
      <c r="BS380" s="307"/>
      <c r="BT380" s="307"/>
      <c r="BU380" s="307"/>
    </row>
    <row r="381" spans="1:73" s="432" customFormat="1" ht="15.5" x14ac:dyDescent="0.3">
      <c r="B381" s="704">
        <v>44767</v>
      </c>
      <c r="C381" s="485">
        <v>1775</v>
      </c>
      <c r="D381" s="705" t="s">
        <v>796</v>
      </c>
      <c r="E381" s="560" t="s">
        <v>679</v>
      </c>
      <c r="F381" s="710" t="s">
        <v>740</v>
      </c>
      <c r="G381" s="707">
        <v>12000</v>
      </c>
      <c r="H381" s="334" t="s">
        <v>681</v>
      </c>
      <c r="I381" s="335">
        <f t="shared" si="5"/>
        <v>6</v>
      </c>
      <c r="J381" s="440"/>
      <c r="K381" s="583"/>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7"/>
      <c r="BR381" s="307"/>
      <c r="BS381" s="307"/>
      <c r="BT381" s="307"/>
      <c r="BU381" s="307"/>
    </row>
    <row r="382" spans="1:73" s="432" customFormat="1" ht="15.5" x14ac:dyDescent="0.3">
      <c r="B382" s="704">
        <v>44767</v>
      </c>
      <c r="C382" s="485">
        <v>1775</v>
      </c>
      <c r="D382" s="705" t="s">
        <v>796</v>
      </c>
      <c r="E382" s="560" t="s">
        <v>679</v>
      </c>
      <c r="F382" s="710" t="s">
        <v>1031</v>
      </c>
      <c r="G382" s="707">
        <v>800000</v>
      </c>
      <c r="H382" s="334" t="s">
        <v>681</v>
      </c>
      <c r="I382" s="335">
        <f t="shared" si="5"/>
        <v>400</v>
      </c>
      <c r="J382" s="440"/>
      <c r="K382" s="583"/>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7"/>
      <c r="BR382" s="307"/>
      <c r="BS382" s="307"/>
      <c r="BT382" s="307"/>
      <c r="BU382" s="307"/>
    </row>
    <row r="383" spans="1:73" s="432" customFormat="1" ht="15.5" x14ac:dyDescent="0.3">
      <c r="B383" s="704">
        <v>44767</v>
      </c>
      <c r="C383" s="485">
        <v>1775</v>
      </c>
      <c r="D383" s="705" t="s">
        <v>796</v>
      </c>
      <c r="E383" s="560" t="s">
        <v>679</v>
      </c>
      <c r="F383" s="710" t="s">
        <v>695</v>
      </c>
      <c r="G383" s="707">
        <v>528500</v>
      </c>
      <c r="H383" s="334" t="s">
        <v>681</v>
      </c>
      <c r="I383" s="335">
        <f t="shared" si="5"/>
        <v>264.25</v>
      </c>
      <c r="J383" s="440"/>
      <c r="K383" s="583"/>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7"/>
      <c r="BR383" s="307"/>
      <c r="BS383" s="307"/>
      <c r="BT383" s="307"/>
      <c r="BU383" s="307"/>
    </row>
    <row r="384" spans="1:73" s="432" customFormat="1" x14ac:dyDescent="0.3">
      <c r="A384" s="680"/>
      <c r="B384" s="711">
        <v>44761</v>
      </c>
      <c r="C384" s="485">
        <v>1776</v>
      </c>
      <c r="D384" s="712" t="s">
        <v>678</v>
      </c>
      <c r="E384" s="332" t="s">
        <v>679</v>
      </c>
      <c r="F384" s="561" t="s">
        <v>1093</v>
      </c>
      <c r="G384" s="713">
        <f>4010000-4000</f>
        <v>4006000</v>
      </c>
      <c r="H384" s="334" t="s">
        <v>681</v>
      </c>
      <c r="I384" s="335">
        <f t="shared" si="5"/>
        <v>2003</v>
      </c>
      <c r="J384" s="688"/>
      <c r="K384" s="467"/>
      <c r="L384" s="307"/>
      <c r="M384" s="307"/>
      <c r="N384" s="307"/>
      <c r="O384" s="307"/>
      <c r="P384" s="307"/>
      <c r="Q384" s="307"/>
      <c r="R384" s="307"/>
      <c r="S384" s="307"/>
      <c r="T384" s="307"/>
      <c r="U384" s="307"/>
      <c r="V384" s="307"/>
      <c r="W384" s="307"/>
      <c r="X384" s="307"/>
      <c r="Y384" s="307"/>
      <c r="Z384" s="307"/>
      <c r="AA384" s="307"/>
      <c r="AB384" s="307"/>
      <c r="AC384" s="307"/>
      <c r="AD384" s="307"/>
      <c r="AE384" s="307"/>
      <c r="AF384" s="307"/>
      <c r="AG384" s="307"/>
      <c r="AH384" s="307"/>
      <c r="AI384" s="307"/>
      <c r="AJ384" s="307"/>
      <c r="AK384" s="307"/>
      <c r="AL384" s="307"/>
      <c r="AM384" s="307"/>
      <c r="AN384" s="307"/>
      <c r="AO384" s="307"/>
      <c r="AP384" s="307"/>
      <c r="AQ384" s="307"/>
      <c r="AR384" s="307"/>
      <c r="AS384" s="307"/>
      <c r="AT384" s="307"/>
      <c r="AU384" s="307"/>
      <c r="AV384" s="307"/>
      <c r="AW384" s="307"/>
      <c r="AX384" s="307"/>
      <c r="AY384" s="307"/>
      <c r="AZ384" s="307"/>
      <c r="BA384" s="307"/>
      <c r="BB384" s="307"/>
      <c r="BC384" s="307"/>
      <c r="BD384" s="307"/>
      <c r="BE384" s="307"/>
      <c r="BF384" s="307"/>
      <c r="BG384" s="307"/>
      <c r="BH384" s="307"/>
      <c r="BI384" s="307"/>
      <c r="BJ384" s="307"/>
      <c r="BK384" s="307"/>
      <c r="BL384" s="307"/>
      <c r="BM384" s="307"/>
      <c r="BN384" s="307"/>
      <c r="BO384" s="307"/>
      <c r="BP384" s="307"/>
      <c r="BQ384" s="307"/>
      <c r="BR384" s="307"/>
      <c r="BS384" s="307"/>
      <c r="BT384" s="307"/>
      <c r="BU384" s="307"/>
    </row>
    <row r="385" spans="1:73" s="432" customFormat="1" x14ac:dyDescent="0.3">
      <c r="A385" s="680"/>
      <c r="B385" s="695">
        <v>44764</v>
      </c>
      <c r="C385" s="491">
        <v>1777</v>
      </c>
      <c r="D385" s="714" t="s">
        <v>1094</v>
      </c>
      <c r="E385" s="492" t="s">
        <v>739</v>
      </c>
      <c r="F385" s="521" t="s">
        <v>1095</v>
      </c>
      <c r="G385" s="694">
        <v>1610400</v>
      </c>
      <c r="H385" s="372" t="s">
        <v>681</v>
      </c>
      <c r="I385" s="335">
        <f t="shared" si="5"/>
        <v>805.2</v>
      </c>
      <c r="J385" s="688"/>
      <c r="K385" s="467"/>
      <c r="L385" s="307"/>
      <c r="M385" s="307"/>
      <c r="N385" s="307"/>
      <c r="O385" s="307"/>
      <c r="P385" s="307"/>
      <c r="Q385" s="307"/>
      <c r="R385" s="307"/>
      <c r="S385" s="307"/>
      <c r="T385" s="307"/>
      <c r="U385" s="307"/>
      <c r="V385" s="307"/>
      <c r="W385" s="307"/>
      <c r="X385" s="307"/>
      <c r="Y385" s="307"/>
      <c r="Z385" s="307"/>
      <c r="AA385" s="307"/>
      <c r="AB385" s="307"/>
      <c r="AC385" s="307"/>
      <c r="AD385" s="307"/>
      <c r="AE385" s="307"/>
      <c r="AF385" s="307"/>
      <c r="AG385" s="307"/>
      <c r="AH385" s="307"/>
      <c r="AI385" s="307"/>
      <c r="AJ385" s="307"/>
      <c r="AK385" s="307"/>
      <c r="AL385" s="307"/>
      <c r="AM385" s="307"/>
      <c r="AN385" s="307"/>
      <c r="AO385" s="307"/>
      <c r="AP385" s="307"/>
      <c r="AQ385" s="307"/>
      <c r="AR385" s="307"/>
      <c r="AS385" s="307"/>
      <c r="AT385" s="307"/>
      <c r="AU385" s="307"/>
      <c r="AV385" s="307"/>
      <c r="AW385" s="307"/>
      <c r="AX385" s="307"/>
      <c r="AY385" s="307"/>
      <c r="AZ385" s="307"/>
      <c r="BA385" s="307"/>
      <c r="BB385" s="307"/>
      <c r="BC385" s="307"/>
      <c r="BD385" s="307"/>
      <c r="BE385" s="307"/>
      <c r="BF385" s="307"/>
      <c r="BG385" s="307"/>
      <c r="BH385" s="307"/>
      <c r="BI385" s="307"/>
      <c r="BJ385" s="307"/>
      <c r="BK385" s="307"/>
      <c r="BL385" s="307"/>
      <c r="BM385" s="307"/>
      <c r="BN385" s="307"/>
      <c r="BO385" s="307"/>
      <c r="BP385" s="307"/>
      <c r="BQ385" s="307"/>
      <c r="BR385" s="307"/>
      <c r="BS385" s="307"/>
      <c r="BT385" s="307"/>
      <c r="BU385" s="307"/>
    </row>
    <row r="386" spans="1:73" s="432" customFormat="1" x14ac:dyDescent="0.3">
      <c r="A386" s="680"/>
      <c r="B386" s="715">
        <v>44767</v>
      </c>
      <c r="C386" s="716">
        <v>1778</v>
      </c>
      <c r="D386" s="717" t="s">
        <v>1096</v>
      </c>
      <c r="E386" s="718" t="s">
        <v>1081</v>
      </c>
      <c r="F386" s="719" t="s">
        <v>1097</v>
      </c>
      <c r="G386" s="720">
        <v>5000000</v>
      </c>
      <c r="H386" s="687" t="s">
        <v>681</v>
      </c>
      <c r="I386" s="335">
        <f t="shared" si="5"/>
        <v>2500</v>
      </c>
      <c r="J386" s="688"/>
      <c r="K386" s="467"/>
      <c r="L386" s="307"/>
      <c r="M386" s="307"/>
      <c r="N386" s="307"/>
      <c r="O386" s="307"/>
      <c r="P386" s="307"/>
      <c r="Q386" s="307"/>
      <c r="R386" s="307"/>
      <c r="S386" s="307"/>
      <c r="T386" s="307"/>
      <c r="U386" s="307"/>
      <c r="V386" s="307"/>
      <c r="W386" s="307"/>
      <c r="X386" s="307"/>
      <c r="Y386" s="307"/>
      <c r="Z386" s="307"/>
      <c r="AA386" s="307"/>
      <c r="AB386" s="307"/>
      <c r="AC386" s="307"/>
      <c r="AD386" s="307"/>
      <c r="AE386" s="307"/>
      <c r="AF386" s="307"/>
      <c r="AG386" s="307"/>
      <c r="AH386" s="307"/>
      <c r="AI386" s="307"/>
      <c r="AJ386" s="307"/>
      <c r="AK386" s="307"/>
      <c r="AL386" s="307"/>
      <c r="AM386" s="307"/>
      <c r="AN386" s="307"/>
      <c r="AO386" s="307"/>
      <c r="AP386" s="307"/>
      <c r="AQ386" s="307"/>
      <c r="AR386" s="307"/>
      <c r="AS386" s="307"/>
      <c r="AT386" s="307"/>
      <c r="AU386" s="307"/>
      <c r="AV386" s="307"/>
      <c r="AW386" s="307"/>
      <c r="AX386" s="307"/>
      <c r="AY386" s="307"/>
      <c r="AZ386" s="307"/>
      <c r="BA386" s="307"/>
      <c r="BB386" s="307"/>
      <c r="BC386" s="307"/>
      <c r="BD386" s="307"/>
      <c r="BE386" s="307"/>
      <c r="BF386" s="307"/>
      <c r="BG386" s="307"/>
      <c r="BH386" s="307"/>
      <c r="BI386" s="307"/>
      <c r="BJ386" s="307"/>
      <c r="BK386" s="307"/>
      <c r="BL386" s="307"/>
      <c r="BM386" s="307"/>
      <c r="BN386" s="307"/>
      <c r="BO386" s="307"/>
      <c r="BP386" s="307"/>
      <c r="BQ386" s="307"/>
      <c r="BR386" s="307"/>
      <c r="BS386" s="307"/>
      <c r="BT386" s="307"/>
      <c r="BU386" s="307"/>
    </row>
    <row r="387" spans="1:73" s="432" customFormat="1" x14ac:dyDescent="0.3">
      <c r="B387" s="721">
        <v>44748</v>
      </c>
      <c r="C387" s="722">
        <v>1</v>
      </c>
      <c r="D387" s="435" t="s">
        <v>684</v>
      </c>
      <c r="E387" s="723" t="s">
        <v>828</v>
      </c>
      <c r="F387" s="724" t="s">
        <v>1098</v>
      </c>
      <c r="G387" s="725">
        <v>6000000</v>
      </c>
      <c r="H387" s="482" t="s">
        <v>681</v>
      </c>
      <c r="I387" s="335">
        <f t="shared" si="5"/>
        <v>3000</v>
      </c>
      <c r="J387" s="440"/>
      <c r="K387" s="441"/>
      <c r="L387" s="307"/>
      <c r="M387" s="307"/>
      <c r="N387" s="307"/>
      <c r="O387" s="307"/>
      <c r="P387" s="307"/>
      <c r="Q387" s="307"/>
      <c r="R387" s="307"/>
      <c r="S387" s="307"/>
      <c r="T387" s="307"/>
      <c r="U387" s="307"/>
      <c r="V387" s="307"/>
      <c r="W387" s="307"/>
      <c r="X387" s="307"/>
      <c r="Y387" s="307"/>
      <c r="Z387" s="307"/>
      <c r="AA387" s="307"/>
      <c r="AB387" s="307"/>
      <c r="AC387" s="307"/>
      <c r="AD387" s="307"/>
      <c r="AE387" s="307"/>
      <c r="AF387" s="307"/>
      <c r="AG387" s="307"/>
      <c r="AH387" s="307"/>
      <c r="AI387" s="307"/>
      <c r="AJ387" s="307"/>
      <c r="AK387" s="307"/>
      <c r="AL387" s="307"/>
      <c r="AM387" s="307"/>
      <c r="AN387" s="307"/>
      <c r="AO387" s="307"/>
      <c r="AP387" s="307"/>
      <c r="AQ387" s="307"/>
      <c r="AR387" s="307"/>
      <c r="AS387" s="307"/>
      <c r="AT387" s="307"/>
      <c r="AU387" s="307"/>
      <c r="AV387" s="307"/>
      <c r="AW387" s="307"/>
      <c r="AX387" s="307"/>
      <c r="AY387" s="307"/>
      <c r="AZ387" s="307"/>
      <c r="BA387" s="307"/>
      <c r="BB387" s="307"/>
      <c r="BC387" s="307"/>
      <c r="BD387" s="307"/>
      <c r="BE387" s="307"/>
      <c r="BF387" s="307"/>
      <c r="BG387" s="307"/>
      <c r="BH387" s="307"/>
      <c r="BI387" s="307"/>
      <c r="BJ387" s="307"/>
      <c r="BK387" s="307"/>
      <c r="BL387" s="307"/>
      <c r="BM387" s="307"/>
      <c r="BN387" s="307"/>
      <c r="BO387" s="307"/>
      <c r="BP387" s="307"/>
      <c r="BQ387" s="307"/>
      <c r="BR387" s="307"/>
      <c r="BS387" s="307"/>
      <c r="BT387" s="307"/>
      <c r="BU387" s="307"/>
    </row>
    <row r="388" spans="1:73" s="432" customFormat="1" ht="14.5" x14ac:dyDescent="0.35">
      <c r="B388" s="726">
        <v>44767</v>
      </c>
      <c r="C388" s="727" t="s">
        <v>1099</v>
      </c>
      <c r="D388" s="458" t="s">
        <v>684</v>
      </c>
      <c r="E388" s="728" t="s">
        <v>795</v>
      </c>
      <c r="F388" s="729" t="s">
        <v>1100</v>
      </c>
      <c r="G388" s="730">
        <v>5930001</v>
      </c>
      <c r="H388" s="456" t="s">
        <v>681</v>
      </c>
      <c r="I388" s="335">
        <f t="shared" si="5"/>
        <v>2965.0005000000001</v>
      </c>
      <c r="J388" s="440"/>
      <c r="K388" s="441"/>
      <c r="L388" s="307"/>
      <c r="M388" s="307"/>
      <c r="N388" s="307"/>
      <c r="O388" s="307"/>
      <c r="P388" s="307"/>
      <c r="Q388" s="307"/>
      <c r="R388" s="307"/>
      <c r="S388" s="307"/>
      <c r="T388" s="307"/>
      <c r="U388" s="307"/>
      <c r="V388" s="307"/>
      <c r="W388" s="307"/>
      <c r="X388" s="307"/>
      <c r="Y388" s="307"/>
      <c r="Z388" s="307"/>
      <c r="AA388" s="307"/>
      <c r="AB388" s="307"/>
      <c r="AC388" s="307"/>
      <c r="AD388" s="307"/>
      <c r="AE388" s="307"/>
      <c r="AF388" s="307"/>
      <c r="AG388" s="307"/>
      <c r="AH388" s="307"/>
      <c r="AI388" s="307"/>
      <c r="AJ388" s="307"/>
      <c r="AK388" s="307"/>
      <c r="AL388" s="307"/>
      <c r="AM388" s="307"/>
      <c r="AN388" s="307"/>
      <c r="AO388" s="307"/>
      <c r="AP388" s="307"/>
      <c r="AQ388" s="307"/>
      <c r="AR388" s="307"/>
      <c r="AS388" s="307"/>
      <c r="AT388" s="307"/>
      <c r="AU388" s="307"/>
      <c r="AV388" s="307"/>
      <c r="AW388" s="307"/>
      <c r="AX388" s="307"/>
      <c r="AY388" s="307"/>
      <c r="AZ388" s="307"/>
      <c r="BA388" s="307"/>
      <c r="BB388" s="307"/>
      <c r="BC388" s="307"/>
      <c r="BD388" s="307"/>
      <c r="BE388" s="307"/>
      <c r="BF388" s="307"/>
      <c r="BG388" s="307"/>
      <c r="BH388" s="307"/>
      <c r="BI388" s="307"/>
      <c r="BJ388" s="307"/>
      <c r="BK388" s="307"/>
      <c r="BL388" s="307"/>
      <c r="BM388" s="307"/>
      <c r="BN388" s="307"/>
      <c r="BO388" s="307"/>
      <c r="BP388" s="307"/>
      <c r="BQ388" s="307"/>
      <c r="BR388" s="307"/>
      <c r="BS388" s="307"/>
      <c r="BT388" s="307"/>
      <c r="BU388" s="307"/>
    </row>
    <row r="389" spans="1:73" s="432" customFormat="1" ht="14.5" x14ac:dyDescent="0.35">
      <c r="B389" s="726">
        <v>44767</v>
      </c>
      <c r="C389" s="727">
        <v>2</v>
      </c>
      <c r="D389" s="458" t="s">
        <v>684</v>
      </c>
      <c r="E389" s="728" t="s">
        <v>795</v>
      </c>
      <c r="F389" s="729" t="s">
        <v>1101</v>
      </c>
      <c r="G389" s="730">
        <v>560000</v>
      </c>
      <c r="H389" s="456" t="s">
        <v>681</v>
      </c>
      <c r="I389" s="335">
        <f t="shared" si="5"/>
        <v>280</v>
      </c>
      <c r="J389" s="440"/>
      <c r="K389" s="441"/>
      <c r="L389" s="307"/>
      <c r="M389" s="307"/>
      <c r="N389" s="307"/>
      <c r="O389" s="307"/>
      <c r="P389" s="307"/>
      <c r="Q389" s="307"/>
      <c r="R389" s="307"/>
      <c r="S389" s="307"/>
      <c r="T389" s="307"/>
      <c r="U389" s="307"/>
      <c r="V389" s="307"/>
      <c r="W389" s="307"/>
      <c r="X389" s="307"/>
      <c r="Y389" s="307"/>
      <c r="Z389" s="307"/>
      <c r="AA389" s="307"/>
      <c r="AB389" s="307"/>
      <c r="AC389" s="307"/>
      <c r="AD389" s="307"/>
      <c r="AE389" s="307"/>
      <c r="AF389" s="307"/>
      <c r="AG389" s="307"/>
      <c r="AH389" s="307"/>
      <c r="AI389" s="307"/>
      <c r="AJ389" s="307"/>
      <c r="AK389" s="307"/>
      <c r="AL389" s="307"/>
      <c r="AM389" s="307"/>
      <c r="AN389" s="307"/>
      <c r="AO389" s="307"/>
      <c r="AP389" s="307"/>
      <c r="AQ389" s="307"/>
      <c r="AR389" s="307"/>
      <c r="AS389" s="307"/>
      <c r="AT389" s="307"/>
      <c r="AU389" s="307"/>
      <c r="AV389" s="307"/>
      <c r="AW389" s="307"/>
      <c r="AX389" s="307"/>
      <c r="AY389" s="307"/>
      <c r="AZ389" s="307"/>
      <c r="BA389" s="307"/>
      <c r="BB389" s="307"/>
      <c r="BC389" s="307"/>
      <c r="BD389" s="307"/>
      <c r="BE389" s="307"/>
      <c r="BF389" s="307"/>
      <c r="BG389" s="307"/>
      <c r="BH389" s="307"/>
      <c r="BI389" s="307"/>
      <c r="BJ389" s="307"/>
      <c r="BK389" s="307"/>
      <c r="BL389" s="307"/>
      <c r="BM389" s="307"/>
      <c r="BN389" s="307"/>
      <c r="BO389" s="307"/>
      <c r="BP389" s="307"/>
      <c r="BQ389" s="307"/>
      <c r="BR389" s="307"/>
      <c r="BS389" s="307"/>
      <c r="BT389" s="307"/>
      <c r="BU389" s="307"/>
    </row>
    <row r="390" spans="1:73" s="432" customFormat="1" ht="14.5" x14ac:dyDescent="0.35">
      <c r="B390" s="726">
        <v>44770</v>
      </c>
      <c r="C390" s="727">
        <v>3</v>
      </c>
      <c r="D390" s="458" t="s">
        <v>684</v>
      </c>
      <c r="E390" s="728" t="s">
        <v>795</v>
      </c>
      <c r="F390" s="729" t="s">
        <v>1102</v>
      </c>
      <c r="G390" s="730">
        <v>720000</v>
      </c>
      <c r="H390" s="456" t="s">
        <v>681</v>
      </c>
      <c r="I390" s="335">
        <f t="shared" si="5"/>
        <v>360</v>
      </c>
      <c r="J390" s="440"/>
      <c r="K390" s="441"/>
      <c r="L390" s="307"/>
      <c r="M390" s="307"/>
      <c r="N390" s="307"/>
      <c r="O390" s="307"/>
      <c r="P390" s="307"/>
      <c r="Q390" s="307"/>
      <c r="R390" s="307"/>
      <c r="S390" s="307"/>
      <c r="T390" s="307"/>
      <c r="U390" s="307"/>
      <c r="V390" s="307"/>
      <c r="W390" s="307"/>
      <c r="X390" s="307"/>
      <c r="Y390" s="307"/>
      <c r="Z390" s="307"/>
      <c r="AA390" s="307"/>
      <c r="AB390" s="307"/>
      <c r="AC390" s="307"/>
      <c r="AD390" s="307"/>
      <c r="AE390" s="307"/>
      <c r="AF390" s="307"/>
      <c r="AG390" s="307"/>
      <c r="AH390" s="307"/>
      <c r="AI390" s="307"/>
      <c r="AJ390" s="307"/>
      <c r="AK390" s="307"/>
      <c r="AL390" s="307"/>
      <c r="AM390" s="307"/>
      <c r="AN390" s="307"/>
      <c r="AO390" s="307"/>
      <c r="AP390" s="307"/>
      <c r="AQ390" s="307"/>
      <c r="AR390" s="307"/>
      <c r="AS390" s="307"/>
      <c r="AT390" s="307"/>
      <c r="AU390" s="307"/>
      <c r="AV390" s="307"/>
      <c r="AW390" s="307"/>
      <c r="AX390" s="307"/>
      <c r="AY390" s="307"/>
      <c r="AZ390" s="307"/>
      <c r="BA390" s="307"/>
      <c r="BB390" s="307"/>
      <c r="BC390" s="307"/>
      <c r="BD390" s="307"/>
      <c r="BE390" s="307"/>
      <c r="BF390" s="307"/>
      <c r="BG390" s="307"/>
      <c r="BH390" s="307"/>
      <c r="BI390" s="307"/>
      <c r="BJ390" s="307"/>
      <c r="BK390" s="307"/>
      <c r="BL390" s="307"/>
      <c r="BM390" s="307"/>
      <c r="BN390" s="307"/>
      <c r="BO390" s="307"/>
      <c r="BP390" s="307"/>
      <c r="BQ390" s="307"/>
      <c r="BR390" s="307"/>
      <c r="BS390" s="307"/>
      <c r="BT390" s="307"/>
      <c r="BU390" s="307"/>
    </row>
    <row r="391" spans="1:73" s="432" customFormat="1" ht="14.5" x14ac:dyDescent="0.3">
      <c r="B391" s="731">
        <v>44777</v>
      </c>
      <c r="C391" s="732" t="s">
        <v>400</v>
      </c>
      <c r="D391" s="733" t="s">
        <v>684</v>
      </c>
      <c r="E391" s="734" t="s">
        <v>723</v>
      </c>
      <c r="F391" s="735" t="s">
        <v>1103</v>
      </c>
      <c r="G391" s="736">
        <v>500000</v>
      </c>
      <c r="H391" s="737" t="s">
        <v>681</v>
      </c>
      <c r="I391" s="335">
        <f t="shared" si="5"/>
        <v>250</v>
      </c>
      <c r="J391" s="440"/>
      <c r="K391" s="441"/>
      <c r="L391" s="307"/>
      <c r="M391" s="307"/>
      <c r="N391" s="307"/>
      <c r="O391" s="307"/>
      <c r="P391" s="307"/>
      <c r="Q391" s="307"/>
      <c r="R391" s="307"/>
      <c r="S391" s="307"/>
      <c r="T391" s="307"/>
      <c r="U391" s="307"/>
      <c r="V391" s="307"/>
      <c r="W391" s="307"/>
      <c r="X391" s="307"/>
      <c r="Y391" s="307"/>
      <c r="Z391" s="307"/>
      <c r="AA391" s="307"/>
      <c r="AB391" s="307"/>
      <c r="AC391" s="307"/>
      <c r="AD391" s="307"/>
      <c r="AE391" s="307"/>
      <c r="AF391" s="307"/>
      <c r="AG391" s="307"/>
      <c r="AH391" s="307"/>
      <c r="AI391" s="307"/>
      <c r="AJ391" s="307"/>
      <c r="AK391" s="307"/>
      <c r="AL391" s="307"/>
      <c r="AM391" s="307"/>
      <c r="AN391" s="307"/>
      <c r="AO391" s="307"/>
      <c r="AP391" s="307"/>
      <c r="AQ391" s="307"/>
      <c r="AR391" s="307"/>
      <c r="AS391" s="307"/>
      <c r="AT391" s="307"/>
      <c r="AU391" s="307"/>
      <c r="AV391" s="307"/>
      <c r="AW391" s="307"/>
      <c r="AX391" s="307"/>
      <c r="AY391" s="307"/>
      <c r="AZ391" s="307"/>
      <c r="BA391" s="307"/>
      <c r="BB391" s="307"/>
      <c r="BC391" s="307"/>
      <c r="BD391" s="307"/>
      <c r="BE391" s="307"/>
      <c r="BF391" s="307"/>
      <c r="BG391" s="307"/>
      <c r="BH391" s="307"/>
      <c r="BI391" s="307"/>
      <c r="BJ391" s="307"/>
      <c r="BK391" s="307"/>
      <c r="BL391" s="307"/>
      <c r="BM391" s="307"/>
      <c r="BN391" s="307"/>
      <c r="BO391" s="307"/>
      <c r="BP391" s="307"/>
      <c r="BQ391" s="307"/>
      <c r="BR391" s="307"/>
      <c r="BS391" s="307"/>
      <c r="BT391" s="307"/>
      <c r="BU391" s="307"/>
    </row>
    <row r="392" spans="1:73" s="432" customFormat="1" ht="14.5" x14ac:dyDescent="0.3">
      <c r="B392" s="731">
        <v>44777</v>
      </c>
      <c r="C392" s="732" t="s">
        <v>418</v>
      </c>
      <c r="D392" s="733" t="s">
        <v>684</v>
      </c>
      <c r="E392" s="734" t="s">
        <v>723</v>
      </c>
      <c r="F392" s="738" t="s">
        <v>1104</v>
      </c>
      <c r="G392" s="736">
        <v>600000</v>
      </c>
      <c r="H392" s="737" t="s">
        <v>681</v>
      </c>
      <c r="I392" s="335">
        <f t="shared" si="5"/>
        <v>300</v>
      </c>
      <c r="J392" s="440"/>
      <c r="K392" s="441"/>
      <c r="L392" s="307"/>
      <c r="M392" s="307"/>
      <c r="N392" s="307"/>
      <c r="O392" s="307"/>
      <c r="P392" s="307"/>
      <c r="Q392" s="307"/>
      <c r="R392" s="307"/>
      <c r="S392" s="307"/>
      <c r="T392" s="307"/>
      <c r="U392" s="307"/>
      <c r="V392" s="307"/>
      <c r="W392" s="307"/>
      <c r="X392" s="307"/>
      <c r="Y392" s="307"/>
      <c r="Z392" s="307"/>
      <c r="AA392" s="307"/>
      <c r="AB392" s="307"/>
      <c r="AC392" s="307"/>
      <c r="AD392" s="307"/>
      <c r="AE392" s="307"/>
      <c r="AF392" s="307"/>
      <c r="AG392" s="307"/>
      <c r="AH392" s="307"/>
      <c r="AI392" s="307"/>
      <c r="AJ392" s="307"/>
      <c r="AK392" s="307"/>
      <c r="AL392" s="307"/>
      <c r="AM392" s="307"/>
      <c r="AN392" s="307"/>
      <c r="AO392" s="307"/>
      <c r="AP392" s="307"/>
      <c r="AQ392" s="307"/>
      <c r="AR392" s="307"/>
      <c r="AS392" s="307"/>
      <c r="AT392" s="307"/>
      <c r="AU392" s="307"/>
      <c r="AV392" s="307"/>
      <c r="AW392" s="307"/>
      <c r="AX392" s="307"/>
      <c r="AY392" s="307"/>
      <c r="AZ392" s="307"/>
      <c r="BA392" s="307"/>
      <c r="BB392" s="307"/>
      <c r="BC392" s="307"/>
      <c r="BD392" s="307"/>
      <c r="BE392" s="307"/>
      <c r="BF392" s="307"/>
      <c r="BG392" s="307"/>
      <c r="BH392" s="307"/>
      <c r="BI392" s="307"/>
      <c r="BJ392" s="307"/>
      <c r="BK392" s="307"/>
      <c r="BL392" s="307"/>
      <c r="BM392" s="307"/>
      <c r="BN392" s="307"/>
      <c r="BO392" s="307"/>
      <c r="BP392" s="307"/>
      <c r="BQ392" s="307"/>
      <c r="BR392" s="307"/>
      <c r="BS392" s="307"/>
      <c r="BT392" s="307"/>
      <c r="BU392" s="307"/>
    </row>
    <row r="393" spans="1:73" s="432" customFormat="1" ht="14.5" x14ac:dyDescent="0.3">
      <c r="B393" s="731">
        <v>44778</v>
      </c>
      <c r="C393" s="732" t="s">
        <v>420</v>
      </c>
      <c r="D393" s="733" t="s">
        <v>684</v>
      </c>
      <c r="E393" s="734" t="s">
        <v>723</v>
      </c>
      <c r="F393" s="738" t="s">
        <v>1105</v>
      </c>
      <c r="G393" s="736">
        <v>254000</v>
      </c>
      <c r="H393" s="737" t="s">
        <v>681</v>
      </c>
      <c r="I393" s="335">
        <f t="shared" si="5"/>
        <v>127</v>
      </c>
      <c r="J393" s="440"/>
      <c r="K393" s="441"/>
      <c r="L393" s="307"/>
      <c r="M393" s="307"/>
      <c r="N393" s="307"/>
      <c r="O393" s="307"/>
      <c r="P393" s="307"/>
      <c r="Q393" s="307"/>
      <c r="R393" s="307"/>
      <c r="S393" s="307"/>
      <c r="T393" s="307"/>
      <c r="U393" s="307"/>
      <c r="V393" s="307"/>
      <c r="W393" s="307"/>
      <c r="X393" s="307"/>
      <c r="Y393" s="307"/>
      <c r="Z393" s="307"/>
      <c r="AA393" s="307"/>
      <c r="AB393" s="307"/>
      <c r="AC393" s="307"/>
      <c r="AD393" s="307"/>
      <c r="AE393" s="307"/>
      <c r="AF393" s="307"/>
      <c r="AG393" s="307"/>
      <c r="AH393" s="307"/>
      <c r="AI393" s="307"/>
      <c r="AJ393" s="307"/>
      <c r="AK393" s="307"/>
      <c r="AL393" s="307"/>
      <c r="AM393" s="307"/>
      <c r="AN393" s="307"/>
      <c r="AO393" s="307"/>
      <c r="AP393" s="307"/>
      <c r="AQ393" s="307"/>
      <c r="AR393" s="307"/>
      <c r="AS393" s="307"/>
      <c r="AT393" s="307"/>
      <c r="AU393" s="307"/>
      <c r="AV393" s="307"/>
      <c r="AW393" s="307"/>
      <c r="AX393" s="307"/>
      <c r="AY393" s="307"/>
      <c r="AZ393" s="307"/>
      <c r="BA393" s="307"/>
      <c r="BB393" s="307"/>
      <c r="BC393" s="307"/>
      <c r="BD393" s="307"/>
      <c r="BE393" s="307"/>
      <c r="BF393" s="307"/>
      <c r="BG393" s="307"/>
      <c r="BH393" s="307"/>
      <c r="BI393" s="307"/>
      <c r="BJ393" s="307"/>
      <c r="BK393" s="307"/>
      <c r="BL393" s="307"/>
      <c r="BM393" s="307"/>
      <c r="BN393" s="307"/>
      <c r="BO393" s="307"/>
      <c r="BP393" s="307"/>
      <c r="BQ393" s="307"/>
      <c r="BR393" s="307"/>
      <c r="BS393" s="307"/>
      <c r="BT393" s="307"/>
      <c r="BU393" s="307"/>
    </row>
    <row r="394" spans="1:73" s="432" customFormat="1" ht="14.5" x14ac:dyDescent="0.3">
      <c r="B394" s="731">
        <v>44778</v>
      </c>
      <c r="C394" s="732" t="s">
        <v>422</v>
      </c>
      <c r="D394" s="733" t="s">
        <v>684</v>
      </c>
      <c r="E394" s="734" t="s">
        <v>723</v>
      </c>
      <c r="F394" s="738" t="s">
        <v>1106</v>
      </c>
      <c r="G394" s="736">
        <v>200000</v>
      </c>
      <c r="H394" s="737" t="s">
        <v>681</v>
      </c>
      <c r="I394" s="335">
        <f t="shared" si="5"/>
        <v>100</v>
      </c>
      <c r="J394" s="440"/>
      <c r="K394" s="441"/>
      <c r="L394" s="307"/>
      <c r="M394" s="307"/>
      <c r="N394" s="307"/>
      <c r="O394" s="307"/>
      <c r="P394" s="307"/>
      <c r="Q394" s="307"/>
      <c r="R394" s="307"/>
      <c r="S394" s="307"/>
      <c r="T394" s="307"/>
      <c r="U394" s="307"/>
      <c r="V394" s="307"/>
      <c r="W394" s="307"/>
      <c r="X394" s="307"/>
      <c r="Y394" s="307"/>
      <c r="Z394" s="307"/>
      <c r="AA394" s="307"/>
      <c r="AB394" s="307"/>
      <c r="AC394" s="307"/>
      <c r="AD394" s="307"/>
      <c r="AE394" s="307"/>
      <c r="AF394" s="307"/>
      <c r="AG394" s="307"/>
      <c r="AH394" s="307"/>
      <c r="AI394" s="307"/>
      <c r="AJ394" s="307"/>
      <c r="AK394" s="307"/>
      <c r="AL394" s="307"/>
      <c r="AM394" s="307"/>
      <c r="AN394" s="307"/>
      <c r="AO394" s="307"/>
      <c r="AP394" s="307"/>
      <c r="AQ394" s="307"/>
      <c r="AR394" s="307"/>
      <c r="AS394" s="307"/>
      <c r="AT394" s="307"/>
      <c r="AU394" s="307"/>
      <c r="AV394" s="307"/>
      <c r="AW394" s="307"/>
      <c r="AX394" s="307"/>
      <c r="AY394" s="307"/>
      <c r="AZ394" s="307"/>
      <c r="BA394" s="307"/>
      <c r="BB394" s="307"/>
      <c r="BC394" s="307"/>
      <c r="BD394" s="307"/>
      <c r="BE394" s="307"/>
      <c r="BF394" s="307"/>
      <c r="BG394" s="307"/>
      <c r="BH394" s="307"/>
      <c r="BI394" s="307"/>
      <c r="BJ394" s="307"/>
      <c r="BK394" s="307"/>
      <c r="BL394" s="307"/>
      <c r="BM394" s="307"/>
      <c r="BN394" s="307"/>
      <c r="BO394" s="307"/>
      <c r="BP394" s="307"/>
      <c r="BQ394" s="307"/>
      <c r="BR394" s="307"/>
      <c r="BS394" s="307"/>
      <c r="BT394" s="307"/>
      <c r="BU394" s="307"/>
    </row>
    <row r="395" spans="1:73" s="432" customFormat="1" ht="14.5" x14ac:dyDescent="0.3">
      <c r="B395" s="731">
        <v>44778</v>
      </c>
      <c r="C395" s="732" t="s">
        <v>1107</v>
      </c>
      <c r="D395" s="733" t="s">
        <v>684</v>
      </c>
      <c r="E395" s="734" t="s">
        <v>723</v>
      </c>
      <c r="F395" s="738" t="s">
        <v>961</v>
      </c>
      <c r="G395" s="736">
        <v>6000</v>
      </c>
      <c r="H395" s="737" t="s">
        <v>681</v>
      </c>
      <c r="I395" s="335">
        <f t="shared" si="5"/>
        <v>3</v>
      </c>
      <c r="J395" s="440"/>
      <c r="K395" s="441"/>
      <c r="L395" s="307"/>
      <c r="M395" s="307"/>
      <c r="N395" s="307"/>
      <c r="O395" s="307"/>
      <c r="P395" s="307"/>
      <c r="Q395" s="307"/>
      <c r="R395" s="307"/>
      <c r="S395" s="307"/>
      <c r="T395" s="307"/>
      <c r="U395" s="307"/>
      <c r="V395" s="307"/>
      <c r="W395" s="307"/>
      <c r="X395" s="307"/>
      <c r="Y395" s="307"/>
      <c r="Z395" s="307"/>
      <c r="AA395" s="307"/>
      <c r="AB395" s="307"/>
      <c r="AC395" s="307"/>
      <c r="AD395" s="307"/>
      <c r="AE395" s="307"/>
      <c r="AF395" s="307"/>
      <c r="AG395" s="307"/>
      <c r="AH395" s="307"/>
      <c r="AI395" s="307"/>
      <c r="AJ395" s="307"/>
      <c r="AK395" s="307"/>
      <c r="AL395" s="307"/>
      <c r="AM395" s="307"/>
      <c r="AN395" s="307"/>
      <c r="AO395" s="307"/>
      <c r="AP395" s="307"/>
      <c r="AQ395" s="307"/>
      <c r="AR395" s="307"/>
      <c r="AS395" s="307"/>
      <c r="AT395" s="307"/>
      <c r="AU395" s="307"/>
      <c r="AV395" s="307"/>
      <c r="AW395" s="307"/>
      <c r="AX395" s="307"/>
      <c r="AY395" s="307"/>
      <c r="AZ395" s="307"/>
      <c r="BA395" s="307"/>
      <c r="BB395" s="307"/>
      <c r="BC395" s="307"/>
      <c r="BD395" s="307"/>
      <c r="BE395" s="307"/>
      <c r="BF395" s="307"/>
      <c r="BG395" s="307"/>
      <c r="BH395" s="307"/>
      <c r="BI395" s="307"/>
      <c r="BJ395" s="307"/>
      <c r="BK395" s="307"/>
      <c r="BL395" s="307"/>
      <c r="BM395" s="307"/>
      <c r="BN395" s="307"/>
      <c r="BO395" s="307"/>
      <c r="BP395" s="307"/>
      <c r="BQ395" s="307"/>
      <c r="BR395" s="307"/>
      <c r="BS395" s="307"/>
      <c r="BT395" s="307"/>
      <c r="BU395" s="307"/>
    </row>
    <row r="396" spans="1:73" s="432" customFormat="1" ht="14.5" x14ac:dyDescent="0.3">
      <c r="B396" s="731">
        <v>44783</v>
      </c>
      <c r="C396" s="732" t="s">
        <v>1108</v>
      </c>
      <c r="D396" s="733" t="s">
        <v>684</v>
      </c>
      <c r="E396" s="734" t="s">
        <v>723</v>
      </c>
      <c r="F396" s="738" t="s">
        <v>687</v>
      </c>
      <c r="G396" s="736">
        <v>86000</v>
      </c>
      <c r="H396" s="737" t="s">
        <v>681</v>
      </c>
      <c r="I396" s="335">
        <f t="shared" si="5"/>
        <v>43</v>
      </c>
      <c r="J396" s="440"/>
      <c r="K396" s="441"/>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7"/>
      <c r="AJ396" s="307"/>
      <c r="AK396" s="307"/>
      <c r="AL396" s="307"/>
      <c r="AM396" s="307"/>
      <c r="AN396" s="307"/>
      <c r="AO396" s="307"/>
      <c r="AP396" s="307"/>
      <c r="AQ396" s="307"/>
      <c r="AR396" s="307"/>
      <c r="AS396" s="307"/>
      <c r="AT396" s="307"/>
      <c r="AU396" s="307"/>
      <c r="AV396" s="307"/>
      <c r="AW396" s="307"/>
      <c r="AX396" s="307"/>
      <c r="AY396" s="307"/>
      <c r="AZ396" s="307"/>
      <c r="BA396" s="307"/>
      <c r="BB396" s="307"/>
      <c r="BC396" s="307"/>
      <c r="BD396" s="307"/>
      <c r="BE396" s="307"/>
      <c r="BF396" s="307"/>
      <c r="BG396" s="307"/>
      <c r="BH396" s="307"/>
      <c r="BI396" s="307"/>
      <c r="BJ396" s="307"/>
      <c r="BK396" s="307"/>
      <c r="BL396" s="307"/>
      <c r="BM396" s="307"/>
      <c r="BN396" s="307"/>
      <c r="BO396" s="307"/>
      <c r="BP396" s="307"/>
      <c r="BQ396" s="307"/>
      <c r="BR396" s="307"/>
      <c r="BS396" s="307"/>
      <c r="BT396" s="307"/>
      <c r="BU396" s="307"/>
    </row>
    <row r="397" spans="1:73" s="432" customFormat="1" ht="14.5" x14ac:dyDescent="0.3">
      <c r="B397" s="731">
        <v>44783</v>
      </c>
      <c r="C397" s="732" t="s">
        <v>436</v>
      </c>
      <c r="D397" s="733" t="s">
        <v>684</v>
      </c>
      <c r="E397" s="734" t="s">
        <v>723</v>
      </c>
      <c r="F397" s="738" t="s">
        <v>894</v>
      </c>
      <c r="G397" s="736">
        <v>105000</v>
      </c>
      <c r="H397" s="737" t="s">
        <v>681</v>
      </c>
      <c r="I397" s="335">
        <f t="shared" si="5"/>
        <v>52.5</v>
      </c>
      <c r="J397" s="440"/>
      <c r="K397" s="441"/>
      <c r="L397" s="307"/>
      <c r="M397" s="307"/>
      <c r="N397" s="307"/>
      <c r="O397" s="307"/>
      <c r="P397" s="307"/>
      <c r="Q397" s="307"/>
      <c r="R397" s="307"/>
      <c r="S397" s="307"/>
      <c r="T397" s="307"/>
      <c r="U397" s="307"/>
      <c r="V397" s="307"/>
      <c r="W397" s="307"/>
      <c r="X397" s="307"/>
      <c r="Y397" s="307"/>
      <c r="Z397" s="307"/>
      <c r="AA397" s="307"/>
      <c r="AB397" s="307"/>
      <c r="AC397" s="307"/>
      <c r="AD397" s="307"/>
      <c r="AE397" s="307"/>
      <c r="AF397" s="307"/>
      <c r="AG397" s="307"/>
      <c r="AH397" s="307"/>
      <c r="AI397" s="307"/>
      <c r="AJ397" s="307"/>
      <c r="AK397" s="307"/>
      <c r="AL397" s="307"/>
      <c r="AM397" s="307"/>
      <c r="AN397" s="307"/>
      <c r="AO397" s="307"/>
      <c r="AP397" s="307"/>
      <c r="AQ397" s="307"/>
      <c r="AR397" s="307"/>
      <c r="AS397" s="307"/>
      <c r="AT397" s="307"/>
      <c r="AU397" s="307"/>
      <c r="AV397" s="307"/>
      <c r="AW397" s="307"/>
      <c r="AX397" s="307"/>
      <c r="AY397" s="307"/>
      <c r="AZ397" s="307"/>
      <c r="BA397" s="307"/>
      <c r="BB397" s="307"/>
      <c r="BC397" s="307"/>
      <c r="BD397" s="307"/>
      <c r="BE397" s="307"/>
      <c r="BF397" s="307"/>
      <c r="BG397" s="307"/>
      <c r="BH397" s="307"/>
      <c r="BI397" s="307"/>
      <c r="BJ397" s="307"/>
      <c r="BK397" s="307"/>
      <c r="BL397" s="307"/>
      <c r="BM397" s="307"/>
      <c r="BN397" s="307"/>
      <c r="BO397" s="307"/>
      <c r="BP397" s="307"/>
      <c r="BQ397" s="307"/>
      <c r="BR397" s="307"/>
      <c r="BS397" s="307"/>
      <c r="BT397" s="307"/>
      <c r="BU397" s="307"/>
    </row>
    <row r="398" spans="1:73" s="432" customFormat="1" x14ac:dyDescent="0.3">
      <c r="B398" s="721">
        <v>44783</v>
      </c>
      <c r="C398" s="739" t="s">
        <v>438</v>
      </c>
      <c r="D398" s="435" t="s">
        <v>684</v>
      </c>
      <c r="E398" s="723" t="s">
        <v>828</v>
      </c>
      <c r="F398" s="740" t="s">
        <v>1109</v>
      </c>
      <c r="G398" s="725">
        <v>20000</v>
      </c>
      <c r="H398" s="482" t="s">
        <v>681</v>
      </c>
      <c r="I398" s="335">
        <f t="shared" si="5"/>
        <v>10</v>
      </c>
      <c r="J398" s="440"/>
      <c r="K398" s="441"/>
      <c r="L398" s="307"/>
      <c r="M398" s="307"/>
      <c r="N398" s="307"/>
      <c r="O398" s="307"/>
      <c r="P398" s="307"/>
      <c r="Q398" s="307"/>
      <c r="R398" s="307"/>
      <c r="S398" s="307"/>
      <c r="T398" s="307"/>
      <c r="U398" s="307"/>
      <c r="V398" s="307"/>
      <c r="W398" s="307"/>
      <c r="X398" s="307"/>
      <c r="Y398" s="307"/>
      <c r="Z398" s="307"/>
      <c r="AA398" s="307"/>
      <c r="AB398" s="307"/>
      <c r="AC398" s="307"/>
      <c r="AD398" s="307"/>
      <c r="AE398" s="307"/>
      <c r="AF398" s="307"/>
      <c r="AG398" s="307"/>
      <c r="AH398" s="307"/>
      <c r="AI398" s="307"/>
      <c r="AJ398" s="307"/>
      <c r="AK398" s="307"/>
      <c r="AL398" s="307"/>
      <c r="AM398" s="307"/>
      <c r="AN398" s="307"/>
      <c r="AO398" s="307"/>
      <c r="AP398" s="307"/>
      <c r="AQ398" s="307"/>
      <c r="AR398" s="307"/>
      <c r="AS398" s="307"/>
      <c r="AT398" s="307"/>
      <c r="AU398" s="307"/>
      <c r="AV398" s="307"/>
      <c r="AW398" s="307"/>
      <c r="AX398" s="307"/>
      <c r="AY398" s="307"/>
      <c r="AZ398" s="307"/>
      <c r="BA398" s="307"/>
      <c r="BB398" s="307"/>
      <c r="BC398" s="307"/>
      <c r="BD398" s="307"/>
      <c r="BE398" s="307"/>
      <c r="BF398" s="307"/>
      <c r="BG398" s="307"/>
      <c r="BH398" s="307"/>
      <c r="BI398" s="307"/>
      <c r="BJ398" s="307"/>
      <c r="BK398" s="307"/>
      <c r="BL398" s="307"/>
      <c r="BM398" s="307"/>
      <c r="BN398" s="307"/>
      <c r="BO398" s="307"/>
      <c r="BP398" s="307"/>
      <c r="BQ398" s="307"/>
      <c r="BR398" s="307"/>
      <c r="BS398" s="307"/>
      <c r="BT398" s="307"/>
      <c r="BU398" s="307"/>
    </row>
    <row r="399" spans="1:73" s="432" customFormat="1" ht="14.5" x14ac:dyDescent="0.35">
      <c r="B399" s="726">
        <v>44784</v>
      </c>
      <c r="C399" s="727" t="s">
        <v>1110</v>
      </c>
      <c r="D399" s="458" t="s">
        <v>684</v>
      </c>
      <c r="E399" s="728" t="s">
        <v>795</v>
      </c>
      <c r="F399" s="729" t="s">
        <v>1111</v>
      </c>
      <c r="G399" s="730">
        <v>290000</v>
      </c>
      <c r="H399" s="456" t="s">
        <v>681</v>
      </c>
      <c r="I399" s="335">
        <f t="shared" si="5"/>
        <v>145</v>
      </c>
      <c r="J399" s="440"/>
      <c r="K399" s="441"/>
      <c r="L399" s="307"/>
      <c r="M399" s="307"/>
      <c r="N399" s="307"/>
      <c r="O399" s="307"/>
      <c r="P399" s="307"/>
      <c r="Q399" s="307"/>
      <c r="R399" s="307"/>
      <c r="S399" s="307"/>
      <c r="T399" s="307"/>
      <c r="U399" s="307"/>
      <c r="V399" s="307"/>
      <c r="W399" s="307"/>
      <c r="X399" s="307"/>
      <c r="Y399" s="307"/>
      <c r="Z399" s="307"/>
      <c r="AA399" s="307"/>
      <c r="AB399" s="307"/>
      <c r="AC399" s="307"/>
      <c r="AD399" s="307"/>
      <c r="AE399" s="307"/>
      <c r="AF399" s="307"/>
      <c r="AG399" s="307"/>
      <c r="AH399" s="307"/>
      <c r="AI399" s="307"/>
      <c r="AJ399" s="307"/>
      <c r="AK399" s="307"/>
      <c r="AL399" s="307"/>
      <c r="AM399" s="307"/>
      <c r="AN399" s="307"/>
      <c r="AO399" s="307"/>
      <c r="AP399" s="307"/>
      <c r="AQ399" s="307"/>
      <c r="AR399" s="307"/>
      <c r="AS399" s="307"/>
      <c r="AT399" s="307"/>
      <c r="AU399" s="307"/>
      <c r="AV399" s="307"/>
      <c r="AW399" s="307"/>
      <c r="AX399" s="307"/>
      <c r="AY399" s="307"/>
      <c r="AZ399" s="307"/>
      <c r="BA399" s="307"/>
      <c r="BB399" s="307"/>
      <c r="BC399" s="307"/>
      <c r="BD399" s="307"/>
      <c r="BE399" s="307"/>
      <c r="BF399" s="307"/>
      <c r="BG399" s="307"/>
      <c r="BH399" s="307"/>
      <c r="BI399" s="307"/>
      <c r="BJ399" s="307"/>
      <c r="BK399" s="307"/>
      <c r="BL399" s="307"/>
      <c r="BM399" s="307"/>
      <c r="BN399" s="307"/>
      <c r="BO399" s="307"/>
      <c r="BP399" s="307"/>
      <c r="BQ399" s="307"/>
      <c r="BR399" s="307"/>
      <c r="BS399" s="307"/>
      <c r="BT399" s="307"/>
      <c r="BU399" s="307"/>
    </row>
    <row r="400" spans="1:73" s="432" customFormat="1" x14ac:dyDescent="0.3">
      <c r="B400" s="721">
        <v>44784</v>
      </c>
      <c r="C400" s="739" t="s">
        <v>446</v>
      </c>
      <c r="D400" s="435" t="s">
        <v>684</v>
      </c>
      <c r="E400" s="723" t="s">
        <v>828</v>
      </c>
      <c r="F400" s="740" t="s">
        <v>1112</v>
      </c>
      <c r="G400" s="725">
        <v>6500000</v>
      </c>
      <c r="H400" s="482" t="s">
        <v>681</v>
      </c>
      <c r="I400" s="335">
        <f t="shared" si="5"/>
        <v>3250</v>
      </c>
      <c r="J400" s="440"/>
      <c r="K400" s="441"/>
      <c r="L400" s="307"/>
      <c r="M400" s="307"/>
      <c r="N400" s="307"/>
      <c r="O400" s="307"/>
      <c r="P400" s="307"/>
      <c r="Q400" s="307"/>
      <c r="R400" s="307"/>
      <c r="S400" s="307"/>
      <c r="T400" s="307"/>
      <c r="U400" s="307"/>
      <c r="V400" s="307"/>
      <c r="W400" s="307"/>
      <c r="X400" s="307"/>
      <c r="Y400" s="307"/>
      <c r="Z400" s="307"/>
      <c r="AA400" s="307"/>
      <c r="AB400" s="307"/>
      <c r="AC400" s="307"/>
      <c r="AD400" s="307"/>
      <c r="AE400" s="307"/>
      <c r="AF400" s="307"/>
      <c r="AG400" s="307"/>
      <c r="AH400" s="307"/>
      <c r="AI400" s="307"/>
      <c r="AJ400" s="307"/>
      <c r="AK400" s="307"/>
      <c r="AL400" s="307"/>
      <c r="AM400" s="307"/>
      <c r="AN400" s="307"/>
      <c r="AO400" s="307"/>
      <c r="AP400" s="307"/>
      <c r="AQ400" s="307"/>
      <c r="AR400" s="307"/>
      <c r="AS400" s="307"/>
      <c r="AT400" s="307"/>
      <c r="AU400" s="307"/>
      <c r="AV400" s="307"/>
      <c r="AW400" s="307"/>
      <c r="AX400" s="307"/>
      <c r="AY400" s="307"/>
      <c r="AZ400" s="307"/>
      <c r="BA400" s="307"/>
      <c r="BB400" s="307"/>
      <c r="BC400" s="307"/>
      <c r="BD400" s="307"/>
      <c r="BE400" s="307"/>
      <c r="BF400" s="307"/>
      <c r="BG400" s="307"/>
      <c r="BH400" s="307"/>
      <c r="BI400" s="307"/>
      <c r="BJ400" s="307"/>
      <c r="BK400" s="307"/>
      <c r="BL400" s="307"/>
      <c r="BM400" s="307"/>
      <c r="BN400" s="307"/>
      <c r="BO400" s="307"/>
      <c r="BP400" s="307"/>
      <c r="BQ400" s="307"/>
      <c r="BR400" s="307"/>
      <c r="BS400" s="307"/>
      <c r="BT400" s="307"/>
      <c r="BU400" s="307"/>
    </row>
    <row r="401" spans="2:73" s="432" customFormat="1" ht="14.5" x14ac:dyDescent="0.35">
      <c r="B401" s="731">
        <v>44789</v>
      </c>
      <c r="C401" s="732">
        <v>8</v>
      </c>
      <c r="D401" s="733" t="s">
        <v>684</v>
      </c>
      <c r="E401" s="741" t="s">
        <v>723</v>
      </c>
      <c r="F401" s="738" t="s">
        <v>708</v>
      </c>
      <c r="G401" s="736">
        <v>10000</v>
      </c>
      <c r="H401" s="737" t="s">
        <v>681</v>
      </c>
      <c r="I401" s="335">
        <f t="shared" si="5"/>
        <v>5</v>
      </c>
      <c r="J401" s="440"/>
      <c r="K401" s="441"/>
      <c r="L401" s="307"/>
      <c r="M401" s="307"/>
      <c r="N401" s="307"/>
      <c r="O401" s="307"/>
      <c r="P401" s="307"/>
      <c r="Q401" s="307"/>
      <c r="R401" s="307"/>
      <c r="S401" s="307"/>
      <c r="T401" s="307"/>
      <c r="U401" s="307"/>
      <c r="V401" s="307"/>
      <c r="W401" s="307"/>
      <c r="X401" s="307"/>
      <c r="Y401" s="307"/>
      <c r="Z401" s="307"/>
      <c r="AA401" s="307"/>
      <c r="AB401" s="307"/>
      <c r="AC401" s="307"/>
      <c r="AD401" s="307"/>
      <c r="AE401" s="307"/>
      <c r="AF401" s="307"/>
      <c r="AG401" s="307"/>
      <c r="AH401" s="307"/>
      <c r="AI401" s="307"/>
      <c r="AJ401" s="307"/>
      <c r="AK401" s="307"/>
      <c r="AL401" s="307"/>
      <c r="AM401" s="307"/>
      <c r="AN401" s="307"/>
      <c r="AO401" s="307"/>
      <c r="AP401" s="307"/>
      <c r="AQ401" s="307"/>
      <c r="AR401" s="307"/>
      <c r="AS401" s="307"/>
      <c r="AT401" s="307"/>
      <c r="AU401" s="307"/>
      <c r="AV401" s="307"/>
      <c r="AW401" s="307"/>
      <c r="AX401" s="307"/>
      <c r="AY401" s="307"/>
      <c r="AZ401" s="307"/>
      <c r="BA401" s="307"/>
      <c r="BB401" s="307"/>
      <c r="BC401" s="307"/>
      <c r="BD401" s="307"/>
      <c r="BE401" s="307"/>
      <c r="BF401" s="307"/>
      <c r="BG401" s="307"/>
      <c r="BH401" s="307"/>
      <c r="BI401" s="307"/>
      <c r="BJ401" s="307"/>
      <c r="BK401" s="307"/>
      <c r="BL401" s="307"/>
      <c r="BM401" s="307"/>
      <c r="BN401" s="307"/>
      <c r="BO401" s="307"/>
      <c r="BP401" s="307"/>
      <c r="BQ401" s="307"/>
      <c r="BR401" s="307"/>
      <c r="BS401" s="307"/>
      <c r="BT401" s="307"/>
      <c r="BU401" s="307"/>
    </row>
    <row r="402" spans="2:73" s="432" customFormat="1" ht="14.5" x14ac:dyDescent="0.35">
      <c r="B402" s="731">
        <v>44789</v>
      </c>
      <c r="C402" s="742" t="s">
        <v>484</v>
      </c>
      <c r="D402" s="733" t="s">
        <v>684</v>
      </c>
      <c r="E402" s="741" t="s">
        <v>723</v>
      </c>
      <c r="F402" s="735" t="s">
        <v>1113</v>
      </c>
      <c r="G402" s="736">
        <v>596000</v>
      </c>
      <c r="H402" s="737" t="s">
        <v>681</v>
      </c>
      <c r="I402" s="335">
        <f t="shared" si="5"/>
        <v>298</v>
      </c>
      <c r="J402" s="440"/>
      <c r="K402" s="441"/>
      <c r="L402" s="307"/>
      <c r="M402" s="307"/>
      <c r="N402" s="307"/>
      <c r="O402" s="307"/>
      <c r="P402" s="307"/>
      <c r="Q402" s="307"/>
      <c r="R402" s="307"/>
      <c r="S402" s="307"/>
      <c r="T402" s="307"/>
      <c r="U402" s="307"/>
      <c r="V402" s="307"/>
      <c r="W402" s="307"/>
      <c r="X402" s="307"/>
      <c r="Y402" s="307"/>
      <c r="Z402" s="307"/>
      <c r="AA402" s="307"/>
      <c r="AB402" s="307"/>
      <c r="AC402" s="307"/>
      <c r="AD402" s="307"/>
      <c r="AE402" s="307"/>
      <c r="AF402" s="307"/>
      <c r="AG402" s="307"/>
      <c r="AH402" s="307"/>
      <c r="AI402" s="307"/>
      <c r="AJ402" s="307"/>
      <c r="AK402" s="307"/>
      <c r="AL402" s="307"/>
      <c r="AM402" s="307"/>
      <c r="AN402" s="307"/>
      <c r="AO402" s="307"/>
      <c r="AP402" s="307"/>
      <c r="AQ402" s="307"/>
      <c r="AR402" s="307"/>
      <c r="AS402" s="307"/>
      <c r="AT402" s="307"/>
      <c r="AU402" s="307"/>
      <c r="AV402" s="307"/>
      <c r="AW402" s="307"/>
      <c r="AX402" s="307"/>
      <c r="AY402" s="307"/>
      <c r="AZ402" s="307"/>
      <c r="BA402" s="307"/>
      <c r="BB402" s="307"/>
      <c r="BC402" s="307"/>
      <c r="BD402" s="307"/>
      <c r="BE402" s="307"/>
      <c r="BF402" s="307"/>
      <c r="BG402" s="307"/>
      <c r="BH402" s="307"/>
      <c r="BI402" s="307"/>
      <c r="BJ402" s="307"/>
      <c r="BK402" s="307"/>
      <c r="BL402" s="307"/>
      <c r="BM402" s="307"/>
      <c r="BN402" s="307"/>
      <c r="BO402" s="307"/>
      <c r="BP402" s="307"/>
      <c r="BQ402" s="307"/>
      <c r="BR402" s="307"/>
      <c r="BS402" s="307"/>
      <c r="BT402" s="307"/>
      <c r="BU402" s="307"/>
    </row>
    <row r="403" spans="2:73" s="432" customFormat="1" ht="14.5" x14ac:dyDescent="0.35">
      <c r="B403" s="731">
        <v>44790</v>
      </c>
      <c r="C403" s="732" t="s">
        <v>486</v>
      </c>
      <c r="D403" s="733" t="s">
        <v>684</v>
      </c>
      <c r="E403" s="741" t="s">
        <v>723</v>
      </c>
      <c r="F403" s="738" t="s">
        <v>1114</v>
      </c>
      <c r="G403" s="736">
        <v>360000</v>
      </c>
      <c r="H403" s="737" t="s">
        <v>681</v>
      </c>
      <c r="I403" s="335">
        <f t="shared" si="5"/>
        <v>180</v>
      </c>
      <c r="J403" s="440"/>
      <c r="K403" s="441"/>
      <c r="L403" s="307"/>
      <c r="M403" s="307"/>
      <c r="N403" s="307"/>
      <c r="O403" s="307"/>
      <c r="P403" s="307"/>
      <c r="Q403" s="307"/>
      <c r="R403" s="307"/>
      <c r="S403" s="307"/>
      <c r="T403" s="307"/>
      <c r="U403" s="307"/>
      <c r="V403" s="307"/>
      <c r="W403" s="307"/>
      <c r="X403" s="307"/>
      <c r="Y403" s="307"/>
      <c r="Z403" s="307"/>
      <c r="AA403" s="307"/>
      <c r="AB403" s="307"/>
      <c r="AC403" s="307"/>
      <c r="AD403" s="307"/>
      <c r="AE403" s="307"/>
      <c r="AF403" s="307"/>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307"/>
      <c r="BG403" s="307"/>
      <c r="BH403" s="307"/>
      <c r="BI403" s="307"/>
      <c r="BJ403" s="307"/>
      <c r="BK403" s="307"/>
      <c r="BL403" s="307"/>
      <c r="BM403" s="307"/>
      <c r="BN403" s="307"/>
      <c r="BO403" s="307"/>
      <c r="BP403" s="307"/>
      <c r="BQ403" s="307"/>
      <c r="BR403" s="307"/>
      <c r="BS403" s="307"/>
      <c r="BT403" s="307"/>
      <c r="BU403" s="307"/>
    </row>
    <row r="404" spans="2:73" s="432" customFormat="1" ht="14.5" x14ac:dyDescent="0.35">
      <c r="B404" s="731">
        <v>44790</v>
      </c>
      <c r="C404" s="732" t="s">
        <v>488</v>
      </c>
      <c r="D404" s="733" t="s">
        <v>684</v>
      </c>
      <c r="E404" s="741" t="s">
        <v>723</v>
      </c>
      <c r="F404" s="738" t="s">
        <v>687</v>
      </c>
      <c r="G404" s="736">
        <v>154000</v>
      </c>
      <c r="H404" s="737" t="s">
        <v>681</v>
      </c>
      <c r="I404" s="335">
        <f t="shared" si="5"/>
        <v>77</v>
      </c>
      <c r="J404" s="440"/>
      <c r="K404" s="441"/>
      <c r="L404" s="307"/>
      <c r="M404" s="307"/>
      <c r="N404" s="307"/>
      <c r="O404" s="307"/>
      <c r="P404" s="307"/>
      <c r="Q404" s="307"/>
      <c r="R404" s="307"/>
      <c r="S404" s="307"/>
      <c r="T404" s="307"/>
      <c r="U404" s="307"/>
      <c r="V404" s="307"/>
      <c r="W404" s="307"/>
      <c r="X404" s="307"/>
      <c r="Y404" s="307"/>
      <c r="Z404" s="307"/>
      <c r="AA404" s="307"/>
      <c r="AB404" s="307"/>
      <c r="AC404" s="307"/>
      <c r="AD404" s="307"/>
      <c r="AE404" s="307"/>
      <c r="AF404" s="307"/>
      <c r="AG404" s="307"/>
      <c r="AH404" s="307"/>
      <c r="AI404" s="307"/>
      <c r="AJ404" s="307"/>
      <c r="AK404" s="307"/>
      <c r="AL404" s="307"/>
      <c r="AM404" s="307"/>
      <c r="AN404" s="307"/>
      <c r="AO404" s="307"/>
      <c r="AP404" s="307"/>
      <c r="AQ404" s="307"/>
      <c r="AR404" s="307"/>
      <c r="AS404" s="307"/>
      <c r="AT404" s="307"/>
      <c r="AU404" s="307"/>
      <c r="AV404" s="307"/>
      <c r="AW404" s="307"/>
      <c r="AX404" s="307"/>
      <c r="AY404" s="307"/>
      <c r="AZ404" s="307"/>
      <c r="BA404" s="307"/>
      <c r="BB404" s="307"/>
      <c r="BC404" s="307"/>
      <c r="BD404" s="307"/>
      <c r="BE404" s="307"/>
      <c r="BF404" s="307"/>
      <c r="BG404" s="307"/>
      <c r="BH404" s="307"/>
      <c r="BI404" s="307"/>
      <c r="BJ404" s="307"/>
      <c r="BK404" s="307"/>
      <c r="BL404" s="307"/>
      <c r="BM404" s="307"/>
      <c r="BN404" s="307"/>
      <c r="BO404" s="307"/>
      <c r="BP404" s="307"/>
      <c r="BQ404" s="307"/>
      <c r="BR404" s="307"/>
      <c r="BS404" s="307"/>
      <c r="BT404" s="307"/>
      <c r="BU404" s="307"/>
    </row>
    <row r="405" spans="2:73" s="432" customFormat="1" ht="14.5" x14ac:dyDescent="0.35">
      <c r="B405" s="731">
        <v>44790</v>
      </c>
      <c r="C405" s="732" t="s">
        <v>1115</v>
      </c>
      <c r="D405" s="733" t="s">
        <v>684</v>
      </c>
      <c r="E405" s="741" t="s">
        <v>723</v>
      </c>
      <c r="F405" s="738" t="s">
        <v>894</v>
      </c>
      <c r="G405" s="736">
        <v>45000</v>
      </c>
      <c r="H405" s="737" t="s">
        <v>681</v>
      </c>
      <c r="I405" s="335">
        <f t="shared" si="5"/>
        <v>22.5</v>
      </c>
      <c r="J405" s="440"/>
      <c r="K405" s="441"/>
      <c r="L405" s="307"/>
      <c r="M405" s="307"/>
      <c r="N405" s="307"/>
      <c r="O405" s="307"/>
      <c r="P405" s="307"/>
      <c r="Q405" s="307"/>
      <c r="R405" s="307"/>
      <c r="S405" s="307"/>
      <c r="T405" s="307"/>
      <c r="U405" s="307"/>
      <c r="V405" s="307"/>
      <c r="W405" s="307"/>
      <c r="X405" s="307"/>
      <c r="Y405" s="307"/>
      <c r="Z405" s="307"/>
      <c r="AA405" s="307"/>
      <c r="AB405" s="307"/>
      <c r="AC405" s="307"/>
      <c r="AD405" s="307"/>
      <c r="AE405" s="307"/>
      <c r="AF405" s="307"/>
      <c r="AG405" s="307"/>
      <c r="AH405" s="307"/>
      <c r="AI405" s="307"/>
      <c r="AJ405" s="307"/>
      <c r="AK405" s="307"/>
      <c r="AL405" s="307"/>
      <c r="AM405" s="307"/>
      <c r="AN405" s="307"/>
      <c r="AO405" s="307"/>
      <c r="AP405" s="307"/>
      <c r="AQ405" s="307"/>
      <c r="AR405" s="307"/>
      <c r="AS405" s="307"/>
      <c r="AT405" s="307"/>
      <c r="AU405" s="307"/>
      <c r="AV405" s="307"/>
      <c r="AW405" s="307"/>
      <c r="AX405" s="307"/>
      <c r="AY405" s="307"/>
      <c r="AZ405" s="307"/>
      <c r="BA405" s="307"/>
      <c r="BB405" s="307"/>
      <c r="BC405" s="307"/>
      <c r="BD405" s="307"/>
      <c r="BE405" s="307"/>
      <c r="BF405" s="307"/>
      <c r="BG405" s="307"/>
      <c r="BH405" s="307"/>
      <c r="BI405" s="307"/>
      <c r="BJ405" s="307"/>
      <c r="BK405" s="307"/>
      <c r="BL405" s="307"/>
      <c r="BM405" s="307"/>
      <c r="BN405" s="307"/>
      <c r="BO405" s="307"/>
      <c r="BP405" s="307"/>
      <c r="BQ405" s="307"/>
      <c r="BR405" s="307"/>
      <c r="BS405" s="307"/>
      <c r="BT405" s="307"/>
      <c r="BU405" s="307"/>
    </row>
    <row r="406" spans="2:73" s="432" customFormat="1" ht="14.5" x14ac:dyDescent="0.35">
      <c r="B406" s="731">
        <v>44790</v>
      </c>
      <c r="C406" s="732" t="s">
        <v>1116</v>
      </c>
      <c r="D406" s="733" t="s">
        <v>684</v>
      </c>
      <c r="E406" s="741" t="s">
        <v>723</v>
      </c>
      <c r="F406" s="738" t="s">
        <v>1117</v>
      </c>
      <c r="G406" s="736">
        <v>1000</v>
      </c>
      <c r="H406" s="737" t="s">
        <v>681</v>
      </c>
      <c r="I406" s="335">
        <f t="shared" si="5"/>
        <v>0.5</v>
      </c>
      <c r="J406" s="440"/>
      <c r="K406" s="441"/>
      <c r="L406" s="307"/>
      <c r="M406" s="307"/>
      <c r="N406" s="307"/>
      <c r="O406" s="307"/>
      <c r="P406" s="307"/>
      <c r="Q406" s="307"/>
      <c r="R406" s="307"/>
      <c r="S406" s="307"/>
      <c r="T406" s="307"/>
      <c r="U406" s="307"/>
      <c r="V406" s="307"/>
      <c r="W406" s="307"/>
      <c r="X406" s="307"/>
      <c r="Y406" s="307"/>
      <c r="Z406" s="307"/>
      <c r="AA406" s="307"/>
      <c r="AB406" s="307"/>
      <c r="AC406" s="307"/>
      <c r="AD406" s="307"/>
      <c r="AE406" s="307"/>
      <c r="AF406" s="307"/>
      <c r="AG406" s="307"/>
      <c r="AH406" s="307"/>
      <c r="AI406" s="307"/>
      <c r="AJ406" s="307"/>
      <c r="AK406" s="307"/>
      <c r="AL406" s="307"/>
      <c r="AM406" s="307"/>
      <c r="AN406" s="307"/>
      <c r="AO406" s="307"/>
      <c r="AP406" s="307"/>
      <c r="AQ406" s="307"/>
      <c r="AR406" s="307"/>
      <c r="AS406" s="307"/>
      <c r="AT406" s="307"/>
      <c r="AU406" s="307"/>
      <c r="AV406" s="307"/>
      <c r="AW406" s="307"/>
      <c r="AX406" s="307"/>
      <c r="AY406" s="307"/>
      <c r="AZ406" s="307"/>
      <c r="BA406" s="307"/>
      <c r="BB406" s="307"/>
      <c r="BC406" s="307"/>
      <c r="BD406" s="307"/>
      <c r="BE406" s="307"/>
      <c r="BF406" s="307"/>
      <c r="BG406" s="307"/>
      <c r="BH406" s="307"/>
      <c r="BI406" s="307"/>
      <c r="BJ406" s="307"/>
      <c r="BK406" s="307"/>
      <c r="BL406" s="307"/>
      <c r="BM406" s="307"/>
      <c r="BN406" s="307"/>
      <c r="BO406" s="307"/>
      <c r="BP406" s="307"/>
      <c r="BQ406" s="307"/>
      <c r="BR406" s="307"/>
      <c r="BS406" s="307"/>
      <c r="BT406" s="307"/>
      <c r="BU406" s="307"/>
    </row>
    <row r="407" spans="2:73" s="432" customFormat="1" ht="14.5" x14ac:dyDescent="0.35">
      <c r="B407" s="743">
        <v>44789</v>
      </c>
      <c r="C407" s="744" t="s">
        <v>1118</v>
      </c>
      <c r="D407" s="733" t="s">
        <v>684</v>
      </c>
      <c r="E407" s="745" t="s">
        <v>723</v>
      </c>
      <c r="F407" s="746" t="s">
        <v>1119</v>
      </c>
      <c r="G407" s="747">
        <v>300000</v>
      </c>
      <c r="H407" s="737" t="s">
        <v>681</v>
      </c>
      <c r="I407" s="335">
        <f t="shared" si="5"/>
        <v>150</v>
      </c>
      <c r="J407" s="440"/>
      <c r="K407" s="441"/>
      <c r="L407" s="307"/>
      <c r="M407" s="307"/>
      <c r="N407" s="307"/>
      <c r="O407" s="307"/>
      <c r="P407" s="307"/>
      <c r="Q407" s="307"/>
      <c r="R407" s="307"/>
      <c r="S407" s="307"/>
      <c r="T407" s="307"/>
      <c r="U407" s="307"/>
      <c r="V407" s="307"/>
      <c r="W407" s="307"/>
      <c r="X407" s="307"/>
      <c r="Y407" s="307"/>
      <c r="Z407" s="307"/>
      <c r="AA407" s="307"/>
      <c r="AB407" s="307"/>
      <c r="AC407" s="307"/>
      <c r="AD407" s="307"/>
      <c r="AE407" s="307"/>
      <c r="AF407" s="307"/>
      <c r="AG407" s="307"/>
      <c r="AH407" s="307"/>
      <c r="AI407" s="307"/>
      <c r="AJ407" s="307"/>
      <c r="AK407" s="307"/>
      <c r="AL407" s="307"/>
      <c r="AM407" s="307"/>
      <c r="AN407" s="307"/>
      <c r="AO407" s="307"/>
      <c r="AP407" s="307"/>
      <c r="AQ407" s="307"/>
      <c r="AR407" s="307"/>
      <c r="AS407" s="307"/>
      <c r="AT407" s="307"/>
      <c r="AU407" s="307"/>
      <c r="AV407" s="307"/>
      <c r="AW407" s="307"/>
      <c r="AX407" s="307"/>
      <c r="AY407" s="307"/>
      <c r="AZ407" s="307"/>
      <c r="BA407" s="307"/>
      <c r="BB407" s="307"/>
      <c r="BC407" s="307"/>
      <c r="BD407" s="307"/>
      <c r="BE407" s="307"/>
      <c r="BF407" s="307"/>
      <c r="BG407" s="307"/>
      <c r="BH407" s="307"/>
      <c r="BI407" s="307"/>
      <c r="BJ407" s="307"/>
      <c r="BK407" s="307"/>
      <c r="BL407" s="307"/>
      <c r="BM407" s="307"/>
      <c r="BN407" s="307"/>
      <c r="BO407" s="307"/>
      <c r="BP407" s="307"/>
      <c r="BQ407" s="307"/>
      <c r="BR407" s="307"/>
      <c r="BS407" s="307"/>
      <c r="BT407" s="307"/>
      <c r="BU407" s="307"/>
    </row>
    <row r="408" spans="2:73" s="432" customFormat="1" ht="14.5" x14ac:dyDescent="0.35">
      <c r="B408" s="731">
        <v>44790</v>
      </c>
      <c r="C408" s="742" t="s">
        <v>504</v>
      </c>
      <c r="D408" s="733" t="s">
        <v>684</v>
      </c>
      <c r="E408" s="741" t="s">
        <v>723</v>
      </c>
      <c r="F408" s="738" t="s">
        <v>701</v>
      </c>
      <c r="G408" s="736">
        <v>25000</v>
      </c>
      <c r="H408" s="737" t="s">
        <v>681</v>
      </c>
      <c r="I408" s="335">
        <f t="shared" si="5"/>
        <v>12.5</v>
      </c>
      <c r="J408" s="440"/>
      <c r="K408" s="441"/>
      <c r="L408" s="307"/>
      <c r="M408" s="307"/>
      <c r="N408" s="307"/>
      <c r="O408" s="307"/>
      <c r="P408" s="307"/>
      <c r="Q408" s="307"/>
      <c r="R408" s="307"/>
      <c r="S408" s="307"/>
      <c r="T408" s="307"/>
      <c r="U408" s="307"/>
      <c r="V408" s="307"/>
      <c r="W408" s="307"/>
      <c r="X408" s="307"/>
      <c r="Y408" s="307"/>
      <c r="Z408" s="307"/>
      <c r="AA408" s="307"/>
      <c r="AB408" s="307"/>
      <c r="AC408" s="307"/>
      <c r="AD408" s="307"/>
      <c r="AE408" s="307"/>
      <c r="AF408" s="307"/>
      <c r="AG408" s="307"/>
      <c r="AH408" s="307"/>
      <c r="AI408" s="307"/>
      <c r="AJ408" s="307"/>
      <c r="AK408" s="307"/>
      <c r="AL408" s="307"/>
      <c r="AM408" s="307"/>
      <c r="AN408" s="307"/>
      <c r="AO408" s="307"/>
      <c r="AP408" s="307"/>
      <c r="AQ408" s="307"/>
      <c r="AR408" s="307"/>
      <c r="AS408" s="307"/>
      <c r="AT408" s="307"/>
      <c r="AU408" s="307"/>
      <c r="AV408" s="307"/>
      <c r="AW408" s="307"/>
      <c r="AX408" s="307"/>
      <c r="AY408" s="307"/>
      <c r="AZ408" s="307"/>
      <c r="BA408" s="307"/>
      <c r="BB408" s="307"/>
      <c r="BC408" s="307"/>
      <c r="BD408" s="307"/>
      <c r="BE408" s="307"/>
      <c r="BF408" s="307"/>
      <c r="BG408" s="307"/>
      <c r="BH408" s="307"/>
      <c r="BI408" s="307"/>
      <c r="BJ408" s="307"/>
      <c r="BK408" s="307"/>
      <c r="BL408" s="307"/>
      <c r="BM408" s="307"/>
      <c r="BN408" s="307"/>
      <c r="BO408" s="307"/>
      <c r="BP408" s="307"/>
      <c r="BQ408" s="307"/>
      <c r="BR408" s="307"/>
      <c r="BS408" s="307"/>
      <c r="BT408" s="307"/>
      <c r="BU408" s="307"/>
    </row>
    <row r="409" spans="2:73" s="432" customFormat="1" ht="14.5" x14ac:dyDescent="0.35">
      <c r="B409" s="731">
        <v>44791</v>
      </c>
      <c r="C409" s="732" t="s">
        <v>504</v>
      </c>
      <c r="D409" s="733" t="s">
        <v>684</v>
      </c>
      <c r="E409" s="741" t="s">
        <v>723</v>
      </c>
      <c r="F409" s="738" t="s">
        <v>1120</v>
      </c>
      <c r="G409" s="736">
        <v>1925000</v>
      </c>
      <c r="H409" s="737" t="s">
        <v>681</v>
      </c>
      <c r="I409" s="335">
        <f t="shared" si="5"/>
        <v>962.5</v>
      </c>
      <c r="J409" s="440"/>
      <c r="K409" s="441"/>
      <c r="L409" s="307"/>
      <c r="M409" s="307"/>
      <c r="N409" s="307"/>
      <c r="O409" s="307"/>
      <c r="P409" s="307"/>
      <c r="Q409" s="307"/>
      <c r="R409" s="307"/>
      <c r="S409" s="307"/>
      <c r="T409" s="307"/>
      <c r="U409" s="307"/>
      <c r="V409" s="307"/>
      <c r="W409" s="307"/>
      <c r="X409" s="307"/>
      <c r="Y409" s="307"/>
      <c r="Z409" s="307"/>
      <c r="AA409" s="307"/>
      <c r="AB409" s="307"/>
      <c r="AC409" s="307"/>
      <c r="AD409" s="307"/>
      <c r="AE409" s="307"/>
      <c r="AF409" s="307"/>
      <c r="AG409" s="307"/>
      <c r="AH409" s="307"/>
      <c r="AI409" s="307"/>
      <c r="AJ409" s="307"/>
      <c r="AK409" s="307"/>
      <c r="AL409" s="307"/>
      <c r="AM409" s="307"/>
      <c r="AN409" s="307"/>
      <c r="AO409" s="307"/>
      <c r="AP409" s="307"/>
      <c r="AQ409" s="307"/>
      <c r="AR409" s="307"/>
      <c r="AS409" s="307"/>
      <c r="AT409" s="307"/>
      <c r="AU409" s="307"/>
      <c r="AV409" s="307"/>
      <c r="AW409" s="307"/>
      <c r="AX409" s="307"/>
      <c r="AY409" s="307"/>
      <c r="AZ409" s="307"/>
      <c r="BA409" s="307"/>
      <c r="BB409" s="307"/>
      <c r="BC409" s="307"/>
      <c r="BD409" s="307"/>
      <c r="BE409" s="307"/>
      <c r="BF409" s="307"/>
      <c r="BG409" s="307"/>
      <c r="BH409" s="307"/>
      <c r="BI409" s="307"/>
      <c r="BJ409" s="307"/>
      <c r="BK409" s="307"/>
      <c r="BL409" s="307"/>
      <c r="BM409" s="307"/>
      <c r="BN409" s="307"/>
      <c r="BO409" s="307"/>
      <c r="BP409" s="307"/>
      <c r="BQ409" s="307"/>
      <c r="BR409" s="307"/>
      <c r="BS409" s="307"/>
      <c r="BT409" s="307"/>
      <c r="BU409" s="307"/>
    </row>
    <row r="410" spans="2:73" s="432" customFormat="1" ht="14.5" x14ac:dyDescent="0.35">
      <c r="B410" s="731">
        <v>44791</v>
      </c>
      <c r="C410" s="732" t="s">
        <v>504</v>
      </c>
      <c r="D410" s="733" t="s">
        <v>684</v>
      </c>
      <c r="E410" s="741" t="s">
        <v>723</v>
      </c>
      <c r="F410" s="738" t="s">
        <v>701</v>
      </c>
      <c r="G410" s="736">
        <v>40000</v>
      </c>
      <c r="H410" s="737" t="s">
        <v>681</v>
      </c>
      <c r="I410" s="335">
        <f t="shared" si="5"/>
        <v>20</v>
      </c>
      <c r="J410" s="440"/>
      <c r="K410" s="441"/>
      <c r="L410" s="307"/>
      <c r="M410" s="307"/>
      <c r="N410" s="307"/>
      <c r="O410" s="307"/>
      <c r="P410" s="307"/>
      <c r="Q410" s="307"/>
      <c r="R410" s="307"/>
      <c r="S410" s="307"/>
      <c r="T410" s="307"/>
      <c r="U410" s="307"/>
      <c r="V410" s="307"/>
      <c r="W410" s="307"/>
      <c r="X410" s="307"/>
      <c r="Y410" s="307"/>
      <c r="Z410" s="307"/>
      <c r="AA410" s="307"/>
      <c r="AB410" s="307"/>
      <c r="AC410" s="307"/>
      <c r="AD410" s="307"/>
      <c r="AE410" s="307"/>
      <c r="AF410" s="307"/>
      <c r="AG410" s="307"/>
      <c r="AH410" s="307"/>
      <c r="AI410" s="307"/>
      <c r="AJ410" s="307"/>
      <c r="AK410" s="307"/>
      <c r="AL410" s="307"/>
      <c r="AM410" s="307"/>
      <c r="AN410" s="307"/>
      <c r="AO410" s="307"/>
      <c r="AP410" s="307"/>
      <c r="AQ410" s="307"/>
      <c r="AR410" s="307"/>
      <c r="AS410" s="307"/>
      <c r="AT410" s="307"/>
      <c r="AU410" s="307"/>
      <c r="AV410" s="307"/>
      <c r="AW410" s="307"/>
      <c r="AX410" s="307"/>
      <c r="AY410" s="307"/>
      <c r="AZ410" s="307"/>
      <c r="BA410" s="307"/>
      <c r="BB410" s="307"/>
      <c r="BC410" s="307"/>
      <c r="BD410" s="307"/>
      <c r="BE410" s="307"/>
      <c r="BF410" s="307"/>
      <c r="BG410" s="307"/>
      <c r="BH410" s="307"/>
      <c r="BI410" s="307"/>
      <c r="BJ410" s="307"/>
      <c r="BK410" s="307"/>
      <c r="BL410" s="307"/>
      <c r="BM410" s="307"/>
      <c r="BN410" s="307"/>
      <c r="BO410" s="307"/>
      <c r="BP410" s="307"/>
      <c r="BQ410" s="307"/>
      <c r="BR410" s="307"/>
      <c r="BS410" s="307"/>
      <c r="BT410" s="307"/>
      <c r="BU410" s="307"/>
    </row>
    <row r="411" spans="2:73" s="432" customFormat="1" ht="14.5" x14ac:dyDescent="0.35">
      <c r="B411" s="731">
        <v>44791</v>
      </c>
      <c r="C411" s="732" t="s">
        <v>504</v>
      </c>
      <c r="D411" s="733" t="s">
        <v>684</v>
      </c>
      <c r="E411" s="741" t="s">
        <v>723</v>
      </c>
      <c r="F411" s="738" t="s">
        <v>687</v>
      </c>
      <c r="G411" s="736">
        <v>86000</v>
      </c>
      <c r="H411" s="737" t="s">
        <v>681</v>
      </c>
      <c r="I411" s="335">
        <f t="shared" si="5"/>
        <v>43</v>
      </c>
      <c r="J411" s="440"/>
      <c r="K411" s="441"/>
      <c r="L411" s="307"/>
      <c r="M411" s="307"/>
      <c r="N411" s="307"/>
      <c r="O411" s="307"/>
      <c r="P411" s="307"/>
      <c r="Q411" s="307"/>
      <c r="R411" s="307"/>
      <c r="S411" s="307"/>
      <c r="T411" s="307"/>
      <c r="U411" s="307"/>
      <c r="V411" s="307"/>
      <c r="W411" s="307"/>
      <c r="X411" s="307"/>
      <c r="Y411" s="307"/>
      <c r="Z411" s="307"/>
      <c r="AA411" s="307"/>
      <c r="AB411" s="307"/>
      <c r="AC411" s="307"/>
      <c r="AD411" s="307"/>
      <c r="AE411" s="307"/>
      <c r="AF411" s="307"/>
      <c r="AG411" s="307"/>
      <c r="AH411" s="307"/>
      <c r="AI411" s="307"/>
      <c r="AJ411" s="307"/>
      <c r="AK411" s="307"/>
      <c r="AL411" s="307"/>
      <c r="AM411" s="307"/>
      <c r="AN411" s="307"/>
      <c r="AO411" s="307"/>
      <c r="AP411" s="307"/>
      <c r="AQ411" s="307"/>
      <c r="AR411" s="307"/>
      <c r="AS411" s="307"/>
      <c r="AT411" s="307"/>
      <c r="AU411" s="307"/>
      <c r="AV411" s="307"/>
      <c r="AW411" s="307"/>
      <c r="AX411" s="307"/>
      <c r="AY411" s="307"/>
      <c r="AZ411" s="307"/>
      <c r="BA411" s="307"/>
      <c r="BB411" s="307"/>
      <c r="BC411" s="307"/>
      <c r="BD411" s="307"/>
      <c r="BE411" s="307"/>
      <c r="BF411" s="307"/>
      <c r="BG411" s="307"/>
      <c r="BH411" s="307"/>
      <c r="BI411" s="307"/>
      <c r="BJ411" s="307"/>
      <c r="BK411" s="307"/>
      <c r="BL411" s="307"/>
      <c r="BM411" s="307"/>
      <c r="BN411" s="307"/>
      <c r="BO411" s="307"/>
      <c r="BP411" s="307"/>
      <c r="BQ411" s="307"/>
      <c r="BR411" s="307"/>
      <c r="BS411" s="307"/>
      <c r="BT411" s="307"/>
      <c r="BU411" s="307"/>
    </row>
    <row r="412" spans="2:73" s="432" customFormat="1" ht="14.5" x14ac:dyDescent="0.35">
      <c r="B412" s="731">
        <v>44791</v>
      </c>
      <c r="C412" s="732" t="s">
        <v>506</v>
      </c>
      <c r="D412" s="733" t="s">
        <v>684</v>
      </c>
      <c r="E412" s="741" t="s">
        <v>723</v>
      </c>
      <c r="F412" s="738" t="s">
        <v>961</v>
      </c>
      <c r="G412" s="736">
        <v>80000</v>
      </c>
      <c r="H412" s="737" t="s">
        <v>681</v>
      </c>
      <c r="I412" s="335">
        <f t="shared" si="5"/>
        <v>40</v>
      </c>
      <c r="J412" s="440"/>
      <c r="K412" s="441"/>
      <c r="L412" s="307"/>
      <c r="M412" s="307"/>
      <c r="N412" s="307"/>
      <c r="O412" s="307"/>
      <c r="P412" s="307"/>
      <c r="Q412" s="307"/>
      <c r="R412" s="307"/>
      <c r="S412" s="307"/>
      <c r="T412" s="307"/>
      <c r="U412" s="307"/>
      <c r="V412" s="307"/>
      <c r="W412" s="307"/>
      <c r="X412" s="307"/>
      <c r="Y412" s="307"/>
      <c r="Z412" s="307"/>
      <c r="AA412" s="307"/>
      <c r="AB412" s="307"/>
      <c r="AC412" s="307"/>
      <c r="AD412" s="307"/>
      <c r="AE412" s="307"/>
      <c r="AF412" s="307"/>
      <c r="AG412" s="307"/>
      <c r="AH412" s="307"/>
      <c r="AI412" s="307"/>
      <c r="AJ412" s="307"/>
      <c r="AK412" s="307"/>
      <c r="AL412" s="307"/>
      <c r="AM412" s="307"/>
      <c r="AN412" s="307"/>
      <c r="AO412" s="307"/>
      <c r="AP412" s="307"/>
      <c r="AQ412" s="307"/>
      <c r="AR412" s="307"/>
      <c r="AS412" s="307"/>
      <c r="AT412" s="307"/>
      <c r="AU412" s="307"/>
      <c r="AV412" s="307"/>
      <c r="AW412" s="307"/>
      <c r="AX412" s="307"/>
      <c r="AY412" s="307"/>
      <c r="AZ412" s="307"/>
      <c r="BA412" s="307"/>
      <c r="BB412" s="307"/>
      <c r="BC412" s="307"/>
      <c r="BD412" s="307"/>
      <c r="BE412" s="307"/>
      <c r="BF412" s="307"/>
      <c r="BG412" s="307"/>
      <c r="BH412" s="307"/>
      <c r="BI412" s="307"/>
      <c r="BJ412" s="307"/>
      <c r="BK412" s="307"/>
      <c r="BL412" s="307"/>
      <c r="BM412" s="307"/>
      <c r="BN412" s="307"/>
      <c r="BO412" s="307"/>
      <c r="BP412" s="307"/>
      <c r="BQ412" s="307"/>
      <c r="BR412" s="307"/>
      <c r="BS412" s="307"/>
      <c r="BT412" s="307"/>
      <c r="BU412" s="307"/>
    </row>
    <row r="413" spans="2:73" s="432" customFormat="1" ht="14.5" x14ac:dyDescent="0.35">
      <c r="B413" s="726">
        <v>44798</v>
      </c>
      <c r="C413" s="727" t="s">
        <v>508</v>
      </c>
      <c r="D413" s="458" t="s">
        <v>684</v>
      </c>
      <c r="E413" s="748" t="s">
        <v>795</v>
      </c>
      <c r="F413" s="729" t="s">
        <v>1121</v>
      </c>
      <c r="G413" s="730">
        <v>720000</v>
      </c>
      <c r="H413" s="456" t="s">
        <v>681</v>
      </c>
      <c r="I413" s="335">
        <f t="shared" si="5"/>
        <v>360</v>
      </c>
      <c r="J413" s="440"/>
      <c r="K413" s="441"/>
      <c r="L413" s="307"/>
      <c r="M413" s="307"/>
      <c r="N413" s="307"/>
      <c r="O413" s="307"/>
      <c r="P413" s="307"/>
      <c r="Q413" s="307"/>
      <c r="R413" s="307"/>
      <c r="S413" s="307"/>
      <c r="T413" s="307"/>
      <c r="U413" s="307"/>
      <c r="V413" s="307"/>
      <c r="W413" s="307"/>
      <c r="X413" s="307"/>
      <c r="Y413" s="307"/>
      <c r="Z413" s="307"/>
      <c r="AA413" s="307"/>
      <c r="AB413" s="307"/>
      <c r="AC413" s="307"/>
      <c r="AD413" s="307"/>
      <c r="AE413" s="307"/>
      <c r="AF413" s="307"/>
      <c r="AG413" s="307"/>
      <c r="AH413" s="307"/>
      <c r="AI413" s="307"/>
      <c r="AJ413" s="307"/>
      <c r="AK413" s="307"/>
      <c r="AL413" s="307"/>
      <c r="AM413" s="307"/>
      <c r="AN413" s="307"/>
      <c r="AO413" s="307"/>
      <c r="AP413" s="307"/>
      <c r="AQ413" s="307"/>
      <c r="AR413" s="307"/>
      <c r="AS413" s="307"/>
      <c r="AT413" s="307"/>
      <c r="AU413" s="307"/>
      <c r="AV413" s="307"/>
      <c r="AW413" s="307"/>
      <c r="AX413" s="307"/>
      <c r="AY413" s="307"/>
      <c r="AZ413" s="307"/>
      <c r="BA413" s="307"/>
      <c r="BB413" s="307"/>
      <c r="BC413" s="307"/>
      <c r="BD413" s="307"/>
      <c r="BE413" s="307"/>
      <c r="BF413" s="307"/>
      <c r="BG413" s="307"/>
      <c r="BH413" s="307"/>
      <c r="BI413" s="307"/>
      <c r="BJ413" s="307"/>
      <c r="BK413" s="307"/>
      <c r="BL413" s="307"/>
      <c r="BM413" s="307"/>
      <c r="BN413" s="307"/>
      <c r="BO413" s="307"/>
      <c r="BP413" s="307"/>
      <c r="BQ413" s="307"/>
      <c r="BR413" s="307"/>
      <c r="BS413" s="307"/>
      <c r="BT413" s="307"/>
      <c r="BU413" s="307"/>
    </row>
    <row r="414" spans="2:73" s="432" customFormat="1" ht="14.5" x14ac:dyDescent="0.35">
      <c r="B414" s="726">
        <v>44798</v>
      </c>
      <c r="C414" s="727">
        <v>11</v>
      </c>
      <c r="D414" s="458" t="s">
        <v>684</v>
      </c>
      <c r="E414" s="748" t="s">
        <v>795</v>
      </c>
      <c r="F414" s="729" t="s">
        <v>1122</v>
      </c>
      <c r="G414" s="730">
        <v>770000</v>
      </c>
      <c r="H414" s="456" t="s">
        <v>681</v>
      </c>
      <c r="I414" s="335">
        <f t="shared" si="5"/>
        <v>385</v>
      </c>
      <c r="J414" s="440"/>
      <c r="K414" s="441"/>
      <c r="L414" s="307"/>
      <c r="M414" s="307"/>
      <c r="N414" s="307"/>
      <c r="O414" s="307"/>
      <c r="P414" s="307"/>
      <c r="Q414" s="307"/>
      <c r="R414" s="307"/>
      <c r="S414" s="307"/>
      <c r="T414" s="307"/>
      <c r="U414" s="307"/>
      <c r="V414" s="307"/>
      <c r="W414" s="307"/>
      <c r="X414" s="307"/>
      <c r="Y414" s="307"/>
      <c r="Z414" s="307"/>
      <c r="AA414" s="307"/>
      <c r="AB414" s="307"/>
      <c r="AC414" s="307"/>
      <c r="AD414" s="307"/>
      <c r="AE414" s="307"/>
      <c r="AF414" s="307"/>
      <c r="AG414" s="307"/>
      <c r="AH414" s="307"/>
      <c r="AI414" s="307"/>
      <c r="AJ414" s="307"/>
      <c r="AK414" s="307"/>
      <c r="AL414" s="307"/>
      <c r="AM414" s="307"/>
      <c r="AN414" s="307"/>
      <c r="AO414" s="307"/>
      <c r="AP414" s="307"/>
      <c r="AQ414" s="307"/>
      <c r="AR414" s="307"/>
      <c r="AS414" s="307"/>
      <c r="AT414" s="307"/>
      <c r="AU414" s="307"/>
      <c r="AV414" s="307"/>
      <c r="AW414" s="307"/>
      <c r="AX414" s="307"/>
      <c r="AY414" s="307"/>
      <c r="AZ414" s="307"/>
      <c r="BA414" s="307"/>
      <c r="BB414" s="307"/>
      <c r="BC414" s="307"/>
      <c r="BD414" s="307"/>
      <c r="BE414" s="307"/>
      <c r="BF414" s="307"/>
      <c r="BG414" s="307"/>
      <c r="BH414" s="307"/>
      <c r="BI414" s="307"/>
      <c r="BJ414" s="307"/>
      <c r="BK414" s="307"/>
      <c r="BL414" s="307"/>
      <c r="BM414" s="307"/>
      <c r="BN414" s="307"/>
      <c r="BO414" s="307"/>
      <c r="BP414" s="307"/>
      <c r="BQ414" s="307"/>
      <c r="BR414" s="307"/>
      <c r="BS414" s="307"/>
      <c r="BT414" s="307"/>
      <c r="BU414" s="307"/>
    </row>
    <row r="415" spans="2:73" s="432" customFormat="1" ht="14.5" x14ac:dyDescent="0.35">
      <c r="B415" s="726">
        <v>44798</v>
      </c>
      <c r="C415" s="727">
        <v>12</v>
      </c>
      <c r="D415" s="458" t="s">
        <v>684</v>
      </c>
      <c r="E415" s="748" t="s">
        <v>795</v>
      </c>
      <c r="F415" s="729" t="s">
        <v>1123</v>
      </c>
      <c r="G415" s="730">
        <v>5930001</v>
      </c>
      <c r="H415" s="456" t="s">
        <v>681</v>
      </c>
      <c r="I415" s="335">
        <f t="shared" si="5"/>
        <v>2965.0005000000001</v>
      </c>
      <c r="J415" s="440"/>
      <c r="K415" s="441"/>
      <c r="L415" s="307"/>
      <c r="M415" s="307"/>
      <c r="N415" s="307"/>
      <c r="O415" s="307"/>
      <c r="P415" s="307"/>
      <c r="Q415" s="307"/>
      <c r="R415" s="307"/>
      <c r="S415" s="307"/>
      <c r="T415" s="307"/>
      <c r="U415" s="307"/>
      <c r="V415" s="307"/>
      <c r="W415" s="307"/>
      <c r="X415" s="307"/>
      <c r="Y415" s="307"/>
      <c r="Z415" s="307"/>
      <c r="AA415" s="307"/>
      <c r="AB415" s="307"/>
      <c r="AC415" s="307"/>
      <c r="AD415" s="307"/>
      <c r="AE415" s="307"/>
      <c r="AF415" s="307"/>
      <c r="AG415" s="307"/>
      <c r="AH415" s="307"/>
      <c r="AI415" s="307"/>
      <c r="AJ415" s="307"/>
      <c r="AK415" s="307"/>
      <c r="AL415" s="307"/>
      <c r="AM415" s="307"/>
      <c r="AN415" s="307"/>
      <c r="AO415" s="307"/>
      <c r="AP415" s="307"/>
      <c r="AQ415" s="307"/>
      <c r="AR415" s="307"/>
      <c r="AS415" s="307"/>
      <c r="AT415" s="307"/>
      <c r="AU415" s="307"/>
      <c r="AV415" s="307"/>
      <c r="AW415" s="307"/>
      <c r="AX415" s="307"/>
      <c r="AY415" s="307"/>
      <c r="AZ415" s="307"/>
      <c r="BA415" s="307"/>
      <c r="BB415" s="307"/>
      <c r="BC415" s="307"/>
      <c r="BD415" s="307"/>
      <c r="BE415" s="307"/>
      <c r="BF415" s="307"/>
      <c r="BG415" s="307"/>
      <c r="BH415" s="307"/>
      <c r="BI415" s="307"/>
      <c r="BJ415" s="307"/>
      <c r="BK415" s="307"/>
      <c r="BL415" s="307"/>
      <c r="BM415" s="307"/>
      <c r="BN415" s="307"/>
      <c r="BO415" s="307"/>
      <c r="BP415" s="307"/>
      <c r="BQ415" s="307"/>
      <c r="BR415" s="307"/>
      <c r="BS415" s="307"/>
      <c r="BT415" s="307"/>
      <c r="BU415" s="307"/>
    </row>
    <row r="416" spans="2:73" s="432" customFormat="1" x14ac:dyDescent="0.3">
      <c r="B416" s="721">
        <v>44809</v>
      </c>
      <c r="C416" s="739">
        <v>13</v>
      </c>
      <c r="D416" s="435" t="s">
        <v>684</v>
      </c>
      <c r="E416" s="749" t="s">
        <v>828</v>
      </c>
      <c r="F416" s="740" t="s">
        <v>1112</v>
      </c>
      <c r="G416" s="725">
        <v>7600000</v>
      </c>
      <c r="H416" s="482" t="s">
        <v>681</v>
      </c>
      <c r="I416" s="335">
        <f t="shared" si="5"/>
        <v>3800</v>
      </c>
      <c r="J416" s="440"/>
      <c r="K416" s="441"/>
      <c r="L416" s="307"/>
      <c r="M416" s="307"/>
      <c r="N416" s="307"/>
      <c r="O416" s="307"/>
      <c r="P416" s="307"/>
      <c r="Q416" s="307"/>
      <c r="R416" s="307"/>
      <c r="S416" s="307"/>
      <c r="T416" s="307"/>
      <c r="U416" s="307"/>
      <c r="V416" s="307"/>
      <c r="W416" s="307"/>
      <c r="X416" s="307"/>
      <c r="Y416" s="307"/>
      <c r="Z416" s="307"/>
      <c r="AA416" s="307"/>
      <c r="AB416" s="307"/>
      <c r="AC416" s="307"/>
      <c r="AD416" s="307"/>
      <c r="AE416" s="307"/>
      <c r="AF416" s="307"/>
      <c r="AG416" s="307"/>
      <c r="AH416" s="307"/>
      <c r="AI416" s="307"/>
      <c r="AJ416" s="307"/>
      <c r="AK416" s="307"/>
      <c r="AL416" s="307"/>
      <c r="AM416" s="307"/>
      <c r="AN416" s="307"/>
      <c r="AO416" s="307"/>
      <c r="AP416" s="307"/>
      <c r="AQ416" s="307"/>
      <c r="AR416" s="307"/>
      <c r="AS416" s="307"/>
      <c r="AT416" s="307"/>
      <c r="AU416" s="307"/>
      <c r="AV416" s="307"/>
      <c r="AW416" s="307"/>
      <c r="AX416" s="307"/>
      <c r="AY416" s="307"/>
      <c r="AZ416" s="307"/>
      <c r="BA416" s="307"/>
      <c r="BB416" s="307"/>
      <c r="BC416" s="307"/>
      <c r="BD416" s="307"/>
      <c r="BE416" s="307"/>
      <c r="BF416" s="307"/>
      <c r="BG416" s="307"/>
      <c r="BH416" s="307"/>
      <c r="BI416" s="307"/>
      <c r="BJ416" s="307"/>
      <c r="BK416" s="307"/>
      <c r="BL416" s="307"/>
      <c r="BM416" s="307"/>
      <c r="BN416" s="307"/>
      <c r="BO416" s="307"/>
      <c r="BP416" s="307"/>
      <c r="BQ416" s="307"/>
      <c r="BR416" s="307"/>
      <c r="BS416" s="307"/>
      <c r="BT416" s="307"/>
      <c r="BU416" s="307"/>
    </row>
    <row r="417" spans="2:73" s="432" customFormat="1" ht="14.5" x14ac:dyDescent="0.35">
      <c r="B417" s="726">
        <v>44809</v>
      </c>
      <c r="C417" s="750" t="s">
        <v>576</v>
      </c>
      <c r="D417" s="458" t="s">
        <v>684</v>
      </c>
      <c r="E417" s="748" t="s">
        <v>795</v>
      </c>
      <c r="F417" s="729" t="s">
        <v>1072</v>
      </c>
      <c r="G417" s="730">
        <f>154000+154000</f>
        <v>308000</v>
      </c>
      <c r="H417" s="456" t="s">
        <v>681</v>
      </c>
      <c r="I417" s="335">
        <f t="shared" si="5"/>
        <v>154</v>
      </c>
      <c r="J417" s="440"/>
      <c r="K417" s="441"/>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307"/>
      <c r="AJ417" s="307"/>
      <c r="AK417" s="307"/>
      <c r="AL417" s="307"/>
      <c r="AM417" s="307"/>
      <c r="AN417" s="307"/>
      <c r="AO417" s="307"/>
      <c r="AP417" s="307"/>
      <c r="AQ417" s="307"/>
      <c r="AR417" s="307"/>
      <c r="AS417" s="307"/>
      <c r="AT417" s="307"/>
      <c r="AU417" s="307"/>
      <c r="AV417" s="307"/>
      <c r="AW417" s="307"/>
      <c r="AX417" s="307"/>
      <c r="AY417" s="307"/>
      <c r="AZ417" s="307"/>
      <c r="BA417" s="307"/>
      <c r="BB417" s="307"/>
      <c r="BC417" s="307"/>
      <c r="BD417" s="307"/>
      <c r="BE417" s="307"/>
      <c r="BF417" s="307"/>
      <c r="BG417" s="307"/>
      <c r="BH417" s="307"/>
      <c r="BI417" s="307"/>
      <c r="BJ417" s="307"/>
      <c r="BK417" s="307"/>
      <c r="BL417" s="307"/>
      <c r="BM417" s="307"/>
      <c r="BN417" s="307"/>
      <c r="BO417" s="307"/>
      <c r="BP417" s="307"/>
      <c r="BQ417" s="307"/>
      <c r="BR417" s="307"/>
      <c r="BS417" s="307"/>
      <c r="BT417" s="307"/>
      <c r="BU417" s="307"/>
    </row>
    <row r="418" spans="2:73" s="432" customFormat="1" ht="14.5" x14ac:dyDescent="0.35">
      <c r="B418" s="726">
        <v>44809</v>
      </c>
      <c r="C418" s="750" t="s">
        <v>600</v>
      </c>
      <c r="D418" s="458" t="s">
        <v>684</v>
      </c>
      <c r="E418" s="748" t="s">
        <v>795</v>
      </c>
      <c r="F418" s="729" t="s">
        <v>708</v>
      </c>
      <c r="G418" s="730">
        <v>50000</v>
      </c>
      <c r="H418" s="456" t="s">
        <v>681</v>
      </c>
      <c r="I418" s="335">
        <f t="shared" si="5"/>
        <v>25</v>
      </c>
      <c r="J418" s="440"/>
      <c r="K418" s="441"/>
      <c r="L418" s="307"/>
      <c r="M418" s="307"/>
      <c r="N418" s="307"/>
      <c r="O418" s="307"/>
      <c r="P418" s="307"/>
      <c r="Q418" s="307"/>
      <c r="R418" s="307"/>
      <c r="S418" s="307"/>
      <c r="T418" s="307"/>
      <c r="U418" s="307"/>
      <c r="V418" s="307"/>
      <c r="W418" s="307"/>
      <c r="X418" s="307"/>
      <c r="Y418" s="307"/>
      <c r="Z418" s="307"/>
      <c r="AA418" s="307"/>
      <c r="AB418" s="307"/>
      <c r="AC418" s="307"/>
      <c r="AD418" s="307"/>
      <c r="AE418" s="307"/>
      <c r="AF418" s="307"/>
      <c r="AG418" s="307"/>
      <c r="AH418" s="307"/>
      <c r="AI418" s="307"/>
      <c r="AJ418" s="307"/>
      <c r="AK418" s="307"/>
      <c r="AL418" s="307"/>
      <c r="AM418" s="307"/>
      <c r="AN418" s="307"/>
      <c r="AO418" s="307"/>
      <c r="AP418" s="307"/>
      <c r="AQ418" s="307"/>
      <c r="AR418" s="307"/>
      <c r="AS418" s="307"/>
      <c r="AT418" s="307"/>
      <c r="AU418" s="307"/>
      <c r="AV418" s="307"/>
      <c r="AW418" s="307"/>
      <c r="AX418" s="307"/>
      <c r="AY418" s="307"/>
      <c r="AZ418" s="307"/>
      <c r="BA418" s="307"/>
      <c r="BB418" s="307"/>
      <c r="BC418" s="307"/>
      <c r="BD418" s="307"/>
      <c r="BE418" s="307"/>
      <c r="BF418" s="307"/>
      <c r="BG418" s="307"/>
      <c r="BH418" s="307"/>
      <c r="BI418" s="307"/>
      <c r="BJ418" s="307"/>
      <c r="BK418" s="307"/>
      <c r="BL418" s="307"/>
      <c r="BM418" s="307"/>
      <c r="BN418" s="307"/>
      <c r="BO418" s="307"/>
      <c r="BP418" s="307"/>
      <c r="BQ418" s="307"/>
      <c r="BR418" s="307"/>
      <c r="BS418" s="307"/>
      <c r="BT418" s="307"/>
      <c r="BU418" s="307"/>
    </row>
    <row r="419" spans="2:73" s="432" customFormat="1" ht="14.5" x14ac:dyDescent="0.35">
      <c r="B419" s="726">
        <v>44810</v>
      </c>
      <c r="C419" s="750" t="s">
        <v>602</v>
      </c>
      <c r="D419" s="458" t="s">
        <v>684</v>
      </c>
      <c r="E419" s="748" t="s">
        <v>795</v>
      </c>
      <c r="F419" s="729" t="s">
        <v>701</v>
      </c>
      <c r="G419" s="730">
        <v>70000</v>
      </c>
      <c r="H419" s="456" t="s">
        <v>681</v>
      </c>
      <c r="I419" s="335">
        <f t="shared" si="5"/>
        <v>35</v>
      </c>
      <c r="J419" s="440"/>
      <c r="K419" s="441"/>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307"/>
      <c r="AJ419" s="307"/>
      <c r="AK419" s="307"/>
      <c r="AL419" s="307"/>
      <c r="AM419" s="307"/>
      <c r="AN419" s="307"/>
      <c r="AO419" s="307"/>
      <c r="AP419" s="307"/>
      <c r="AQ419" s="307"/>
      <c r="AR419" s="307"/>
      <c r="AS419" s="307"/>
      <c r="AT419" s="307"/>
      <c r="AU419" s="307"/>
      <c r="AV419" s="307"/>
      <c r="AW419" s="307"/>
      <c r="AX419" s="307"/>
      <c r="AY419" s="307"/>
      <c r="AZ419" s="307"/>
      <c r="BA419" s="307"/>
      <c r="BB419" s="307"/>
      <c r="BC419" s="307"/>
      <c r="BD419" s="307"/>
      <c r="BE419" s="307"/>
      <c r="BF419" s="307"/>
      <c r="BG419" s="307"/>
      <c r="BH419" s="307"/>
      <c r="BI419" s="307"/>
      <c r="BJ419" s="307"/>
      <c r="BK419" s="307"/>
      <c r="BL419" s="307"/>
      <c r="BM419" s="307"/>
      <c r="BN419" s="307"/>
      <c r="BO419" s="307"/>
      <c r="BP419" s="307"/>
      <c r="BQ419" s="307"/>
      <c r="BR419" s="307"/>
      <c r="BS419" s="307"/>
      <c r="BT419" s="307"/>
      <c r="BU419" s="307"/>
    </row>
    <row r="420" spans="2:73" s="432" customFormat="1" ht="14.5" x14ac:dyDescent="0.35">
      <c r="B420" s="726">
        <v>44810</v>
      </c>
      <c r="C420" s="750" t="s">
        <v>604</v>
      </c>
      <c r="D420" s="458" t="s">
        <v>684</v>
      </c>
      <c r="E420" s="748" t="s">
        <v>795</v>
      </c>
      <c r="F420" s="729" t="s">
        <v>894</v>
      </c>
      <c r="G420" s="730">
        <v>55000</v>
      </c>
      <c r="H420" s="456" t="s">
        <v>681</v>
      </c>
      <c r="I420" s="335">
        <f t="shared" si="5"/>
        <v>27.5</v>
      </c>
      <c r="J420" s="440"/>
      <c r="K420" s="441"/>
      <c r="L420" s="307"/>
      <c r="M420" s="307"/>
      <c r="N420" s="307"/>
      <c r="O420" s="307"/>
      <c r="P420" s="307"/>
      <c r="Q420" s="307"/>
      <c r="R420" s="307"/>
      <c r="S420" s="307"/>
      <c r="T420" s="307"/>
      <c r="U420" s="307"/>
      <c r="V420" s="307"/>
      <c r="W420" s="307"/>
      <c r="X420" s="307"/>
      <c r="Y420" s="307"/>
      <c r="Z420" s="307"/>
      <c r="AA420" s="307"/>
      <c r="AB420" s="307"/>
      <c r="AC420" s="307"/>
      <c r="AD420" s="307"/>
      <c r="AE420" s="307"/>
      <c r="AF420" s="307"/>
      <c r="AG420" s="307"/>
      <c r="AH420" s="307"/>
      <c r="AI420" s="307"/>
      <c r="AJ420" s="307"/>
      <c r="AK420" s="307"/>
      <c r="AL420" s="307"/>
      <c r="AM420" s="307"/>
      <c r="AN420" s="307"/>
      <c r="AO420" s="307"/>
      <c r="AP420" s="307"/>
      <c r="AQ420" s="307"/>
      <c r="AR420" s="307"/>
      <c r="AS420" s="307"/>
      <c r="AT420" s="307"/>
      <c r="AU420" s="307"/>
      <c r="AV420" s="307"/>
      <c r="AW420" s="307"/>
      <c r="AX420" s="307"/>
      <c r="AY420" s="307"/>
      <c r="AZ420" s="307"/>
      <c r="BA420" s="307"/>
      <c r="BB420" s="307"/>
      <c r="BC420" s="307"/>
      <c r="BD420" s="307"/>
      <c r="BE420" s="307"/>
      <c r="BF420" s="307"/>
      <c r="BG420" s="307"/>
      <c r="BH420" s="307"/>
      <c r="BI420" s="307"/>
      <c r="BJ420" s="307"/>
      <c r="BK420" s="307"/>
      <c r="BL420" s="307"/>
      <c r="BM420" s="307"/>
      <c r="BN420" s="307"/>
      <c r="BO420" s="307"/>
      <c r="BP420" s="307"/>
      <c r="BQ420" s="307"/>
      <c r="BR420" s="307"/>
      <c r="BS420" s="307"/>
      <c r="BT420" s="307"/>
      <c r="BU420" s="307"/>
    </row>
    <row r="421" spans="2:73" s="432" customFormat="1" ht="14.5" x14ac:dyDescent="0.35">
      <c r="B421" s="726">
        <v>44816</v>
      </c>
      <c r="C421" s="750" t="s">
        <v>1124</v>
      </c>
      <c r="D421" s="458" t="s">
        <v>684</v>
      </c>
      <c r="E421" s="748" t="s">
        <v>795</v>
      </c>
      <c r="F421" s="729" t="s">
        <v>687</v>
      </c>
      <c r="G421" s="730">
        <v>444000</v>
      </c>
      <c r="H421" s="456" t="s">
        <v>681</v>
      </c>
      <c r="I421" s="335">
        <f t="shared" si="5"/>
        <v>222</v>
      </c>
      <c r="J421" s="440"/>
      <c r="K421" s="441"/>
      <c r="L421" s="307"/>
      <c r="M421" s="307"/>
      <c r="N421" s="307"/>
      <c r="O421" s="307"/>
      <c r="P421" s="307"/>
      <c r="Q421" s="307"/>
      <c r="R421" s="307"/>
      <c r="S421" s="307"/>
      <c r="T421" s="307"/>
      <c r="U421" s="307"/>
      <c r="V421" s="307"/>
      <c r="W421" s="307"/>
      <c r="X421" s="307"/>
      <c r="Y421" s="307"/>
      <c r="Z421" s="307"/>
      <c r="AA421" s="307"/>
      <c r="AB421" s="307"/>
      <c r="AC421" s="307"/>
      <c r="AD421" s="307"/>
      <c r="AE421" s="307"/>
      <c r="AF421" s="307"/>
      <c r="AG421" s="307"/>
      <c r="AH421" s="307"/>
      <c r="AI421" s="307"/>
      <c r="AJ421" s="307"/>
      <c r="AK421" s="307"/>
      <c r="AL421" s="307"/>
      <c r="AM421" s="307"/>
      <c r="AN421" s="307"/>
      <c r="AO421" s="307"/>
      <c r="AP421" s="307"/>
      <c r="AQ421" s="307"/>
      <c r="AR421" s="307"/>
      <c r="AS421" s="307"/>
      <c r="AT421" s="307"/>
      <c r="AU421" s="307"/>
      <c r="AV421" s="307"/>
      <c r="AW421" s="307"/>
      <c r="AX421" s="307"/>
      <c r="AY421" s="307"/>
      <c r="AZ421" s="307"/>
      <c r="BA421" s="307"/>
      <c r="BB421" s="307"/>
      <c r="BC421" s="307"/>
      <c r="BD421" s="307"/>
      <c r="BE421" s="307"/>
      <c r="BF421" s="307"/>
      <c r="BG421" s="307"/>
      <c r="BH421" s="307"/>
      <c r="BI421" s="307"/>
      <c r="BJ421" s="307"/>
      <c r="BK421" s="307"/>
      <c r="BL421" s="307"/>
      <c r="BM421" s="307"/>
      <c r="BN421" s="307"/>
      <c r="BO421" s="307"/>
      <c r="BP421" s="307"/>
      <c r="BQ421" s="307"/>
      <c r="BR421" s="307"/>
      <c r="BS421" s="307"/>
      <c r="BT421" s="307"/>
      <c r="BU421" s="307"/>
    </row>
    <row r="422" spans="2:73" s="432" customFormat="1" ht="14.5" x14ac:dyDescent="0.35">
      <c r="B422" s="726">
        <v>44817</v>
      </c>
      <c r="C422" s="750" t="s">
        <v>1125</v>
      </c>
      <c r="D422" s="458" t="s">
        <v>684</v>
      </c>
      <c r="E422" s="748" t="s">
        <v>795</v>
      </c>
      <c r="F422" s="729" t="s">
        <v>701</v>
      </c>
      <c r="G422" s="730">
        <v>50000</v>
      </c>
      <c r="H422" s="456" t="s">
        <v>681</v>
      </c>
      <c r="I422" s="335">
        <f t="shared" si="5"/>
        <v>25</v>
      </c>
      <c r="J422" s="440"/>
      <c r="K422" s="441"/>
      <c r="L422" s="307"/>
      <c r="M422" s="307"/>
      <c r="N422" s="307"/>
      <c r="O422" s="307"/>
      <c r="P422" s="307"/>
      <c r="Q422" s="307"/>
      <c r="R422" s="307"/>
      <c r="S422" s="307"/>
      <c r="T422" s="307"/>
      <c r="U422" s="307"/>
      <c r="V422" s="307"/>
      <c r="W422" s="307"/>
      <c r="X422" s="307"/>
      <c r="Y422" s="307"/>
      <c r="Z422" s="307"/>
      <c r="AA422" s="307"/>
      <c r="AB422" s="307"/>
      <c r="AC422" s="307"/>
      <c r="AD422" s="307"/>
      <c r="AE422" s="307"/>
      <c r="AF422" s="307"/>
      <c r="AG422" s="307"/>
      <c r="AH422" s="307"/>
      <c r="AI422" s="307"/>
      <c r="AJ422" s="307"/>
      <c r="AK422" s="307"/>
      <c r="AL422" s="307"/>
      <c r="AM422" s="307"/>
      <c r="AN422" s="307"/>
      <c r="AO422" s="307"/>
      <c r="AP422" s="307"/>
      <c r="AQ422" s="307"/>
      <c r="AR422" s="307"/>
      <c r="AS422" s="307"/>
      <c r="AT422" s="307"/>
      <c r="AU422" s="307"/>
      <c r="AV422" s="307"/>
      <c r="AW422" s="307"/>
      <c r="AX422" s="307"/>
      <c r="AY422" s="307"/>
      <c r="AZ422" s="307"/>
      <c r="BA422" s="307"/>
      <c r="BB422" s="307"/>
      <c r="BC422" s="307"/>
      <c r="BD422" s="307"/>
      <c r="BE422" s="307"/>
      <c r="BF422" s="307"/>
      <c r="BG422" s="307"/>
      <c r="BH422" s="307"/>
      <c r="BI422" s="307"/>
      <c r="BJ422" s="307"/>
      <c r="BK422" s="307"/>
      <c r="BL422" s="307"/>
      <c r="BM422" s="307"/>
      <c r="BN422" s="307"/>
      <c r="BO422" s="307"/>
      <c r="BP422" s="307"/>
      <c r="BQ422" s="307"/>
      <c r="BR422" s="307"/>
      <c r="BS422" s="307"/>
      <c r="BT422" s="307"/>
      <c r="BU422" s="307"/>
    </row>
    <row r="423" spans="2:73" s="432" customFormat="1" ht="14.5" x14ac:dyDescent="0.35">
      <c r="B423" s="726">
        <v>44818</v>
      </c>
      <c r="C423" s="750" t="s">
        <v>1126</v>
      </c>
      <c r="D423" s="458" t="s">
        <v>684</v>
      </c>
      <c r="E423" s="748" t="s">
        <v>795</v>
      </c>
      <c r="F423" s="729" t="s">
        <v>701</v>
      </c>
      <c r="G423" s="730">
        <v>30000</v>
      </c>
      <c r="H423" s="456" t="s">
        <v>681</v>
      </c>
      <c r="I423" s="335">
        <f t="shared" si="5"/>
        <v>15</v>
      </c>
      <c r="J423" s="440"/>
      <c r="K423" s="441"/>
      <c r="L423" s="307"/>
      <c r="M423" s="307"/>
      <c r="N423" s="307"/>
      <c r="O423" s="307"/>
      <c r="P423" s="307"/>
      <c r="Q423" s="307"/>
      <c r="R423" s="307"/>
      <c r="S423" s="307"/>
      <c r="T423" s="307"/>
      <c r="U423" s="307"/>
      <c r="V423" s="307"/>
      <c r="W423" s="307"/>
      <c r="X423" s="307"/>
      <c r="Y423" s="307"/>
      <c r="Z423" s="307"/>
      <c r="AA423" s="307"/>
      <c r="AB423" s="307"/>
      <c r="AC423" s="307"/>
      <c r="AD423" s="307"/>
      <c r="AE423" s="307"/>
      <c r="AF423" s="307"/>
      <c r="AG423" s="307"/>
      <c r="AH423" s="307"/>
      <c r="AI423" s="307"/>
      <c r="AJ423" s="307"/>
      <c r="AK423" s="307"/>
      <c r="AL423" s="307"/>
      <c r="AM423" s="307"/>
      <c r="AN423" s="307"/>
      <c r="AO423" s="307"/>
      <c r="AP423" s="307"/>
      <c r="AQ423" s="307"/>
      <c r="AR423" s="307"/>
      <c r="AS423" s="307"/>
      <c r="AT423" s="307"/>
      <c r="AU423" s="307"/>
      <c r="AV423" s="307"/>
      <c r="AW423" s="307"/>
      <c r="AX423" s="307"/>
      <c r="AY423" s="307"/>
      <c r="AZ423" s="307"/>
      <c r="BA423" s="307"/>
      <c r="BB423" s="307"/>
      <c r="BC423" s="307"/>
      <c r="BD423" s="307"/>
      <c r="BE423" s="307"/>
      <c r="BF423" s="307"/>
      <c r="BG423" s="307"/>
      <c r="BH423" s="307"/>
      <c r="BI423" s="307"/>
      <c r="BJ423" s="307"/>
      <c r="BK423" s="307"/>
      <c r="BL423" s="307"/>
      <c r="BM423" s="307"/>
      <c r="BN423" s="307"/>
      <c r="BO423" s="307"/>
      <c r="BP423" s="307"/>
      <c r="BQ423" s="307"/>
      <c r="BR423" s="307"/>
      <c r="BS423" s="307"/>
      <c r="BT423" s="307"/>
      <c r="BU423" s="307"/>
    </row>
    <row r="424" spans="2:73" s="432" customFormat="1" ht="14.5" x14ac:dyDescent="0.35">
      <c r="B424" s="726">
        <v>44818</v>
      </c>
      <c r="C424" s="750" t="s">
        <v>1127</v>
      </c>
      <c r="D424" s="458" t="s">
        <v>684</v>
      </c>
      <c r="E424" s="748" t="s">
        <v>795</v>
      </c>
      <c r="F424" s="729" t="s">
        <v>701</v>
      </c>
      <c r="G424" s="730">
        <v>60000</v>
      </c>
      <c r="H424" s="456" t="s">
        <v>681</v>
      </c>
      <c r="I424" s="335">
        <f t="shared" si="5"/>
        <v>30</v>
      </c>
      <c r="J424" s="440"/>
      <c r="K424" s="441"/>
      <c r="L424" s="307"/>
      <c r="M424" s="307"/>
      <c r="N424" s="307"/>
      <c r="O424" s="307"/>
      <c r="P424" s="307"/>
      <c r="Q424" s="307"/>
      <c r="R424" s="307"/>
      <c r="S424" s="307"/>
      <c r="T424" s="307"/>
      <c r="U424" s="307"/>
      <c r="V424" s="307"/>
      <c r="W424" s="307"/>
      <c r="X424" s="307"/>
      <c r="Y424" s="307"/>
      <c r="Z424" s="307"/>
      <c r="AA424" s="307"/>
      <c r="AB424" s="307"/>
      <c r="AC424" s="307"/>
      <c r="AD424" s="307"/>
      <c r="AE424" s="307"/>
      <c r="AF424" s="307"/>
      <c r="AG424" s="307"/>
      <c r="AH424" s="307"/>
      <c r="AI424" s="307"/>
      <c r="AJ424" s="307"/>
      <c r="AK424" s="307"/>
      <c r="AL424" s="307"/>
      <c r="AM424" s="307"/>
      <c r="AN424" s="307"/>
      <c r="AO424" s="307"/>
      <c r="AP424" s="307"/>
      <c r="AQ424" s="307"/>
      <c r="AR424" s="307"/>
      <c r="AS424" s="307"/>
      <c r="AT424" s="307"/>
      <c r="AU424" s="307"/>
      <c r="AV424" s="307"/>
      <c r="AW424" s="307"/>
      <c r="AX424" s="307"/>
      <c r="AY424" s="307"/>
      <c r="AZ424" s="307"/>
      <c r="BA424" s="307"/>
      <c r="BB424" s="307"/>
      <c r="BC424" s="307"/>
      <c r="BD424" s="307"/>
      <c r="BE424" s="307"/>
      <c r="BF424" s="307"/>
      <c r="BG424" s="307"/>
      <c r="BH424" s="307"/>
      <c r="BI424" s="307"/>
      <c r="BJ424" s="307"/>
      <c r="BK424" s="307"/>
      <c r="BL424" s="307"/>
      <c r="BM424" s="307"/>
      <c r="BN424" s="307"/>
      <c r="BO424" s="307"/>
      <c r="BP424" s="307"/>
      <c r="BQ424" s="307"/>
      <c r="BR424" s="307"/>
      <c r="BS424" s="307"/>
      <c r="BT424" s="307"/>
      <c r="BU424" s="307"/>
    </row>
    <row r="425" spans="2:73" s="457" customFormat="1" ht="14.5" x14ac:dyDescent="0.35">
      <c r="B425" s="726">
        <v>44818</v>
      </c>
      <c r="C425" s="750" t="s">
        <v>1128</v>
      </c>
      <c r="D425" s="458" t="s">
        <v>684</v>
      </c>
      <c r="E425" s="728" t="s">
        <v>795</v>
      </c>
      <c r="F425" s="751" t="s">
        <v>695</v>
      </c>
      <c r="G425" s="730">
        <v>30000</v>
      </c>
      <c r="H425" s="456" t="s">
        <v>681</v>
      </c>
      <c r="I425" s="335">
        <f t="shared" si="5"/>
        <v>15</v>
      </c>
      <c r="J425" s="440"/>
      <c r="K425" s="441"/>
      <c r="L425" s="307"/>
      <c r="M425" s="307"/>
      <c r="N425" s="307"/>
      <c r="O425" s="307"/>
      <c r="P425" s="307"/>
      <c r="Q425" s="307"/>
      <c r="R425" s="307"/>
      <c r="S425" s="307"/>
      <c r="T425" s="307"/>
      <c r="U425" s="307"/>
      <c r="V425" s="307"/>
      <c r="W425" s="307"/>
      <c r="X425" s="307"/>
      <c r="Y425" s="307"/>
    </row>
    <row r="426" spans="2:73" s="457" customFormat="1" ht="14.5" x14ac:dyDescent="0.35">
      <c r="B426" s="726">
        <v>44819</v>
      </c>
      <c r="C426" s="752" t="s">
        <v>1129</v>
      </c>
      <c r="D426" s="458" t="s">
        <v>684</v>
      </c>
      <c r="E426" s="728" t="s">
        <v>795</v>
      </c>
      <c r="F426" s="751" t="s">
        <v>697</v>
      </c>
      <c r="G426" s="730">
        <v>3000</v>
      </c>
      <c r="H426" s="456" t="s">
        <v>681</v>
      </c>
      <c r="I426" s="335">
        <f t="shared" si="5"/>
        <v>1.5</v>
      </c>
      <c r="J426" s="440"/>
      <c r="K426" s="441"/>
      <c r="L426" s="307"/>
      <c r="M426" s="307"/>
      <c r="N426" s="307"/>
      <c r="O426" s="307"/>
      <c r="P426" s="307"/>
      <c r="Q426" s="307"/>
      <c r="R426" s="307"/>
      <c r="S426" s="307"/>
      <c r="T426" s="307"/>
      <c r="U426" s="307"/>
      <c r="V426" s="307"/>
      <c r="W426" s="307"/>
      <c r="X426" s="307"/>
      <c r="Y426" s="307"/>
    </row>
    <row r="427" spans="2:73" s="432" customFormat="1" ht="14.5" x14ac:dyDescent="0.35">
      <c r="B427" s="726">
        <v>44809</v>
      </c>
      <c r="C427" s="727" t="s">
        <v>1130</v>
      </c>
      <c r="D427" s="387" t="s">
        <v>684</v>
      </c>
      <c r="E427" s="748" t="s">
        <v>795</v>
      </c>
      <c r="F427" s="753" t="s">
        <v>1122</v>
      </c>
      <c r="G427" s="730">
        <v>770000</v>
      </c>
      <c r="H427" s="456" t="s">
        <v>681</v>
      </c>
      <c r="I427" s="335">
        <f t="shared" si="5"/>
        <v>385</v>
      </c>
      <c r="J427" s="440"/>
      <c r="K427" s="441"/>
      <c r="L427" s="307"/>
      <c r="M427" s="307"/>
      <c r="N427" s="307"/>
      <c r="O427" s="307"/>
      <c r="P427" s="307"/>
      <c r="Q427" s="307"/>
      <c r="R427" s="307"/>
      <c r="S427" s="307"/>
      <c r="T427" s="307"/>
      <c r="U427" s="307"/>
      <c r="V427" s="307"/>
      <c r="W427" s="307"/>
      <c r="X427" s="307"/>
      <c r="Y427" s="307"/>
      <c r="Z427" s="307"/>
      <c r="AA427" s="307"/>
      <c r="AB427" s="307"/>
      <c r="AC427" s="307"/>
      <c r="AD427" s="307"/>
      <c r="AE427" s="307"/>
      <c r="AF427" s="307"/>
      <c r="AG427" s="307"/>
      <c r="AH427" s="307"/>
      <c r="AI427" s="307"/>
      <c r="AJ427" s="307"/>
      <c r="AK427" s="307"/>
      <c r="AL427" s="307"/>
      <c r="AM427" s="307"/>
      <c r="AN427" s="307"/>
      <c r="AO427" s="307"/>
      <c r="AP427" s="307"/>
      <c r="AQ427" s="307"/>
      <c r="AR427" s="307"/>
      <c r="AS427" s="307"/>
      <c r="AT427" s="307"/>
      <c r="AU427" s="307"/>
      <c r="AV427" s="307"/>
      <c r="AW427" s="307"/>
      <c r="AX427" s="307"/>
      <c r="AY427" s="307"/>
      <c r="AZ427" s="307"/>
      <c r="BA427" s="307"/>
      <c r="BB427" s="307"/>
      <c r="BC427" s="307"/>
      <c r="BD427" s="307"/>
      <c r="BE427" s="307"/>
      <c r="BF427" s="307"/>
      <c r="BG427" s="307"/>
      <c r="BH427" s="307"/>
      <c r="BI427" s="307"/>
      <c r="BJ427" s="307"/>
      <c r="BK427" s="307"/>
      <c r="BL427" s="307"/>
      <c r="BM427" s="307"/>
      <c r="BN427" s="307"/>
      <c r="BO427" s="307"/>
      <c r="BP427" s="307"/>
      <c r="BQ427" s="307"/>
      <c r="BR427" s="307"/>
      <c r="BS427" s="307"/>
      <c r="BT427" s="307"/>
      <c r="BU427" s="307"/>
    </row>
    <row r="428" spans="2:73" s="432" customFormat="1" x14ac:dyDescent="0.3">
      <c r="B428" s="721">
        <v>44812</v>
      </c>
      <c r="C428" s="739">
        <v>16</v>
      </c>
      <c r="D428" s="754" t="s">
        <v>684</v>
      </c>
      <c r="E428" s="749" t="s">
        <v>828</v>
      </c>
      <c r="F428" s="740" t="s">
        <v>1112</v>
      </c>
      <c r="G428" s="725">
        <v>6100000</v>
      </c>
      <c r="H428" s="482" t="s">
        <v>681</v>
      </c>
      <c r="I428" s="335">
        <f t="shared" si="5"/>
        <v>3050</v>
      </c>
      <c r="J428" s="440"/>
      <c r="K428" s="467"/>
      <c r="L428" s="307"/>
      <c r="M428" s="307"/>
      <c r="N428" s="307"/>
      <c r="O428" s="307"/>
      <c r="P428" s="307"/>
      <c r="Q428" s="307"/>
      <c r="R428" s="307"/>
      <c r="S428" s="307"/>
      <c r="T428" s="307"/>
      <c r="U428" s="307"/>
      <c r="V428" s="307"/>
      <c r="W428" s="307"/>
      <c r="X428" s="307"/>
      <c r="Y428" s="307"/>
      <c r="Z428" s="307"/>
      <c r="AA428" s="307"/>
      <c r="AB428" s="307"/>
      <c r="AC428" s="307"/>
      <c r="AD428" s="307"/>
      <c r="AE428" s="307"/>
      <c r="AF428" s="307"/>
      <c r="AG428" s="307"/>
      <c r="AH428" s="307"/>
      <c r="AI428" s="307"/>
      <c r="AJ428" s="307"/>
      <c r="AK428" s="307"/>
      <c r="AL428" s="307"/>
      <c r="AM428" s="307"/>
      <c r="AN428" s="307"/>
      <c r="AO428" s="307"/>
      <c r="AP428" s="307"/>
      <c r="AQ428" s="307"/>
      <c r="AR428" s="307"/>
      <c r="AS428" s="307"/>
      <c r="AT428" s="307"/>
      <c r="AU428" s="307"/>
      <c r="AV428" s="307"/>
      <c r="AW428" s="307"/>
      <c r="AX428" s="307"/>
      <c r="AY428" s="307"/>
      <c r="AZ428" s="307"/>
      <c r="BA428" s="307"/>
      <c r="BB428" s="307"/>
      <c r="BC428" s="307"/>
      <c r="BD428" s="307"/>
      <c r="BE428" s="307"/>
      <c r="BF428" s="307"/>
      <c r="BG428" s="307"/>
      <c r="BH428" s="307"/>
      <c r="BI428" s="307"/>
      <c r="BJ428" s="307"/>
      <c r="BK428" s="307"/>
      <c r="BL428" s="307"/>
      <c r="BM428" s="307"/>
      <c r="BN428" s="307"/>
      <c r="BO428" s="307"/>
      <c r="BP428" s="307"/>
      <c r="BQ428" s="307"/>
      <c r="BR428" s="307"/>
      <c r="BS428" s="307"/>
      <c r="BT428" s="307"/>
      <c r="BU428" s="307"/>
    </row>
    <row r="429" spans="2:73" s="432" customFormat="1" ht="14.5" x14ac:dyDescent="0.35">
      <c r="B429" s="726">
        <v>44812</v>
      </c>
      <c r="C429" s="727">
        <v>17</v>
      </c>
      <c r="D429" s="387" t="s">
        <v>684</v>
      </c>
      <c r="E429" s="748" t="s">
        <v>795</v>
      </c>
      <c r="F429" s="753" t="s">
        <v>1131</v>
      </c>
      <c r="G429" s="730">
        <v>1526000</v>
      </c>
      <c r="H429" s="456" t="s">
        <v>681</v>
      </c>
      <c r="I429" s="335">
        <f t="shared" si="5"/>
        <v>763</v>
      </c>
      <c r="J429" s="440"/>
      <c r="K429" s="467"/>
      <c r="L429" s="307"/>
      <c r="M429" s="307"/>
      <c r="N429" s="307"/>
      <c r="O429" s="307"/>
      <c r="P429" s="307"/>
      <c r="Q429" s="307"/>
      <c r="R429" s="307"/>
      <c r="S429" s="307"/>
      <c r="T429" s="307"/>
      <c r="U429" s="307"/>
      <c r="V429" s="307"/>
      <c r="W429" s="307"/>
      <c r="X429" s="307"/>
      <c r="Y429" s="307"/>
      <c r="Z429" s="307"/>
      <c r="AA429" s="307"/>
      <c r="AB429" s="307"/>
      <c r="AC429" s="307"/>
      <c r="AD429" s="307"/>
      <c r="AE429" s="307"/>
      <c r="AF429" s="307"/>
      <c r="AG429" s="307"/>
      <c r="AH429" s="307"/>
      <c r="AI429" s="307"/>
      <c r="AJ429" s="307"/>
      <c r="AK429" s="307"/>
      <c r="AL429" s="307"/>
      <c r="AM429" s="307"/>
      <c r="AN429" s="307"/>
      <c r="AO429" s="307"/>
      <c r="AP429" s="307"/>
      <c r="AQ429" s="307"/>
      <c r="AR429" s="307"/>
      <c r="AS429" s="307"/>
      <c r="AT429" s="307"/>
      <c r="AU429" s="307"/>
      <c r="AV429" s="307"/>
      <c r="AW429" s="307"/>
      <c r="AX429" s="307"/>
      <c r="AY429" s="307"/>
      <c r="AZ429" s="307"/>
      <c r="BA429" s="307"/>
      <c r="BB429" s="307"/>
      <c r="BC429" s="307"/>
      <c r="BD429" s="307"/>
      <c r="BE429" s="307"/>
      <c r="BF429" s="307"/>
      <c r="BG429" s="307"/>
      <c r="BH429" s="307"/>
      <c r="BI429" s="307"/>
      <c r="BJ429" s="307"/>
      <c r="BK429" s="307"/>
      <c r="BL429" s="307"/>
      <c r="BM429" s="307"/>
      <c r="BN429" s="307"/>
      <c r="BO429" s="307"/>
      <c r="BP429" s="307"/>
      <c r="BQ429" s="307"/>
      <c r="BR429" s="307"/>
      <c r="BS429" s="307"/>
      <c r="BT429" s="307"/>
      <c r="BU429" s="307"/>
    </row>
    <row r="430" spans="2:73" s="432" customFormat="1" ht="14.5" x14ac:dyDescent="0.35">
      <c r="B430" s="726">
        <v>44819</v>
      </c>
      <c r="C430" s="727">
        <v>18</v>
      </c>
      <c r="D430" s="387" t="s">
        <v>684</v>
      </c>
      <c r="E430" s="748" t="s">
        <v>795</v>
      </c>
      <c r="F430" s="753" t="s">
        <v>1131</v>
      </c>
      <c r="G430" s="730">
        <v>1294000</v>
      </c>
      <c r="H430" s="456" t="s">
        <v>681</v>
      </c>
      <c r="I430" s="335">
        <f t="shared" si="5"/>
        <v>647</v>
      </c>
      <c r="J430" s="440"/>
      <c r="K430" s="467"/>
      <c r="L430" s="307"/>
      <c r="M430" s="307"/>
      <c r="N430" s="307"/>
      <c r="O430" s="307"/>
      <c r="P430" s="307"/>
      <c r="Q430" s="307"/>
      <c r="R430" s="307"/>
      <c r="S430" s="307"/>
      <c r="T430" s="307"/>
      <c r="U430" s="307"/>
      <c r="V430" s="307"/>
      <c r="W430" s="307"/>
      <c r="X430" s="307"/>
      <c r="Y430" s="307"/>
      <c r="Z430" s="307"/>
      <c r="AA430" s="307"/>
      <c r="AB430" s="307"/>
      <c r="AC430" s="307"/>
      <c r="AD430" s="307"/>
      <c r="AE430" s="307"/>
      <c r="AF430" s="307"/>
      <c r="AG430" s="307"/>
      <c r="AH430" s="307"/>
      <c r="AI430" s="307"/>
      <c r="AJ430" s="307"/>
      <c r="AK430" s="307"/>
      <c r="AL430" s="307"/>
      <c r="AM430" s="307"/>
      <c r="AN430" s="307"/>
      <c r="AO430" s="307"/>
      <c r="AP430" s="307"/>
      <c r="AQ430" s="307"/>
      <c r="AR430" s="307"/>
      <c r="AS430" s="307"/>
      <c r="AT430" s="307"/>
      <c r="AU430" s="307"/>
      <c r="AV430" s="307"/>
      <c r="AW430" s="307"/>
      <c r="AX430" s="307"/>
      <c r="AY430" s="307"/>
      <c r="AZ430" s="307"/>
      <c r="BA430" s="307"/>
      <c r="BB430" s="307"/>
      <c r="BC430" s="307"/>
      <c r="BD430" s="307"/>
      <c r="BE430" s="307"/>
      <c r="BF430" s="307"/>
      <c r="BG430" s="307"/>
      <c r="BH430" s="307"/>
      <c r="BI430" s="307"/>
      <c r="BJ430" s="307"/>
      <c r="BK430" s="307"/>
      <c r="BL430" s="307"/>
      <c r="BM430" s="307"/>
      <c r="BN430" s="307"/>
      <c r="BO430" s="307"/>
      <c r="BP430" s="307"/>
      <c r="BQ430" s="307"/>
      <c r="BR430" s="307"/>
      <c r="BS430" s="307"/>
      <c r="BT430" s="307"/>
      <c r="BU430" s="307"/>
    </row>
    <row r="431" spans="2:73" s="432" customFormat="1" ht="14.5" x14ac:dyDescent="0.35">
      <c r="B431" s="726">
        <v>44823</v>
      </c>
      <c r="C431" s="727">
        <v>19</v>
      </c>
      <c r="D431" s="387" t="s">
        <v>684</v>
      </c>
      <c r="E431" s="748" t="s">
        <v>795</v>
      </c>
      <c r="F431" s="753" t="s">
        <v>1131</v>
      </c>
      <c r="G431" s="730">
        <v>1158000</v>
      </c>
      <c r="H431" s="456" t="s">
        <v>681</v>
      </c>
      <c r="I431" s="335">
        <f t="shared" si="5"/>
        <v>579</v>
      </c>
      <c r="J431" s="440"/>
      <c r="K431" s="467"/>
      <c r="L431" s="307"/>
      <c r="M431" s="307"/>
      <c r="N431" s="307"/>
      <c r="O431" s="307"/>
      <c r="P431" s="307"/>
      <c r="Q431" s="307"/>
      <c r="R431" s="307"/>
      <c r="S431" s="307"/>
      <c r="T431" s="307"/>
      <c r="U431" s="307"/>
      <c r="V431" s="307"/>
      <c r="W431" s="307"/>
      <c r="X431" s="307"/>
      <c r="Y431" s="307"/>
      <c r="Z431" s="307"/>
      <c r="AA431" s="307"/>
      <c r="AB431" s="307"/>
      <c r="AC431" s="307"/>
      <c r="AD431" s="307"/>
      <c r="AE431" s="307"/>
      <c r="AF431" s="307"/>
      <c r="AG431" s="307"/>
      <c r="AH431" s="307"/>
      <c r="AI431" s="307"/>
      <c r="AJ431" s="307"/>
      <c r="AK431" s="307"/>
      <c r="AL431" s="307"/>
      <c r="AM431" s="307"/>
      <c r="AN431" s="307"/>
      <c r="AO431" s="307"/>
      <c r="AP431" s="307"/>
      <c r="AQ431" s="307"/>
      <c r="AR431" s="307"/>
      <c r="AS431" s="307"/>
      <c r="AT431" s="307"/>
      <c r="AU431" s="307"/>
      <c r="AV431" s="307"/>
      <c r="AW431" s="307"/>
      <c r="AX431" s="307"/>
      <c r="AY431" s="307"/>
      <c r="AZ431" s="307"/>
      <c r="BA431" s="307"/>
      <c r="BB431" s="307"/>
      <c r="BC431" s="307"/>
      <c r="BD431" s="307"/>
      <c r="BE431" s="307"/>
      <c r="BF431" s="307"/>
      <c r="BG431" s="307"/>
      <c r="BH431" s="307"/>
      <c r="BI431" s="307"/>
      <c r="BJ431" s="307"/>
      <c r="BK431" s="307"/>
      <c r="BL431" s="307"/>
      <c r="BM431" s="307"/>
      <c r="BN431" s="307"/>
      <c r="BO431" s="307"/>
      <c r="BP431" s="307"/>
      <c r="BQ431" s="307"/>
      <c r="BR431" s="307"/>
      <c r="BS431" s="307"/>
      <c r="BT431" s="307"/>
      <c r="BU431" s="307"/>
    </row>
    <row r="432" spans="2:73" s="432" customFormat="1" ht="15.65" customHeight="1" x14ac:dyDescent="0.35">
      <c r="B432" s="726">
        <v>44826</v>
      </c>
      <c r="C432" s="727">
        <v>20</v>
      </c>
      <c r="D432" s="387" t="s">
        <v>684</v>
      </c>
      <c r="E432" s="748" t="s">
        <v>795</v>
      </c>
      <c r="F432" s="753" t="s">
        <v>1123</v>
      </c>
      <c r="G432" s="730">
        <v>5930001</v>
      </c>
      <c r="H432" s="456" t="s">
        <v>681</v>
      </c>
      <c r="I432" s="335">
        <f t="shared" si="5"/>
        <v>2965.0005000000001</v>
      </c>
      <c r="J432" s="440"/>
      <c r="K432" s="467"/>
      <c r="L432" s="307"/>
      <c r="M432" s="307"/>
      <c r="N432" s="307"/>
      <c r="O432" s="307"/>
      <c r="P432" s="307"/>
      <c r="Q432" s="307"/>
      <c r="R432" s="307"/>
      <c r="S432" s="307"/>
      <c r="T432" s="307"/>
      <c r="U432" s="307"/>
      <c r="V432" s="307"/>
      <c r="W432" s="307"/>
      <c r="X432" s="307"/>
      <c r="Y432" s="307"/>
      <c r="Z432" s="307"/>
      <c r="AA432" s="307"/>
      <c r="AB432" s="307"/>
      <c r="AC432" s="307"/>
      <c r="AD432" s="307"/>
      <c r="AE432" s="307"/>
      <c r="AF432" s="307"/>
      <c r="AG432" s="307"/>
      <c r="AH432" s="307"/>
      <c r="AI432" s="307"/>
      <c r="AJ432" s="307"/>
      <c r="AK432" s="307"/>
      <c r="AL432" s="307"/>
      <c r="AM432" s="307"/>
      <c r="AN432" s="307"/>
      <c r="AO432" s="307"/>
      <c r="AP432" s="307"/>
      <c r="AQ432" s="307"/>
      <c r="AR432" s="307"/>
      <c r="AS432" s="307"/>
      <c r="AT432" s="307"/>
      <c r="AU432" s="307"/>
      <c r="AV432" s="307"/>
      <c r="AW432" s="307"/>
      <c r="AX432" s="307"/>
      <c r="AY432" s="307"/>
      <c r="AZ432" s="307"/>
      <c r="BA432" s="307"/>
      <c r="BB432" s="307"/>
      <c r="BC432" s="307"/>
      <c r="BD432" s="307"/>
      <c r="BE432" s="307"/>
      <c r="BF432" s="307"/>
      <c r="BG432" s="307"/>
      <c r="BH432" s="307"/>
      <c r="BI432" s="307"/>
      <c r="BJ432" s="307"/>
      <c r="BK432" s="307"/>
      <c r="BL432" s="307"/>
      <c r="BM432" s="307"/>
      <c r="BN432" s="307"/>
      <c r="BO432" s="307"/>
      <c r="BP432" s="307"/>
      <c r="BQ432" s="307"/>
      <c r="BR432" s="307"/>
      <c r="BS432" s="307"/>
      <c r="BT432" s="307"/>
      <c r="BU432" s="307"/>
    </row>
    <row r="433" spans="1:16382" s="432" customFormat="1" ht="14.5" x14ac:dyDescent="0.35">
      <c r="B433" s="726">
        <v>44827</v>
      </c>
      <c r="C433" s="727">
        <v>21</v>
      </c>
      <c r="D433" s="387" t="s">
        <v>684</v>
      </c>
      <c r="E433" s="748" t="s">
        <v>795</v>
      </c>
      <c r="F433" s="753" t="s">
        <v>1102</v>
      </c>
      <c r="G433" s="730">
        <v>720000</v>
      </c>
      <c r="H433" s="456" t="s">
        <v>681</v>
      </c>
      <c r="I433" s="335">
        <f t="shared" si="5"/>
        <v>360</v>
      </c>
      <c r="J433" s="440"/>
      <c r="K433" s="467"/>
      <c r="L433" s="307"/>
      <c r="M433" s="307"/>
      <c r="N433" s="307"/>
      <c r="O433" s="307"/>
      <c r="P433" s="307"/>
      <c r="Q433" s="307"/>
      <c r="R433" s="307"/>
      <c r="S433" s="307"/>
      <c r="T433" s="307"/>
      <c r="U433" s="307"/>
      <c r="V433" s="307"/>
      <c r="W433" s="307"/>
      <c r="X433" s="307"/>
      <c r="Y433" s="307"/>
      <c r="Z433" s="307"/>
      <c r="AA433" s="307"/>
      <c r="AB433" s="307"/>
      <c r="AC433" s="307"/>
      <c r="AD433" s="307"/>
      <c r="AE433" s="307"/>
      <c r="AF433" s="307"/>
      <c r="AG433" s="307"/>
      <c r="AH433" s="307"/>
      <c r="AI433" s="307"/>
      <c r="AJ433" s="307"/>
      <c r="AK433" s="307"/>
      <c r="AL433" s="307"/>
      <c r="AM433" s="307"/>
      <c r="AN433" s="307"/>
      <c r="AO433" s="307"/>
      <c r="AP433" s="307"/>
      <c r="AQ433" s="307"/>
      <c r="AR433" s="307"/>
      <c r="AS433" s="307"/>
      <c r="AT433" s="307"/>
      <c r="AU433" s="307"/>
      <c r="AV433" s="307"/>
      <c r="AW433" s="307"/>
      <c r="AX433" s="307"/>
      <c r="AY433" s="307"/>
      <c r="AZ433" s="307"/>
      <c r="BA433" s="307"/>
      <c r="BB433" s="307"/>
      <c r="BC433" s="307"/>
      <c r="BD433" s="307"/>
      <c r="BE433" s="307"/>
      <c r="BF433" s="307"/>
      <c r="BG433" s="307"/>
      <c r="BH433" s="307"/>
      <c r="BI433" s="307"/>
      <c r="BJ433" s="307"/>
      <c r="BK433" s="307"/>
      <c r="BL433" s="307"/>
      <c r="BM433" s="307"/>
      <c r="BN433" s="307"/>
      <c r="BO433" s="307"/>
      <c r="BP433" s="307"/>
      <c r="BQ433" s="307"/>
      <c r="BR433" s="307"/>
      <c r="BS433" s="307"/>
      <c r="BT433" s="307"/>
      <c r="BU433" s="307"/>
    </row>
    <row r="434" spans="1:16382" s="432" customFormat="1" ht="14.5" x14ac:dyDescent="0.35">
      <c r="B434" s="726">
        <v>44818</v>
      </c>
      <c r="C434" s="727">
        <v>22</v>
      </c>
      <c r="D434" s="387" t="s">
        <v>684</v>
      </c>
      <c r="E434" s="748" t="s">
        <v>795</v>
      </c>
      <c r="F434" s="454" t="s">
        <v>1132</v>
      </c>
      <c r="G434" s="730">
        <v>159500</v>
      </c>
      <c r="H434" s="456" t="s">
        <v>681</v>
      </c>
      <c r="I434" s="335">
        <f t="shared" si="5"/>
        <v>79.75</v>
      </c>
      <c r="J434" s="440"/>
      <c r="K434" s="467"/>
      <c r="L434" s="307"/>
      <c r="M434" s="307"/>
      <c r="N434" s="307"/>
      <c r="O434" s="307"/>
      <c r="P434" s="307"/>
      <c r="Q434" s="307"/>
      <c r="R434" s="307"/>
      <c r="S434" s="307"/>
      <c r="T434" s="307"/>
      <c r="U434" s="307"/>
      <c r="V434" s="307"/>
      <c r="W434" s="307"/>
      <c r="X434" s="307"/>
      <c r="Y434" s="307"/>
      <c r="Z434" s="307"/>
      <c r="AA434" s="307"/>
      <c r="AB434" s="307"/>
      <c r="AC434" s="307"/>
      <c r="AD434" s="307"/>
      <c r="AE434" s="307"/>
      <c r="AF434" s="307"/>
      <c r="AG434" s="307"/>
      <c r="AH434" s="307"/>
      <c r="AI434" s="307"/>
      <c r="AJ434" s="307"/>
      <c r="AK434" s="307"/>
      <c r="AL434" s="307"/>
      <c r="AM434" s="307"/>
      <c r="AN434" s="307"/>
      <c r="AO434" s="307"/>
      <c r="AP434" s="307"/>
      <c r="AQ434" s="307"/>
      <c r="AR434" s="307"/>
      <c r="AS434" s="307"/>
      <c r="AT434" s="307"/>
      <c r="AU434" s="307"/>
      <c r="AV434" s="307"/>
      <c r="AW434" s="307"/>
      <c r="AX434" s="307"/>
      <c r="AY434" s="307"/>
      <c r="AZ434" s="307"/>
      <c r="BA434" s="307"/>
      <c r="BB434" s="307"/>
      <c r="BC434" s="307"/>
      <c r="BD434" s="307"/>
      <c r="BE434" s="307"/>
      <c r="BF434" s="307"/>
      <c r="BG434" s="307"/>
      <c r="BH434" s="307"/>
      <c r="BI434" s="307"/>
      <c r="BJ434" s="307"/>
      <c r="BK434" s="307"/>
      <c r="BL434" s="307"/>
      <c r="BM434" s="307"/>
      <c r="BN434" s="307"/>
      <c r="BO434" s="307"/>
      <c r="BP434" s="307"/>
      <c r="BQ434" s="307"/>
      <c r="BR434" s="307"/>
      <c r="BS434" s="307"/>
      <c r="BT434" s="307"/>
      <c r="BU434" s="307"/>
    </row>
    <row r="435" spans="1:16382" s="432" customFormat="1" ht="14.5" x14ac:dyDescent="0.35">
      <c r="A435" s="755"/>
      <c r="B435" s="756">
        <v>44804</v>
      </c>
      <c r="C435" s="757">
        <v>1797</v>
      </c>
      <c r="D435" s="758" t="s">
        <v>796</v>
      </c>
      <c r="E435" s="759" t="s">
        <v>1050</v>
      </c>
      <c r="F435" s="760" t="s">
        <v>1050</v>
      </c>
      <c r="G435" s="761">
        <v>3269817</v>
      </c>
      <c r="H435" s="677" t="s">
        <v>681</v>
      </c>
      <c r="I435" s="335">
        <f t="shared" si="5"/>
        <v>1634.9085</v>
      </c>
      <c r="J435" s="762"/>
      <c r="K435" s="467"/>
      <c r="L435" s="307"/>
      <c r="M435" s="307"/>
      <c r="N435" s="307"/>
      <c r="O435" s="307"/>
      <c r="P435" s="307"/>
      <c r="Q435" s="307"/>
      <c r="R435" s="307"/>
      <c r="S435" s="307"/>
      <c r="T435" s="307"/>
      <c r="U435" s="307"/>
      <c r="V435" s="307"/>
      <c r="W435" s="307"/>
      <c r="X435" s="307"/>
      <c r="Y435" s="307"/>
      <c r="Z435" s="755"/>
      <c r="AA435" s="755"/>
      <c r="AB435" s="755"/>
      <c r="AC435" s="755"/>
      <c r="AD435" s="755"/>
      <c r="AE435" s="755"/>
      <c r="AF435" s="755"/>
      <c r="AG435" s="755"/>
      <c r="AH435" s="755"/>
      <c r="AI435" s="755"/>
      <c r="AJ435" s="755"/>
      <c r="AK435" s="755"/>
      <c r="AL435" s="755"/>
      <c r="AM435" s="755"/>
      <c r="AN435" s="755"/>
      <c r="AO435" s="755"/>
      <c r="AP435" s="755"/>
      <c r="AQ435" s="755"/>
      <c r="AR435" s="755"/>
      <c r="AS435" s="755"/>
      <c r="AT435" s="755"/>
      <c r="AU435" s="755"/>
      <c r="AV435" s="755"/>
      <c r="AW435" s="755"/>
      <c r="AX435" s="755"/>
      <c r="AY435" s="755"/>
      <c r="AZ435" s="755"/>
      <c r="BA435" s="755"/>
      <c r="BB435" s="755"/>
      <c r="BC435" s="755"/>
      <c r="BD435" s="755"/>
      <c r="BE435" s="755"/>
      <c r="BF435" s="755"/>
      <c r="BG435" s="755"/>
      <c r="BH435" s="755"/>
      <c r="BI435" s="755"/>
      <c r="BJ435" s="755"/>
      <c r="BK435" s="755"/>
      <c r="BL435" s="755"/>
      <c r="BM435" s="755"/>
      <c r="BN435" s="755"/>
      <c r="BO435" s="755"/>
      <c r="BP435" s="755"/>
      <c r="BQ435" s="755"/>
      <c r="BR435" s="755"/>
      <c r="BS435" s="755"/>
      <c r="BT435" s="755"/>
      <c r="BU435" s="755"/>
      <c r="BV435" s="755"/>
      <c r="BW435" s="755"/>
      <c r="BX435" s="755"/>
      <c r="BY435" s="755"/>
      <c r="BZ435" s="755"/>
      <c r="CA435" s="755"/>
      <c r="CB435" s="755"/>
      <c r="CC435" s="755"/>
      <c r="CD435" s="755"/>
      <c r="CE435" s="755"/>
      <c r="CF435" s="755"/>
      <c r="CG435" s="755"/>
      <c r="CH435" s="755"/>
      <c r="CI435" s="755"/>
      <c r="CJ435" s="755"/>
      <c r="CK435" s="755"/>
      <c r="CL435" s="755"/>
      <c r="CM435" s="755"/>
      <c r="CN435" s="755"/>
      <c r="CO435" s="755"/>
      <c r="CP435" s="755"/>
      <c r="CQ435" s="755"/>
      <c r="CR435" s="755"/>
      <c r="CS435" s="755"/>
      <c r="CT435" s="755"/>
      <c r="CU435" s="755"/>
      <c r="CV435" s="755"/>
      <c r="CW435" s="755"/>
      <c r="CX435" s="755"/>
      <c r="CY435" s="755"/>
      <c r="CZ435" s="755"/>
      <c r="DA435" s="755"/>
      <c r="DB435" s="755"/>
      <c r="DC435" s="755"/>
      <c r="DD435" s="755"/>
      <c r="DE435" s="755"/>
      <c r="DF435" s="755"/>
      <c r="DG435" s="755"/>
      <c r="DH435" s="755"/>
      <c r="DI435" s="755"/>
      <c r="DJ435" s="755"/>
      <c r="DK435" s="755"/>
      <c r="DL435" s="755"/>
      <c r="DM435" s="755"/>
      <c r="DN435" s="755"/>
      <c r="DO435" s="755"/>
      <c r="DP435" s="755"/>
      <c r="DQ435" s="755"/>
      <c r="DR435" s="755"/>
      <c r="DS435" s="755"/>
      <c r="DT435" s="755"/>
      <c r="DU435" s="755"/>
      <c r="DV435" s="755"/>
      <c r="DW435" s="755"/>
      <c r="DX435" s="755"/>
      <c r="DY435" s="755"/>
      <c r="DZ435" s="755"/>
      <c r="EA435" s="755"/>
      <c r="EB435" s="755"/>
      <c r="EC435" s="755"/>
      <c r="ED435" s="755"/>
      <c r="EE435" s="755"/>
      <c r="EF435" s="755"/>
      <c r="EG435" s="755"/>
      <c r="EH435" s="755"/>
      <c r="EI435" s="755"/>
      <c r="EJ435" s="755"/>
      <c r="EK435" s="755"/>
      <c r="EL435" s="755"/>
      <c r="EM435" s="755"/>
      <c r="EN435" s="755"/>
      <c r="EO435" s="755"/>
      <c r="EP435" s="755"/>
      <c r="EQ435" s="755"/>
      <c r="ER435" s="755"/>
      <c r="ES435" s="755"/>
      <c r="ET435" s="755"/>
      <c r="EU435" s="755"/>
      <c r="EV435" s="755"/>
      <c r="EW435" s="755"/>
      <c r="EX435" s="755"/>
      <c r="EY435" s="755"/>
      <c r="EZ435" s="755"/>
      <c r="FA435" s="755"/>
      <c r="FB435" s="755"/>
      <c r="FC435" s="755"/>
      <c r="FD435" s="755"/>
      <c r="FE435" s="755"/>
      <c r="FF435" s="755"/>
      <c r="FG435" s="755"/>
      <c r="FH435" s="755"/>
      <c r="FI435" s="755"/>
      <c r="FJ435" s="755"/>
      <c r="FK435" s="755"/>
      <c r="FL435" s="755"/>
      <c r="FM435" s="755"/>
      <c r="FN435" s="755"/>
      <c r="FO435" s="755"/>
      <c r="FP435" s="755"/>
      <c r="FQ435" s="755"/>
      <c r="FR435" s="755"/>
      <c r="FS435" s="755"/>
      <c r="FT435" s="755"/>
      <c r="FU435" s="755"/>
      <c r="FV435" s="755"/>
      <c r="FW435" s="755"/>
      <c r="FX435" s="755"/>
      <c r="FY435" s="755"/>
      <c r="FZ435" s="755"/>
      <c r="GA435" s="755"/>
      <c r="GB435" s="755"/>
      <c r="GC435" s="755"/>
      <c r="GD435" s="755"/>
      <c r="GE435" s="755"/>
      <c r="GF435" s="755"/>
      <c r="GG435" s="755"/>
      <c r="GH435" s="755"/>
      <c r="GI435" s="755"/>
      <c r="GJ435" s="755"/>
      <c r="GK435" s="755"/>
      <c r="GL435" s="755"/>
      <c r="GM435" s="755"/>
      <c r="GN435" s="755"/>
      <c r="GO435" s="755"/>
      <c r="GP435" s="755"/>
      <c r="GQ435" s="755"/>
      <c r="GR435" s="755"/>
      <c r="GS435" s="755"/>
      <c r="GT435" s="755"/>
      <c r="GU435" s="755"/>
      <c r="GV435" s="755"/>
      <c r="GW435" s="755"/>
      <c r="GX435" s="755"/>
      <c r="GY435" s="755"/>
      <c r="GZ435" s="755"/>
      <c r="HA435" s="755"/>
      <c r="HB435" s="755"/>
      <c r="HC435" s="755"/>
      <c r="HD435" s="755"/>
      <c r="HE435" s="755"/>
      <c r="HF435" s="755"/>
      <c r="HG435" s="755"/>
      <c r="HH435" s="755"/>
      <c r="HI435" s="755"/>
      <c r="HJ435" s="755"/>
      <c r="HK435" s="755"/>
      <c r="HL435" s="755"/>
      <c r="HM435" s="755"/>
      <c r="HN435" s="755"/>
      <c r="HO435" s="755"/>
      <c r="HP435" s="755"/>
      <c r="HQ435" s="755"/>
      <c r="HR435" s="755"/>
      <c r="HS435" s="755"/>
      <c r="HT435" s="755"/>
      <c r="HU435" s="755"/>
      <c r="HV435" s="755"/>
      <c r="HW435" s="755"/>
      <c r="HX435" s="755"/>
      <c r="HY435" s="755"/>
      <c r="HZ435" s="755"/>
      <c r="IA435" s="755"/>
      <c r="IB435" s="755"/>
      <c r="IC435" s="755"/>
      <c r="ID435" s="755"/>
      <c r="IE435" s="755"/>
      <c r="IF435" s="755"/>
      <c r="IG435" s="755"/>
      <c r="IH435" s="755"/>
      <c r="II435" s="755"/>
      <c r="IJ435" s="755"/>
      <c r="IK435" s="755"/>
      <c r="IL435" s="755"/>
      <c r="IM435" s="755"/>
      <c r="IN435" s="755"/>
      <c r="IO435" s="755"/>
      <c r="IP435" s="755"/>
      <c r="IQ435" s="755"/>
      <c r="IR435" s="755"/>
      <c r="IS435" s="755"/>
      <c r="IT435" s="755"/>
      <c r="IU435" s="755"/>
      <c r="IV435" s="755"/>
      <c r="IW435" s="755"/>
      <c r="IX435" s="755"/>
      <c r="IY435" s="755"/>
      <c r="IZ435" s="755"/>
      <c r="JA435" s="755"/>
      <c r="JB435" s="755"/>
      <c r="JC435" s="755"/>
      <c r="JD435" s="755"/>
      <c r="JE435" s="755"/>
      <c r="JF435" s="755"/>
      <c r="JG435" s="755"/>
      <c r="JH435" s="755"/>
      <c r="JI435" s="755"/>
      <c r="JJ435" s="755"/>
      <c r="JK435" s="755"/>
      <c r="JL435" s="755"/>
      <c r="JM435" s="755"/>
      <c r="JN435" s="755"/>
      <c r="JO435" s="755"/>
      <c r="JP435" s="755"/>
      <c r="JQ435" s="755"/>
      <c r="JR435" s="755"/>
      <c r="JS435" s="755"/>
      <c r="JT435" s="755"/>
      <c r="JU435" s="755"/>
      <c r="JV435" s="755"/>
      <c r="JW435" s="755"/>
      <c r="JX435" s="755"/>
      <c r="JY435" s="755"/>
      <c r="JZ435" s="755"/>
      <c r="KA435" s="755"/>
      <c r="KB435" s="755"/>
      <c r="KC435" s="755"/>
      <c r="KD435" s="755"/>
      <c r="KE435" s="755"/>
      <c r="KF435" s="755"/>
      <c r="KG435" s="755"/>
      <c r="KH435" s="755"/>
      <c r="KI435" s="755"/>
      <c r="KJ435" s="755"/>
      <c r="KK435" s="755"/>
      <c r="KL435" s="755"/>
      <c r="KM435" s="755"/>
      <c r="KN435" s="755"/>
      <c r="KO435" s="755"/>
      <c r="KP435" s="755"/>
      <c r="KQ435" s="755"/>
      <c r="KR435" s="755"/>
      <c r="KS435" s="755"/>
      <c r="KT435" s="755"/>
      <c r="KU435" s="755"/>
      <c r="KV435" s="755"/>
      <c r="KW435" s="755"/>
      <c r="KX435" s="755"/>
      <c r="KY435" s="755"/>
      <c r="KZ435" s="755"/>
      <c r="LA435" s="755"/>
      <c r="LB435" s="755"/>
      <c r="LC435" s="755"/>
      <c r="LD435" s="755"/>
      <c r="LE435" s="755"/>
      <c r="LF435" s="755"/>
      <c r="LG435" s="755"/>
      <c r="LH435" s="755"/>
      <c r="LI435" s="755"/>
      <c r="LJ435" s="755"/>
      <c r="LK435" s="755"/>
      <c r="LL435" s="755"/>
      <c r="LM435" s="755"/>
      <c r="LN435" s="755"/>
      <c r="LO435" s="755"/>
      <c r="LP435" s="755"/>
      <c r="LQ435" s="755"/>
      <c r="LR435" s="755"/>
      <c r="LS435" s="755"/>
      <c r="LT435" s="755"/>
      <c r="LU435" s="755"/>
      <c r="LV435" s="755"/>
      <c r="LW435" s="755"/>
      <c r="LX435" s="755"/>
      <c r="LY435" s="755"/>
      <c r="LZ435" s="755"/>
      <c r="MA435" s="755"/>
      <c r="MB435" s="755"/>
      <c r="MC435" s="755"/>
      <c r="MD435" s="755"/>
      <c r="ME435" s="755"/>
      <c r="MF435" s="755"/>
      <c r="MG435" s="755"/>
      <c r="MH435" s="755"/>
      <c r="MI435" s="755"/>
      <c r="MJ435" s="755"/>
      <c r="MK435" s="755"/>
      <c r="ML435" s="755"/>
      <c r="MM435" s="755"/>
      <c r="MN435" s="755"/>
      <c r="MO435" s="755"/>
      <c r="MP435" s="755"/>
      <c r="MQ435" s="755"/>
      <c r="MR435" s="755"/>
      <c r="MS435" s="755"/>
      <c r="MT435" s="755"/>
      <c r="MU435" s="755"/>
      <c r="MV435" s="755"/>
      <c r="MW435" s="755"/>
      <c r="MX435" s="755"/>
      <c r="MY435" s="755"/>
      <c r="MZ435" s="755"/>
      <c r="NA435" s="755"/>
      <c r="NB435" s="755"/>
      <c r="NC435" s="755"/>
      <c r="ND435" s="755"/>
      <c r="NE435" s="755"/>
      <c r="NF435" s="755"/>
      <c r="NG435" s="755"/>
      <c r="NH435" s="755"/>
      <c r="NI435" s="755"/>
      <c r="NJ435" s="755"/>
      <c r="NK435" s="755"/>
      <c r="NL435" s="755"/>
      <c r="NM435" s="755"/>
      <c r="NN435" s="755"/>
      <c r="NO435" s="755"/>
      <c r="NP435" s="755"/>
      <c r="NQ435" s="755"/>
      <c r="NR435" s="755"/>
      <c r="NS435" s="755"/>
      <c r="NT435" s="755"/>
      <c r="NU435" s="755"/>
      <c r="NV435" s="755"/>
      <c r="NW435" s="755"/>
      <c r="NX435" s="755"/>
      <c r="NY435" s="755"/>
      <c r="NZ435" s="755"/>
      <c r="OA435" s="755"/>
      <c r="OB435" s="755"/>
      <c r="OC435" s="755"/>
      <c r="OD435" s="755"/>
      <c r="OE435" s="755"/>
      <c r="OF435" s="755"/>
      <c r="OG435" s="755"/>
      <c r="OH435" s="755"/>
      <c r="OI435" s="755"/>
      <c r="OJ435" s="755"/>
      <c r="OK435" s="755"/>
      <c r="OL435" s="755"/>
      <c r="OM435" s="755"/>
      <c r="ON435" s="755"/>
      <c r="OO435" s="755"/>
      <c r="OP435" s="755"/>
      <c r="OQ435" s="755"/>
      <c r="OR435" s="755"/>
      <c r="OS435" s="755"/>
      <c r="OT435" s="755"/>
      <c r="OU435" s="755"/>
      <c r="OV435" s="755"/>
      <c r="OW435" s="755"/>
      <c r="OX435" s="755"/>
      <c r="OY435" s="755"/>
      <c r="OZ435" s="755"/>
      <c r="PA435" s="755"/>
      <c r="PB435" s="755"/>
      <c r="PC435" s="755"/>
      <c r="PD435" s="755"/>
      <c r="PE435" s="755"/>
      <c r="PF435" s="755"/>
      <c r="PG435" s="755"/>
      <c r="PH435" s="755"/>
      <c r="PI435" s="755"/>
      <c r="PJ435" s="755"/>
      <c r="PK435" s="755"/>
      <c r="PL435" s="755"/>
      <c r="PM435" s="755"/>
      <c r="PN435" s="755"/>
      <c r="PO435" s="755"/>
      <c r="PP435" s="755"/>
      <c r="PQ435" s="755"/>
      <c r="PR435" s="755"/>
      <c r="PS435" s="755"/>
      <c r="PT435" s="755"/>
      <c r="PU435" s="755"/>
      <c r="PV435" s="755"/>
      <c r="PW435" s="755"/>
      <c r="PX435" s="755"/>
      <c r="PY435" s="755"/>
      <c r="PZ435" s="755"/>
      <c r="QA435" s="755"/>
      <c r="QB435" s="755"/>
      <c r="QC435" s="755"/>
      <c r="QD435" s="755"/>
      <c r="QE435" s="755"/>
      <c r="QF435" s="755"/>
      <c r="QG435" s="755"/>
      <c r="QH435" s="755"/>
      <c r="QI435" s="755"/>
      <c r="QJ435" s="755"/>
      <c r="QK435" s="755"/>
      <c r="QL435" s="755"/>
      <c r="QM435" s="755"/>
      <c r="QN435" s="755"/>
      <c r="QO435" s="755"/>
      <c r="QP435" s="755"/>
      <c r="QQ435" s="755"/>
      <c r="QR435" s="755"/>
      <c r="QS435" s="755"/>
      <c r="QT435" s="755"/>
      <c r="QU435" s="755"/>
      <c r="QV435" s="755"/>
      <c r="QW435" s="755"/>
      <c r="QX435" s="755"/>
      <c r="QY435" s="755"/>
      <c r="QZ435" s="755"/>
      <c r="RA435" s="755"/>
      <c r="RB435" s="755"/>
      <c r="RC435" s="755"/>
      <c r="RD435" s="755"/>
      <c r="RE435" s="755"/>
      <c r="RF435" s="755"/>
      <c r="RG435" s="755"/>
      <c r="RH435" s="755"/>
      <c r="RI435" s="755"/>
      <c r="RJ435" s="755"/>
      <c r="RK435" s="755"/>
      <c r="RL435" s="755"/>
      <c r="RM435" s="755"/>
      <c r="RN435" s="755"/>
      <c r="RO435" s="755"/>
      <c r="RP435" s="755"/>
      <c r="RQ435" s="755"/>
      <c r="RR435" s="755"/>
      <c r="RS435" s="755"/>
      <c r="RT435" s="755"/>
      <c r="RU435" s="755"/>
      <c r="RV435" s="755"/>
      <c r="RW435" s="755"/>
      <c r="RX435" s="755"/>
      <c r="RY435" s="755"/>
      <c r="RZ435" s="755"/>
      <c r="SA435" s="755"/>
      <c r="SB435" s="755"/>
      <c r="SC435" s="755"/>
      <c r="SD435" s="755"/>
      <c r="SE435" s="755"/>
      <c r="SF435" s="755"/>
      <c r="SG435" s="755"/>
      <c r="SH435" s="755"/>
      <c r="SI435" s="755"/>
      <c r="SJ435" s="755"/>
      <c r="SK435" s="755"/>
      <c r="SL435" s="755"/>
      <c r="SM435" s="755"/>
      <c r="SN435" s="755"/>
      <c r="SO435" s="755"/>
      <c r="SP435" s="755"/>
      <c r="SQ435" s="755"/>
      <c r="SR435" s="755"/>
      <c r="SS435" s="755"/>
      <c r="ST435" s="755"/>
      <c r="SU435" s="755"/>
      <c r="SV435" s="755"/>
      <c r="SW435" s="755"/>
      <c r="SX435" s="755"/>
      <c r="SY435" s="755"/>
      <c r="SZ435" s="755"/>
      <c r="TA435" s="755"/>
      <c r="TB435" s="755"/>
      <c r="TC435" s="755"/>
      <c r="TD435" s="755"/>
      <c r="TE435" s="755"/>
      <c r="TF435" s="755"/>
      <c r="TG435" s="755"/>
      <c r="TH435" s="755"/>
      <c r="TI435" s="755"/>
      <c r="TJ435" s="755"/>
      <c r="TK435" s="755"/>
      <c r="TL435" s="755"/>
      <c r="TM435" s="755"/>
      <c r="TN435" s="755"/>
      <c r="TO435" s="755"/>
      <c r="TP435" s="755"/>
      <c r="TQ435" s="755"/>
      <c r="TR435" s="755"/>
      <c r="TS435" s="755"/>
      <c r="TT435" s="755"/>
      <c r="TU435" s="755"/>
      <c r="TV435" s="755"/>
      <c r="TW435" s="755"/>
      <c r="TX435" s="755"/>
      <c r="TY435" s="755"/>
      <c r="TZ435" s="755"/>
      <c r="UA435" s="755"/>
      <c r="UB435" s="755"/>
      <c r="UC435" s="755"/>
      <c r="UD435" s="755"/>
      <c r="UE435" s="755"/>
      <c r="UF435" s="755"/>
      <c r="UG435" s="755"/>
      <c r="UH435" s="755"/>
      <c r="UI435" s="755"/>
      <c r="UJ435" s="755"/>
      <c r="UK435" s="755"/>
      <c r="UL435" s="755"/>
      <c r="UM435" s="755"/>
      <c r="UN435" s="755"/>
      <c r="UO435" s="755"/>
      <c r="UP435" s="755"/>
      <c r="UQ435" s="755"/>
      <c r="UR435" s="755"/>
      <c r="US435" s="755"/>
      <c r="UT435" s="755"/>
      <c r="UU435" s="755"/>
      <c r="UV435" s="755"/>
      <c r="UW435" s="755"/>
      <c r="UX435" s="755"/>
      <c r="UY435" s="755"/>
      <c r="UZ435" s="755"/>
      <c r="VA435" s="755"/>
      <c r="VB435" s="755"/>
      <c r="VC435" s="755"/>
      <c r="VD435" s="755"/>
      <c r="VE435" s="755"/>
      <c r="VF435" s="755"/>
      <c r="VG435" s="755"/>
      <c r="VH435" s="755"/>
      <c r="VI435" s="755"/>
      <c r="VJ435" s="755"/>
      <c r="VK435" s="755"/>
      <c r="VL435" s="755"/>
      <c r="VM435" s="755"/>
      <c r="VN435" s="755"/>
      <c r="VO435" s="755"/>
      <c r="VP435" s="755"/>
      <c r="VQ435" s="755"/>
      <c r="VR435" s="755"/>
      <c r="VS435" s="755"/>
      <c r="VT435" s="755"/>
      <c r="VU435" s="755"/>
      <c r="VV435" s="755"/>
      <c r="VW435" s="755"/>
      <c r="VX435" s="755"/>
      <c r="VY435" s="755"/>
      <c r="VZ435" s="755"/>
      <c r="WA435" s="755"/>
      <c r="WB435" s="755"/>
      <c r="WC435" s="755"/>
      <c r="WD435" s="755"/>
      <c r="WE435" s="755"/>
      <c r="WF435" s="755"/>
      <c r="WG435" s="755"/>
      <c r="WH435" s="755"/>
      <c r="WI435" s="755"/>
      <c r="WJ435" s="755"/>
      <c r="WK435" s="755"/>
      <c r="WL435" s="755"/>
      <c r="WM435" s="755"/>
      <c r="WN435" s="755"/>
      <c r="WO435" s="755"/>
      <c r="WP435" s="755"/>
      <c r="WQ435" s="755"/>
      <c r="WR435" s="755"/>
      <c r="WS435" s="755"/>
      <c r="WT435" s="755"/>
      <c r="WU435" s="755"/>
      <c r="WV435" s="755"/>
      <c r="WW435" s="755"/>
      <c r="WX435" s="755"/>
      <c r="WY435" s="755"/>
      <c r="WZ435" s="755"/>
      <c r="XA435" s="755"/>
      <c r="XB435" s="755"/>
      <c r="XC435" s="755"/>
      <c r="XD435" s="755"/>
      <c r="XE435" s="755"/>
      <c r="XF435" s="755"/>
      <c r="XG435" s="755"/>
      <c r="XH435" s="755"/>
      <c r="XI435" s="755"/>
      <c r="XJ435" s="755"/>
      <c r="XK435" s="755"/>
      <c r="XL435" s="755"/>
      <c r="XM435" s="755"/>
      <c r="XN435" s="755"/>
      <c r="XO435" s="755"/>
      <c r="XP435" s="755"/>
      <c r="XQ435" s="755"/>
      <c r="XR435" s="755"/>
      <c r="XS435" s="755"/>
      <c r="XT435" s="755"/>
      <c r="XU435" s="755"/>
      <c r="XV435" s="755"/>
      <c r="XW435" s="755"/>
      <c r="XX435" s="755"/>
      <c r="XY435" s="755"/>
      <c r="XZ435" s="755"/>
      <c r="YA435" s="755"/>
      <c r="YB435" s="755"/>
      <c r="YC435" s="755"/>
      <c r="YD435" s="755"/>
      <c r="YE435" s="755"/>
      <c r="YF435" s="755"/>
      <c r="YG435" s="755"/>
      <c r="YH435" s="755"/>
      <c r="YI435" s="755"/>
      <c r="YJ435" s="755"/>
      <c r="YK435" s="755"/>
      <c r="YL435" s="755"/>
      <c r="YM435" s="755"/>
      <c r="YN435" s="755"/>
      <c r="YO435" s="755"/>
      <c r="YP435" s="755"/>
      <c r="YQ435" s="755"/>
      <c r="YR435" s="755"/>
      <c r="YS435" s="755"/>
      <c r="YT435" s="755"/>
      <c r="YU435" s="755"/>
      <c r="YV435" s="755"/>
      <c r="YW435" s="755"/>
      <c r="YX435" s="755"/>
      <c r="YY435" s="755"/>
      <c r="YZ435" s="755"/>
      <c r="ZA435" s="755"/>
      <c r="ZB435" s="755"/>
      <c r="ZC435" s="755"/>
      <c r="ZD435" s="755"/>
      <c r="ZE435" s="755"/>
      <c r="ZF435" s="755"/>
      <c r="ZG435" s="755"/>
      <c r="ZH435" s="755"/>
      <c r="ZI435" s="755"/>
      <c r="ZJ435" s="755"/>
      <c r="ZK435" s="755"/>
      <c r="ZL435" s="755"/>
      <c r="ZM435" s="755"/>
      <c r="ZN435" s="755"/>
      <c r="ZO435" s="755"/>
      <c r="ZP435" s="755"/>
      <c r="ZQ435" s="755"/>
      <c r="ZR435" s="755"/>
      <c r="ZS435" s="755"/>
      <c r="ZT435" s="755"/>
      <c r="ZU435" s="755"/>
      <c r="ZV435" s="755"/>
      <c r="ZW435" s="755"/>
      <c r="ZX435" s="755"/>
      <c r="ZY435" s="755"/>
      <c r="ZZ435" s="755"/>
      <c r="AAA435" s="755"/>
      <c r="AAB435" s="755"/>
      <c r="AAC435" s="755"/>
      <c r="AAD435" s="755"/>
      <c r="AAE435" s="755"/>
      <c r="AAF435" s="755"/>
      <c r="AAG435" s="755"/>
      <c r="AAH435" s="755"/>
      <c r="AAI435" s="755"/>
      <c r="AAJ435" s="755"/>
      <c r="AAK435" s="755"/>
      <c r="AAL435" s="755"/>
      <c r="AAM435" s="755"/>
      <c r="AAN435" s="755"/>
      <c r="AAO435" s="755"/>
      <c r="AAP435" s="755"/>
      <c r="AAQ435" s="755"/>
      <c r="AAR435" s="755"/>
      <c r="AAS435" s="755"/>
      <c r="AAT435" s="755"/>
      <c r="AAU435" s="755"/>
      <c r="AAV435" s="755"/>
      <c r="AAW435" s="755"/>
      <c r="AAX435" s="755"/>
      <c r="AAY435" s="755"/>
      <c r="AAZ435" s="755"/>
      <c r="ABA435" s="755"/>
      <c r="ABB435" s="755"/>
      <c r="ABC435" s="755"/>
      <c r="ABD435" s="755"/>
      <c r="ABE435" s="755"/>
      <c r="ABF435" s="755"/>
      <c r="ABG435" s="755"/>
      <c r="ABH435" s="755"/>
      <c r="ABI435" s="755"/>
      <c r="ABJ435" s="755"/>
      <c r="ABK435" s="755"/>
      <c r="ABL435" s="755"/>
      <c r="ABM435" s="755"/>
      <c r="ABN435" s="755"/>
      <c r="ABO435" s="755"/>
      <c r="ABP435" s="755"/>
      <c r="ABQ435" s="755"/>
      <c r="ABR435" s="755"/>
      <c r="ABS435" s="755"/>
      <c r="ABT435" s="755"/>
      <c r="ABU435" s="755"/>
      <c r="ABV435" s="755"/>
      <c r="ABW435" s="755"/>
      <c r="ABX435" s="755"/>
      <c r="ABY435" s="755"/>
      <c r="ABZ435" s="755"/>
      <c r="ACA435" s="755"/>
      <c r="ACB435" s="755"/>
      <c r="ACC435" s="755"/>
      <c r="ACD435" s="755"/>
      <c r="ACE435" s="755"/>
      <c r="ACF435" s="755"/>
      <c r="ACG435" s="755"/>
      <c r="ACH435" s="755"/>
      <c r="ACI435" s="755"/>
      <c r="ACJ435" s="755"/>
      <c r="ACK435" s="755"/>
      <c r="ACL435" s="755"/>
      <c r="ACM435" s="755"/>
      <c r="ACN435" s="755"/>
      <c r="ACO435" s="755"/>
      <c r="ACP435" s="755"/>
      <c r="ACQ435" s="755"/>
      <c r="ACR435" s="755"/>
      <c r="ACS435" s="755"/>
      <c r="ACT435" s="755"/>
      <c r="ACU435" s="755"/>
      <c r="ACV435" s="755"/>
      <c r="ACW435" s="755"/>
      <c r="ACX435" s="755"/>
      <c r="ACY435" s="755"/>
      <c r="ACZ435" s="755"/>
      <c r="ADA435" s="755"/>
      <c r="ADB435" s="755"/>
      <c r="ADC435" s="755"/>
      <c r="ADD435" s="755"/>
      <c r="ADE435" s="755"/>
      <c r="ADF435" s="755"/>
      <c r="ADG435" s="755"/>
      <c r="ADH435" s="755"/>
      <c r="ADI435" s="755"/>
      <c r="ADJ435" s="755"/>
      <c r="ADK435" s="755"/>
      <c r="ADL435" s="755"/>
      <c r="ADM435" s="755"/>
      <c r="ADN435" s="755"/>
      <c r="ADO435" s="755"/>
      <c r="ADP435" s="755"/>
      <c r="ADQ435" s="755"/>
      <c r="ADR435" s="755"/>
      <c r="ADS435" s="755"/>
      <c r="ADT435" s="755"/>
      <c r="ADU435" s="755"/>
      <c r="ADV435" s="755"/>
      <c r="ADW435" s="755"/>
      <c r="ADX435" s="755"/>
      <c r="ADY435" s="755"/>
      <c r="ADZ435" s="755"/>
      <c r="AEA435" s="755"/>
      <c r="AEB435" s="755"/>
      <c r="AEC435" s="755"/>
      <c r="AED435" s="755"/>
      <c r="AEE435" s="755"/>
      <c r="AEF435" s="755"/>
      <c r="AEG435" s="755"/>
      <c r="AEH435" s="755"/>
      <c r="AEI435" s="755"/>
      <c r="AEJ435" s="755"/>
      <c r="AEK435" s="755"/>
      <c r="AEL435" s="755"/>
      <c r="AEM435" s="755"/>
      <c r="AEN435" s="755"/>
      <c r="AEO435" s="755"/>
      <c r="AEP435" s="755"/>
      <c r="AEQ435" s="755"/>
      <c r="AER435" s="755"/>
      <c r="AES435" s="755"/>
      <c r="AET435" s="755"/>
      <c r="AEU435" s="755"/>
      <c r="AEV435" s="755"/>
      <c r="AEW435" s="755"/>
      <c r="AEX435" s="755"/>
      <c r="AEY435" s="755"/>
      <c r="AEZ435" s="755"/>
      <c r="AFA435" s="755"/>
      <c r="AFB435" s="755"/>
      <c r="AFC435" s="755"/>
      <c r="AFD435" s="755"/>
      <c r="AFE435" s="755"/>
      <c r="AFF435" s="755"/>
      <c r="AFG435" s="755"/>
      <c r="AFH435" s="755"/>
      <c r="AFI435" s="755"/>
      <c r="AFJ435" s="755"/>
      <c r="AFK435" s="755"/>
      <c r="AFL435" s="755"/>
      <c r="AFM435" s="755"/>
      <c r="AFN435" s="755"/>
      <c r="AFO435" s="755"/>
      <c r="AFP435" s="755"/>
      <c r="AFQ435" s="755"/>
      <c r="AFR435" s="755"/>
      <c r="AFS435" s="755"/>
      <c r="AFT435" s="755"/>
      <c r="AFU435" s="755"/>
      <c r="AFV435" s="755"/>
      <c r="AFW435" s="755"/>
      <c r="AFX435" s="755"/>
      <c r="AFY435" s="755"/>
      <c r="AFZ435" s="755"/>
      <c r="AGA435" s="755"/>
      <c r="AGB435" s="755"/>
      <c r="AGC435" s="755"/>
      <c r="AGD435" s="755"/>
      <c r="AGE435" s="755"/>
      <c r="AGF435" s="755"/>
      <c r="AGG435" s="755"/>
      <c r="AGH435" s="755"/>
      <c r="AGI435" s="755"/>
      <c r="AGJ435" s="755"/>
      <c r="AGK435" s="755"/>
      <c r="AGL435" s="755"/>
      <c r="AGM435" s="755"/>
      <c r="AGN435" s="755"/>
      <c r="AGO435" s="755"/>
      <c r="AGP435" s="755"/>
      <c r="AGQ435" s="755"/>
      <c r="AGR435" s="755"/>
      <c r="AGS435" s="755"/>
      <c r="AGT435" s="755"/>
      <c r="AGU435" s="755"/>
      <c r="AGV435" s="755"/>
      <c r="AGW435" s="755"/>
      <c r="AGX435" s="755"/>
      <c r="AGY435" s="755"/>
      <c r="AGZ435" s="755"/>
      <c r="AHA435" s="755"/>
      <c r="AHB435" s="755"/>
      <c r="AHC435" s="755"/>
      <c r="AHD435" s="755"/>
      <c r="AHE435" s="755"/>
      <c r="AHF435" s="755"/>
      <c r="AHG435" s="755"/>
      <c r="AHH435" s="755"/>
      <c r="AHI435" s="755"/>
      <c r="AHJ435" s="755"/>
      <c r="AHK435" s="755"/>
      <c r="AHL435" s="755"/>
      <c r="AHM435" s="755"/>
      <c r="AHN435" s="755"/>
      <c r="AHO435" s="755"/>
      <c r="AHP435" s="755"/>
      <c r="AHQ435" s="755"/>
      <c r="AHR435" s="755"/>
      <c r="AHS435" s="755"/>
      <c r="AHT435" s="755"/>
      <c r="AHU435" s="755"/>
      <c r="AHV435" s="755"/>
      <c r="AHW435" s="755"/>
      <c r="AHX435" s="755"/>
      <c r="AHY435" s="755"/>
      <c r="AHZ435" s="755"/>
      <c r="AIA435" s="755"/>
      <c r="AIB435" s="755"/>
      <c r="AIC435" s="755"/>
      <c r="AID435" s="755"/>
      <c r="AIE435" s="755"/>
      <c r="AIF435" s="755"/>
      <c r="AIG435" s="755"/>
      <c r="AIH435" s="755"/>
      <c r="AII435" s="755"/>
      <c r="AIJ435" s="755"/>
      <c r="AIK435" s="755"/>
      <c r="AIL435" s="755"/>
      <c r="AIM435" s="755"/>
      <c r="AIN435" s="755"/>
      <c r="AIO435" s="755"/>
      <c r="AIP435" s="755"/>
      <c r="AIQ435" s="755"/>
      <c r="AIR435" s="755"/>
      <c r="AIS435" s="755"/>
      <c r="AIT435" s="755"/>
      <c r="AIU435" s="755"/>
      <c r="AIV435" s="755"/>
      <c r="AIW435" s="755"/>
      <c r="AIX435" s="755"/>
      <c r="AIY435" s="755"/>
      <c r="AIZ435" s="755"/>
      <c r="AJA435" s="755"/>
      <c r="AJB435" s="755"/>
      <c r="AJC435" s="755"/>
      <c r="AJD435" s="755"/>
      <c r="AJE435" s="755"/>
      <c r="AJF435" s="755"/>
      <c r="AJG435" s="755"/>
      <c r="AJH435" s="755"/>
      <c r="AJI435" s="755"/>
      <c r="AJJ435" s="755"/>
      <c r="AJK435" s="755"/>
      <c r="AJL435" s="755"/>
      <c r="AJM435" s="755"/>
      <c r="AJN435" s="755"/>
      <c r="AJO435" s="755"/>
      <c r="AJP435" s="755"/>
      <c r="AJQ435" s="755"/>
      <c r="AJR435" s="755"/>
      <c r="AJS435" s="755"/>
      <c r="AJT435" s="755"/>
      <c r="AJU435" s="755"/>
      <c r="AJV435" s="755"/>
      <c r="AJW435" s="755"/>
      <c r="AJX435" s="755"/>
      <c r="AJY435" s="755"/>
      <c r="AJZ435" s="755"/>
      <c r="AKA435" s="755"/>
      <c r="AKB435" s="755"/>
      <c r="AKC435" s="755"/>
      <c r="AKD435" s="755"/>
      <c r="AKE435" s="755"/>
      <c r="AKF435" s="755"/>
      <c r="AKG435" s="755"/>
      <c r="AKH435" s="755"/>
      <c r="AKI435" s="755"/>
      <c r="AKJ435" s="755"/>
      <c r="AKK435" s="755"/>
      <c r="AKL435" s="755"/>
      <c r="AKM435" s="755"/>
      <c r="AKN435" s="755"/>
      <c r="AKO435" s="755"/>
      <c r="AKP435" s="755"/>
      <c r="AKQ435" s="755"/>
      <c r="AKR435" s="755"/>
      <c r="AKS435" s="755"/>
      <c r="AKT435" s="755"/>
      <c r="AKU435" s="755"/>
      <c r="AKV435" s="755"/>
      <c r="AKW435" s="755"/>
      <c r="AKX435" s="755"/>
      <c r="AKY435" s="755"/>
      <c r="AKZ435" s="755"/>
      <c r="ALA435" s="755"/>
      <c r="ALB435" s="755"/>
      <c r="ALC435" s="755"/>
      <c r="ALD435" s="755"/>
      <c r="ALE435" s="755"/>
      <c r="ALF435" s="755"/>
      <c r="ALG435" s="755"/>
      <c r="ALH435" s="755"/>
      <c r="ALI435" s="755"/>
      <c r="ALJ435" s="755"/>
      <c r="ALK435" s="755"/>
      <c r="ALL435" s="755"/>
      <c r="ALM435" s="755"/>
      <c r="ALN435" s="755"/>
      <c r="ALO435" s="755"/>
      <c r="ALP435" s="755"/>
      <c r="ALQ435" s="755"/>
      <c r="ALR435" s="755"/>
      <c r="ALS435" s="755"/>
      <c r="ALT435" s="755"/>
      <c r="ALU435" s="755"/>
      <c r="ALV435" s="755"/>
      <c r="ALW435" s="755"/>
      <c r="ALX435" s="755"/>
      <c r="ALY435" s="755"/>
      <c r="ALZ435" s="755"/>
      <c r="AMA435" s="755"/>
      <c r="AMB435" s="755"/>
      <c r="AMC435" s="755"/>
      <c r="AMD435" s="755"/>
      <c r="AME435" s="755"/>
      <c r="AMF435" s="755"/>
      <c r="AMG435" s="755"/>
      <c r="AMH435" s="755"/>
      <c r="AMI435" s="755"/>
      <c r="AMJ435" s="755"/>
      <c r="AMK435" s="755"/>
      <c r="AML435" s="755"/>
      <c r="AMM435" s="755"/>
      <c r="AMN435" s="755"/>
      <c r="AMO435" s="755"/>
      <c r="AMP435" s="755"/>
      <c r="AMQ435" s="755"/>
      <c r="AMR435" s="755"/>
      <c r="AMS435" s="755"/>
      <c r="AMT435" s="755"/>
      <c r="AMU435" s="755"/>
      <c r="AMV435" s="755"/>
      <c r="AMW435" s="755"/>
      <c r="AMX435" s="755"/>
      <c r="AMY435" s="755"/>
      <c r="AMZ435" s="755"/>
      <c r="ANA435" s="755"/>
      <c r="ANB435" s="755"/>
      <c r="ANC435" s="755"/>
      <c r="AND435" s="755"/>
      <c r="ANE435" s="755"/>
      <c r="ANF435" s="755"/>
      <c r="ANG435" s="755"/>
      <c r="ANH435" s="755"/>
      <c r="ANI435" s="755"/>
      <c r="ANJ435" s="755"/>
      <c r="ANK435" s="755"/>
      <c r="ANL435" s="755"/>
      <c r="ANM435" s="755"/>
      <c r="ANN435" s="755"/>
      <c r="ANO435" s="755"/>
      <c r="ANP435" s="755"/>
      <c r="ANQ435" s="755"/>
      <c r="ANR435" s="755"/>
      <c r="ANS435" s="755"/>
      <c r="ANT435" s="755"/>
      <c r="ANU435" s="755"/>
      <c r="ANV435" s="755"/>
      <c r="ANW435" s="755"/>
      <c r="ANX435" s="755"/>
      <c r="ANY435" s="755"/>
      <c r="ANZ435" s="755"/>
      <c r="AOA435" s="755"/>
      <c r="AOB435" s="755"/>
      <c r="AOC435" s="755"/>
      <c r="AOD435" s="755"/>
      <c r="AOE435" s="755"/>
      <c r="AOF435" s="755"/>
      <c r="AOG435" s="755"/>
      <c r="AOH435" s="755"/>
      <c r="AOI435" s="755"/>
      <c r="AOJ435" s="755"/>
      <c r="AOK435" s="755"/>
      <c r="AOL435" s="755"/>
      <c r="AOM435" s="755"/>
      <c r="AON435" s="755"/>
      <c r="AOO435" s="755"/>
      <c r="AOP435" s="755"/>
      <c r="AOQ435" s="755"/>
      <c r="AOR435" s="755"/>
      <c r="AOS435" s="755"/>
      <c r="AOT435" s="755"/>
      <c r="AOU435" s="755"/>
      <c r="AOV435" s="755"/>
      <c r="AOW435" s="755"/>
      <c r="AOX435" s="755"/>
      <c r="AOY435" s="755"/>
      <c r="AOZ435" s="755"/>
      <c r="APA435" s="755"/>
      <c r="APB435" s="755"/>
      <c r="APC435" s="755"/>
      <c r="APD435" s="755"/>
      <c r="APE435" s="755"/>
      <c r="APF435" s="755"/>
      <c r="APG435" s="755"/>
      <c r="APH435" s="755"/>
      <c r="API435" s="755"/>
      <c r="APJ435" s="755"/>
      <c r="APK435" s="755"/>
      <c r="APL435" s="755"/>
      <c r="APM435" s="755"/>
      <c r="APN435" s="755"/>
      <c r="APO435" s="755"/>
      <c r="APP435" s="755"/>
      <c r="APQ435" s="755"/>
      <c r="APR435" s="755"/>
      <c r="APS435" s="755"/>
      <c r="APT435" s="755"/>
      <c r="APU435" s="755"/>
      <c r="APV435" s="755"/>
      <c r="APW435" s="755"/>
      <c r="APX435" s="755"/>
      <c r="APY435" s="755"/>
      <c r="APZ435" s="755"/>
      <c r="AQA435" s="755"/>
      <c r="AQB435" s="755"/>
      <c r="AQC435" s="755"/>
      <c r="AQD435" s="755"/>
      <c r="AQE435" s="755"/>
      <c r="AQF435" s="755"/>
      <c r="AQG435" s="755"/>
      <c r="AQH435" s="755"/>
      <c r="AQI435" s="755"/>
      <c r="AQJ435" s="755"/>
      <c r="AQK435" s="755"/>
      <c r="AQL435" s="755"/>
      <c r="AQM435" s="755"/>
      <c r="AQN435" s="755"/>
      <c r="AQO435" s="755"/>
      <c r="AQP435" s="755"/>
      <c r="AQQ435" s="755"/>
      <c r="AQR435" s="755"/>
      <c r="AQS435" s="755"/>
      <c r="AQT435" s="755"/>
      <c r="AQU435" s="755"/>
      <c r="AQV435" s="755"/>
      <c r="AQW435" s="755"/>
      <c r="AQX435" s="755"/>
      <c r="AQY435" s="755"/>
      <c r="AQZ435" s="755"/>
      <c r="ARA435" s="755"/>
      <c r="ARB435" s="755"/>
      <c r="ARC435" s="755"/>
      <c r="ARD435" s="755"/>
      <c r="ARE435" s="755"/>
      <c r="ARF435" s="755"/>
      <c r="ARG435" s="755"/>
      <c r="ARH435" s="755"/>
      <c r="ARI435" s="755"/>
      <c r="ARJ435" s="755"/>
      <c r="ARK435" s="755"/>
      <c r="ARL435" s="755"/>
      <c r="ARM435" s="755"/>
      <c r="ARN435" s="755"/>
      <c r="ARO435" s="755"/>
      <c r="ARP435" s="755"/>
      <c r="ARQ435" s="755"/>
      <c r="ARR435" s="755"/>
      <c r="ARS435" s="755"/>
      <c r="ART435" s="755"/>
      <c r="ARU435" s="755"/>
      <c r="ARV435" s="755"/>
      <c r="ARW435" s="755"/>
      <c r="ARX435" s="755"/>
      <c r="ARY435" s="755"/>
      <c r="ARZ435" s="755"/>
      <c r="ASA435" s="755"/>
      <c r="ASB435" s="755"/>
      <c r="ASC435" s="755"/>
      <c r="ASD435" s="755"/>
      <c r="ASE435" s="755"/>
      <c r="ASF435" s="755"/>
      <c r="ASG435" s="755"/>
      <c r="ASH435" s="755"/>
      <c r="ASI435" s="755"/>
      <c r="ASJ435" s="755"/>
      <c r="ASK435" s="755"/>
      <c r="ASL435" s="755"/>
      <c r="ASM435" s="755"/>
      <c r="ASN435" s="755"/>
      <c r="ASO435" s="755"/>
      <c r="ASP435" s="755"/>
      <c r="ASQ435" s="755"/>
      <c r="ASR435" s="755"/>
      <c r="ASS435" s="755"/>
      <c r="AST435" s="755"/>
      <c r="ASU435" s="755"/>
      <c r="ASV435" s="755"/>
      <c r="ASW435" s="755"/>
      <c r="ASX435" s="755"/>
      <c r="ASY435" s="755"/>
      <c r="ASZ435" s="755"/>
      <c r="ATA435" s="755"/>
      <c r="ATB435" s="755"/>
      <c r="ATC435" s="755"/>
      <c r="ATD435" s="755"/>
      <c r="ATE435" s="755"/>
      <c r="ATF435" s="755"/>
      <c r="ATG435" s="755"/>
      <c r="ATH435" s="755"/>
      <c r="ATI435" s="755"/>
      <c r="ATJ435" s="755"/>
      <c r="ATK435" s="755"/>
      <c r="ATL435" s="755"/>
      <c r="ATM435" s="755"/>
      <c r="ATN435" s="755"/>
      <c r="ATO435" s="755"/>
      <c r="ATP435" s="755"/>
      <c r="ATQ435" s="755"/>
      <c r="ATR435" s="755"/>
      <c r="ATS435" s="755"/>
      <c r="ATT435" s="755"/>
      <c r="ATU435" s="755"/>
      <c r="ATV435" s="755"/>
      <c r="ATW435" s="755"/>
      <c r="ATX435" s="755"/>
      <c r="ATY435" s="755"/>
      <c r="ATZ435" s="755"/>
      <c r="AUA435" s="755"/>
      <c r="AUB435" s="755"/>
      <c r="AUC435" s="755"/>
      <c r="AUD435" s="755"/>
      <c r="AUE435" s="755"/>
      <c r="AUF435" s="755"/>
      <c r="AUG435" s="755"/>
      <c r="AUH435" s="755"/>
      <c r="AUI435" s="755"/>
      <c r="AUJ435" s="755"/>
      <c r="AUK435" s="755"/>
      <c r="AUL435" s="755"/>
      <c r="AUM435" s="755"/>
      <c r="AUN435" s="755"/>
      <c r="AUO435" s="755"/>
      <c r="AUP435" s="755"/>
      <c r="AUQ435" s="755"/>
      <c r="AUR435" s="755"/>
      <c r="AUS435" s="755"/>
      <c r="AUT435" s="755"/>
      <c r="AUU435" s="755"/>
      <c r="AUV435" s="755"/>
      <c r="AUW435" s="755"/>
      <c r="AUX435" s="755"/>
      <c r="AUY435" s="755"/>
      <c r="AUZ435" s="755"/>
      <c r="AVA435" s="755"/>
      <c r="AVB435" s="755"/>
      <c r="AVC435" s="755"/>
      <c r="AVD435" s="755"/>
      <c r="AVE435" s="755"/>
      <c r="AVF435" s="755"/>
      <c r="AVG435" s="755"/>
      <c r="AVH435" s="755"/>
      <c r="AVI435" s="755"/>
      <c r="AVJ435" s="755"/>
      <c r="AVK435" s="755"/>
      <c r="AVL435" s="755"/>
      <c r="AVM435" s="755"/>
      <c r="AVN435" s="755"/>
      <c r="AVO435" s="755"/>
      <c r="AVP435" s="755"/>
      <c r="AVQ435" s="755"/>
      <c r="AVR435" s="755"/>
      <c r="AVS435" s="755"/>
      <c r="AVT435" s="755"/>
      <c r="AVU435" s="755"/>
      <c r="AVV435" s="755"/>
      <c r="AVW435" s="755"/>
      <c r="AVX435" s="755"/>
      <c r="AVY435" s="755"/>
      <c r="AVZ435" s="755"/>
      <c r="AWA435" s="755"/>
      <c r="AWB435" s="755"/>
      <c r="AWC435" s="755"/>
      <c r="AWD435" s="755"/>
      <c r="AWE435" s="755"/>
      <c r="AWF435" s="755"/>
      <c r="AWG435" s="755"/>
      <c r="AWH435" s="755"/>
      <c r="AWI435" s="755"/>
      <c r="AWJ435" s="755"/>
      <c r="AWK435" s="755"/>
      <c r="AWL435" s="755"/>
      <c r="AWM435" s="755"/>
      <c r="AWN435" s="755"/>
      <c r="AWO435" s="755"/>
      <c r="AWP435" s="755"/>
      <c r="AWQ435" s="755"/>
      <c r="AWR435" s="755"/>
      <c r="AWS435" s="755"/>
      <c r="AWT435" s="755"/>
      <c r="AWU435" s="755"/>
      <c r="AWV435" s="755"/>
      <c r="AWW435" s="755"/>
      <c r="AWX435" s="755"/>
      <c r="AWY435" s="755"/>
      <c r="AWZ435" s="755"/>
      <c r="AXA435" s="755"/>
      <c r="AXB435" s="755"/>
      <c r="AXC435" s="755"/>
      <c r="AXD435" s="755"/>
      <c r="AXE435" s="755"/>
      <c r="AXF435" s="755"/>
      <c r="AXG435" s="755"/>
      <c r="AXH435" s="755"/>
      <c r="AXI435" s="755"/>
      <c r="AXJ435" s="755"/>
      <c r="AXK435" s="755"/>
      <c r="AXL435" s="755"/>
      <c r="AXM435" s="755"/>
      <c r="AXN435" s="755"/>
      <c r="AXO435" s="755"/>
      <c r="AXP435" s="755"/>
      <c r="AXQ435" s="755"/>
      <c r="AXR435" s="755"/>
      <c r="AXS435" s="755"/>
      <c r="AXT435" s="755"/>
      <c r="AXU435" s="755"/>
      <c r="AXV435" s="755"/>
      <c r="AXW435" s="755"/>
      <c r="AXX435" s="755"/>
      <c r="AXY435" s="755"/>
      <c r="AXZ435" s="755"/>
      <c r="AYA435" s="755"/>
      <c r="AYB435" s="755"/>
      <c r="AYC435" s="755"/>
      <c r="AYD435" s="755"/>
      <c r="AYE435" s="755"/>
      <c r="AYF435" s="755"/>
      <c r="AYG435" s="755"/>
      <c r="AYH435" s="755"/>
      <c r="AYI435" s="755"/>
      <c r="AYJ435" s="755"/>
      <c r="AYK435" s="755"/>
      <c r="AYL435" s="755"/>
      <c r="AYM435" s="755"/>
      <c r="AYN435" s="755"/>
      <c r="AYO435" s="755"/>
      <c r="AYP435" s="755"/>
      <c r="AYQ435" s="755"/>
      <c r="AYR435" s="755"/>
      <c r="AYS435" s="755"/>
      <c r="AYT435" s="755"/>
      <c r="AYU435" s="755"/>
      <c r="AYV435" s="755"/>
      <c r="AYW435" s="755"/>
      <c r="AYX435" s="755"/>
      <c r="AYY435" s="755"/>
      <c r="AYZ435" s="755"/>
      <c r="AZA435" s="755"/>
      <c r="AZB435" s="755"/>
      <c r="AZC435" s="755"/>
      <c r="AZD435" s="755"/>
      <c r="AZE435" s="755"/>
      <c r="AZF435" s="755"/>
      <c r="AZG435" s="755"/>
      <c r="AZH435" s="755"/>
      <c r="AZI435" s="755"/>
      <c r="AZJ435" s="755"/>
      <c r="AZK435" s="755"/>
      <c r="AZL435" s="755"/>
      <c r="AZM435" s="755"/>
      <c r="AZN435" s="755"/>
      <c r="AZO435" s="755"/>
      <c r="AZP435" s="755"/>
      <c r="AZQ435" s="755"/>
      <c r="AZR435" s="755"/>
      <c r="AZS435" s="755"/>
      <c r="AZT435" s="755"/>
      <c r="AZU435" s="755"/>
      <c r="AZV435" s="755"/>
      <c r="AZW435" s="755"/>
      <c r="AZX435" s="755"/>
      <c r="AZY435" s="755"/>
      <c r="AZZ435" s="755"/>
      <c r="BAA435" s="755"/>
      <c r="BAB435" s="755"/>
      <c r="BAC435" s="755"/>
      <c r="BAD435" s="755"/>
      <c r="BAE435" s="755"/>
      <c r="BAF435" s="755"/>
      <c r="BAG435" s="755"/>
      <c r="BAH435" s="755"/>
      <c r="BAI435" s="755"/>
      <c r="BAJ435" s="755"/>
      <c r="BAK435" s="755"/>
      <c r="BAL435" s="755"/>
      <c r="BAM435" s="755"/>
      <c r="BAN435" s="755"/>
      <c r="BAO435" s="755"/>
      <c r="BAP435" s="755"/>
      <c r="BAQ435" s="755"/>
      <c r="BAR435" s="755"/>
      <c r="BAS435" s="755"/>
      <c r="BAT435" s="755"/>
      <c r="BAU435" s="755"/>
      <c r="BAV435" s="755"/>
      <c r="BAW435" s="755"/>
      <c r="BAX435" s="755"/>
      <c r="BAY435" s="755"/>
      <c r="BAZ435" s="755"/>
      <c r="BBA435" s="755"/>
      <c r="BBB435" s="755"/>
      <c r="BBC435" s="755"/>
      <c r="BBD435" s="755"/>
      <c r="BBE435" s="755"/>
      <c r="BBF435" s="755"/>
      <c r="BBG435" s="755"/>
      <c r="BBH435" s="755"/>
      <c r="BBI435" s="755"/>
      <c r="BBJ435" s="755"/>
      <c r="BBK435" s="755"/>
      <c r="BBL435" s="755"/>
      <c r="BBM435" s="755"/>
      <c r="BBN435" s="755"/>
      <c r="BBO435" s="755"/>
      <c r="BBP435" s="755"/>
      <c r="BBQ435" s="755"/>
      <c r="BBR435" s="755"/>
      <c r="BBS435" s="755"/>
      <c r="BBT435" s="755"/>
      <c r="BBU435" s="755"/>
      <c r="BBV435" s="755"/>
      <c r="BBW435" s="755"/>
      <c r="BBX435" s="755"/>
      <c r="BBY435" s="755"/>
      <c r="BBZ435" s="755"/>
      <c r="BCA435" s="755"/>
      <c r="BCB435" s="755"/>
      <c r="BCC435" s="755"/>
      <c r="BCD435" s="755"/>
      <c r="BCE435" s="755"/>
      <c r="BCF435" s="755"/>
      <c r="BCG435" s="755"/>
      <c r="BCH435" s="755"/>
      <c r="BCI435" s="755"/>
      <c r="BCJ435" s="755"/>
      <c r="BCK435" s="755"/>
      <c r="BCL435" s="755"/>
      <c r="BCM435" s="755"/>
      <c r="BCN435" s="755"/>
      <c r="BCO435" s="755"/>
      <c r="BCP435" s="755"/>
      <c r="BCQ435" s="755"/>
      <c r="BCR435" s="755"/>
      <c r="BCS435" s="755"/>
      <c r="BCT435" s="755"/>
      <c r="BCU435" s="755"/>
      <c r="BCV435" s="755"/>
      <c r="BCW435" s="755"/>
      <c r="BCX435" s="755"/>
      <c r="BCY435" s="755"/>
      <c r="BCZ435" s="755"/>
      <c r="BDA435" s="755"/>
      <c r="BDB435" s="755"/>
      <c r="BDC435" s="755"/>
      <c r="BDD435" s="755"/>
      <c r="BDE435" s="755"/>
      <c r="BDF435" s="755"/>
      <c r="BDG435" s="755"/>
      <c r="BDH435" s="755"/>
      <c r="BDI435" s="755"/>
      <c r="BDJ435" s="755"/>
      <c r="BDK435" s="755"/>
      <c r="BDL435" s="755"/>
      <c r="BDM435" s="755"/>
      <c r="BDN435" s="755"/>
      <c r="BDO435" s="755"/>
      <c r="BDP435" s="755"/>
      <c r="BDQ435" s="755"/>
      <c r="BDR435" s="755"/>
      <c r="BDS435" s="755"/>
      <c r="BDT435" s="755"/>
      <c r="BDU435" s="755"/>
      <c r="BDV435" s="755"/>
      <c r="BDW435" s="755"/>
      <c r="BDX435" s="755"/>
      <c r="BDY435" s="755"/>
      <c r="BDZ435" s="755"/>
      <c r="BEA435" s="755"/>
      <c r="BEB435" s="755"/>
      <c r="BEC435" s="755"/>
      <c r="BED435" s="755"/>
      <c r="BEE435" s="755"/>
      <c r="BEF435" s="755"/>
      <c r="BEG435" s="755"/>
      <c r="BEH435" s="755"/>
      <c r="BEI435" s="755"/>
      <c r="BEJ435" s="755"/>
      <c r="BEK435" s="755"/>
      <c r="BEL435" s="755"/>
      <c r="BEM435" s="755"/>
      <c r="BEN435" s="755"/>
      <c r="BEO435" s="755"/>
      <c r="BEP435" s="755"/>
      <c r="BEQ435" s="755"/>
      <c r="BER435" s="755"/>
      <c r="BES435" s="755"/>
      <c r="BET435" s="755"/>
      <c r="BEU435" s="755"/>
      <c r="BEV435" s="755"/>
      <c r="BEW435" s="755"/>
      <c r="BEX435" s="755"/>
      <c r="BEY435" s="755"/>
      <c r="BEZ435" s="755"/>
      <c r="BFA435" s="755"/>
      <c r="BFB435" s="755"/>
      <c r="BFC435" s="755"/>
      <c r="BFD435" s="755"/>
      <c r="BFE435" s="755"/>
      <c r="BFF435" s="755"/>
      <c r="BFG435" s="755"/>
      <c r="BFH435" s="755"/>
      <c r="BFI435" s="755"/>
      <c r="BFJ435" s="755"/>
      <c r="BFK435" s="755"/>
      <c r="BFL435" s="755"/>
      <c r="BFM435" s="755"/>
      <c r="BFN435" s="755"/>
      <c r="BFO435" s="755"/>
      <c r="BFP435" s="755"/>
      <c r="BFQ435" s="755"/>
      <c r="BFR435" s="755"/>
      <c r="BFS435" s="755"/>
      <c r="BFT435" s="755"/>
      <c r="BFU435" s="755"/>
      <c r="BFV435" s="755"/>
      <c r="BFW435" s="755"/>
      <c r="BFX435" s="755"/>
      <c r="BFY435" s="755"/>
      <c r="BFZ435" s="755"/>
      <c r="BGA435" s="755"/>
      <c r="BGB435" s="755"/>
      <c r="BGC435" s="755"/>
      <c r="BGD435" s="755"/>
      <c r="BGE435" s="755"/>
      <c r="BGF435" s="755"/>
      <c r="BGG435" s="755"/>
      <c r="BGH435" s="755"/>
      <c r="BGI435" s="755"/>
      <c r="BGJ435" s="755"/>
      <c r="BGK435" s="755"/>
      <c r="BGL435" s="755"/>
      <c r="BGM435" s="755"/>
      <c r="BGN435" s="755"/>
      <c r="BGO435" s="755"/>
      <c r="BGP435" s="755"/>
      <c r="BGQ435" s="755"/>
      <c r="BGR435" s="755"/>
      <c r="BGS435" s="755"/>
      <c r="BGT435" s="755"/>
      <c r="BGU435" s="755"/>
      <c r="BGV435" s="755"/>
      <c r="BGW435" s="755"/>
      <c r="BGX435" s="755"/>
      <c r="BGY435" s="755"/>
      <c r="BGZ435" s="755"/>
      <c r="BHA435" s="755"/>
      <c r="BHB435" s="755"/>
      <c r="BHC435" s="755"/>
      <c r="BHD435" s="755"/>
      <c r="BHE435" s="755"/>
      <c r="BHF435" s="755"/>
      <c r="BHG435" s="755"/>
      <c r="BHH435" s="755"/>
      <c r="BHI435" s="755"/>
      <c r="BHJ435" s="755"/>
      <c r="BHK435" s="755"/>
      <c r="BHL435" s="755"/>
      <c r="BHM435" s="755"/>
      <c r="BHN435" s="755"/>
      <c r="BHO435" s="755"/>
      <c r="BHP435" s="755"/>
      <c r="BHQ435" s="755"/>
      <c r="BHR435" s="755"/>
      <c r="BHS435" s="755"/>
      <c r="BHT435" s="755"/>
      <c r="BHU435" s="755"/>
      <c r="BHV435" s="755"/>
      <c r="BHW435" s="755"/>
      <c r="BHX435" s="755"/>
      <c r="BHY435" s="755"/>
      <c r="BHZ435" s="755"/>
      <c r="BIA435" s="755"/>
      <c r="BIB435" s="755"/>
      <c r="BIC435" s="755"/>
      <c r="BID435" s="755"/>
      <c r="BIE435" s="755"/>
      <c r="BIF435" s="755"/>
      <c r="BIG435" s="755"/>
      <c r="BIH435" s="755"/>
      <c r="BII435" s="755"/>
      <c r="BIJ435" s="755"/>
      <c r="BIK435" s="755"/>
      <c r="BIL435" s="755"/>
      <c r="BIM435" s="755"/>
      <c r="BIN435" s="755"/>
      <c r="BIO435" s="755"/>
      <c r="BIP435" s="755"/>
      <c r="BIQ435" s="755"/>
      <c r="BIR435" s="755"/>
      <c r="BIS435" s="755"/>
      <c r="BIT435" s="755"/>
      <c r="BIU435" s="755"/>
      <c r="BIV435" s="755"/>
      <c r="BIW435" s="755"/>
      <c r="BIX435" s="755"/>
      <c r="BIY435" s="755"/>
      <c r="BIZ435" s="755"/>
      <c r="BJA435" s="755"/>
      <c r="BJB435" s="755"/>
      <c r="BJC435" s="755"/>
      <c r="BJD435" s="755"/>
      <c r="BJE435" s="755"/>
      <c r="BJF435" s="755"/>
      <c r="BJG435" s="755"/>
      <c r="BJH435" s="755"/>
      <c r="BJI435" s="755"/>
      <c r="BJJ435" s="755"/>
      <c r="BJK435" s="755"/>
      <c r="BJL435" s="755"/>
      <c r="BJM435" s="755"/>
      <c r="BJN435" s="755"/>
      <c r="BJO435" s="755"/>
      <c r="BJP435" s="755"/>
      <c r="BJQ435" s="755"/>
      <c r="BJR435" s="755"/>
      <c r="BJS435" s="755"/>
      <c r="BJT435" s="755"/>
      <c r="BJU435" s="755"/>
      <c r="BJV435" s="755"/>
      <c r="BJW435" s="755"/>
      <c r="BJX435" s="755"/>
      <c r="BJY435" s="755"/>
      <c r="BJZ435" s="755"/>
      <c r="BKA435" s="755"/>
      <c r="BKB435" s="755"/>
      <c r="BKC435" s="755"/>
      <c r="BKD435" s="755"/>
      <c r="BKE435" s="755"/>
      <c r="BKF435" s="755"/>
      <c r="BKG435" s="755"/>
      <c r="BKH435" s="755"/>
      <c r="BKI435" s="755"/>
      <c r="BKJ435" s="755"/>
      <c r="BKK435" s="755"/>
      <c r="BKL435" s="755"/>
      <c r="BKM435" s="755"/>
      <c r="BKN435" s="755"/>
      <c r="BKO435" s="755"/>
      <c r="BKP435" s="755"/>
      <c r="BKQ435" s="755"/>
      <c r="BKR435" s="755"/>
      <c r="BKS435" s="755"/>
      <c r="BKT435" s="755"/>
      <c r="BKU435" s="755"/>
      <c r="BKV435" s="755"/>
      <c r="BKW435" s="755"/>
      <c r="BKX435" s="755"/>
      <c r="BKY435" s="755"/>
      <c r="BKZ435" s="755"/>
      <c r="BLA435" s="755"/>
      <c r="BLB435" s="755"/>
      <c r="BLC435" s="755"/>
      <c r="BLD435" s="755"/>
      <c r="BLE435" s="755"/>
      <c r="BLF435" s="755"/>
      <c r="BLG435" s="755"/>
      <c r="BLH435" s="755"/>
      <c r="BLI435" s="755"/>
      <c r="BLJ435" s="755"/>
      <c r="BLK435" s="755"/>
      <c r="BLL435" s="755"/>
      <c r="BLM435" s="755"/>
      <c r="BLN435" s="755"/>
      <c r="BLO435" s="755"/>
      <c r="BLP435" s="755"/>
      <c r="BLQ435" s="755"/>
      <c r="BLR435" s="755"/>
      <c r="BLS435" s="755"/>
      <c r="BLT435" s="755"/>
      <c r="BLU435" s="755"/>
      <c r="BLV435" s="755"/>
      <c r="BLW435" s="755"/>
      <c r="BLX435" s="755"/>
      <c r="BLY435" s="755"/>
      <c r="BLZ435" s="755"/>
      <c r="BMA435" s="755"/>
      <c r="BMB435" s="755"/>
      <c r="BMC435" s="755"/>
      <c r="BMD435" s="755"/>
      <c r="BME435" s="755"/>
      <c r="BMF435" s="755"/>
      <c r="BMG435" s="755"/>
      <c r="BMH435" s="755"/>
      <c r="BMI435" s="755"/>
      <c r="BMJ435" s="755"/>
      <c r="BMK435" s="755"/>
      <c r="BML435" s="755"/>
      <c r="BMM435" s="755"/>
      <c r="BMN435" s="755"/>
      <c r="BMO435" s="755"/>
      <c r="BMP435" s="755"/>
      <c r="BMQ435" s="755"/>
      <c r="BMR435" s="755"/>
      <c r="BMS435" s="755"/>
      <c r="BMT435" s="755"/>
      <c r="BMU435" s="755"/>
      <c r="BMV435" s="755"/>
      <c r="BMW435" s="755"/>
      <c r="BMX435" s="755"/>
      <c r="BMY435" s="755"/>
      <c r="BMZ435" s="755"/>
      <c r="BNA435" s="755"/>
      <c r="BNB435" s="755"/>
      <c r="BNC435" s="755"/>
      <c r="BND435" s="755"/>
      <c r="BNE435" s="755"/>
      <c r="BNF435" s="755"/>
      <c r="BNG435" s="755"/>
      <c r="BNH435" s="755"/>
      <c r="BNI435" s="755"/>
      <c r="BNJ435" s="755"/>
      <c r="BNK435" s="755"/>
      <c r="BNL435" s="755"/>
      <c r="BNM435" s="755"/>
      <c r="BNN435" s="755"/>
      <c r="BNO435" s="755"/>
      <c r="BNP435" s="755"/>
      <c r="BNQ435" s="755"/>
      <c r="BNR435" s="755"/>
      <c r="BNS435" s="755"/>
      <c r="BNT435" s="755"/>
      <c r="BNU435" s="755"/>
      <c r="BNV435" s="755"/>
      <c r="BNW435" s="755"/>
      <c r="BNX435" s="755"/>
      <c r="BNY435" s="755"/>
      <c r="BNZ435" s="755"/>
      <c r="BOA435" s="755"/>
      <c r="BOB435" s="755"/>
      <c r="BOC435" s="755"/>
      <c r="BOD435" s="755"/>
      <c r="BOE435" s="755"/>
      <c r="BOF435" s="755"/>
      <c r="BOG435" s="755"/>
      <c r="BOH435" s="755"/>
      <c r="BOI435" s="755"/>
      <c r="BOJ435" s="755"/>
      <c r="BOK435" s="755"/>
      <c r="BOL435" s="755"/>
      <c r="BOM435" s="755"/>
      <c r="BON435" s="755"/>
      <c r="BOO435" s="755"/>
      <c r="BOP435" s="755"/>
      <c r="BOQ435" s="755"/>
      <c r="BOR435" s="755"/>
      <c r="BOS435" s="755"/>
      <c r="BOT435" s="755"/>
      <c r="BOU435" s="755"/>
      <c r="BOV435" s="755"/>
      <c r="BOW435" s="755"/>
      <c r="BOX435" s="755"/>
      <c r="BOY435" s="755"/>
      <c r="BOZ435" s="755"/>
      <c r="BPA435" s="755"/>
      <c r="BPB435" s="755"/>
      <c r="BPC435" s="755"/>
      <c r="BPD435" s="755"/>
      <c r="BPE435" s="755"/>
      <c r="BPF435" s="755"/>
      <c r="BPG435" s="755"/>
      <c r="BPH435" s="755"/>
      <c r="BPI435" s="755"/>
      <c r="BPJ435" s="755"/>
      <c r="BPK435" s="755"/>
      <c r="BPL435" s="755"/>
      <c r="BPM435" s="755"/>
      <c r="BPN435" s="755"/>
      <c r="BPO435" s="755"/>
      <c r="BPP435" s="755"/>
      <c r="BPQ435" s="755"/>
      <c r="BPR435" s="755"/>
      <c r="BPS435" s="755"/>
      <c r="BPT435" s="755"/>
      <c r="BPU435" s="755"/>
      <c r="BPV435" s="755"/>
      <c r="BPW435" s="755"/>
      <c r="BPX435" s="755"/>
      <c r="BPY435" s="755"/>
      <c r="BPZ435" s="755"/>
      <c r="BQA435" s="755"/>
      <c r="BQB435" s="755"/>
      <c r="BQC435" s="755"/>
      <c r="BQD435" s="755"/>
      <c r="BQE435" s="755"/>
      <c r="BQF435" s="755"/>
      <c r="BQG435" s="755"/>
      <c r="BQH435" s="755"/>
      <c r="BQI435" s="755"/>
      <c r="BQJ435" s="755"/>
      <c r="BQK435" s="755"/>
      <c r="BQL435" s="755"/>
      <c r="BQM435" s="755"/>
      <c r="BQN435" s="755"/>
      <c r="BQO435" s="755"/>
      <c r="BQP435" s="755"/>
      <c r="BQQ435" s="755"/>
      <c r="BQR435" s="755"/>
      <c r="BQS435" s="755"/>
      <c r="BQT435" s="755"/>
      <c r="BQU435" s="755"/>
      <c r="BQV435" s="755"/>
      <c r="BQW435" s="755"/>
      <c r="BQX435" s="755"/>
      <c r="BQY435" s="755"/>
      <c r="BQZ435" s="755"/>
      <c r="BRA435" s="755"/>
      <c r="BRB435" s="755"/>
      <c r="BRC435" s="755"/>
      <c r="BRD435" s="755"/>
      <c r="BRE435" s="755"/>
      <c r="BRF435" s="755"/>
      <c r="BRG435" s="755"/>
      <c r="BRH435" s="755"/>
      <c r="BRI435" s="755"/>
      <c r="BRJ435" s="755"/>
      <c r="BRK435" s="755"/>
      <c r="BRL435" s="755"/>
      <c r="BRM435" s="755"/>
      <c r="BRN435" s="755"/>
      <c r="BRO435" s="755"/>
      <c r="BRP435" s="755"/>
      <c r="BRQ435" s="755"/>
      <c r="BRR435" s="755"/>
      <c r="BRS435" s="755"/>
      <c r="BRT435" s="755"/>
      <c r="BRU435" s="755"/>
      <c r="BRV435" s="755"/>
      <c r="BRW435" s="755"/>
      <c r="BRX435" s="755"/>
      <c r="BRY435" s="755"/>
      <c r="BRZ435" s="755"/>
      <c r="BSA435" s="755"/>
      <c r="BSB435" s="755"/>
      <c r="BSC435" s="755"/>
      <c r="BSD435" s="755"/>
      <c r="BSE435" s="755"/>
      <c r="BSF435" s="755"/>
      <c r="BSG435" s="755"/>
      <c r="BSH435" s="755"/>
      <c r="BSI435" s="755"/>
      <c r="BSJ435" s="755"/>
      <c r="BSK435" s="755"/>
      <c r="BSL435" s="755"/>
      <c r="BSM435" s="755"/>
      <c r="BSN435" s="755"/>
      <c r="BSO435" s="755"/>
      <c r="BSP435" s="755"/>
      <c r="BSQ435" s="755"/>
      <c r="BSR435" s="755"/>
      <c r="BSS435" s="755"/>
      <c r="BST435" s="755"/>
      <c r="BSU435" s="755"/>
      <c r="BSV435" s="755"/>
      <c r="BSW435" s="755"/>
      <c r="BSX435" s="755"/>
      <c r="BSY435" s="755"/>
      <c r="BSZ435" s="755"/>
      <c r="BTA435" s="755"/>
      <c r="BTB435" s="755"/>
      <c r="BTC435" s="755"/>
      <c r="BTD435" s="755"/>
      <c r="BTE435" s="755"/>
      <c r="BTF435" s="755"/>
      <c r="BTG435" s="755"/>
      <c r="BTH435" s="755"/>
      <c r="BTI435" s="755"/>
      <c r="BTJ435" s="755"/>
      <c r="BTK435" s="755"/>
      <c r="BTL435" s="755"/>
      <c r="BTM435" s="755"/>
      <c r="BTN435" s="755"/>
      <c r="BTO435" s="755"/>
      <c r="BTP435" s="755"/>
      <c r="BTQ435" s="755"/>
      <c r="BTR435" s="755"/>
      <c r="BTS435" s="755"/>
      <c r="BTT435" s="755"/>
      <c r="BTU435" s="755"/>
      <c r="BTV435" s="755"/>
      <c r="BTW435" s="755"/>
      <c r="BTX435" s="755"/>
      <c r="BTY435" s="755"/>
      <c r="BTZ435" s="755"/>
      <c r="BUA435" s="755"/>
      <c r="BUB435" s="755"/>
      <c r="BUC435" s="755"/>
      <c r="BUD435" s="755"/>
      <c r="BUE435" s="755"/>
      <c r="BUF435" s="755"/>
      <c r="BUG435" s="755"/>
      <c r="BUH435" s="755"/>
      <c r="BUI435" s="755"/>
      <c r="BUJ435" s="755"/>
      <c r="BUK435" s="755"/>
      <c r="BUL435" s="755"/>
      <c r="BUM435" s="755"/>
      <c r="BUN435" s="755"/>
      <c r="BUO435" s="755"/>
      <c r="BUP435" s="755"/>
      <c r="BUQ435" s="755"/>
      <c r="BUR435" s="755"/>
      <c r="BUS435" s="755"/>
      <c r="BUT435" s="755"/>
      <c r="BUU435" s="755"/>
      <c r="BUV435" s="755"/>
      <c r="BUW435" s="755"/>
      <c r="BUX435" s="755"/>
      <c r="BUY435" s="755"/>
      <c r="BUZ435" s="755"/>
      <c r="BVA435" s="755"/>
      <c r="BVB435" s="755"/>
      <c r="BVC435" s="755"/>
      <c r="BVD435" s="755"/>
      <c r="BVE435" s="755"/>
      <c r="BVF435" s="755"/>
      <c r="BVG435" s="755"/>
      <c r="BVH435" s="755"/>
      <c r="BVI435" s="755"/>
      <c r="BVJ435" s="755"/>
      <c r="BVK435" s="755"/>
      <c r="BVL435" s="755"/>
      <c r="BVM435" s="755"/>
      <c r="BVN435" s="755"/>
      <c r="BVO435" s="755"/>
      <c r="BVP435" s="755"/>
      <c r="BVQ435" s="755"/>
      <c r="BVR435" s="755"/>
      <c r="BVS435" s="755"/>
      <c r="BVT435" s="755"/>
      <c r="BVU435" s="755"/>
      <c r="BVV435" s="755"/>
      <c r="BVW435" s="755"/>
      <c r="BVX435" s="755"/>
      <c r="BVY435" s="755"/>
      <c r="BVZ435" s="755"/>
      <c r="BWA435" s="755"/>
      <c r="BWB435" s="755"/>
      <c r="BWC435" s="755"/>
      <c r="BWD435" s="755"/>
      <c r="BWE435" s="755"/>
      <c r="BWF435" s="755"/>
      <c r="BWG435" s="755"/>
      <c r="BWH435" s="755"/>
      <c r="BWI435" s="755"/>
      <c r="BWJ435" s="755"/>
      <c r="BWK435" s="755"/>
      <c r="BWL435" s="755"/>
      <c r="BWM435" s="755"/>
      <c r="BWN435" s="755"/>
      <c r="BWO435" s="755"/>
      <c r="BWP435" s="755"/>
      <c r="BWQ435" s="755"/>
      <c r="BWR435" s="755"/>
      <c r="BWS435" s="755"/>
      <c r="BWT435" s="755"/>
      <c r="BWU435" s="755"/>
      <c r="BWV435" s="755"/>
      <c r="BWW435" s="755"/>
      <c r="BWX435" s="755"/>
      <c r="BWY435" s="755"/>
      <c r="BWZ435" s="755"/>
      <c r="BXA435" s="755"/>
      <c r="BXB435" s="755"/>
      <c r="BXC435" s="755"/>
      <c r="BXD435" s="755"/>
      <c r="BXE435" s="755"/>
      <c r="BXF435" s="755"/>
      <c r="BXG435" s="755"/>
      <c r="BXH435" s="755"/>
      <c r="BXI435" s="755"/>
      <c r="BXJ435" s="755"/>
      <c r="BXK435" s="755"/>
      <c r="BXL435" s="755"/>
      <c r="BXM435" s="755"/>
      <c r="BXN435" s="755"/>
      <c r="BXO435" s="755"/>
      <c r="BXP435" s="755"/>
      <c r="BXQ435" s="755"/>
      <c r="BXR435" s="755"/>
      <c r="BXS435" s="755"/>
      <c r="BXT435" s="755"/>
      <c r="BXU435" s="755"/>
      <c r="BXV435" s="755"/>
      <c r="BXW435" s="755"/>
      <c r="BXX435" s="755"/>
      <c r="BXY435" s="755"/>
      <c r="BXZ435" s="755"/>
      <c r="BYA435" s="755"/>
      <c r="BYB435" s="755"/>
      <c r="BYC435" s="755"/>
      <c r="BYD435" s="755"/>
      <c r="BYE435" s="755"/>
      <c r="BYF435" s="755"/>
      <c r="BYG435" s="755"/>
      <c r="BYH435" s="755"/>
      <c r="BYI435" s="755"/>
      <c r="BYJ435" s="755"/>
      <c r="BYK435" s="755"/>
      <c r="BYL435" s="755"/>
      <c r="BYM435" s="755"/>
      <c r="BYN435" s="755"/>
      <c r="BYO435" s="755"/>
      <c r="BYP435" s="755"/>
      <c r="BYQ435" s="755"/>
      <c r="BYR435" s="755"/>
      <c r="BYS435" s="755"/>
      <c r="BYT435" s="755"/>
      <c r="BYU435" s="755"/>
      <c r="BYV435" s="755"/>
      <c r="BYW435" s="755"/>
      <c r="BYX435" s="755"/>
      <c r="BYY435" s="755"/>
      <c r="BYZ435" s="755"/>
      <c r="BZA435" s="755"/>
      <c r="BZB435" s="755"/>
      <c r="BZC435" s="755"/>
      <c r="BZD435" s="755"/>
      <c r="BZE435" s="755"/>
      <c r="BZF435" s="755"/>
      <c r="BZG435" s="755"/>
      <c r="BZH435" s="755"/>
      <c r="BZI435" s="755"/>
      <c r="BZJ435" s="755"/>
      <c r="BZK435" s="755"/>
      <c r="BZL435" s="755"/>
      <c r="BZM435" s="755"/>
      <c r="BZN435" s="755"/>
      <c r="BZO435" s="755"/>
      <c r="BZP435" s="755"/>
      <c r="BZQ435" s="755"/>
      <c r="BZR435" s="755"/>
      <c r="BZS435" s="755"/>
      <c r="BZT435" s="755"/>
      <c r="BZU435" s="755"/>
      <c r="BZV435" s="755"/>
      <c r="BZW435" s="755"/>
      <c r="BZX435" s="755"/>
      <c r="BZY435" s="755"/>
      <c r="BZZ435" s="755"/>
      <c r="CAA435" s="755"/>
      <c r="CAB435" s="755"/>
      <c r="CAC435" s="755"/>
      <c r="CAD435" s="755"/>
      <c r="CAE435" s="755"/>
      <c r="CAF435" s="755"/>
      <c r="CAG435" s="755"/>
      <c r="CAH435" s="755"/>
      <c r="CAI435" s="755"/>
      <c r="CAJ435" s="755"/>
      <c r="CAK435" s="755"/>
      <c r="CAL435" s="755"/>
      <c r="CAM435" s="755"/>
      <c r="CAN435" s="755"/>
      <c r="CAO435" s="755"/>
      <c r="CAP435" s="755"/>
      <c r="CAQ435" s="755"/>
      <c r="CAR435" s="755"/>
      <c r="CAS435" s="755"/>
      <c r="CAT435" s="755"/>
      <c r="CAU435" s="755"/>
      <c r="CAV435" s="755"/>
      <c r="CAW435" s="755"/>
      <c r="CAX435" s="755"/>
      <c r="CAY435" s="755"/>
      <c r="CAZ435" s="755"/>
      <c r="CBA435" s="755"/>
      <c r="CBB435" s="755"/>
      <c r="CBC435" s="755"/>
      <c r="CBD435" s="755"/>
      <c r="CBE435" s="755"/>
      <c r="CBF435" s="755"/>
      <c r="CBG435" s="755"/>
      <c r="CBH435" s="755"/>
      <c r="CBI435" s="755"/>
      <c r="CBJ435" s="755"/>
      <c r="CBK435" s="755"/>
      <c r="CBL435" s="755"/>
      <c r="CBM435" s="755"/>
      <c r="CBN435" s="755"/>
      <c r="CBO435" s="755"/>
      <c r="CBP435" s="755"/>
      <c r="CBQ435" s="755"/>
      <c r="CBR435" s="755"/>
      <c r="CBS435" s="755"/>
      <c r="CBT435" s="755"/>
      <c r="CBU435" s="755"/>
      <c r="CBV435" s="755"/>
      <c r="CBW435" s="755"/>
      <c r="CBX435" s="755"/>
      <c r="CBY435" s="755"/>
      <c r="CBZ435" s="755"/>
      <c r="CCA435" s="755"/>
      <c r="CCB435" s="755"/>
      <c r="CCC435" s="755"/>
      <c r="CCD435" s="755"/>
      <c r="CCE435" s="755"/>
      <c r="CCF435" s="755"/>
      <c r="CCG435" s="755"/>
      <c r="CCH435" s="755"/>
      <c r="CCI435" s="755"/>
      <c r="CCJ435" s="755"/>
      <c r="CCK435" s="755"/>
      <c r="CCL435" s="755"/>
      <c r="CCM435" s="755"/>
      <c r="CCN435" s="755"/>
      <c r="CCO435" s="755"/>
      <c r="CCP435" s="755"/>
      <c r="CCQ435" s="755"/>
      <c r="CCR435" s="755"/>
      <c r="CCS435" s="755"/>
      <c r="CCT435" s="755"/>
      <c r="CCU435" s="755"/>
      <c r="CCV435" s="755"/>
      <c r="CCW435" s="755"/>
      <c r="CCX435" s="755"/>
      <c r="CCY435" s="755"/>
      <c r="CCZ435" s="755"/>
      <c r="CDA435" s="755"/>
      <c r="CDB435" s="755"/>
      <c r="CDC435" s="755"/>
      <c r="CDD435" s="755"/>
      <c r="CDE435" s="755"/>
      <c r="CDF435" s="755"/>
      <c r="CDG435" s="755"/>
      <c r="CDH435" s="755"/>
      <c r="CDI435" s="755"/>
      <c r="CDJ435" s="755"/>
      <c r="CDK435" s="755"/>
      <c r="CDL435" s="755"/>
      <c r="CDM435" s="755"/>
      <c r="CDN435" s="755"/>
      <c r="CDO435" s="755"/>
      <c r="CDP435" s="755"/>
      <c r="CDQ435" s="755"/>
      <c r="CDR435" s="755"/>
      <c r="CDS435" s="755"/>
      <c r="CDT435" s="755"/>
      <c r="CDU435" s="755"/>
      <c r="CDV435" s="755"/>
      <c r="CDW435" s="755"/>
      <c r="CDX435" s="755"/>
      <c r="CDY435" s="755"/>
      <c r="CDZ435" s="755"/>
      <c r="CEA435" s="755"/>
      <c r="CEB435" s="755"/>
      <c r="CEC435" s="755"/>
      <c r="CED435" s="755"/>
      <c r="CEE435" s="755"/>
      <c r="CEF435" s="755"/>
      <c r="CEG435" s="755"/>
      <c r="CEH435" s="755"/>
      <c r="CEI435" s="755"/>
      <c r="CEJ435" s="755"/>
      <c r="CEK435" s="755"/>
      <c r="CEL435" s="755"/>
      <c r="CEM435" s="755"/>
      <c r="CEN435" s="755"/>
      <c r="CEO435" s="755"/>
      <c r="CEP435" s="755"/>
      <c r="CEQ435" s="755"/>
      <c r="CER435" s="755"/>
      <c r="CES435" s="755"/>
      <c r="CET435" s="755"/>
      <c r="CEU435" s="755"/>
      <c r="CEV435" s="755"/>
      <c r="CEW435" s="755"/>
      <c r="CEX435" s="755"/>
      <c r="CEY435" s="755"/>
      <c r="CEZ435" s="755"/>
      <c r="CFA435" s="755"/>
      <c r="CFB435" s="755"/>
      <c r="CFC435" s="755"/>
      <c r="CFD435" s="755"/>
      <c r="CFE435" s="755"/>
      <c r="CFF435" s="755"/>
      <c r="CFG435" s="755"/>
      <c r="CFH435" s="755"/>
      <c r="CFI435" s="755"/>
      <c r="CFJ435" s="755"/>
      <c r="CFK435" s="755"/>
      <c r="CFL435" s="755"/>
      <c r="CFM435" s="755"/>
      <c r="CFN435" s="755"/>
      <c r="CFO435" s="755"/>
      <c r="CFP435" s="755"/>
      <c r="CFQ435" s="755"/>
      <c r="CFR435" s="755"/>
      <c r="CFS435" s="755"/>
      <c r="CFT435" s="755"/>
      <c r="CFU435" s="755"/>
      <c r="CFV435" s="755"/>
      <c r="CFW435" s="755"/>
      <c r="CFX435" s="755"/>
      <c r="CFY435" s="755"/>
      <c r="CFZ435" s="755"/>
      <c r="CGA435" s="755"/>
      <c r="CGB435" s="755"/>
      <c r="CGC435" s="755"/>
      <c r="CGD435" s="755"/>
      <c r="CGE435" s="755"/>
      <c r="CGF435" s="755"/>
      <c r="CGG435" s="755"/>
      <c r="CGH435" s="755"/>
      <c r="CGI435" s="755"/>
      <c r="CGJ435" s="755"/>
      <c r="CGK435" s="755"/>
      <c r="CGL435" s="755"/>
      <c r="CGM435" s="755"/>
      <c r="CGN435" s="755"/>
      <c r="CGO435" s="755"/>
      <c r="CGP435" s="755"/>
      <c r="CGQ435" s="755"/>
      <c r="CGR435" s="755"/>
      <c r="CGS435" s="755"/>
      <c r="CGT435" s="755"/>
      <c r="CGU435" s="755"/>
      <c r="CGV435" s="755"/>
      <c r="CGW435" s="755"/>
      <c r="CGX435" s="755"/>
      <c r="CGY435" s="755"/>
      <c r="CGZ435" s="755"/>
      <c r="CHA435" s="755"/>
      <c r="CHB435" s="755"/>
      <c r="CHC435" s="755"/>
      <c r="CHD435" s="755"/>
      <c r="CHE435" s="755"/>
      <c r="CHF435" s="755"/>
      <c r="CHG435" s="755"/>
      <c r="CHH435" s="755"/>
      <c r="CHI435" s="755"/>
      <c r="CHJ435" s="755"/>
      <c r="CHK435" s="755"/>
      <c r="CHL435" s="755"/>
      <c r="CHM435" s="755"/>
      <c r="CHN435" s="755"/>
      <c r="CHO435" s="755"/>
      <c r="CHP435" s="755"/>
      <c r="CHQ435" s="755"/>
      <c r="CHR435" s="755"/>
      <c r="CHS435" s="755"/>
      <c r="CHT435" s="755"/>
      <c r="CHU435" s="755"/>
      <c r="CHV435" s="755"/>
      <c r="CHW435" s="755"/>
      <c r="CHX435" s="755"/>
      <c r="CHY435" s="755"/>
      <c r="CHZ435" s="755"/>
      <c r="CIA435" s="755"/>
      <c r="CIB435" s="755"/>
      <c r="CIC435" s="755"/>
      <c r="CID435" s="755"/>
      <c r="CIE435" s="755"/>
      <c r="CIF435" s="755"/>
      <c r="CIG435" s="755"/>
      <c r="CIH435" s="755"/>
      <c r="CII435" s="755"/>
      <c r="CIJ435" s="755"/>
      <c r="CIK435" s="755"/>
      <c r="CIL435" s="755"/>
      <c r="CIM435" s="755"/>
      <c r="CIN435" s="755"/>
      <c r="CIO435" s="755"/>
      <c r="CIP435" s="755"/>
      <c r="CIQ435" s="755"/>
      <c r="CIR435" s="755"/>
      <c r="CIS435" s="755"/>
      <c r="CIT435" s="755"/>
      <c r="CIU435" s="755"/>
      <c r="CIV435" s="755"/>
      <c r="CIW435" s="755"/>
      <c r="CIX435" s="755"/>
      <c r="CIY435" s="755"/>
      <c r="CIZ435" s="755"/>
      <c r="CJA435" s="755"/>
      <c r="CJB435" s="755"/>
      <c r="CJC435" s="755"/>
      <c r="CJD435" s="755"/>
      <c r="CJE435" s="755"/>
      <c r="CJF435" s="755"/>
      <c r="CJG435" s="755"/>
      <c r="CJH435" s="755"/>
      <c r="CJI435" s="755"/>
      <c r="CJJ435" s="755"/>
      <c r="CJK435" s="755"/>
      <c r="CJL435" s="755"/>
      <c r="CJM435" s="755"/>
      <c r="CJN435" s="755"/>
      <c r="CJO435" s="755"/>
      <c r="CJP435" s="755"/>
      <c r="CJQ435" s="755"/>
      <c r="CJR435" s="755"/>
      <c r="CJS435" s="755"/>
      <c r="CJT435" s="755"/>
      <c r="CJU435" s="755"/>
      <c r="CJV435" s="755"/>
      <c r="CJW435" s="755"/>
      <c r="CJX435" s="755"/>
      <c r="CJY435" s="755"/>
      <c r="CJZ435" s="755"/>
      <c r="CKA435" s="755"/>
      <c r="CKB435" s="755"/>
      <c r="CKC435" s="755"/>
      <c r="CKD435" s="755"/>
      <c r="CKE435" s="755"/>
      <c r="CKF435" s="755"/>
      <c r="CKG435" s="755"/>
      <c r="CKH435" s="755"/>
      <c r="CKI435" s="755"/>
      <c r="CKJ435" s="755"/>
      <c r="CKK435" s="755"/>
      <c r="CKL435" s="755"/>
      <c r="CKM435" s="755"/>
      <c r="CKN435" s="755"/>
      <c r="CKO435" s="755"/>
      <c r="CKP435" s="755"/>
      <c r="CKQ435" s="755"/>
      <c r="CKR435" s="755"/>
      <c r="CKS435" s="755"/>
      <c r="CKT435" s="755"/>
      <c r="CKU435" s="755"/>
      <c r="CKV435" s="755"/>
      <c r="CKW435" s="755"/>
      <c r="CKX435" s="755"/>
      <c r="CKY435" s="755"/>
      <c r="CKZ435" s="755"/>
      <c r="CLA435" s="755"/>
      <c r="CLB435" s="755"/>
      <c r="CLC435" s="755"/>
      <c r="CLD435" s="755"/>
      <c r="CLE435" s="755"/>
      <c r="CLF435" s="755"/>
      <c r="CLG435" s="755"/>
      <c r="CLH435" s="755"/>
      <c r="CLI435" s="755"/>
      <c r="CLJ435" s="755"/>
      <c r="CLK435" s="755"/>
      <c r="CLL435" s="755"/>
      <c r="CLM435" s="755"/>
      <c r="CLN435" s="755"/>
      <c r="CLO435" s="755"/>
      <c r="CLP435" s="755"/>
      <c r="CLQ435" s="755"/>
      <c r="CLR435" s="755"/>
      <c r="CLS435" s="755"/>
      <c r="CLT435" s="755"/>
      <c r="CLU435" s="755"/>
      <c r="CLV435" s="755"/>
      <c r="CLW435" s="755"/>
      <c r="CLX435" s="755"/>
      <c r="CLY435" s="755"/>
      <c r="CLZ435" s="755"/>
      <c r="CMA435" s="755"/>
      <c r="CMB435" s="755"/>
      <c r="CMC435" s="755"/>
      <c r="CMD435" s="755"/>
      <c r="CME435" s="755"/>
      <c r="CMF435" s="755"/>
      <c r="CMG435" s="755"/>
      <c r="CMH435" s="755"/>
      <c r="CMI435" s="755"/>
      <c r="CMJ435" s="755"/>
      <c r="CMK435" s="755"/>
      <c r="CML435" s="755"/>
      <c r="CMM435" s="755"/>
      <c r="CMN435" s="755"/>
      <c r="CMO435" s="755"/>
      <c r="CMP435" s="755"/>
      <c r="CMQ435" s="755"/>
      <c r="CMR435" s="755"/>
      <c r="CMS435" s="755"/>
      <c r="CMT435" s="755"/>
      <c r="CMU435" s="755"/>
      <c r="CMV435" s="755"/>
      <c r="CMW435" s="755"/>
      <c r="CMX435" s="755"/>
      <c r="CMY435" s="755"/>
      <c r="CMZ435" s="755"/>
      <c r="CNA435" s="755"/>
      <c r="CNB435" s="755"/>
      <c r="CNC435" s="755"/>
      <c r="CND435" s="755"/>
      <c r="CNE435" s="755"/>
      <c r="CNF435" s="755"/>
      <c r="CNG435" s="755"/>
      <c r="CNH435" s="755"/>
      <c r="CNI435" s="755"/>
      <c r="CNJ435" s="755"/>
      <c r="CNK435" s="755"/>
      <c r="CNL435" s="755"/>
      <c r="CNM435" s="755"/>
      <c r="CNN435" s="755"/>
      <c r="CNO435" s="755"/>
      <c r="CNP435" s="755"/>
      <c r="CNQ435" s="755"/>
      <c r="CNR435" s="755"/>
      <c r="CNS435" s="755"/>
      <c r="CNT435" s="755"/>
      <c r="CNU435" s="755"/>
      <c r="CNV435" s="755"/>
      <c r="CNW435" s="755"/>
      <c r="CNX435" s="755"/>
      <c r="CNY435" s="755"/>
      <c r="CNZ435" s="755"/>
      <c r="COA435" s="755"/>
      <c r="COB435" s="755"/>
      <c r="COC435" s="755"/>
      <c r="COD435" s="755"/>
      <c r="COE435" s="755"/>
      <c r="COF435" s="755"/>
      <c r="COG435" s="755"/>
      <c r="COH435" s="755"/>
      <c r="COI435" s="755"/>
      <c r="COJ435" s="755"/>
      <c r="COK435" s="755"/>
      <c r="COL435" s="755"/>
      <c r="COM435" s="755"/>
      <c r="CON435" s="755"/>
      <c r="COO435" s="755"/>
      <c r="COP435" s="755"/>
      <c r="COQ435" s="755"/>
      <c r="COR435" s="755"/>
      <c r="COS435" s="755"/>
      <c r="COT435" s="755"/>
      <c r="COU435" s="755"/>
      <c r="COV435" s="755"/>
      <c r="COW435" s="755"/>
      <c r="COX435" s="755"/>
      <c r="COY435" s="755"/>
      <c r="COZ435" s="755"/>
      <c r="CPA435" s="755"/>
      <c r="CPB435" s="755"/>
      <c r="CPC435" s="755"/>
      <c r="CPD435" s="755"/>
      <c r="CPE435" s="755"/>
      <c r="CPF435" s="755"/>
      <c r="CPG435" s="755"/>
      <c r="CPH435" s="755"/>
      <c r="CPI435" s="755"/>
      <c r="CPJ435" s="755"/>
      <c r="CPK435" s="755"/>
      <c r="CPL435" s="755"/>
      <c r="CPM435" s="755"/>
      <c r="CPN435" s="755"/>
      <c r="CPO435" s="755"/>
      <c r="CPP435" s="755"/>
      <c r="CPQ435" s="755"/>
      <c r="CPR435" s="755"/>
      <c r="CPS435" s="755"/>
      <c r="CPT435" s="755"/>
      <c r="CPU435" s="755"/>
      <c r="CPV435" s="755"/>
      <c r="CPW435" s="755"/>
      <c r="CPX435" s="755"/>
      <c r="CPY435" s="755"/>
      <c r="CPZ435" s="755"/>
      <c r="CQA435" s="755"/>
      <c r="CQB435" s="755"/>
      <c r="CQC435" s="755"/>
      <c r="CQD435" s="755"/>
      <c r="CQE435" s="755"/>
      <c r="CQF435" s="755"/>
      <c r="CQG435" s="755"/>
      <c r="CQH435" s="755"/>
      <c r="CQI435" s="755"/>
      <c r="CQJ435" s="755"/>
      <c r="CQK435" s="755"/>
      <c r="CQL435" s="755"/>
      <c r="CQM435" s="755"/>
      <c r="CQN435" s="755"/>
      <c r="CQO435" s="755"/>
      <c r="CQP435" s="755"/>
      <c r="CQQ435" s="755"/>
      <c r="CQR435" s="755"/>
      <c r="CQS435" s="755"/>
      <c r="CQT435" s="755"/>
      <c r="CQU435" s="755"/>
      <c r="CQV435" s="755"/>
      <c r="CQW435" s="755"/>
      <c r="CQX435" s="755"/>
      <c r="CQY435" s="755"/>
      <c r="CQZ435" s="755"/>
      <c r="CRA435" s="755"/>
      <c r="CRB435" s="755"/>
      <c r="CRC435" s="755"/>
      <c r="CRD435" s="755"/>
      <c r="CRE435" s="755"/>
      <c r="CRF435" s="755"/>
      <c r="CRG435" s="755"/>
      <c r="CRH435" s="755"/>
      <c r="CRI435" s="755"/>
      <c r="CRJ435" s="755"/>
      <c r="CRK435" s="755"/>
      <c r="CRL435" s="755"/>
      <c r="CRM435" s="755"/>
      <c r="CRN435" s="755"/>
      <c r="CRO435" s="755"/>
      <c r="CRP435" s="755"/>
      <c r="CRQ435" s="755"/>
      <c r="CRR435" s="755"/>
      <c r="CRS435" s="755"/>
      <c r="CRT435" s="755"/>
      <c r="CRU435" s="755"/>
      <c r="CRV435" s="755"/>
      <c r="CRW435" s="755"/>
      <c r="CRX435" s="755"/>
      <c r="CRY435" s="755"/>
      <c r="CRZ435" s="755"/>
      <c r="CSA435" s="755"/>
      <c r="CSB435" s="755"/>
      <c r="CSC435" s="755"/>
      <c r="CSD435" s="755"/>
      <c r="CSE435" s="755"/>
      <c r="CSF435" s="755"/>
      <c r="CSG435" s="755"/>
      <c r="CSH435" s="755"/>
      <c r="CSI435" s="755"/>
      <c r="CSJ435" s="755"/>
      <c r="CSK435" s="755"/>
      <c r="CSL435" s="755"/>
      <c r="CSM435" s="755"/>
      <c r="CSN435" s="755"/>
      <c r="CSO435" s="755"/>
      <c r="CSP435" s="755"/>
      <c r="CSQ435" s="755"/>
      <c r="CSR435" s="755"/>
      <c r="CSS435" s="755"/>
      <c r="CST435" s="755"/>
      <c r="CSU435" s="755"/>
      <c r="CSV435" s="755"/>
      <c r="CSW435" s="755"/>
      <c r="CSX435" s="755"/>
      <c r="CSY435" s="755"/>
      <c r="CSZ435" s="755"/>
      <c r="CTA435" s="755"/>
      <c r="CTB435" s="755"/>
      <c r="CTC435" s="755"/>
      <c r="CTD435" s="755"/>
      <c r="CTE435" s="755"/>
      <c r="CTF435" s="755"/>
      <c r="CTG435" s="755"/>
      <c r="CTH435" s="755"/>
      <c r="CTI435" s="755"/>
      <c r="CTJ435" s="755"/>
      <c r="CTK435" s="755"/>
      <c r="CTL435" s="755"/>
      <c r="CTM435" s="755"/>
      <c r="CTN435" s="755"/>
      <c r="CTO435" s="755"/>
      <c r="CTP435" s="755"/>
      <c r="CTQ435" s="755"/>
      <c r="CTR435" s="755"/>
      <c r="CTS435" s="755"/>
      <c r="CTT435" s="755"/>
      <c r="CTU435" s="755"/>
      <c r="CTV435" s="755"/>
      <c r="CTW435" s="755"/>
      <c r="CTX435" s="755"/>
      <c r="CTY435" s="755"/>
      <c r="CTZ435" s="755"/>
      <c r="CUA435" s="755"/>
      <c r="CUB435" s="755"/>
      <c r="CUC435" s="755"/>
      <c r="CUD435" s="755"/>
      <c r="CUE435" s="755"/>
      <c r="CUF435" s="755"/>
      <c r="CUG435" s="755"/>
      <c r="CUH435" s="755"/>
      <c r="CUI435" s="755"/>
      <c r="CUJ435" s="755"/>
      <c r="CUK435" s="755"/>
      <c r="CUL435" s="755"/>
      <c r="CUM435" s="755"/>
      <c r="CUN435" s="755"/>
      <c r="CUO435" s="755"/>
      <c r="CUP435" s="755"/>
      <c r="CUQ435" s="755"/>
      <c r="CUR435" s="755"/>
      <c r="CUS435" s="755"/>
      <c r="CUT435" s="755"/>
      <c r="CUU435" s="755"/>
      <c r="CUV435" s="755"/>
      <c r="CUW435" s="755"/>
      <c r="CUX435" s="755"/>
      <c r="CUY435" s="755"/>
      <c r="CUZ435" s="755"/>
      <c r="CVA435" s="755"/>
      <c r="CVB435" s="755"/>
      <c r="CVC435" s="755"/>
      <c r="CVD435" s="755"/>
      <c r="CVE435" s="755"/>
      <c r="CVF435" s="755"/>
      <c r="CVG435" s="755"/>
      <c r="CVH435" s="755"/>
      <c r="CVI435" s="755"/>
      <c r="CVJ435" s="755"/>
      <c r="CVK435" s="755"/>
      <c r="CVL435" s="755"/>
      <c r="CVM435" s="755"/>
      <c r="CVN435" s="755"/>
      <c r="CVO435" s="755"/>
      <c r="CVP435" s="755"/>
      <c r="CVQ435" s="755"/>
      <c r="CVR435" s="755"/>
      <c r="CVS435" s="755"/>
      <c r="CVT435" s="755"/>
      <c r="CVU435" s="755"/>
      <c r="CVV435" s="755"/>
      <c r="CVW435" s="755"/>
      <c r="CVX435" s="755"/>
      <c r="CVY435" s="755"/>
      <c r="CVZ435" s="755"/>
      <c r="CWA435" s="755"/>
      <c r="CWB435" s="755"/>
      <c r="CWC435" s="755"/>
      <c r="CWD435" s="755"/>
      <c r="CWE435" s="755"/>
      <c r="CWF435" s="755"/>
      <c r="CWG435" s="755"/>
      <c r="CWH435" s="755"/>
      <c r="CWI435" s="755"/>
      <c r="CWJ435" s="755"/>
      <c r="CWK435" s="755"/>
      <c r="CWL435" s="755"/>
      <c r="CWM435" s="755"/>
      <c r="CWN435" s="755"/>
      <c r="CWO435" s="755"/>
      <c r="CWP435" s="755"/>
      <c r="CWQ435" s="755"/>
      <c r="CWR435" s="755"/>
      <c r="CWS435" s="755"/>
      <c r="CWT435" s="755"/>
      <c r="CWU435" s="755"/>
      <c r="CWV435" s="755"/>
      <c r="CWW435" s="755"/>
      <c r="CWX435" s="755"/>
      <c r="CWY435" s="755"/>
      <c r="CWZ435" s="755"/>
      <c r="CXA435" s="755"/>
      <c r="CXB435" s="755"/>
      <c r="CXC435" s="755"/>
      <c r="CXD435" s="755"/>
      <c r="CXE435" s="755"/>
      <c r="CXF435" s="755"/>
      <c r="CXG435" s="755"/>
      <c r="CXH435" s="755"/>
      <c r="CXI435" s="755"/>
      <c r="CXJ435" s="755"/>
      <c r="CXK435" s="755"/>
      <c r="CXL435" s="755"/>
      <c r="CXM435" s="755"/>
      <c r="CXN435" s="755"/>
      <c r="CXO435" s="755"/>
      <c r="CXP435" s="755"/>
      <c r="CXQ435" s="755"/>
      <c r="CXR435" s="755"/>
      <c r="CXS435" s="755"/>
      <c r="CXT435" s="755"/>
      <c r="CXU435" s="755"/>
      <c r="CXV435" s="755"/>
      <c r="CXW435" s="755"/>
      <c r="CXX435" s="755"/>
      <c r="CXY435" s="755"/>
      <c r="CXZ435" s="755"/>
      <c r="CYA435" s="755"/>
      <c r="CYB435" s="755"/>
      <c r="CYC435" s="755"/>
      <c r="CYD435" s="755"/>
      <c r="CYE435" s="755"/>
      <c r="CYF435" s="755"/>
      <c r="CYG435" s="755"/>
      <c r="CYH435" s="755"/>
      <c r="CYI435" s="755"/>
      <c r="CYJ435" s="755"/>
      <c r="CYK435" s="755"/>
      <c r="CYL435" s="755"/>
      <c r="CYM435" s="755"/>
      <c r="CYN435" s="755"/>
      <c r="CYO435" s="755"/>
      <c r="CYP435" s="755"/>
      <c r="CYQ435" s="755"/>
      <c r="CYR435" s="755"/>
      <c r="CYS435" s="755"/>
      <c r="CYT435" s="755"/>
      <c r="CYU435" s="755"/>
      <c r="CYV435" s="755"/>
      <c r="CYW435" s="755"/>
      <c r="CYX435" s="755"/>
      <c r="CYY435" s="755"/>
      <c r="CYZ435" s="755"/>
      <c r="CZA435" s="755"/>
      <c r="CZB435" s="755"/>
      <c r="CZC435" s="755"/>
      <c r="CZD435" s="755"/>
      <c r="CZE435" s="755"/>
      <c r="CZF435" s="755"/>
      <c r="CZG435" s="755"/>
      <c r="CZH435" s="755"/>
      <c r="CZI435" s="755"/>
      <c r="CZJ435" s="755"/>
      <c r="CZK435" s="755"/>
      <c r="CZL435" s="755"/>
      <c r="CZM435" s="755"/>
      <c r="CZN435" s="755"/>
      <c r="CZO435" s="755"/>
      <c r="CZP435" s="755"/>
      <c r="CZQ435" s="755"/>
      <c r="CZR435" s="755"/>
      <c r="CZS435" s="755"/>
      <c r="CZT435" s="755"/>
      <c r="CZU435" s="755"/>
      <c r="CZV435" s="755"/>
      <c r="CZW435" s="755"/>
      <c r="CZX435" s="755"/>
      <c r="CZY435" s="755"/>
      <c r="CZZ435" s="755"/>
      <c r="DAA435" s="755"/>
      <c r="DAB435" s="755"/>
      <c r="DAC435" s="755"/>
      <c r="DAD435" s="755"/>
      <c r="DAE435" s="755"/>
      <c r="DAF435" s="755"/>
      <c r="DAG435" s="755"/>
      <c r="DAH435" s="755"/>
      <c r="DAI435" s="755"/>
      <c r="DAJ435" s="755"/>
      <c r="DAK435" s="755"/>
      <c r="DAL435" s="755"/>
      <c r="DAM435" s="755"/>
      <c r="DAN435" s="755"/>
      <c r="DAO435" s="755"/>
      <c r="DAP435" s="755"/>
      <c r="DAQ435" s="755"/>
      <c r="DAR435" s="755"/>
      <c r="DAS435" s="755"/>
      <c r="DAT435" s="755"/>
      <c r="DAU435" s="755"/>
      <c r="DAV435" s="755"/>
      <c r="DAW435" s="755"/>
      <c r="DAX435" s="755"/>
      <c r="DAY435" s="755"/>
      <c r="DAZ435" s="755"/>
      <c r="DBA435" s="755"/>
      <c r="DBB435" s="755"/>
      <c r="DBC435" s="755"/>
      <c r="DBD435" s="755"/>
      <c r="DBE435" s="755"/>
      <c r="DBF435" s="755"/>
      <c r="DBG435" s="755"/>
      <c r="DBH435" s="755"/>
      <c r="DBI435" s="755"/>
      <c r="DBJ435" s="755"/>
      <c r="DBK435" s="755"/>
      <c r="DBL435" s="755"/>
      <c r="DBM435" s="755"/>
      <c r="DBN435" s="755"/>
      <c r="DBO435" s="755"/>
      <c r="DBP435" s="755"/>
      <c r="DBQ435" s="755"/>
      <c r="DBR435" s="755"/>
      <c r="DBS435" s="755"/>
      <c r="DBT435" s="755"/>
      <c r="DBU435" s="755"/>
      <c r="DBV435" s="755"/>
      <c r="DBW435" s="755"/>
      <c r="DBX435" s="755"/>
      <c r="DBY435" s="755"/>
      <c r="DBZ435" s="755"/>
      <c r="DCA435" s="755"/>
      <c r="DCB435" s="755"/>
      <c r="DCC435" s="755"/>
      <c r="DCD435" s="755"/>
      <c r="DCE435" s="755"/>
      <c r="DCF435" s="755"/>
      <c r="DCG435" s="755"/>
      <c r="DCH435" s="755"/>
      <c r="DCI435" s="755"/>
      <c r="DCJ435" s="755"/>
      <c r="DCK435" s="755"/>
      <c r="DCL435" s="755"/>
      <c r="DCM435" s="755"/>
      <c r="DCN435" s="755"/>
      <c r="DCO435" s="755"/>
      <c r="DCP435" s="755"/>
      <c r="DCQ435" s="755"/>
      <c r="DCR435" s="755"/>
      <c r="DCS435" s="755"/>
      <c r="DCT435" s="755"/>
      <c r="DCU435" s="755"/>
      <c r="DCV435" s="755"/>
      <c r="DCW435" s="755"/>
      <c r="DCX435" s="755"/>
      <c r="DCY435" s="755"/>
      <c r="DCZ435" s="755"/>
      <c r="DDA435" s="755"/>
      <c r="DDB435" s="755"/>
      <c r="DDC435" s="755"/>
      <c r="DDD435" s="755"/>
      <c r="DDE435" s="755"/>
      <c r="DDF435" s="755"/>
      <c r="DDG435" s="755"/>
      <c r="DDH435" s="755"/>
      <c r="DDI435" s="755"/>
      <c r="DDJ435" s="755"/>
      <c r="DDK435" s="755"/>
      <c r="DDL435" s="755"/>
      <c r="DDM435" s="755"/>
      <c r="DDN435" s="755"/>
      <c r="DDO435" s="755"/>
      <c r="DDP435" s="755"/>
      <c r="DDQ435" s="755"/>
      <c r="DDR435" s="755"/>
      <c r="DDS435" s="755"/>
      <c r="DDT435" s="755"/>
      <c r="DDU435" s="755"/>
      <c r="DDV435" s="755"/>
      <c r="DDW435" s="755"/>
      <c r="DDX435" s="755"/>
      <c r="DDY435" s="755"/>
      <c r="DDZ435" s="755"/>
      <c r="DEA435" s="755"/>
      <c r="DEB435" s="755"/>
      <c r="DEC435" s="755"/>
      <c r="DED435" s="755"/>
      <c r="DEE435" s="755"/>
      <c r="DEF435" s="755"/>
      <c r="DEG435" s="755"/>
      <c r="DEH435" s="755"/>
      <c r="DEI435" s="755"/>
      <c r="DEJ435" s="755"/>
      <c r="DEK435" s="755"/>
      <c r="DEL435" s="755"/>
      <c r="DEM435" s="755"/>
      <c r="DEN435" s="755"/>
      <c r="DEO435" s="755"/>
      <c r="DEP435" s="755"/>
      <c r="DEQ435" s="755"/>
      <c r="DER435" s="755"/>
      <c r="DES435" s="755"/>
      <c r="DET435" s="755"/>
      <c r="DEU435" s="755"/>
      <c r="DEV435" s="755"/>
      <c r="DEW435" s="755"/>
      <c r="DEX435" s="755"/>
      <c r="DEY435" s="755"/>
      <c r="DEZ435" s="755"/>
      <c r="DFA435" s="755"/>
      <c r="DFB435" s="755"/>
      <c r="DFC435" s="755"/>
      <c r="DFD435" s="755"/>
      <c r="DFE435" s="755"/>
      <c r="DFF435" s="755"/>
      <c r="DFG435" s="755"/>
      <c r="DFH435" s="755"/>
      <c r="DFI435" s="755"/>
      <c r="DFJ435" s="755"/>
      <c r="DFK435" s="755"/>
      <c r="DFL435" s="755"/>
      <c r="DFM435" s="755"/>
      <c r="DFN435" s="755"/>
      <c r="DFO435" s="755"/>
      <c r="DFP435" s="755"/>
      <c r="DFQ435" s="755"/>
      <c r="DFR435" s="755"/>
      <c r="DFS435" s="755"/>
      <c r="DFT435" s="755"/>
      <c r="DFU435" s="755"/>
      <c r="DFV435" s="755"/>
      <c r="DFW435" s="755"/>
      <c r="DFX435" s="755"/>
      <c r="DFY435" s="755"/>
      <c r="DFZ435" s="755"/>
      <c r="DGA435" s="755"/>
      <c r="DGB435" s="755"/>
      <c r="DGC435" s="755"/>
      <c r="DGD435" s="755"/>
      <c r="DGE435" s="755"/>
      <c r="DGF435" s="755"/>
      <c r="DGG435" s="755"/>
      <c r="DGH435" s="755"/>
      <c r="DGI435" s="755"/>
      <c r="DGJ435" s="755"/>
      <c r="DGK435" s="755"/>
      <c r="DGL435" s="755"/>
      <c r="DGM435" s="755"/>
      <c r="DGN435" s="755"/>
      <c r="DGO435" s="755"/>
      <c r="DGP435" s="755"/>
      <c r="DGQ435" s="755"/>
      <c r="DGR435" s="755"/>
      <c r="DGS435" s="755"/>
      <c r="DGT435" s="755"/>
      <c r="DGU435" s="755"/>
      <c r="DGV435" s="755"/>
      <c r="DGW435" s="755"/>
      <c r="DGX435" s="755"/>
      <c r="DGY435" s="755"/>
      <c r="DGZ435" s="755"/>
      <c r="DHA435" s="755"/>
      <c r="DHB435" s="755"/>
      <c r="DHC435" s="755"/>
      <c r="DHD435" s="755"/>
      <c r="DHE435" s="755"/>
      <c r="DHF435" s="755"/>
      <c r="DHG435" s="755"/>
      <c r="DHH435" s="755"/>
      <c r="DHI435" s="755"/>
      <c r="DHJ435" s="755"/>
      <c r="DHK435" s="755"/>
      <c r="DHL435" s="755"/>
      <c r="DHM435" s="755"/>
      <c r="DHN435" s="755"/>
      <c r="DHO435" s="755"/>
      <c r="DHP435" s="755"/>
      <c r="DHQ435" s="755"/>
      <c r="DHR435" s="755"/>
      <c r="DHS435" s="755"/>
      <c r="DHT435" s="755"/>
      <c r="DHU435" s="755"/>
      <c r="DHV435" s="755"/>
      <c r="DHW435" s="755"/>
      <c r="DHX435" s="755"/>
      <c r="DHY435" s="755"/>
      <c r="DHZ435" s="755"/>
      <c r="DIA435" s="755"/>
      <c r="DIB435" s="755"/>
      <c r="DIC435" s="755"/>
      <c r="DID435" s="755"/>
      <c r="DIE435" s="755"/>
      <c r="DIF435" s="755"/>
      <c r="DIG435" s="755"/>
      <c r="DIH435" s="755"/>
      <c r="DII435" s="755"/>
      <c r="DIJ435" s="755"/>
      <c r="DIK435" s="755"/>
      <c r="DIL435" s="755"/>
      <c r="DIM435" s="755"/>
      <c r="DIN435" s="755"/>
      <c r="DIO435" s="755"/>
      <c r="DIP435" s="755"/>
      <c r="DIQ435" s="755"/>
      <c r="DIR435" s="755"/>
      <c r="DIS435" s="755"/>
      <c r="DIT435" s="755"/>
      <c r="DIU435" s="755"/>
      <c r="DIV435" s="755"/>
      <c r="DIW435" s="755"/>
      <c r="DIX435" s="755"/>
      <c r="DIY435" s="755"/>
      <c r="DIZ435" s="755"/>
      <c r="DJA435" s="755"/>
      <c r="DJB435" s="755"/>
      <c r="DJC435" s="755"/>
      <c r="DJD435" s="755"/>
      <c r="DJE435" s="755"/>
      <c r="DJF435" s="755"/>
      <c r="DJG435" s="755"/>
      <c r="DJH435" s="755"/>
      <c r="DJI435" s="755"/>
      <c r="DJJ435" s="755"/>
      <c r="DJK435" s="755"/>
      <c r="DJL435" s="755"/>
      <c r="DJM435" s="755"/>
      <c r="DJN435" s="755"/>
      <c r="DJO435" s="755"/>
      <c r="DJP435" s="755"/>
      <c r="DJQ435" s="755"/>
      <c r="DJR435" s="755"/>
      <c r="DJS435" s="755"/>
      <c r="DJT435" s="755"/>
      <c r="DJU435" s="755"/>
      <c r="DJV435" s="755"/>
      <c r="DJW435" s="755"/>
      <c r="DJX435" s="755"/>
      <c r="DJY435" s="755"/>
      <c r="DJZ435" s="755"/>
      <c r="DKA435" s="755"/>
      <c r="DKB435" s="755"/>
      <c r="DKC435" s="755"/>
      <c r="DKD435" s="755"/>
      <c r="DKE435" s="755"/>
      <c r="DKF435" s="755"/>
      <c r="DKG435" s="755"/>
      <c r="DKH435" s="755"/>
      <c r="DKI435" s="755"/>
      <c r="DKJ435" s="755"/>
      <c r="DKK435" s="755"/>
      <c r="DKL435" s="755"/>
      <c r="DKM435" s="755"/>
      <c r="DKN435" s="755"/>
      <c r="DKO435" s="755"/>
      <c r="DKP435" s="755"/>
      <c r="DKQ435" s="755"/>
      <c r="DKR435" s="755"/>
      <c r="DKS435" s="755"/>
      <c r="DKT435" s="755"/>
      <c r="DKU435" s="755"/>
      <c r="DKV435" s="755"/>
      <c r="DKW435" s="755"/>
      <c r="DKX435" s="755"/>
      <c r="DKY435" s="755"/>
      <c r="DKZ435" s="755"/>
      <c r="DLA435" s="755"/>
      <c r="DLB435" s="755"/>
      <c r="DLC435" s="755"/>
      <c r="DLD435" s="755"/>
      <c r="DLE435" s="755"/>
      <c r="DLF435" s="755"/>
      <c r="DLG435" s="755"/>
      <c r="DLH435" s="755"/>
      <c r="DLI435" s="755"/>
      <c r="DLJ435" s="755"/>
      <c r="DLK435" s="755"/>
      <c r="DLL435" s="755"/>
      <c r="DLM435" s="755"/>
      <c r="DLN435" s="755"/>
      <c r="DLO435" s="755"/>
      <c r="DLP435" s="755"/>
      <c r="DLQ435" s="755"/>
      <c r="DLR435" s="755"/>
      <c r="DLS435" s="755"/>
      <c r="DLT435" s="755"/>
      <c r="DLU435" s="755"/>
      <c r="DLV435" s="755"/>
      <c r="DLW435" s="755"/>
      <c r="DLX435" s="755"/>
      <c r="DLY435" s="755"/>
      <c r="DLZ435" s="755"/>
      <c r="DMA435" s="755"/>
      <c r="DMB435" s="755"/>
      <c r="DMC435" s="755"/>
      <c r="DMD435" s="755"/>
      <c r="DME435" s="755"/>
      <c r="DMF435" s="755"/>
      <c r="DMG435" s="755"/>
      <c r="DMH435" s="755"/>
      <c r="DMI435" s="755"/>
      <c r="DMJ435" s="755"/>
      <c r="DMK435" s="755"/>
      <c r="DML435" s="755"/>
      <c r="DMM435" s="755"/>
      <c r="DMN435" s="755"/>
      <c r="DMO435" s="755"/>
      <c r="DMP435" s="755"/>
      <c r="DMQ435" s="755"/>
      <c r="DMR435" s="755"/>
      <c r="DMS435" s="755"/>
      <c r="DMT435" s="755"/>
      <c r="DMU435" s="755"/>
      <c r="DMV435" s="755"/>
      <c r="DMW435" s="755"/>
      <c r="DMX435" s="755"/>
      <c r="DMY435" s="755"/>
      <c r="DMZ435" s="755"/>
      <c r="DNA435" s="755"/>
      <c r="DNB435" s="755"/>
      <c r="DNC435" s="755"/>
      <c r="DND435" s="755"/>
      <c r="DNE435" s="755"/>
      <c r="DNF435" s="755"/>
      <c r="DNG435" s="755"/>
      <c r="DNH435" s="755"/>
      <c r="DNI435" s="755"/>
      <c r="DNJ435" s="755"/>
      <c r="DNK435" s="755"/>
      <c r="DNL435" s="755"/>
      <c r="DNM435" s="755"/>
      <c r="DNN435" s="755"/>
      <c r="DNO435" s="755"/>
      <c r="DNP435" s="755"/>
      <c r="DNQ435" s="755"/>
      <c r="DNR435" s="755"/>
      <c r="DNS435" s="755"/>
      <c r="DNT435" s="755"/>
      <c r="DNU435" s="755"/>
      <c r="DNV435" s="755"/>
      <c r="DNW435" s="755"/>
      <c r="DNX435" s="755"/>
      <c r="DNY435" s="755"/>
      <c r="DNZ435" s="755"/>
      <c r="DOA435" s="755"/>
      <c r="DOB435" s="755"/>
      <c r="DOC435" s="755"/>
      <c r="DOD435" s="755"/>
      <c r="DOE435" s="755"/>
      <c r="DOF435" s="755"/>
      <c r="DOG435" s="755"/>
      <c r="DOH435" s="755"/>
      <c r="DOI435" s="755"/>
      <c r="DOJ435" s="755"/>
      <c r="DOK435" s="755"/>
      <c r="DOL435" s="755"/>
      <c r="DOM435" s="755"/>
      <c r="DON435" s="755"/>
      <c r="DOO435" s="755"/>
      <c r="DOP435" s="755"/>
      <c r="DOQ435" s="755"/>
      <c r="DOR435" s="755"/>
      <c r="DOS435" s="755"/>
      <c r="DOT435" s="755"/>
      <c r="DOU435" s="755"/>
      <c r="DOV435" s="755"/>
      <c r="DOW435" s="755"/>
      <c r="DOX435" s="755"/>
      <c r="DOY435" s="755"/>
      <c r="DOZ435" s="755"/>
      <c r="DPA435" s="755"/>
      <c r="DPB435" s="755"/>
      <c r="DPC435" s="755"/>
      <c r="DPD435" s="755"/>
      <c r="DPE435" s="755"/>
      <c r="DPF435" s="755"/>
      <c r="DPG435" s="755"/>
      <c r="DPH435" s="755"/>
      <c r="DPI435" s="755"/>
      <c r="DPJ435" s="755"/>
      <c r="DPK435" s="755"/>
      <c r="DPL435" s="755"/>
      <c r="DPM435" s="755"/>
      <c r="DPN435" s="755"/>
      <c r="DPO435" s="755"/>
      <c r="DPP435" s="755"/>
      <c r="DPQ435" s="755"/>
      <c r="DPR435" s="755"/>
      <c r="DPS435" s="755"/>
      <c r="DPT435" s="755"/>
      <c r="DPU435" s="755"/>
      <c r="DPV435" s="755"/>
      <c r="DPW435" s="755"/>
      <c r="DPX435" s="755"/>
      <c r="DPY435" s="755"/>
      <c r="DPZ435" s="755"/>
      <c r="DQA435" s="755"/>
      <c r="DQB435" s="755"/>
      <c r="DQC435" s="755"/>
      <c r="DQD435" s="755"/>
      <c r="DQE435" s="755"/>
      <c r="DQF435" s="755"/>
      <c r="DQG435" s="755"/>
      <c r="DQH435" s="755"/>
      <c r="DQI435" s="755"/>
      <c r="DQJ435" s="755"/>
      <c r="DQK435" s="755"/>
      <c r="DQL435" s="755"/>
      <c r="DQM435" s="755"/>
      <c r="DQN435" s="755"/>
      <c r="DQO435" s="755"/>
      <c r="DQP435" s="755"/>
      <c r="DQQ435" s="755"/>
      <c r="DQR435" s="755"/>
      <c r="DQS435" s="755"/>
      <c r="DQT435" s="755"/>
      <c r="DQU435" s="755"/>
      <c r="DQV435" s="755"/>
      <c r="DQW435" s="755"/>
      <c r="DQX435" s="755"/>
      <c r="DQY435" s="755"/>
      <c r="DQZ435" s="755"/>
      <c r="DRA435" s="755"/>
      <c r="DRB435" s="755"/>
      <c r="DRC435" s="755"/>
      <c r="DRD435" s="755"/>
      <c r="DRE435" s="755"/>
      <c r="DRF435" s="755"/>
      <c r="DRG435" s="755"/>
      <c r="DRH435" s="755"/>
      <c r="DRI435" s="755"/>
      <c r="DRJ435" s="755"/>
      <c r="DRK435" s="755"/>
      <c r="DRL435" s="755"/>
      <c r="DRM435" s="755"/>
      <c r="DRN435" s="755"/>
      <c r="DRO435" s="755"/>
      <c r="DRP435" s="755"/>
      <c r="DRQ435" s="755"/>
      <c r="DRR435" s="755"/>
      <c r="DRS435" s="755"/>
      <c r="DRT435" s="755"/>
      <c r="DRU435" s="755"/>
      <c r="DRV435" s="755"/>
      <c r="DRW435" s="755"/>
      <c r="DRX435" s="755"/>
      <c r="DRY435" s="755"/>
      <c r="DRZ435" s="755"/>
      <c r="DSA435" s="755"/>
      <c r="DSB435" s="755"/>
      <c r="DSC435" s="755"/>
      <c r="DSD435" s="755"/>
      <c r="DSE435" s="755"/>
      <c r="DSF435" s="755"/>
      <c r="DSG435" s="755"/>
      <c r="DSH435" s="755"/>
      <c r="DSI435" s="755"/>
      <c r="DSJ435" s="755"/>
      <c r="DSK435" s="755"/>
      <c r="DSL435" s="755"/>
      <c r="DSM435" s="755"/>
      <c r="DSN435" s="755"/>
      <c r="DSO435" s="755"/>
      <c r="DSP435" s="755"/>
      <c r="DSQ435" s="755"/>
      <c r="DSR435" s="755"/>
      <c r="DSS435" s="755"/>
      <c r="DST435" s="755"/>
      <c r="DSU435" s="755"/>
      <c r="DSV435" s="755"/>
      <c r="DSW435" s="755"/>
      <c r="DSX435" s="755"/>
      <c r="DSY435" s="755"/>
      <c r="DSZ435" s="755"/>
      <c r="DTA435" s="755"/>
      <c r="DTB435" s="755"/>
      <c r="DTC435" s="755"/>
      <c r="DTD435" s="755"/>
      <c r="DTE435" s="755"/>
      <c r="DTF435" s="755"/>
      <c r="DTG435" s="755"/>
      <c r="DTH435" s="755"/>
      <c r="DTI435" s="755"/>
      <c r="DTJ435" s="755"/>
      <c r="DTK435" s="755"/>
      <c r="DTL435" s="755"/>
      <c r="DTM435" s="755"/>
      <c r="DTN435" s="755"/>
      <c r="DTO435" s="755"/>
      <c r="DTP435" s="755"/>
      <c r="DTQ435" s="755"/>
      <c r="DTR435" s="755"/>
      <c r="DTS435" s="755"/>
      <c r="DTT435" s="755"/>
      <c r="DTU435" s="755"/>
      <c r="DTV435" s="755"/>
      <c r="DTW435" s="755"/>
      <c r="DTX435" s="755"/>
      <c r="DTY435" s="755"/>
      <c r="DTZ435" s="755"/>
      <c r="DUA435" s="755"/>
      <c r="DUB435" s="755"/>
      <c r="DUC435" s="755"/>
      <c r="DUD435" s="755"/>
      <c r="DUE435" s="755"/>
      <c r="DUF435" s="755"/>
      <c r="DUG435" s="755"/>
      <c r="DUH435" s="755"/>
      <c r="DUI435" s="755"/>
      <c r="DUJ435" s="755"/>
      <c r="DUK435" s="755"/>
      <c r="DUL435" s="755"/>
      <c r="DUM435" s="755"/>
      <c r="DUN435" s="755"/>
      <c r="DUO435" s="755"/>
      <c r="DUP435" s="755"/>
      <c r="DUQ435" s="755"/>
      <c r="DUR435" s="755"/>
      <c r="DUS435" s="755"/>
      <c r="DUT435" s="755"/>
      <c r="DUU435" s="755"/>
      <c r="DUV435" s="755"/>
      <c r="DUW435" s="755"/>
      <c r="DUX435" s="755"/>
      <c r="DUY435" s="755"/>
      <c r="DUZ435" s="755"/>
      <c r="DVA435" s="755"/>
      <c r="DVB435" s="755"/>
      <c r="DVC435" s="755"/>
      <c r="DVD435" s="755"/>
      <c r="DVE435" s="755"/>
      <c r="DVF435" s="755"/>
      <c r="DVG435" s="755"/>
      <c r="DVH435" s="755"/>
      <c r="DVI435" s="755"/>
      <c r="DVJ435" s="755"/>
      <c r="DVK435" s="755"/>
      <c r="DVL435" s="755"/>
      <c r="DVM435" s="755"/>
      <c r="DVN435" s="755"/>
      <c r="DVO435" s="755"/>
      <c r="DVP435" s="755"/>
      <c r="DVQ435" s="755"/>
      <c r="DVR435" s="755"/>
      <c r="DVS435" s="755"/>
      <c r="DVT435" s="755"/>
      <c r="DVU435" s="755"/>
      <c r="DVV435" s="755"/>
      <c r="DVW435" s="755"/>
      <c r="DVX435" s="755"/>
      <c r="DVY435" s="755"/>
      <c r="DVZ435" s="755"/>
      <c r="DWA435" s="755"/>
      <c r="DWB435" s="755"/>
      <c r="DWC435" s="755"/>
      <c r="DWD435" s="755"/>
      <c r="DWE435" s="755"/>
      <c r="DWF435" s="755"/>
      <c r="DWG435" s="755"/>
      <c r="DWH435" s="755"/>
      <c r="DWI435" s="755"/>
      <c r="DWJ435" s="755"/>
      <c r="DWK435" s="755"/>
      <c r="DWL435" s="755"/>
      <c r="DWM435" s="755"/>
      <c r="DWN435" s="755"/>
      <c r="DWO435" s="755"/>
      <c r="DWP435" s="755"/>
      <c r="DWQ435" s="755"/>
      <c r="DWR435" s="755"/>
      <c r="DWS435" s="755"/>
      <c r="DWT435" s="755"/>
      <c r="DWU435" s="755"/>
      <c r="DWV435" s="755"/>
      <c r="DWW435" s="755"/>
      <c r="DWX435" s="755"/>
      <c r="DWY435" s="755"/>
      <c r="DWZ435" s="755"/>
      <c r="DXA435" s="755"/>
      <c r="DXB435" s="755"/>
      <c r="DXC435" s="755"/>
      <c r="DXD435" s="755"/>
      <c r="DXE435" s="755"/>
      <c r="DXF435" s="755"/>
      <c r="DXG435" s="755"/>
      <c r="DXH435" s="755"/>
      <c r="DXI435" s="755"/>
      <c r="DXJ435" s="755"/>
      <c r="DXK435" s="755"/>
      <c r="DXL435" s="755"/>
      <c r="DXM435" s="755"/>
      <c r="DXN435" s="755"/>
      <c r="DXO435" s="755"/>
      <c r="DXP435" s="755"/>
      <c r="DXQ435" s="755"/>
      <c r="DXR435" s="755"/>
      <c r="DXS435" s="755"/>
      <c r="DXT435" s="755"/>
      <c r="DXU435" s="755"/>
      <c r="DXV435" s="755"/>
      <c r="DXW435" s="755"/>
      <c r="DXX435" s="755"/>
      <c r="DXY435" s="755"/>
      <c r="DXZ435" s="755"/>
      <c r="DYA435" s="755"/>
      <c r="DYB435" s="755"/>
      <c r="DYC435" s="755"/>
      <c r="DYD435" s="755"/>
      <c r="DYE435" s="755"/>
      <c r="DYF435" s="755"/>
      <c r="DYG435" s="755"/>
      <c r="DYH435" s="755"/>
      <c r="DYI435" s="755"/>
      <c r="DYJ435" s="755"/>
      <c r="DYK435" s="755"/>
      <c r="DYL435" s="755"/>
      <c r="DYM435" s="755"/>
      <c r="DYN435" s="755"/>
      <c r="DYO435" s="755"/>
      <c r="DYP435" s="755"/>
      <c r="DYQ435" s="755"/>
      <c r="DYR435" s="755"/>
      <c r="DYS435" s="755"/>
      <c r="DYT435" s="755"/>
      <c r="DYU435" s="755"/>
      <c r="DYV435" s="755"/>
      <c r="DYW435" s="755"/>
      <c r="DYX435" s="755"/>
      <c r="DYY435" s="755"/>
      <c r="DYZ435" s="755"/>
      <c r="DZA435" s="755"/>
      <c r="DZB435" s="755"/>
      <c r="DZC435" s="755"/>
      <c r="DZD435" s="755"/>
      <c r="DZE435" s="755"/>
      <c r="DZF435" s="755"/>
      <c r="DZG435" s="755"/>
      <c r="DZH435" s="755"/>
      <c r="DZI435" s="755"/>
      <c r="DZJ435" s="755"/>
      <c r="DZK435" s="755"/>
      <c r="DZL435" s="755"/>
      <c r="DZM435" s="755"/>
      <c r="DZN435" s="755"/>
      <c r="DZO435" s="755"/>
      <c r="DZP435" s="755"/>
      <c r="DZQ435" s="755"/>
      <c r="DZR435" s="755"/>
      <c r="DZS435" s="755"/>
      <c r="DZT435" s="755"/>
      <c r="DZU435" s="755"/>
      <c r="DZV435" s="755"/>
      <c r="DZW435" s="755"/>
      <c r="DZX435" s="755"/>
      <c r="DZY435" s="755"/>
      <c r="DZZ435" s="755"/>
      <c r="EAA435" s="755"/>
      <c r="EAB435" s="755"/>
      <c r="EAC435" s="755"/>
      <c r="EAD435" s="755"/>
      <c r="EAE435" s="755"/>
      <c r="EAF435" s="755"/>
      <c r="EAG435" s="755"/>
      <c r="EAH435" s="755"/>
      <c r="EAI435" s="755"/>
      <c r="EAJ435" s="755"/>
      <c r="EAK435" s="755"/>
      <c r="EAL435" s="755"/>
      <c r="EAM435" s="755"/>
      <c r="EAN435" s="755"/>
      <c r="EAO435" s="755"/>
      <c r="EAP435" s="755"/>
      <c r="EAQ435" s="755"/>
      <c r="EAR435" s="755"/>
      <c r="EAS435" s="755"/>
      <c r="EAT435" s="755"/>
      <c r="EAU435" s="755"/>
      <c r="EAV435" s="755"/>
      <c r="EAW435" s="755"/>
      <c r="EAX435" s="755"/>
      <c r="EAY435" s="755"/>
      <c r="EAZ435" s="755"/>
      <c r="EBA435" s="755"/>
      <c r="EBB435" s="755"/>
      <c r="EBC435" s="755"/>
      <c r="EBD435" s="755"/>
      <c r="EBE435" s="755"/>
      <c r="EBF435" s="755"/>
      <c r="EBG435" s="755"/>
      <c r="EBH435" s="755"/>
      <c r="EBI435" s="755"/>
      <c r="EBJ435" s="755"/>
      <c r="EBK435" s="755"/>
      <c r="EBL435" s="755"/>
      <c r="EBM435" s="755"/>
      <c r="EBN435" s="755"/>
      <c r="EBO435" s="755"/>
      <c r="EBP435" s="755"/>
      <c r="EBQ435" s="755"/>
      <c r="EBR435" s="755"/>
      <c r="EBS435" s="755"/>
      <c r="EBT435" s="755"/>
      <c r="EBU435" s="755"/>
      <c r="EBV435" s="755"/>
      <c r="EBW435" s="755"/>
      <c r="EBX435" s="755"/>
      <c r="EBY435" s="755"/>
      <c r="EBZ435" s="755"/>
      <c r="ECA435" s="755"/>
      <c r="ECB435" s="755"/>
      <c r="ECC435" s="755"/>
      <c r="ECD435" s="755"/>
      <c r="ECE435" s="755"/>
      <c r="ECF435" s="755"/>
      <c r="ECG435" s="755"/>
      <c r="ECH435" s="755"/>
      <c r="ECI435" s="755"/>
      <c r="ECJ435" s="755"/>
      <c r="ECK435" s="755"/>
      <c r="ECL435" s="755"/>
      <c r="ECM435" s="755"/>
      <c r="ECN435" s="755"/>
      <c r="ECO435" s="755"/>
      <c r="ECP435" s="755"/>
      <c r="ECQ435" s="755"/>
      <c r="ECR435" s="755"/>
      <c r="ECS435" s="755"/>
      <c r="ECT435" s="755"/>
      <c r="ECU435" s="755"/>
      <c r="ECV435" s="755"/>
      <c r="ECW435" s="755"/>
      <c r="ECX435" s="755"/>
      <c r="ECY435" s="755"/>
      <c r="ECZ435" s="755"/>
      <c r="EDA435" s="755"/>
      <c r="EDB435" s="755"/>
      <c r="EDC435" s="755"/>
      <c r="EDD435" s="755"/>
      <c r="EDE435" s="755"/>
      <c r="EDF435" s="755"/>
      <c r="EDG435" s="755"/>
      <c r="EDH435" s="755"/>
      <c r="EDI435" s="755"/>
      <c r="EDJ435" s="755"/>
      <c r="EDK435" s="755"/>
      <c r="EDL435" s="755"/>
      <c r="EDM435" s="755"/>
      <c r="EDN435" s="755"/>
      <c r="EDO435" s="755"/>
      <c r="EDP435" s="755"/>
      <c r="EDQ435" s="755"/>
      <c r="EDR435" s="755"/>
      <c r="EDS435" s="755"/>
      <c r="EDT435" s="755"/>
      <c r="EDU435" s="755"/>
      <c r="EDV435" s="755"/>
      <c r="EDW435" s="755"/>
      <c r="EDX435" s="755"/>
      <c r="EDY435" s="755"/>
      <c r="EDZ435" s="755"/>
      <c r="EEA435" s="755"/>
      <c r="EEB435" s="755"/>
      <c r="EEC435" s="755"/>
      <c r="EED435" s="755"/>
      <c r="EEE435" s="755"/>
      <c r="EEF435" s="755"/>
      <c r="EEG435" s="755"/>
      <c r="EEH435" s="755"/>
      <c r="EEI435" s="755"/>
      <c r="EEJ435" s="755"/>
      <c r="EEK435" s="755"/>
      <c r="EEL435" s="755"/>
      <c r="EEM435" s="755"/>
      <c r="EEN435" s="755"/>
      <c r="EEO435" s="755"/>
      <c r="EEP435" s="755"/>
      <c r="EEQ435" s="755"/>
      <c r="EER435" s="755"/>
      <c r="EES435" s="755"/>
      <c r="EET435" s="755"/>
      <c r="EEU435" s="755"/>
      <c r="EEV435" s="755"/>
      <c r="EEW435" s="755"/>
      <c r="EEX435" s="755"/>
      <c r="EEY435" s="755"/>
      <c r="EEZ435" s="755"/>
      <c r="EFA435" s="755"/>
      <c r="EFB435" s="755"/>
      <c r="EFC435" s="755"/>
      <c r="EFD435" s="755"/>
      <c r="EFE435" s="755"/>
      <c r="EFF435" s="755"/>
      <c r="EFG435" s="755"/>
      <c r="EFH435" s="755"/>
      <c r="EFI435" s="755"/>
      <c r="EFJ435" s="755"/>
      <c r="EFK435" s="755"/>
      <c r="EFL435" s="755"/>
      <c r="EFM435" s="755"/>
      <c r="EFN435" s="755"/>
      <c r="EFO435" s="755"/>
      <c r="EFP435" s="755"/>
      <c r="EFQ435" s="755"/>
      <c r="EFR435" s="755"/>
      <c r="EFS435" s="755"/>
      <c r="EFT435" s="755"/>
      <c r="EFU435" s="755"/>
      <c r="EFV435" s="755"/>
      <c r="EFW435" s="755"/>
      <c r="EFX435" s="755"/>
      <c r="EFY435" s="755"/>
      <c r="EFZ435" s="755"/>
      <c r="EGA435" s="755"/>
      <c r="EGB435" s="755"/>
      <c r="EGC435" s="755"/>
      <c r="EGD435" s="755"/>
      <c r="EGE435" s="755"/>
      <c r="EGF435" s="755"/>
      <c r="EGG435" s="755"/>
      <c r="EGH435" s="755"/>
      <c r="EGI435" s="755"/>
      <c r="EGJ435" s="755"/>
      <c r="EGK435" s="755"/>
      <c r="EGL435" s="755"/>
      <c r="EGM435" s="755"/>
      <c r="EGN435" s="755"/>
      <c r="EGO435" s="755"/>
      <c r="EGP435" s="755"/>
      <c r="EGQ435" s="755"/>
      <c r="EGR435" s="755"/>
      <c r="EGS435" s="755"/>
      <c r="EGT435" s="755"/>
      <c r="EGU435" s="755"/>
      <c r="EGV435" s="755"/>
      <c r="EGW435" s="755"/>
      <c r="EGX435" s="755"/>
      <c r="EGY435" s="755"/>
      <c r="EGZ435" s="755"/>
      <c r="EHA435" s="755"/>
      <c r="EHB435" s="755"/>
      <c r="EHC435" s="755"/>
      <c r="EHD435" s="755"/>
      <c r="EHE435" s="755"/>
      <c r="EHF435" s="755"/>
      <c r="EHG435" s="755"/>
      <c r="EHH435" s="755"/>
      <c r="EHI435" s="755"/>
      <c r="EHJ435" s="755"/>
      <c r="EHK435" s="755"/>
      <c r="EHL435" s="755"/>
      <c r="EHM435" s="755"/>
      <c r="EHN435" s="755"/>
      <c r="EHO435" s="755"/>
      <c r="EHP435" s="755"/>
      <c r="EHQ435" s="755"/>
      <c r="EHR435" s="755"/>
      <c r="EHS435" s="755"/>
      <c r="EHT435" s="755"/>
      <c r="EHU435" s="755"/>
      <c r="EHV435" s="755"/>
      <c r="EHW435" s="755"/>
      <c r="EHX435" s="755"/>
      <c r="EHY435" s="755"/>
      <c r="EHZ435" s="755"/>
      <c r="EIA435" s="755"/>
      <c r="EIB435" s="755"/>
      <c r="EIC435" s="755"/>
      <c r="EID435" s="755"/>
      <c r="EIE435" s="755"/>
      <c r="EIF435" s="755"/>
      <c r="EIG435" s="755"/>
      <c r="EIH435" s="755"/>
      <c r="EII435" s="755"/>
      <c r="EIJ435" s="755"/>
      <c r="EIK435" s="755"/>
      <c r="EIL435" s="755"/>
      <c r="EIM435" s="755"/>
      <c r="EIN435" s="755"/>
      <c r="EIO435" s="755"/>
      <c r="EIP435" s="755"/>
      <c r="EIQ435" s="755"/>
      <c r="EIR435" s="755"/>
      <c r="EIS435" s="755"/>
      <c r="EIT435" s="755"/>
      <c r="EIU435" s="755"/>
      <c r="EIV435" s="755"/>
      <c r="EIW435" s="755"/>
      <c r="EIX435" s="755"/>
      <c r="EIY435" s="755"/>
      <c r="EIZ435" s="755"/>
      <c r="EJA435" s="755"/>
      <c r="EJB435" s="755"/>
      <c r="EJC435" s="755"/>
      <c r="EJD435" s="755"/>
      <c r="EJE435" s="755"/>
      <c r="EJF435" s="755"/>
      <c r="EJG435" s="755"/>
      <c r="EJH435" s="755"/>
      <c r="EJI435" s="755"/>
      <c r="EJJ435" s="755"/>
      <c r="EJK435" s="755"/>
      <c r="EJL435" s="755"/>
      <c r="EJM435" s="755"/>
      <c r="EJN435" s="755"/>
      <c r="EJO435" s="755"/>
      <c r="EJP435" s="755"/>
      <c r="EJQ435" s="755"/>
      <c r="EJR435" s="755"/>
      <c r="EJS435" s="755"/>
      <c r="EJT435" s="755"/>
      <c r="EJU435" s="755"/>
      <c r="EJV435" s="755"/>
      <c r="EJW435" s="755"/>
      <c r="EJX435" s="755"/>
      <c r="EJY435" s="755"/>
      <c r="EJZ435" s="755"/>
      <c r="EKA435" s="755"/>
      <c r="EKB435" s="755"/>
      <c r="EKC435" s="755"/>
      <c r="EKD435" s="755"/>
      <c r="EKE435" s="755"/>
      <c r="EKF435" s="755"/>
      <c r="EKG435" s="755"/>
      <c r="EKH435" s="755"/>
      <c r="EKI435" s="755"/>
      <c r="EKJ435" s="755"/>
      <c r="EKK435" s="755"/>
      <c r="EKL435" s="755"/>
      <c r="EKM435" s="755"/>
      <c r="EKN435" s="755"/>
      <c r="EKO435" s="755"/>
      <c r="EKP435" s="755"/>
      <c r="EKQ435" s="755"/>
      <c r="EKR435" s="755"/>
      <c r="EKS435" s="755"/>
      <c r="EKT435" s="755"/>
      <c r="EKU435" s="755"/>
      <c r="EKV435" s="755"/>
      <c r="EKW435" s="755"/>
      <c r="EKX435" s="755"/>
      <c r="EKY435" s="755"/>
      <c r="EKZ435" s="755"/>
      <c r="ELA435" s="755"/>
      <c r="ELB435" s="755"/>
      <c r="ELC435" s="755"/>
      <c r="ELD435" s="755"/>
      <c r="ELE435" s="755"/>
      <c r="ELF435" s="755"/>
      <c r="ELG435" s="755"/>
      <c r="ELH435" s="755"/>
      <c r="ELI435" s="755"/>
      <c r="ELJ435" s="755"/>
      <c r="ELK435" s="755"/>
      <c r="ELL435" s="755"/>
      <c r="ELM435" s="755"/>
      <c r="ELN435" s="755"/>
      <c r="ELO435" s="755"/>
      <c r="ELP435" s="755"/>
      <c r="ELQ435" s="755"/>
      <c r="ELR435" s="755"/>
      <c r="ELS435" s="755"/>
      <c r="ELT435" s="755"/>
      <c r="ELU435" s="755"/>
      <c r="ELV435" s="755"/>
      <c r="ELW435" s="755"/>
      <c r="ELX435" s="755"/>
      <c r="ELY435" s="755"/>
      <c r="ELZ435" s="755"/>
      <c r="EMA435" s="755"/>
      <c r="EMB435" s="755"/>
      <c r="EMC435" s="755"/>
      <c r="EMD435" s="755"/>
      <c r="EME435" s="755"/>
      <c r="EMF435" s="755"/>
      <c r="EMG435" s="755"/>
      <c r="EMH435" s="755"/>
      <c r="EMI435" s="755"/>
      <c r="EMJ435" s="755"/>
      <c r="EMK435" s="755"/>
      <c r="EML435" s="755"/>
      <c r="EMM435" s="755"/>
      <c r="EMN435" s="755"/>
      <c r="EMO435" s="755"/>
      <c r="EMP435" s="755"/>
      <c r="EMQ435" s="755"/>
      <c r="EMR435" s="755"/>
      <c r="EMS435" s="755"/>
      <c r="EMT435" s="755"/>
      <c r="EMU435" s="755"/>
      <c r="EMV435" s="755"/>
      <c r="EMW435" s="755"/>
      <c r="EMX435" s="755"/>
      <c r="EMY435" s="755"/>
      <c r="EMZ435" s="755"/>
      <c r="ENA435" s="755"/>
      <c r="ENB435" s="755"/>
      <c r="ENC435" s="755"/>
      <c r="END435" s="755"/>
      <c r="ENE435" s="755"/>
      <c r="ENF435" s="755"/>
      <c r="ENG435" s="755"/>
      <c r="ENH435" s="755"/>
      <c r="ENI435" s="755"/>
      <c r="ENJ435" s="755"/>
      <c r="ENK435" s="755"/>
      <c r="ENL435" s="755"/>
      <c r="ENM435" s="755"/>
      <c r="ENN435" s="755"/>
      <c r="ENO435" s="755"/>
      <c r="ENP435" s="755"/>
      <c r="ENQ435" s="755"/>
      <c r="ENR435" s="755"/>
      <c r="ENS435" s="755"/>
      <c r="ENT435" s="755"/>
      <c r="ENU435" s="755"/>
      <c r="ENV435" s="755"/>
      <c r="ENW435" s="755"/>
      <c r="ENX435" s="755"/>
      <c r="ENY435" s="755"/>
      <c r="ENZ435" s="755"/>
      <c r="EOA435" s="755"/>
      <c r="EOB435" s="755"/>
      <c r="EOC435" s="755"/>
      <c r="EOD435" s="755"/>
      <c r="EOE435" s="755"/>
      <c r="EOF435" s="755"/>
      <c r="EOG435" s="755"/>
      <c r="EOH435" s="755"/>
      <c r="EOI435" s="755"/>
      <c r="EOJ435" s="755"/>
      <c r="EOK435" s="755"/>
      <c r="EOL435" s="755"/>
      <c r="EOM435" s="755"/>
      <c r="EON435" s="755"/>
      <c r="EOO435" s="755"/>
      <c r="EOP435" s="755"/>
      <c r="EOQ435" s="755"/>
      <c r="EOR435" s="755"/>
      <c r="EOS435" s="755"/>
      <c r="EOT435" s="755"/>
      <c r="EOU435" s="755"/>
      <c r="EOV435" s="755"/>
      <c r="EOW435" s="755"/>
      <c r="EOX435" s="755"/>
      <c r="EOY435" s="755"/>
      <c r="EOZ435" s="755"/>
      <c r="EPA435" s="755"/>
      <c r="EPB435" s="755"/>
      <c r="EPC435" s="755"/>
      <c r="EPD435" s="755"/>
      <c r="EPE435" s="755"/>
      <c r="EPF435" s="755"/>
      <c r="EPG435" s="755"/>
      <c r="EPH435" s="755"/>
      <c r="EPI435" s="755"/>
      <c r="EPJ435" s="755"/>
      <c r="EPK435" s="755"/>
      <c r="EPL435" s="755"/>
      <c r="EPM435" s="755"/>
      <c r="EPN435" s="755"/>
      <c r="EPO435" s="755"/>
      <c r="EPP435" s="755"/>
      <c r="EPQ435" s="755"/>
      <c r="EPR435" s="755"/>
      <c r="EPS435" s="755"/>
      <c r="EPT435" s="755"/>
      <c r="EPU435" s="755"/>
      <c r="EPV435" s="755"/>
      <c r="EPW435" s="755"/>
      <c r="EPX435" s="755"/>
      <c r="EPY435" s="755"/>
      <c r="EPZ435" s="755"/>
      <c r="EQA435" s="755"/>
      <c r="EQB435" s="755"/>
      <c r="EQC435" s="755"/>
      <c r="EQD435" s="755"/>
      <c r="EQE435" s="755"/>
      <c r="EQF435" s="755"/>
      <c r="EQG435" s="755"/>
      <c r="EQH435" s="755"/>
      <c r="EQI435" s="755"/>
      <c r="EQJ435" s="755"/>
      <c r="EQK435" s="755"/>
      <c r="EQL435" s="755"/>
      <c r="EQM435" s="755"/>
      <c r="EQN435" s="755"/>
      <c r="EQO435" s="755"/>
      <c r="EQP435" s="755"/>
      <c r="EQQ435" s="755"/>
      <c r="EQR435" s="755"/>
      <c r="EQS435" s="755"/>
      <c r="EQT435" s="755"/>
      <c r="EQU435" s="755"/>
      <c r="EQV435" s="755"/>
      <c r="EQW435" s="755"/>
      <c r="EQX435" s="755"/>
      <c r="EQY435" s="755"/>
      <c r="EQZ435" s="755"/>
      <c r="ERA435" s="755"/>
      <c r="ERB435" s="755"/>
      <c r="ERC435" s="755"/>
      <c r="ERD435" s="755"/>
      <c r="ERE435" s="755"/>
      <c r="ERF435" s="755"/>
      <c r="ERG435" s="755"/>
      <c r="ERH435" s="755"/>
      <c r="ERI435" s="755"/>
      <c r="ERJ435" s="755"/>
      <c r="ERK435" s="755"/>
      <c r="ERL435" s="755"/>
      <c r="ERM435" s="755"/>
      <c r="ERN435" s="755"/>
      <c r="ERO435" s="755"/>
      <c r="ERP435" s="755"/>
      <c r="ERQ435" s="755"/>
      <c r="ERR435" s="755"/>
      <c r="ERS435" s="755"/>
      <c r="ERT435" s="755"/>
      <c r="ERU435" s="755"/>
      <c r="ERV435" s="755"/>
      <c r="ERW435" s="755"/>
      <c r="ERX435" s="755"/>
      <c r="ERY435" s="755"/>
      <c r="ERZ435" s="755"/>
      <c r="ESA435" s="755"/>
      <c r="ESB435" s="755"/>
      <c r="ESC435" s="755"/>
      <c r="ESD435" s="755"/>
      <c r="ESE435" s="755"/>
      <c r="ESF435" s="755"/>
      <c r="ESG435" s="755"/>
      <c r="ESH435" s="755"/>
      <c r="ESI435" s="755"/>
      <c r="ESJ435" s="755"/>
      <c r="ESK435" s="755"/>
      <c r="ESL435" s="755"/>
      <c r="ESM435" s="755"/>
      <c r="ESN435" s="755"/>
      <c r="ESO435" s="755"/>
      <c r="ESP435" s="755"/>
      <c r="ESQ435" s="755"/>
      <c r="ESR435" s="755"/>
      <c r="ESS435" s="755"/>
      <c r="EST435" s="755"/>
      <c r="ESU435" s="755"/>
      <c r="ESV435" s="755"/>
      <c r="ESW435" s="755"/>
      <c r="ESX435" s="755"/>
      <c r="ESY435" s="755"/>
      <c r="ESZ435" s="755"/>
      <c r="ETA435" s="755"/>
      <c r="ETB435" s="755"/>
      <c r="ETC435" s="755"/>
      <c r="ETD435" s="755"/>
      <c r="ETE435" s="755"/>
      <c r="ETF435" s="755"/>
      <c r="ETG435" s="755"/>
      <c r="ETH435" s="755"/>
      <c r="ETI435" s="755"/>
      <c r="ETJ435" s="755"/>
      <c r="ETK435" s="755"/>
      <c r="ETL435" s="755"/>
      <c r="ETM435" s="755"/>
      <c r="ETN435" s="755"/>
      <c r="ETO435" s="755"/>
      <c r="ETP435" s="755"/>
      <c r="ETQ435" s="755"/>
      <c r="ETR435" s="755"/>
      <c r="ETS435" s="755"/>
      <c r="ETT435" s="755"/>
      <c r="ETU435" s="755"/>
      <c r="ETV435" s="755"/>
      <c r="ETW435" s="755"/>
      <c r="ETX435" s="755"/>
      <c r="ETY435" s="755"/>
      <c r="ETZ435" s="755"/>
      <c r="EUA435" s="755"/>
      <c r="EUB435" s="755"/>
      <c r="EUC435" s="755"/>
      <c r="EUD435" s="755"/>
      <c r="EUE435" s="755"/>
      <c r="EUF435" s="755"/>
      <c r="EUG435" s="755"/>
      <c r="EUH435" s="755"/>
      <c r="EUI435" s="755"/>
      <c r="EUJ435" s="755"/>
      <c r="EUK435" s="755"/>
      <c r="EUL435" s="755"/>
      <c r="EUM435" s="755"/>
      <c r="EUN435" s="755"/>
      <c r="EUO435" s="755"/>
      <c r="EUP435" s="755"/>
      <c r="EUQ435" s="755"/>
      <c r="EUR435" s="755"/>
      <c r="EUS435" s="755"/>
      <c r="EUT435" s="755"/>
      <c r="EUU435" s="755"/>
      <c r="EUV435" s="755"/>
      <c r="EUW435" s="755"/>
      <c r="EUX435" s="755"/>
      <c r="EUY435" s="755"/>
      <c r="EUZ435" s="755"/>
      <c r="EVA435" s="755"/>
      <c r="EVB435" s="755"/>
      <c r="EVC435" s="755"/>
      <c r="EVD435" s="755"/>
      <c r="EVE435" s="755"/>
      <c r="EVF435" s="755"/>
      <c r="EVG435" s="755"/>
      <c r="EVH435" s="755"/>
      <c r="EVI435" s="755"/>
      <c r="EVJ435" s="755"/>
      <c r="EVK435" s="755"/>
      <c r="EVL435" s="755"/>
      <c r="EVM435" s="755"/>
      <c r="EVN435" s="755"/>
      <c r="EVO435" s="755"/>
      <c r="EVP435" s="755"/>
      <c r="EVQ435" s="755"/>
      <c r="EVR435" s="755"/>
      <c r="EVS435" s="755"/>
      <c r="EVT435" s="755"/>
      <c r="EVU435" s="755"/>
      <c r="EVV435" s="755"/>
      <c r="EVW435" s="755"/>
      <c r="EVX435" s="755"/>
      <c r="EVY435" s="755"/>
      <c r="EVZ435" s="755"/>
      <c r="EWA435" s="755"/>
      <c r="EWB435" s="755"/>
      <c r="EWC435" s="755"/>
      <c r="EWD435" s="755"/>
      <c r="EWE435" s="755"/>
      <c r="EWF435" s="755"/>
      <c r="EWG435" s="755"/>
      <c r="EWH435" s="755"/>
      <c r="EWI435" s="755"/>
      <c r="EWJ435" s="755"/>
      <c r="EWK435" s="755"/>
      <c r="EWL435" s="755"/>
      <c r="EWM435" s="755"/>
      <c r="EWN435" s="755"/>
      <c r="EWO435" s="755"/>
      <c r="EWP435" s="755"/>
      <c r="EWQ435" s="755"/>
      <c r="EWR435" s="755"/>
      <c r="EWS435" s="755"/>
      <c r="EWT435" s="755"/>
      <c r="EWU435" s="755"/>
      <c r="EWV435" s="755"/>
      <c r="EWW435" s="755"/>
      <c r="EWX435" s="755"/>
      <c r="EWY435" s="755"/>
      <c r="EWZ435" s="755"/>
      <c r="EXA435" s="755"/>
      <c r="EXB435" s="755"/>
      <c r="EXC435" s="755"/>
      <c r="EXD435" s="755"/>
      <c r="EXE435" s="755"/>
      <c r="EXF435" s="755"/>
      <c r="EXG435" s="755"/>
      <c r="EXH435" s="755"/>
      <c r="EXI435" s="755"/>
      <c r="EXJ435" s="755"/>
      <c r="EXK435" s="755"/>
      <c r="EXL435" s="755"/>
      <c r="EXM435" s="755"/>
      <c r="EXN435" s="755"/>
      <c r="EXO435" s="755"/>
      <c r="EXP435" s="755"/>
      <c r="EXQ435" s="755"/>
      <c r="EXR435" s="755"/>
      <c r="EXS435" s="755"/>
      <c r="EXT435" s="755"/>
      <c r="EXU435" s="755"/>
      <c r="EXV435" s="755"/>
      <c r="EXW435" s="755"/>
      <c r="EXX435" s="755"/>
      <c r="EXY435" s="755"/>
      <c r="EXZ435" s="755"/>
      <c r="EYA435" s="755"/>
      <c r="EYB435" s="755"/>
      <c r="EYC435" s="755"/>
      <c r="EYD435" s="755"/>
      <c r="EYE435" s="755"/>
      <c r="EYF435" s="755"/>
      <c r="EYG435" s="755"/>
      <c r="EYH435" s="755"/>
      <c r="EYI435" s="755"/>
      <c r="EYJ435" s="755"/>
      <c r="EYK435" s="755"/>
      <c r="EYL435" s="755"/>
      <c r="EYM435" s="755"/>
      <c r="EYN435" s="755"/>
      <c r="EYO435" s="755"/>
      <c r="EYP435" s="755"/>
      <c r="EYQ435" s="755"/>
      <c r="EYR435" s="755"/>
      <c r="EYS435" s="755"/>
      <c r="EYT435" s="755"/>
      <c r="EYU435" s="755"/>
      <c r="EYV435" s="755"/>
      <c r="EYW435" s="755"/>
      <c r="EYX435" s="755"/>
      <c r="EYY435" s="755"/>
      <c r="EYZ435" s="755"/>
      <c r="EZA435" s="755"/>
      <c r="EZB435" s="755"/>
      <c r="EZC435" s="755"/>
      <c r="EZD435" s="755"/>
      <c r="EZE435" s="755"/>
      <c r="EZF435" s="755"/>
      <c r="EZG435" s="755"/>
      <c r="EZH435" s="755"/>
      <c r="EZI435" s="755"/>
      <c r="EZJ435" s="755"/>
      <c r="EZK435" s="755"/>
      <c r="EZL435" s="755"/>
      <c r="EZM435" s="755"/>
      <c r="EZN435" s="755"/>
      <c r="EZO435" s="755"/>
      <c r="EZP435" s="755"/>
      <c r="EZQ435" s="755"/>
      <c r="EZR435" s="755"/>
      <c r="EZS435" s="755"/>
      <c r="EZT435" s="755"/>
      <c r="EZU435" s="755"/>
      <c r="EZV435" s="755"/>
      <c r="EZW435" s="755"/>
      <c r="EZX435" s="755"/>
      <c r="EZY435" s="755"/>
      <c r="EZZ435" s="755"/>
      <c r="FAA435" s="755"/>
      <c r="FAB435" s="755"/>
      <c r="FAC435" s="755"/>
      <c r="FAD435" s="755"/>
      <c r="FAE435" s="755"/>
      <c r="FAF435" s="755"/>
      <c r="FAG435" s="755"/>
      <c r="FAH435" s="755"/>
      <c r="FAI435" s="755"/>
      <c r="FAJ435" s="755"/>
      <c r="FAK435" s="755"/>
      <c r="FAL435" s="755"/>
      <c r="FAM435" s="755"/>
      <c r="FAN435" s="755"/>
      <c r="FAO435" s="755"/>
      <c r="FAP435" s="755"/>
      <c r="FAQ435" s="755"/>
      <c r="FAR435" s="755"/>
      <c r="FAS435" s="755"/>
      <c r="FAT435" s="755"/>
      <c r="FAU435" s="755"/>
      <c r="FAV435" s="755"/>
      <c r="FAW435" s="755"/>
      <c r="FAX435" s="755"/>
      <c r="FAY435" s="755"/>
      <c r="FAZ435" s="755"/>
      <c r="FBA435" s="755"/>
      <c r="FBB435" s="755"/>
      <c r="FBC435" s="755"/>
      <c r="FBD435" s="755"/>
      <c r="FBE435" s="755"/>
      <c r="FBF435" s="755"/>
      <c r="FBG435" s="755"/>
      <c r="FBH435" s="755"/>
      <c r="FBI435" s="755"/>
      <c r="FBJ435" s="755"/>
      <c r="FBK435" s="755"/>
      <c r="FBL435" s="755"/>
      <c r="FBM435" s="755"/>
      <c r="FBN435" s="755"/>
      <c r="FBO435" s="755"/>
      <c r="FBP435" s="755"/>
      <c r="FBQ435" s="755"/>
      <c r="FBR435" s="755"/>
      <c r="FBS435" s="755"/>
      <c r="FBT435" s="755"/>
      <c r="FBU435" s="755"/>
      <c r="FBV435" s="755"/>
      <c r="FBW435" s="755"/>
      <c r="FBX435" s="755"/>
      <c r="FBY435" s="755"/>
      <c r="FBZ435" s="755"/>
      <c r="FCA435" s="755"/>
      <c r="FCB435" s="755"/>
      <c r="FCC435" s="755"/>
      <c r="FCD435" s="755"/>
      <c r="FCE435" s="755"/>
      <c r="FCF435" s="755"/>
      <c r="FCG435" s="755"/>
      <c r="FCH435" s="755"/>
      <c r="FCI435" s="755"/>
      <c r="FCJ435" s="755"/>
      <c r="FCK435" s="755"/>
      <c r="FCL435" s="755"/>
      <c r="FCM435" s="755"/>
      <c r="FCN435" s="755"/>
      <c r="FCO435" s="755"/>
      <c r="FCP435" s="755"/>
      <c r="FCQ435" s="755"/>
      <c r="FCR435" s="755"/>
      <c r="FCS435" s="755"/>
      <c r="FCT435" s="755"/>
      <c r="FCU435" s="755"/>
      <c r="FCV435" s="755"/>
      <c r="FCW435" s="755"/>
      <c r="FCX435" s="755"/>
      <c r="FCY435" s="755"/>
      <c r="FCZ435" s="755"/>
      <c r="FDA435" s="755"/>
      <c r="FDB435" s="755"/>
      <c r="FDC435" s="755"/>
      <c r="FDD435" s="755"/>
      <c r="FDE435" s="755"/>
      <c r="FDF435" s="755"/>
      <c r="FDG435" s="755"/>
      <c r="FDH435" s="755"/>
      <c r="FDI435" s="755"/>
      <c r="FDJ435" s="755"/>
      <c r="FDK435" s="755"/>
      <c r="FDL435" s="755"/>
      <c r="FDM435" s="755"/>
      <c r="FDN435" s="755"/>
      <c r="FDO435" s="755"/>
      <c r="FDP435" s="755"/>
      <c r="FDQ435" s="755"/>
      <c r="FDR435" s="755"/>
      <c r="FDS435" s="755"/>
      <c r="FDT435" s="755"/>
      <c r="FDU435" s="755"/>
      <c r="FDV435" s="755"/>
      <c r="FDW435" s="755"/>
      <c r="FDX435" s="755"/>
      <c r="FDY435" s="755"/>
      <c r="FDZ435" s="755"/>
      <c r="FEA435" s="755"/>
      <c r="FEB435" s="755"/>
      <c r="FEC435" s="755"/>
      <c r="FED435" s="755"/>
      <c r="FEE435" s="755"/>
      <c r="FEF435" s="755"/>
      <c r="FEG435" s="755"/>
      <c r="FEH435" s="755"/>
      <c r="FEI435" s="755"/>
      <c r="FEJ435" s="755"/>
      <c r="FEK435" s="755"/>
      <c r="FEL435" s="755"/>
      <c r="FEM435" s="755"/>
      <c r="FEN435" s="755"/>
      <c r="FEO435" s="755"/>
      <c r="FEP435" s="755"/>
      <c r="FEQ435" s="755"/>
      <c r="FER435" s="755"/>
      <c r="FES435" s="755"/>
      <c r="FET435" s="755"/>
      <c r="FEU435" s="755"/>
      <c r="FEV435" s="755"/>
      <c r="FEW435" s="755"/>
      <c r="FEX435" s="755"/>
      <c r="FEY435" s="755"/>
      <c r="FEZ435" s="755"/>
      <c r="FFA435" s="755"/>
      <c r="FFB435" s="755"/>
      <c r="FFC435" s="755"/>
      <c r="FFD435" s="755"/>
      <c r="FFE435" s="755"/>
      <c r="FFF435" s="755"/>
      <c r="FFG435" s="755"/>
      <c r="FFH435" s="755"/>
      <c r="FFI435" s="755"/>
      <c r="FFJ435" s="755"/>
      <c r="FFK435" s="755"/>
      <c r="FFL435" s="755"/>
      <c r="FFM435" s="755"/>
      <c r="FFN435" s="755"/>
      <c r="FFO435" s="755"/>
      <c r="FFP435" s="755"/>
      <c r="FFQ435" s="755"/>
      <c r="FFR435" s="755"/>
      <c r="FFS435" s="755"/>
      <c r="FFT435" s="755"/>
      <c r="FFU435" s="755"/>
      <c r="FFV435" s="755"/>
      <c r="FFW435" s="755"/>
      <c r="FFX435" s="755"/>
      <c r="FFY435" s="755"/>
      <c r="FFZ435" s="755"/>
      <c r="FGA435" s="755"/>
      <c r="FGB435" s="755"/>
      <c r="FGC435" s="755"/>
      <c r="FGD435" s="755"/>
      <c r="FGE435" s="755"/>
      <c r="FGF435" s="755"/>
      <c r="FGG435" s="755"/>
      <c r="FGH435" s="755"/>
      <c r="FGI435" s="755"/>
      <c r="FGJ435" s="755"/>
      <c r="FGK435" s="755"/>
      <c r="FGL435" s="755"/>
      <c r="FGM435" s="755"/>
      <c r="FGN435" s="755"/>
      <c r="FGO435" s="755"/>
      <c r="FGP435" s="755"/>
      <c r="FGQ435" s="755"/>
      <c r="FGR435" s="755"/>
      <c r="FGS435" s="755"/>
      <c r="FGT435" s="755"/>
      <c r="FGU435" s="755"/>
      <c r="FGV435" s="755"/>
      <c r="FGW435" s="755"/>
      <c r="FGX435" s="755"/>
      <c r="FGY435" s="755"/>
      <c r="FGZ435" s="755"/>
      <c r="FHA435" s="755"/>
      <c r="FHB435" s="755"/>
      <c r="FHC435" s="755"/>
      <c r="FHD435" s="755"/>
      <c r="FHE435" s="755"/>
      <c r="FHF435" s="755"/>
      <c r="FHG435" s="755"/>
      <c r="FHH435" s="755"/>
      <c r="FHI435" s="755"/>
      <c r="FHJ435" s="755"/>
      <c r="FHK435" s="755"/>
      <c r="FHL435" s="755"/>
      <c r="FHM435" s="755"/>
      <c r="FHN435" s="755"/>
      <c r="FHO435" s="755"/>
      <c r="FHP435" s="755"/>
      <c r="FHQ435" s="755"/>
      <c r="FHR435" s="755"/>
      <c r="FHS435" s="755"/>
      <c r="FHT435" s="755"/>
      <c r="FHU435" s="755"/>
      <c r="FHV435" s="755"/>
      <c r="FHW435" s="755"/>
      <c r="FHX435" s="755"/>
      <c r="FHY435" s="755"/>
      <c r="FHZ435" s="755"/>
      <c r="FIA435" s="755"/>
      <c r="FIB435" s="755"/>
      <c r="FIC435" s="755"/>
      <c r="FID435" s="755"/>
      <c r="FIE435" s="755"/>
      <c r="FIF435" s="755"/>
      <c r="FIG435" s="755"/>
      <c r="FIH435" s="755"/>
      <c r="FII435" s="755"/>
      <c r="FIJ435" s="755"/>
      <c r="FIK435" s="755"/>
      <c r="FIL435" s="755"/>
      <c r="FIM435" s="755"/>
      <c r="FIN435" s="755"/>
      <c r="FIO435" s="755"/>
      <c r="FIP435" s="755"/>
      <c r="FIQ435" s="755"/>
      <c r="FIR435" s="755"/>
      <c r="FIS435" s="755"/>
      <c r="FIT435" s="755"/>
      <c r="FIU435" s="755"/>
      <c r="FIV435" s="755"/>
      <c r="FIW435" s="755"/>
      <c r="FIX435" s="755"/>
      <c r="FIY435" s="755"/>
      <c r="FIZ435" s="755"/>
      <c r="FJA435" s="755"/>
      <c r="FJB435" s="755"/>
      <c r="FJC435" s="755"/>
      <c r="FJD435" s="755"/>
      <c r="FJE435" s="755"/>
      <c r="FJF435" s="755"/>
      <c r="FJG435" s="755"/>
      <c r="FJH435" s="755"/>
      <c r="FJI435" s="755"/>
      <c r="FJJ435" s="755"/>
      <c r="FJK435" s="755"/>
      <c r="FJL435" s="755"/>
      <c r="FJM435" s="755"/>
      <c r="FJN435" s="755"/>
      <c r="FJO435" s="755"/>
      <c r="FJP435" s="755"/>
      <c r="FJQ435" s="755"/>
      <c r="FJR435" s="755"/>
      <c r="FJS435" s="755"/>
      <c r="FJT435" s="755"/>
      <c r="FJU435" s="755"/>
      <c r="FJV435" s="755"/>
      <c r="FJW435" s="755"/>
      <c r="FJX435" s="755"/>
      <c r="FJY435" s="755"/>
      <c r="FJZ435" s="755"/>
      <c r="FKA435" s="755"/>
      <c r="FKB435" s="755"/>
      <c r="FKC435" s="755"/>
      <c r="FKD435" s="755"/>
      <c r="FKE435" s="755"/>
      <c r="FKF435" s="755"/>
      <c r="FKG435" s="755"/>
      <c r="FKH435" s="755"/>
      <c r="FKI435" s="755"/>
      <c r="FKJ435" s="755"/>
      <c r="FKK435" s="755"/>
      <c r="FKL435" s="755"/>
      <c r="FKM435" s="755"/>
      <c r="FKN435" s="755"/>
      <c r="FKO435" s="755"/>
      <c r="FKP435" s="755"/>
      <c r="FKQ435" s="755"/>
      <c r="FKR435" s="755"/>
      <c r="FKS435" s="755"/>
      <c r="FKT435" s="755"/>
      <c r="FKU435" s="755"/>
      <c r="FKV435" s="755"/>
      <c r="FKW435" s="755"/>
      <c r="FKX435" s="755"/>
      <c r="FKY435" s="755"/>
      <c r="FKZ435" s="755"/>
      <c r="FLA435" s="755"/>
      <c r="FLB435" s="755"/>
      <c r="FLC435" s="755"/>
      <c r="FLD435" s="755"/>
      <c r="FLE435" s="755"/>
      <c r="FLF435" s="755"/>
      <c r="FLG435" s="755"/>
      <c r="FLH435" s="755"/>
      <c r="FLI435" s="755"/>
      <c r="FLJ435" s="755"/>
      <c r="FLK435" s="755"/>
      <c r="FLL435" s="755"/>
      <c r="FLM435" s="755"/>
      <c r="FLN435" s="755"/>
      <c r="FLO435" s="755"/>
      <c r="FLP435" s="755"/>
      <c r="FLQ435" s="755"/>
      <c r="FLR435" s="755"/>
      <c r="FLS435" s="755"/>
      <c r="FLT435" s="755"/>
      <c r="FLU435" s="755"/>
      <c r="FLV435" s="755"/>
      <c r="FLW435" s="755"/>
      <c r="FLX435" s="755"/>
      <c r="FLY435" s="755"/>
      <c r="FLZ435" s="755"/>
      <c r="FMA435" s="755"/>
      <c r="FMB435" s="755"/>
      <c r="FMC435" s="755"/>
      <c r="FMD435" s="755"/>
      <c r="FME435" s="755"/>
      <c r="FMF435" s="755"/>
      <c r="FMG435" s="755"/>
      <c r="FMH435" s="755"/>
      <c r="FMI435" s="755"/>
      <c r="FMJ435" s="755"/>
      <c r="FMK435" s="755"/>
      <c r="FML435" s="755"/>
      <c r="FMM435" s="755"/>
      <c r="FMN435" s="755"/>
      <c r="FMO435" s="755"/>
      <c r="FMP435" s="755"/>
      <c r="FMQ435" s="755"/>
      <c r="FMR435" s="755"/>
      <c r="FMS435" s="755"/>
      <c r="FMT435" s="755"/>
      <c r="FMU435" s="755"/>
      <c r="FMV435" s="755"/>
      <c r="FMW435" s="755"/>
      <c r="FMX435" s="755"/>
      <c r="FMY435" s="755"/>
      <c r="FMZ435" s="755"/>
      <c r="FNA435" s="755"/>
      <c r="FNB435" s="755"/>
      <c r="FNC435" s="755"/>
      <c r="FND435" s="755"/>
      <c r="FNE435" s="755"/>
      <c r="FNF435" s="755"/>
      <c r="FNG435" s="755"/>
      <c r="FNH435" s="755"/>
      <c r="FNI435" s="755"/>
      <c r="FNJ435" s="755"/>
      <c r="FNK435" s="755"/>
      <c r="FNL435" s="755"/>
      <c r="FNM435" s="755"/>
      <c r="FNN435" s="755"/>
      <c r="FNO435" s="755"/>
      <c r="FNP435" s="755"/>
      <c r="FNQ435" s="755"/>
      <c r="FNR435" s="755"/>
      <c r="FNS435" s="755"/>
      <c r="FNT435" s="755"/>
      <c r="FNU435" s="755"/>
      <c r="FNV435" s="755"/>
      <c r="FNW435" s="755"/>
      <c r="FNX435" s="755"/>
      <c r="FNY435" s="755"/>
      <c r="FNZ435" s="755"/>
      <c r="FOA435" s="755"/>
      <c r="FOB435" s="755"/>
      <c r="FOC435" s="755"/>
      <c r="FOD435" s="755"/>
      <c r="FOE435" s="755"/>
      <c r="FOF435" s="755"/>
      <c r="FOG435" s="755"/>
      <c r="FOH435" s="755"/>
      <c r="FOI435" s="755"/>
      <c r="FOJ435" s="755"/>
      <c r="FOK435" s="755"/>
      <c r="FOL435" s="755"/>
      <c r="FOM435" s="755"/>
      <c r="FON435" s="755"/>
      <c r="FOO435" s="755"/>
      <c r="FOP435" s="755"/>
      <c r="FOQ435" s="755"/>
      <c r="FOR435" s="755"/>
      <c r="FOS435" s="755"/>
      <c r="FOT435" s="755"/>
      <c r="FOU435" s="755"/>
      <c r="FOV435" s="755"/>
      <c r="FOW435" s="755"/>
      <c r="FOX435" s="755"/>
      <c r="FOY435" s="755"/>
      <c r="FOZ435" s="755"/>
      <c r="FPA435" s="755"/>
      <c r="FPB435" s="755"/>
      <c r="FPC435" s="755"/>
      <c r="FPD435" s="755"/>
      <c r="FPE435" s="755"/>
      <c r="FPF435" s="755"/>
      <c r="FPG435" s="755"/>
      <c r="FPH435" s="755"/>
      <c r="FPI435" s="755"/>
      <c r="FPJ435" s="755"/>
      <c r="FPK435" s="755"/>
      <c r="FPL435" s="755"/>
      <c r="FPM435" s="755"/>
      <c r="FPN435" s="755"/>
      <c r="FPO435" s="755"/>
      <c r="FPP435" s="755"/>
      <c r="FPQ435" s="755"/>
      <c r="FPR435" s="755"/>
      <c r="FPS435" s="755"/>
      <c r="FPT435" s="755"/>
      <c r="FPU435" s="755"/>
      <c r="FPV435" s="755"/>
      <c r="FPW435" s="755"/>
      <c r="FPX435" s="755"/>
      <c r="FPY435" s="755"/>
      <c r="FPZ435" s="755"/>
      <c r="FQA435" s="755"/>
      <c r="FQB435" s="755"/>
      <c r="FQC435" s="755"/>
      <c r="FQD435" s="755"/>
      <c r="FQE435" s="755"/>
      <c r="FQF435" s="755"/>
      <c r="FQG435" s="755"/>
      <c r="FQH435" s="755"/>
      <c r="FQI435" s="755"/>
      <c r="FQJ435" s="755"/>
      <c r="FQK435" s="755"/>
      <c r="FQL435" s="755"/>
      <c r="FQM435" s="755"/>
      <c r="FQN435" s="755"/>
      <c r="FQO435" s="755"/>
      <c r="FQP435" s="755"/>
      <c r="FQQ435" s="755"/>
      <c r="FQR435" s="755"/>
      <c r="FQS435" s="755"/>
      <c r="FQT435" s="755"/>
      <c r="FQU435" s="755"/>
      <c r="FQV435" s="755"/>
      <c r="FQW435" s="755"/>
      <c r="FQX435" s="755"/>
      <c r="FQY435" s="755"/>
      <c r="FQZ435" s="755"/>
      <c r="FRA435" s="755"/>
      <c r="FRB435" s="755"/>
      <c r="FRC435" s="755"/>
      <c r="FRD435" s="755"/>
      <c r="FRE435" s="755"/>
      <c r="FRF435" s="755"/>
      <c r="FRG435" s="755"/>
      <c r="FRH435" s="755"/>
      <c r="FRI435" s="755"/>
      <c r="FRJ435" s="755"/>
      <c r="FRK435" s="755"/>
      <c r="FRL435" s="755"/>
      <c r="FRM435" s="755"/>
      <c r="FRN435" s="755"/>
      <c r="FRO435" s="755"/>
      <c r="FRP435" s="755"/>
      <c r="FRQ435" s="755"/>
      <c r="FRR435" s="755"/>
      <c r="FRS435" s="755"/>
      <c r="FRT435" s="755"/>
      <c r="FRU435" s="755"/>
      <c r="FRV435" s="755"/>
      <c r="FRW435" s="755"/>
      <c r="FRX435" s="755"/>
      <c r="FRY435" s="755"/>
      <c r="FRZ435" s="755"/>
      <c r="FSA435" s="755"/>
      <c r="FSB435" s="755"/>
      <c r="FSC435" s="755"/>
      <c r="FSD435" s="755"/>
      <c r="FSE435" s="755"/>
      <c r="FSF435" s="755"/>
      <c r="FSG435" s="755"/>
      <c r="FSH435" s="755"/>
      <c r="FSI435" s="755"/>
      <c r="FSJ435" s="755"/>
      <c r="FSK435" s="755"/>
      <c r="FSL435" s="755"/>
      <c r="FSM435" s="755"/>
      <c r="FSN435" s="755"/>
      <c r="FSO435" s="755"/>
      <c r="FSP435" s="755"/>
      <c r="FSQ435" s="755"/>
      <c r="FSR435" s="755"/>
      <c r="FSS435" s="755"/>
      <c r="FST435" s="755"/>
      <c r="FSU435" s="755"/>
      <c r="FSV435" s="755"/>
      <c r="FSW435" s="755"/>
      <c r="FSX435" s="755"/>
      <c r="FSY435" s="755"/>
      <c r="FSZ435" s="755"/>
      <c r="FTA435" s="755"/>
      <c r="FTB435" s="755"/>
      <c r="FTC435" s="755"/>
      <c r="FTD435" s="755"/>
      <c r="FTE435" s="755"/>
      <c r="FTF435" s="755"/>
      <c r="FTG435" s="755"/>
      <c r="FTH435" s="755"/>
      <c r="FTI435" s="755"/>
      <c r="FTJ435" s="755"/>
      <c r="FTK435" s="755"/>
      <c r="FTL435" s="755"/>
      <c r="FTM435" s="755"/>
      <c r="FTN435" s="755"/>
      <c r="FTO435" s="755"/>
      <c r="FTP435" s="755"/>
      <c r="FTQ435" s="755"/>
      <c r="FTR435" s="755"/>
      <c r="FTS435" s="755"/>
      <c r="FTT435" s="755"/>
      <c r="FTU435" s="755"/>
      <c r="FTV435" s="755"/>
      <c r="FTW435" s="755"/>
      <c r="FTX435" s="755"/>
      <c r="FTY435" s="755"/>
      <c r="FTZ435" s="755"/>
      <c r="FUA435" s="755"/>
      <c r="FUB435" s="755"/>
      <c r="FUC435" s="755"/>
      <c r="FUD435" s="755"/>
      <c r="FUE435" s="755"/>
      <c r="FUF435" s="755"/>
      <c r="FUG435" s="755"/>
      <c r="FUH435" s="755"/>
      <c r="FUI435" s="755"/>
      <c r="FUJ435" s="755"/>
      <c r="FUK435" s="755"/>
      <c r="FUL435" s="755"/>
      <c r="FUM435" s="755"/>
      <c r="FUN435" s="755"/>
      <c r="FUO435" s="755"/>
      <c r="FUP435" s="755"/>
      <c r="FUQ435" s="755"/>
      <c r="FUR435" s="755"/>
      <c r="FUS435" s="755"/>
      <c r="FUT435" s="755"/>
      <c r="FUU435" s="755"/>
      <c r="FUV435" s="755"/>
      <c r="FUW435" s="755"/>
      <c r="FUX435" s="755"/>
      <c r="FUY435" s="755"/>
      <c r="FUZ435" s="755"/>
      <c r="FVA435" s="755"/>
      <c r="FVB435" s="755"/>
      <c r="FVC435" s="755"/>
      <c r="FVD435" s="755"/>
      <c r="FVE435" s="755"/>
      <c r="FVF435" s="755"/>
      <c r="FVG435" s="755"/>
      <c r="FVH435" s="755"/>
      <c r="FVI435" s="755"/>
      <c r="FVJ435" s="755"/>
      <c r="FVK435" s="755"/>
      <c r="FVL435" s="755"/>
      <c r="FVM435" s="755"/>
      <c r="FVN435" s="755"/>
      <c r="FVO435" s="755"/>
      <c r="FVP435" s="755"/>
      <c r="FVQ435" s="755"/>
      <c r="FVR435" s="755"/>
      <c r="FVS435" s="755"/>
      <c r="FVT435" s="755"/>
      <c r="FVU435" s="755"/>
      <c r="FVV435" s="755"/>
      <c r="FVW435" s="755"/>
      <c r="FVX435" s="755"/>
      <c r="FVY435" s="755"/>
      <c r="FVZ435" s="755"/>
      <c r="FWA435" s="755"/>
      <c r="FWB435" s="755"/>
      <c r="FWC435" s="755"/>
      <c r="FWD435" s="755"/>
      <c r="FWE435" s="755"/>
      <c r="FWF435" s="755"/>
      <c r="FWG435" s="755"/>
      <c r="FWH435" s="755"/>
      <c r="FWI435" s="755"/>
      <c r="FWJ435" s="755"/>
      <c r="FWK435" s="755"/>
      <c r="FWL435" s="755"/>
      <c r="FWM435" s="755"/>
      <c r="FWN435" s="755"/>
      <c r="FWO435" s="755"/>
      <c r="FWP435" s="755"/>
      <c r="FWQ435" s="755"/>
      <c r="FWR435" s="755"/>
      <c r="FWS435" s="755"/>
      <c r="FWT435" s="755"/>
      <c r="FWU435" s="755"/>
      <c r="FWV435" s="755"/>
      <c r="FWW435" s="755"/>
      <c r="FWX435" s="755"/>
      <c r="FWY435" s="755"/>
      <c r="FWZ435" s="755"/>
      <c r="FXA435" s="755"/>
      <c r="FXB435" s="755"/>
      <c r="FXC435" s="755"/>
      <c r="FXD435" s="755"/>
      <c r="FXE435" s="755"/>
      <c r="FXF435" s="755"/>
      <c r="FXG435" s="755"/>
      <c r="FXH435" s="755"/>
      <c r="FXI435" s="755"/>
      <c r="FXJ435" s="755"/>
      <c r="FXK435" s="755"/>
      <c r="FXL435" s="755"/>
      <c r="FXM435" s="755"/>
      <c r="FXN435" s="755"/>
      <c r="FXO435" s="755"/>
      <c r="FXP435" s="755"/>
      <c r="FXQ435" s="755"/>
      <c r="FXR435" s="755"/>
      <c r="FXS435" s="755"/>
      <c r="FXT435" s="755"/>
      <c r="FXU435" s="755"/>
      <c r="FXV435" s="755"/>
      <c r="FXW435" s="755"/>
      <c r="FXX435" s="755"/>
      <c r="FXY435" s="755"/>
      <c r="FXZ435" s="755"/>
      <c r="FYA435" s="755"/>
      <c r="FYB435" s="755"/>
      <c r="FYC435" s="755"/>
      <c r="FYD435" s="755"/>
      <c r="FYE435" s="755"/>
      <c r="FYF435" s="755"/>
      <c r="FYG435" s="755"/>
      <c r="FYH435" s="755"/>
      <c r="FYI435" s="755"/>
      <c r="FYJ435" s="755"/>
      <c r="FYK435" s="755"/>
      <c r="FYL435" s="755"/>
      <c r="FYM435" s="755"/>
      <c r="FYN435" s="755"/>
      <c r="FYO435" s="755"/>
      <c r="FYP435" s="755"/>
      <c r="FYQ435" s="755"/>
      <c r="FYR435" s="755"/>
      <c r="FYS435" s="755"/>
      <c r="FYT435" s="755"/>
      <c r="FYU435" s="755"/>
      <c r="FYV435" s="755"/>
      <c r="FYW435" s="755"/>
      <c r="FYX435" s="755"/>
      <c r="FYY435" s="755"/>
      <c r="FYZ435" s="755"/>
      <c r="FZA435" s="755"/>
      <c r="FZB435" s="755"/>
      <c r="FZC435" s="755"/>
      <c r="FZD435" s="755"/>
      <c r="FZE435" s="755"/>
      <c r="FZF435" s="755"/>
      <c r="FZG435" s="755"/>
      <c r="FZH435" s="755"/>
      <c r="FZI435" s="755"/>
      <c r="FZJ435" s="755"/>
      <c r="FZK435" s="755"/>
      <c r="FZL435" s="755"/>
      <c r="FZM435" s="755"/>
      <c r="FZN435" s="755"/>
      <c r="FZO435" s="755"/>
      <c r="FZP435" s="755"/>
      <c r="FZQ435" s="755"/>
      <c r="FZR435" s="755"/>
      <c r="FZS435" s="755"/>
      <c r="FZT435" s="755"/>
      <c r="FZU435" s="755"/>
      <c r="FZV435" s="755"/>
      <c r="FZW435" s="755"/>
      <c r="FZX435" s="755"/>
      <c r="FZY435" s="755"/>
      <c r="FZZ435" s="755"/>
      <c r="GAA435" s="755"/>
      <c r="GAB435" s="755"/>
      <c r="GAC435" s="755"/>
      <c r="GAD435" s="755"/>
      <c r="GAE435" s="755"/>
      <c r="GAF435" s="755"/>
      <c r="GAG435" s="755"/>
      <c r="GAH435" s="755"/>
      <c r="GAI435" s="755"/>
      <c r="GAJ435" s="755"/>
      <c r="GAK435" s="755"/>
      <c r="GAL435" s="755"/>
      <c r="GAM435" s="755"/>
      <c r="GAN435" s="755"/>
      <c r="GAO435" s="755"/>
      <c r="GAP435" s="755"/>
      <c r="GAQ435" s="755"/>
      <c r="GAR435" s="755"/>
      <c r="GAS435" s="755"/>
      <c r="GAT435" s="755"/>
      <c r="GAU435" s="755"/>
      <c r="GAV435" s="755"/>
      <c r="GAW435" s="755"/>
      <c r="GAX435" s="755"/>
      <c r="GAY435" s="755"/>
      <c r="GAZ435" s="755"/>
      <c r="GBA435" s="755"/>
      <c r="GBB435" s="755"/>
      <c r="GBC435" s="755"/>
      <c r="GBD435" s="755"/>
      <c r="GBE435" s="755"/>
      <c r="GBF435" s="755"/>
      <c r="GBG435" s="755"/>
      <c r="GBH435" s="755"/>
      <c r="GBI435" s="755"/>
      <c r="GBJ435" s="755"/>
      <c r="GBK435" s="755"/>
      <c r="GBL435" s="755"/>
      <c r="GBM435" s="755"/>
      <c r="GBN435" s="755"/>
      <c r="GBO435" s="755"/>
      <c r="GBP435" s="755"/>
      <c r="GBQ435" s="755"/>
      <c r="GBR435" s="755"/>
      <c r="GBS435" s="755"/>
      <c r="GBT435" s="755"/>
      <c r="GBU435" s="755"/>
      <c r="GBV435" s="755"/>
      <c r="GBW435" s="755"/>
      <c r="GBX435" s="755"/>
      <c r="GBY435" s="755"/>
      <c r="GBZ435" s="755"/>
      <c r="GCA435" s="755"/>
      <c r="GCB435" s="755"/>
      <c r="GCC435" s="755"/>
      <c r="GCD435" s="755"/>
      <c r="GCE435" s="755"/>
      <c r="GCF435" s="755"/>
      <c r="GCG435" s="755"/>
      <c r="GCH435" s="755"/>
      <c r="GCI435" s="755"/>
      <c r="GCJ435" s="755"/>
      <c r="GCK435" s="755"/>
      <c r="GCL435" s="755"/>
      <c r="GCM435" s="755"/>
      <c r="GCN435" s="755"/>
      <c r="GCO435" s="755"/>
      <c r="GCP435" s="755"/>
      <c r="GCQ435" s="755"/>
      <c r="GCR435" s="755"/>
      <c r="GCS435" s="755"/>
      <c r="GCT435" s="755"/>
      <c r="GCU435" s="755"/>
      <c r="GCV435" s="755"/>
      <c r="GCW435" s="755"/>
      <c r="GCX435" s="755"/>
      <c r="GCY435" s="755"/>
      <c r="GCZ435" s="755"/>
      <c r="GDA435" s="755"/>
      <c r="GDB435" s="755"/>
      <c r="GDC435" s="755"/>
      <c r="GDD435" s="755"/>
      <c r="GDE435" s="755"/>
      <c r="GDF435" s="755"/>
      <c r="GDG435" s="755"/>
      <c r="GDH435" s="755"/>
      <c r="GDI435" s="755"/>
      <c r="GDJ435" s="755"/>
      <c r="GDK435" s="755"/>
      <c r="GDL435" s="755"/>
      <c r="GDM435" s="755"/>
      <c r="GDN435" s="755"/>
      <c r="GDO435" s="755"/>
      <c r="GDP435" s="755"/>
      <c r="GDQ435" s="755"/>
      <c r="GDR435" s="755"/>
      <c r="GDS435" s="755"/>
      <c r="GDT435" s="755"/>
      <c r="GDU435" s="755"/>
      <c r="GDV435" s="755"/>
      <c r="GDW435" s="755"/>
      <c r="GDX435" s="755"/>
      <c r="GDY435" s="755"/>
      <c r="GDZ435" s="755"/>
      <c r="GEA435" s="755"/>
      <c r="GEB435" s="755"/>
      <c r="GEC435" s="755"/>
      <c r="GED435" s="755"/>
      <c r="GEE435" s="755"/>
      <c r="GEF435" s="755"/>
      <c r="GEG435" s="755"/>
      <c r="GEH435" s="755"/>
      <c r="GEI435" s="755"/>
      <c r="GEJ435" s="755"/>
      <c r="GEK435" s="755"/>
      <c r="GEL435" s="755"/>
      <c r="GEM435" s="755"/>
      <c r="GEN435" s="755"/>
      <c r="GEO435" s="755"/>
      <c r="GEP435" s="755"/>
      <c r="GEQ435" s="755"/>
      <c r="GER435" s="755"/>
      <c r="GES435" s="755"/>
      <c r="GET435" s="755"/>
      <c r="GEU435" s="755"/>
      <c r="GEV435" s="755"/>
      <c r="GEW435" s="755"/>
      <c r="GEX435" s="755"/>
      <c r="GEY435" s="755"/>
      <c r="GEZ435" s="755"/>
      <c r="GFA435" s="755"/>
      <c r="GFB435" s="755"/>
      <c r="GFC435" s="755"/>
      <c r="GFD435" s="755"/>
      <c r="GFE435" s="755"/>
      <c r="GFF435" s="755"/>
      <c r="GFG435" s="755"/>
      <c r="GFH435" s="755"/>
      <c r="GFI435" s="755"/>
      <c r="GFJ435" s="755"/>
      <c r="GFK435" s="755"/>
      <c r="GFL435" s="755"/>
      <c r="GFM435" s="755"/>
      <c r="GFN435" s="755"/>
      <c r="GFO435" s="755"/>
      <c r="GFP435" s="755"/>
      <c r="GFQ435" s="755"/>
      <c r="GFR435" s="755"/>
      <c r="GFS435" s="755"/>
      <c r="GFT435" s="755"/>
      <c r="GFU435" s="755"/>
      <c r="GFV435" s="755"/>
      <c r="GFW435" s="755"/>
      <c r="GFX435" s="755"/>
      <c r="GFY435" s="755"/>
      <c r="GFZ435" s="755"/>
      <c r="GGA435" s="755"/>
      <c r="GGB435" s="755"/>
      <c r="GGC435" s="755"/>
      <c r="GGD435" s="755"/>
      <c r="GGE435" s="755"/>
      <c r="GGF435" s="755"/>
      <c r="GGG435" s="755"/>
      <c r="GGH435" s="755"/>
      <c r="GGI435" s="755"/>
      <c r="GGJ435" s="755"/>
      <c r="GGK435" s="755"/>
      <c r="GGL435" s="755"/>
      <c r="GGM435" s="755"/>
      <c r="GGN435" s="755"/>
      <c r="GGO435" s="755"/>
      <c r="GGP435" s="755"/>
      <c r="GGQ435" s="755"/>
      <c r="GGR435" s="755"/>
      <c r="GGS435" s="755"/>
      <c r="GGT435" s="755"/>
      <c r="GGU435" s="755"/>
      <c r="GGV435" s="755"/>
      <c r="GGW435" s="755"/>
      <c r="GGX435" s="755"/>
      <c r="GGY435" s="755"/>
      <c r="GGZ435" s="755"/>
      <c r="GHA435" s="755"/>
      <c r="GHB435" s="755"/>
      <c r="GHC435" s="755"/>
      <c r="GHD435" s="755"/>
      <c r="GHE435" s="755"/>
      <c r="GHF435" s="755"/>
      <c r="GHG435" s="755"/>
      <c r="GHH435" s="755"/>
      <c r="GHI435" s="755"/>
      <c r="GHJ435" s="755"/>
      <c r="GHK435" s="755"/>
      <c r="GHL435" s="755"/>
      <c r="GHM435" s="755"/>
      <c r="GHN435" s="755"/>
      <c r="GHO435" s="755"/>
      <c r="GHP435" s="755"/>
      <c r="GHQ435" s="755"/>
      <c r="GHR435" s="755"/>
      <c r="GHS435" s="755"/>
      <c r="GHT435" s="755"/>
      <c r="GHU435" s="755"/>
      <c r="GHV435" s="755"/>
      <c r="GHW435" s="755"/>
      <c r="GHX435" s="755"/>
      <c r="GHY435" s="755"/>
      <c r="GHZ435" s="755"/>
      <c r="GIA435" s="755"/>
      <c r="GIB435" s="755"/>
      <c r="GIC435" s="755"/>
      <c r="GID435" s="755"/>
      <c r="GIE435" s="755"/>
      <c r="GIF435" s="755"/>
      <c r="GIG435" s="755"/>
      <c r="GIH435" s="755"/>
      <c r="GII435" s="755"/>
      <c r="GIJ435" s="755"/>
      <c r="GIK435" s="755"/>
      <c r="GIL435" s="755"/>
      <c r="GIM435" s="755"/>
      <c r="GIN435" s="755"/>
      <c r="GIO435" s="755"/>
      <c r="GIP435" s="755"/>
      <c r="GIQ435" s="755"/>
      <c r="GIR435" s="755"/>
      <c r="GIS435" s="755"/>
      <c r="GIT435" s="755"/>
      <c r="GIU435" s="755"/>
      <c r="GIV435" s="755"/>
      <c r="GIW435" s="755"/>
      <c r="GIX435" s="755"/>
      <c r="GIY435" s="755"/>
      <c r="GIZ435" s="755"/>
      <c r="GJA435" s="755"/>
      <c r="GJB435" s="755"/>
      <c r="GJC435" s="755"/>
      <c r="GJD435" s="755"/>
      <c r="GJE435" s="755"/>
      <c r="GJF435" s="755"/>
      <c r="GJG435" s="755"/>
      <c r="GJH435" s="755"/>
      <c r="GJI435" s="755"/>
      <c r="GJJ435" s="755"/>
      <c r="GJK435" s="755"/>
      <c r="GJL435" s="755"/>
      <c r="GJM435" s="755"/>
      <c r="GJN435" s="755"/>
      <c r="GJO435" s="755"/>
      <c r="GJP435" s="755"/>
      <c r="GJQ435" s="755"/>
      <c r="GJR435" s="755"/>
      <c r="GJS435" s="755"/>
      <c r="GJT435" s="755"/>
      <c r="GJU435" s="755"/>
      <c r="GJV435" s="755"/>
      <c r="GJW435" s="755"/>
      <c r="GJX435" s="755"/>
      <c r="GJY435" s="755"/>
      <c r="GJZ435" s="755"/>
      <c r="GKA435" s="755"/>
      <c r="GKB435" s="755"/>
      <c r="GKC435" s="755"/>
      <c r="GKD435" s="755"/>
      <c r="GKE435" s="755"/>
      <c r="GKF435" s="755"/>
      <c r="GKG435" s="755"/>
      <c r="GKH435" s="755"/>
      <c r="GKI435" s="755"/>
      <c r="GKJ435" s="755"/>
      <c r="GKK435" s="755"/>
      <c r="GKL435" s="755"/>
      <c r="GKM435" s="755"/>
      <c r="GKN435" s="755"/>
      <c r="GKO435" s="755"/>
      <c r="GKP435" s="755"/>
      <c r="GKQ435" s="755"/>
      <c r="GKR435" s="755"/>
      <c r="GKS435" s="755"/>
      <c r="GKT435" s="755"/>
      <c r="GKU435" s="755"/>
      <c r="GKV435" s="755"/>
      <c r="GKW435" s="755"/>
      <c r="GKX435" s="755"/>
      <c r="GKY435" s="755"/>
      <c r="GKZ435" s="755"/>
      <c r="GLA435" s="755"/>
      <c r="GLB435" s="755"/>
      <c r="GLC435" s="755"/>
      <c r="GLD435" s="755"/>
      <c r="GLE435" s="755"/>
      <c r="GLF435" s="755"/>
      <c r="GLG435" s="755"/>
      <c r="GLH435" s="755"/>
      <c r="GLI435" s="755"/>
      <c r="GLJ435" s="755"/>
      <c r="GLK435" s="755"/>
      <c r="GLL435" s="755"/>
      <c r="GLM435" s="755"/>
      <c r="GLN435" s="755"/>
      <c r="GLO435" s="755"/>
      <c r="GLP435" s="755"/>
      <c r="GLQ435" s="755"/>
      <c r="GLR435" s="755"/>
      <c r="GLS435" s="755"/>
      <c r="GLT435" s="755"/>
      <c r="GLU435" s="755"/>
      <c r="GLV435" s="755"/>
      <c r="GLW435" s="755"/>
      <c r="GLX435" s="755"/>
      <c r="GLY435" s="755"/>
      <c r="GLZ435" s="755"/>
      <c r="GMA435" s="755"/>
      <c r="GMB435" s="755"/>
      <c r="GMC435" s="755"/>
      <c r="GMD435" s="755"/>
      <c r="GME435" s="755"/>
      <c r="GMF435" s="755"/>
      <c r="GMG435" s="755"/>
      <c r="GMH435" s="755"/>
      <c r="GMI435" s="755"/>
      <c r="GMJ435" s="755"/>
      <c r="GMK435" s="755"/>
      <c r="GML435" s="755"/>
      <c r="GMM435" s="755"/>
      <c r="GMN435" s="755"/>
      <c r="GMO435" s="755"/>
      <c r="GMP435" s="755"/>
      <c r="GMQ435" s="755"/>
      <c r="GMR435" s="755"/>
      <c r="GMS435" s="755"/>
      <c r="GMT435" s="755"/>
      <c r="GMU435" s="755"/>
      <c r="GMV435" s="755"/>
      <c r="GMW435" s="755"/>
      <c r="GMX435" s="755"/>
      <c r="GMY435" s="755"/>
      <c r="GMZ435" s="755"/>
      <c r="GNA435" s="755"/>
      <c r="GNB435" s="755"/>
      <c r="GNC435" s="755"/>
      <c r="GND435" s="755"/>
      <c r="GNE435" s="755"/>
      <c r="GNF435" s="755"/>
      <c r="GNG435" s="755"/>
      <c r="GNH435" s="755"/>
      <c r="GNI435" s="755"/>
      <c r="GNJ435" s="755"/>
      <c r="GNK435" s="755"/>
      <c r="GNL435" s="755"/>
      <c r="GNM435" s="755"/>
      <c r="GNN435" s="755"/>
      <c r="GNO435" s="755"/>
      <c r="GNP435" s="755"/>
      <c r="GNQ435" s="755"/>
      <c r="GNR435" s="755"/>
      <c r="GNS435" s="755"/>
      <c r="GNT435" s="755"/>
      <c r="GNU435" s="755"/>
      <c r="GNV435" s="755"/>
      <c r="GNW435" s="755"/>
      <c r="GNX435" s="755"/>
      <c r="GNY435" s="755"/>
      <c r="GNZ435" s="755"/>
      <c r="GOA435" s="755"/>
      <c r="GOB435" s="755"/>
      <c r="GOC435" s="755"/>
      <c r="GOD435" s="755"/>
      <c r="GOE435" s="755"/>
      <c r="GOF435" s="755"/>
      <c r="GOG435" s="755"/>
      <c r="GOH435" s="755"/>
      <c r="GOI435" s="755"/>
      <c r="GOJ435" s="755"/>
      <c r="GOK435" s="755"/>
      <c r="GOL435" s="755"/>
      <c r="GOM435" s="755"/>
      <c r="GON435" s="755"/>
      <c r="GOO435" s="755"/>
      <c r="GOP435" s="755"/>
      <c r="GOQ435" s="755"/>
      <c r="GOR435" s="755"/>
      <c r="GOS435" s="755"/>
      <c r="GOT435" s="755"/>
      <c r="GOU435" s="755"/>
      <c r="GOV435" s="755"/>
      <c r="GOW435" s="755"/>
      <c r="GOX435" s="755"/>
      <c r="GOY435" s="755"/>
      <c r="GOZ435" s="755"/>
      <c r="GPA435" s="755"/>
      <c r="GPB435" s="755"/>
      <c r="GPC435" s="755"/>
      <c r="GPD435" s="755"/>
      <c r="GPE435" s="755"/>
      <c r="GPF435" s="755"/>
      <c r="GPG435" s="755"/>
      <c r="GPH435" s="755"/>
      <c r="GPI435" s="755"/>
      <c r="GPJ435" s="755"/>
      <c r="GPK435" s="755"/>
      <c r="GPL435" s="755"/>
      <c r="GPM435" s="755"/>
      <c r="GPN435" s="755"/>
      <c r="GPO435" s="755"/>
      <c r="GPP435" s="755"/>
      <c r="GPQ435" s="755"/>
      <c r="GPR435" s="755"/>
      <c r="GPS435" s="755"/>
      <c r="GPT435" s="755"/>
      <c r="GPU435" s="755"/>
      <c r="GPV435" s="755"/>
      <c r="GPW435" s="755"/>
      <c r="GPX435" s="755"/>
      <c r="GPY435" s="755"/>
      <c r="GPZ435" s="755"/>
      <c r="GQA435" s="755"/>
      <c r="GQB435" s="755"/>
      <c r="GQC435" s="755"/>
      <c r="GQD435" s="755"/>
      <c r="GQE435" s="755"/>
      <c r="GQF435" s="755"/>
      <c r="GQG435" s="755"/>
      <c r="GQH435" s="755"/>
      <c r="GQI435" s="755"/>
      <c r="GQJ435" s="755"/>
      <c r="GQK435" s="755"/>
      <c r="GQL435" s="755"/>
      <c r="GQM435" s="755"/>
      <c r="GQN435" s="755"/>
      <c r="GQO435" s="755"/>
      <c r="GQP435" s="755"/>
      <c r="GQQ435" s="755"/>
      <c r="GQR435" s="755"/>
      <c r="GQS435" s="755"/>
      <c r="GQT435" s="755"/>
      <c r="GQU435" s="755"/>
      <c r="GQV435" s="755"/>
      <c r="GQW435" s="755"/>
      <c r="GQX435" s="755"/>
      <c r="GQY435" s="755"/>
      <c r="GQZ435" s="755"/>
      <c r="GRA435" s="755"/>
      <c r="GRB435" s="755"/>
      <c r="GRC435" s="755"/>
      <c r="GRD435" s="755"/>
      <c r="GRE435" s="755"/>
      <c r="GRF435" s="755"/>
      <c r="GRG435" s="755"/>
      <c r="GRH435" s="755"/>
      <c r="GRI435" s="755"/>
      <c r="GRJ435" s="755"/>
      <c r="GRK435" s="755"/>
      <c r="GRL435" s="755"/>
      <c r="GRM435" s="755"/>
      <c r="GRN435" s="755"/>
      <c r="GRO435" s="755"/>
      <c r="GRP435" s="755"/>
      <c r="GRQ435" s="755"/>
      <c r="GRR435" s="755"/>
      <c r="GRS435" s="755"/>
      <c r="GRT435" s="755"/>
      <c r="GRU435" s="755"/>
      <c r="GRV435" s="755"/>
      <c r="GRW435" s="755"/>
      <c r="GRX435" s="755"/>
      <c r="GRY435" s="755"/>
      <c r="GRZ435" s="755"/>
      <c r="GSA435" s="755"/>
      <c r="GSB435" s="755"/>
      <c r="GSC435" s="755"/>
      <c r="GSD435" s="755"/>
      <c r="GSE435" s="755"/>
      <c r="GSF435" s="755"/>
      <c r="GSG435" s="755"/>
      <c r="GSH435" s="755"/>
      <c r="GSI435" s="755"/>
      <c r="GSJ435" s="755"/>
      <c r="GSK435" s="755"/>
      <c r="GSL435" s="755"/>
      <c r="GSM435" s="755"/>
      <c r="GSN435" s="755"/>
      <c r="GSO435" s="755"/>
      <c r="GSP435" s="755"/>
      <c r="GSQ435" s="755"/>
      <c r="GSR435" s="755"/>
      <c r="GSS435" s="755"/>
      <c r="GST435" s="755"/>
      <c r="GSU435" s="755"/>
      <c r="GSV435" s="755"/>
      <c r="GSW435" s="755"/>
      <c r="GSX435" s="755"/>
      <c r="GSY435" s="755"/>
      <c r="GSZ435" s="755"/>
      <c r="GTA435" s="755"/>
      <c r="GTB435" s="755"/>
      <c r="GTC435" s="755"/>
      <c r="GTD435" s="755"/>
      <c r="GTE435" s="755"/>
      <c r="GTF435" s="755"/>
      <c r="GTG435" s="755"/>
      <c r="GTH435" s="755"/>
      <c r="GTI435" s="755"/>
      <c r="GTJ435" s="755"/>
      <c r="GTK435" s="755"/>
      <c r="GTL435" s="755"/>
      <c r="GTM435" s="755"/>
      <c r="GTN435" s="755"/>
      <c r="GTO435" s="755"/>
      <c r="GTP435" s="755"/>
      <c r="GTQ435" s="755"/>
      <c r="GTR435" s="755"/>
      <c r="GTS435" s="755"/>
      <c r="GTT435" s="755"/>
      <c r="GTU435" s="755"/>
      <c r="GTV435" s="755"/>
      <c r="GTW435" s="755"/>
      <c r="GTX435" s="755"/>
      <c r="GTY435" s="755"/>
      <c r="GTZ435" s="755"/>
      <c r="GUA435" s="755"/>
      <c r="GUB435" s="755"/>
      <c r="GUC435" s="755"/>
      <c r="GUD435" s="755"/>
      <c r="GUE435" s="755"/>
      <c r="GUF435" s="755"/>
      <c r="GUG435" s="755"/>
      <c r="GUH435" s="755"/>
      <c r="GUI435" s="755"/>
      <c r="GUJ435" s="755"/>
      <c r="GUK435" s="755"/>
      <c r="GUL435" s="755"/>
      <c r="GUM435" s="755"/>
      <c r="GUN435" s="755"/>
      <c r="GUO435" s="755"/>
      <c r="GUP435" s="755"/>
      <c r="GUQ435" s="755"/>
      <c r="GUR435" s="755"/>
      <c r="GUS435" s="755"/>
      <c r="GUT435" s="755"/>
      <c r="GUU435" s="755"/>
      <c r="GUV435" s="755"/>
      <c r="GUW435" s="755"/>
      <c r="GUX435" s="755"/>
      <c r="GUY435" s="755"/>
      <c r="GUZ435" s="755"/>
      <c r="GVA435" s="755"/>
      <c r="GVB435" s="755"/>
      <c r="GVC435" s="755"/>
      <c r="GVD435" s="755"/>
      <c r="GVE435" s="755"/>
      <c r="GVF435" s="755"/>
      <c r="GVG435" s="755"/>
      <c r="GVH435" s="755"/>
      <c r="GVI435" s="755"/>
      <c r="GVJ435" s="755"/>
      <c r="GVK435" s="755"/>
      <c r="GVL435" s="755"/>
      <c r="GVM435" s="755"/>
      <c r="GVN435" s="755"/>
      <c r="GVO435" s="755"/>
      <c r="GVP435" s="755"/>
      <c r="GVQ435" s="755"/>
      <c r="GVR435" s="755"/>
      <c r="GVS435" s="755"/>
      <c r="GVT435" s="755"/>
      <c r="GVU435" s="755"/>
      <c r="GVV435" s="755"/>
      <c r="GVW435" s="755"/>
      <c r="GVX435" s="755"/>
      <c r="GVY435" s="755"/>
      <c r="GVZ435" s="755"/>
      <c r="GWA435" s="755"/>
      <c r="GWB435" s="755"/>
      <c r="GWC435" s="755"/>
      <c r="GWD435" s="755"/>
      <c r="GWE435" s="755"/>
      <c r="GWF435" s="755"/>
      <c r="GWG435" s="755"/>
      <c r="GWH435" s="755"/>
      <c r="GWI435" s="755"/>
      <c r="GWJ435" s="755"/>
      <c r="GWK435" s="755"/>
      <c r="GWL435" s="755"/>
      <c r="GWM435" s="755"/>
      <c r="GWN435" s="755"/>
      <c r="GWO435" s="755"/>
      <c r="GWP435" s="755"/>
      <c r="GWQ435" s="755"/>
      <c r="GWR435" s="755"/>
      <c r="GWS435" s="755"/>
      <c r="GWT435" s="755"/>
      <c r="GWU435" s="755"/>
      <c r="GWV435" s="755"/>
      <c r="GWW435" s="755"/>
      <c r="GWX435" s="755"/>
      <c r="GWY435" s="755"/>
      <c r="GWZ435" s="755"/>
      <c r="GXA435" s="755"/>
      <c r="GXB435" s="755"/>
      <c r="GXC435" s="755"/>
      <c r="GXD435" s="755"/>
      <c r="GXE435" s="755"/>
      <c r="GXF435" s="755"/>
      <c r="GXG435" s="755"/>
      <c r="GXH435" s="755"/>
      <c r="GXI435" s="755"/>
      <c r="GXJ435" s="755"/>
      <c r="GXK435" s="755"/>
      <c r="GXL435" s="755"/>
      <c r="GXM435" s="755"/>
      <c r="GXN435" s="755"/>
      <c r="GXO435" s="755"/>
      <c r="GXP435" s="755"/>
      <c r="GXQ435" s="755"/>
      <c r="GXR435" s="755"/>
      <c r="GXS435" s="755"/>
      <c r="GXT435" s="755"/>
      <c r="GXU435" s="755"/>
      <c r="GXV435" s="755"/>
      <c r="GXW435" s="755"/>
      <c r="GXX435" s="755"/>
      <c r="GXY435" s="755"/>
      <c r="GXZ435" s="755"/>
      <c r="GYA435" s="755"/>
      <c r="GYB435" s="755"/>
      <c r="GYC435" s="755"/>
      <c r="GYD435" s="755"/>
      <c r="GYE435" s="755"/>
      <c r="GYF435" s="755"/>
      <c r="GYG435" s="755"/>
      <c r="GYH435" s="755"/>
      <c r="GYI435" s="755"/>
      <c r="GYJ435" s="755"/>
      <c r="GYK435" s="755"/>
      <c r="GYL435" s="755"/>
      <c r="GYM435" s="755"/>
      <c r="GYN435" s="755"/>
      <c r="GYO435" s="755"/>
      <c r="GYP435" s="755"/>
      <c r="GYQ435" s="755"/>
      <c r="GYR435" s="755"/>
      <c r="GYS435" s="755"/>
      <c r="GYT435" s="755"/>
      <c r="GYU435" s="755"/>
      <c r="GYV435" s="755"/>
      <c r="GYW435" s="755"/>
      <c r="GYX435" s="755"/>
      <c r="GYY435" s="755"/>
      <c r="GYZ435" s="755"/>
      <c r="GZA435" s="755"/>
      <c r="GZB435" s="755"/>
      <c r="GZC435" s="755"/>
      <c r="GZD435" s="755"/>
      <c r="GZE435" s="755"/>
      <c r="GZF435" s="755"/>
      <c r="GZG435" s="755"/>
      <c r="GZH435" s="755"/>
      <c r="GZI435" s="755"/>
      <c r="GZJ435" s="755"/>
      <c r="GZK435" s="755"/>
      <c r="GZL435" s="755"/>
      <c r="GZM435" s="755"/>
      <c r="GZN435" s="755"/>
      <c r="GZO435" s="755"/>
      <c r="GZP435" s="755"/>
      <c r="GZQ435" s="755"/>
      <c r="GZR435" s="755"/>
      <c r="GZS435" s="755"/>
      <c r="GZT435" s="755"/>
      <c r="GZU435" s="755"/>
      <c r="GZV435" s="755"/>
      <c r="GZW435" s="755"/>
      <c r="GZX435" s="755"/>
      <c r="GZY435" s="755"/>
      <c r="GZZ435" s="755"/>
      <c r="HAA435" s="755"/>
      <c r="HAB435" s="755"/>
      <c r="HAC435" s="755"/>
      <c r="HAD435" s="755"/>
      <c r="HAE435" s="755"/>
      <c r="HAF435" s="755"/>
      <c r="HAG435" s="755"/>
      <c r="HAH435" s="755"/>
      <c r="HAI435" s="755"/>
      <c r="HAJ435" s="755"/>
      <c r="HAK435" s="755"/>
      <c r="HAL435" s="755"/>
      <c r="HAM435" s="755"/>
      <c r="HAN435" s="755"/>
      <c r="HAO435" s="755"/>
      <c r="HAP435" s="755"/>
      <c r="HAQ435" s="755"/>
      <c r="HAR435" s="755"/>
      <c r="HAS435" s="755"/>
      <c r="HAT435" s="755"/>
      <c r="HAU435" s="755"/>
      <c r="HAV435" s="755"/>
      <c r="HAW435" s="755"/>
      <c r="HAX435" s="755"/>
      <c r="HAY435" s="755"/>
      <c r="HAZ435" s="755"/>
      <c r="HBA435" s="755"/>
      <c r="HBB435" s="755"/>
      <c r="HBC435" s="755"/>
      <c r="HBD435" s="755"/>
      <c r="HBE435" s="755"/>
      <c r="HBF435" s="755"/>
      <c r="HBG435" s="755"/>
      <c r="HBH435" s="755"/>
      <c r="HBI435" s="755"/>
      <c r="HBJ435" s="755"/>
      <c r="HBK435" s="755"/>
      <c r="HBL435" s="755"/>
      <c r="HBM435" s="755"/>
      <c r="HBN435" s="755"/>
      <c r="HBO435" s="755"/>
      <c r="HBP435" s="755"/>
      <c r="HBQ435" s="755"/>
      <c r="HBR435" s="755"/>
      <c r="HBS435" s="755"/>
      <c r="HBT435" s="755"/>
      <c r="HBU435" s="755"/>
      <c r="HBV435" s="755"/>
      <c r="HBW435" s="755"/>
      <c r="HBX435" s="755"/>
      <c r="HBY435" s="755"/>
      <c r="HBZ435" s="755"/>
      <c r="HCA435" s="755"/>
      <c r="HCB435" s="755"/>
      <c r="HCC435" s="755"/>
      <c r="HCD435" s="755"/>
      <c r="HCE435" s="755"/>
      <c r="HCF435" s="755"/>
      <c r="HCG435" s="755"/>
      <c r="HCH435" s="755"/>
      <c r="HCI435" s="755"/>
      <c r="HCJ435" s="755"/>
      <c r="HCK435" s="755"/>
      <c r="HCL435" s="755"/>
      <c r="HCM435" s="755"/>
      <c r="HCN435" s="755"/>
      <c r="HCO435" s="755"/>
      <c r="HCP435" s="755"/>
      <c r="HCQ435" s="755"/>
      <c r="HCR435" s="755"/>
      <c r="HCS435" s="755"/>
      <c r="HCT435" s="755"/>
      <c r="HCU435" s="755"/>
      <c r="HCV435" s="755"/>
      <c r="HCW435" s="755"/>
      <c r="HCX435" s="755"/>
      <c r="HCY435" s="755"/>
      <c r="HCZ435" s="755"/>
      <c r="HDA435" s="755"/>
      <c r="HDB435" s="755"/>
      <c r="HDC435" s="755"/>
      <c r="HDD435" s="755"/>
      <c r="HDE435" s="755"/>
      <c r="HDF435" s="755"/>
      <c r="HDG435" s="755"/>
      <c r="HDH435" s="755"/>
      <c r="HDI435" s="755"/>
      <c r="HDJ435" s="755"/>
      <c r="HDK435" s="755"/>
      <c r="HDL435" s="755"/>
      <c r="HDM435" s="755"/>
      <c r="HDN435" s="755"/>
      <c r="HDO435" s="755"/>
      <c r="HDP435" s="755"/>
      <c r="HDQ435" s="755"/>
      <c r="HDR435" s="755"/>
      <c r="HDS435" s="755"/>
      <c r="HDT435" s="755"/>
      <c r="HDU435" s="755"/>
      <c r="HDV435" s="755"/>
      <c r="HDW435" s="755"/>
      <c r="HDX435" s="755"/>
      <c r="HDY435" s="755"/>
      <c r="HDZ435" s="755"/>
      <c r="HEA435" s="755"/>
      <c r="HEB435" s="755"/>
      <c r="HEC435" s="755"/>
      <c r="HED435" s="755"/>
      <c r="HEE435" s="755"/>
      <c r="HEF435" s="755"/>
      <c r="HEG435" s="755"/>
      <c r="HEH435" s="755"/>
      <c r="HEI435" s="755"/>
      <c r="HEJ435" s="755"/>
      <c r="HEK435" s="755"/>
      <c r="HEL435" s="755"/>
      <c r="HEM435" s="755"/>
      <c r="HEN435" s="755"/>
      <c r="HEO435" s="755"/>
      <c r="HEP435" s="755"/>
      <c r="HEQ435" s="755"/>
      <c r="HER435" s="755"/>
      <c r="HES435" s="755"/>
      <c r="HET435" s="755"/>
      <c r="HEU435" s="755"/>
      <c r="HEV435" s="755"/>
      <c r="HEW435" s="755"/>
      <c r="HEX435" s="755"/>
      <c r="HEY435" s="755"/>
      <c r="HEZ435" s="755"/>
      <c r="HFA435" s="755"/>
      <c r="HFB435" s="755"/>
      <c r="HFC435" s="755"/>
      <c r="HFD435" s="755"/>
      <c r="HFE435" s="755"/>
      <c r="HFF435" s="755"/>
      <c r="HFG435" s="755"/>
      <c r="HFH435" s="755"/>
      <c r="HFI435" s="755"/>
      <c r="HFJ435" s="755"/>
      <c r="HFK435" s="755"/>
      <c r="HFL435" s="755"/>
      <c r="HFM435" s="755"/>
      <c r="HFN435" s="755"/>
      <c r="HFO435" s="755"/>
      <c r="HFP435" s="755"/>
      <c r="HFQ435" s="755"/>
      <c r="HFR435" s="755"/>
      <c r="HFS435" s="755"/>
      <c r="HFT435" s="755"/>
      <c r="HFU435" s="755"/>
      <c r="HFV435" s="755"/>
      <c r="HFW435" s="755"/>
      <c r="HFX435" s="755"/>
      <c r="HFY435" s="755"/>
      <c r="HFZ435" s="755"/>
      <c r="HGA435" s="755"/>
      <c r="HGB435" s="755"/>
      <c r="HGC435" s="755"/>
      <c r="HGD435" s="755"/>
      <c r="HGE435" s="755"/>
      <c r="HGF435" s="755"/>
      <c r="HGG435" s="755"/>
      <c r="HGH435" s="755"/>
      <c r="HGI435" s="755"/>
      <c r="HGJ435" s="755"/>
      <c r="HGK435" s="755"/>
      <c r="HGL435" s="755"/>
      <c r="HGM435" s="755"/>
      <c r="HGN435" s="755"/>
      <c r="HGO435" s="755"/>
      <c r="HGP435" s="755"/>
      <c r="HGQ435" s="755"/>
      <c r="HGR435" s="755"/>
      <c r="HGS435" s="755"/>
      <c r="HGT435" s="755"/>
      <c r="HGU435" s="755"/>
      <c r="HGV435" s="755"/>
      <c r="HGW435" s="755"/>
      <c r="HGX435" s="755"/>
      <c r="HGY435" s="755"/>
      <c r="HGZ435" s="755"/>
      <c r="HHA435" s="755"/>
      <c r="HHB435" s="755"/>
      <c r="HHC435" s="755"/>
      <c r="HHD435" s="755"/>
      <c r="HHE435" s="755"/>
      <c r="HHF435" s="755"/>
      <c r="HHG435" s="755"/>
      <c r="HHH435" s="755"/>
      <c r="HHI435" s="755"/>
      <c r="HHJ435" s="755"/>
      <c r="HHK435" s="755"/>
      <c r="HHL435" s="755"/>
      <c r="HHM435" s="755"/>
      <c r="HHN435" s="755"/>
      <c r="HHO435" s="755"/>
      <c r="HHP435" s="755"/>
      <c r="HHQ435" s="755"/>
      <c r="HHR435" s="755"/>
      <c r="HHS435" s="755"/>
      <c r="HHT435" s="755"/>
      <c r="HHU435" s="755"/>
      <c r="HHV435" s="755"/>
      <c r="HHW435" s="755"/>
      <c r="HHX435" s="755"/>
      <c r="HHY435" s="755"/>
      <c r="HHZ435" s="755"/>
      <c r="HIA435" s="755"/>
      <c r="HIB435" s="755"/>
      <c r="HIC435" s="755"/>
      <c r="HID435" s="755"/>
      <c r="HIE435" s="755"/>
      <c r="HIF435" s="755"/>
      <c r="HIG435" s="755"/>
      <c r="HIH435" s="755"/>
      <c r="HII435" s="755"/>
      <c r="HIJ435" s="755"/>
      <c r="HIK435" s="755"/>
      <c r="HIL435" s="755"/>
      <c r="HIM435" s="755"/>
      <c r="HIN435" s="755"/>
      <c r="HIO435" s="755"/>
      <c r="HIP435" s="755"/>
      <c r="HIQ435" s="755"/>
      <c r="HIR435" s="755"/>
      <c r="HIS435" s="755"/>
      <c r="HIT435" s="755"/>
      <c r="HIU435" s="755"/>
      <c r="HIV435" s="755"/>
      <c r="HIW435" s="755"/>
      <c r="HIX435" s="755"/>
      <c r="HIY435" s="755"/>
      <c r="HIZ435" s="755"/>
      <c r="HJA435" s="755"/>
      <c r="HJB435" s="755"/>
      <c r="HJC435" s="755"/>
      <c r="HJD435" s="755"/>
      <c r="HJE435" s="755"/>
      <c r="HJF435" s="755"/>
      <c r="HJG435" s="755"/>
      <c r="HJH435" s="755"/>
      <c r="HJI435" s="755"/>
      <c r="HJJ435" s="755"/>
      <c r="HJK435" s="755"/>
      <c r="HJL435" s="755"/>
      <c r="HJM435" s="755"/>
      <c r="HJN435" s="755"/>
      <c r="HJO435" s="755"/>
      <c r="HJP435" s="755"/>
      <c r="HJQ435" s="755"/>
      <c r="HJR435" s="755"/>
      <c r="HJS435" s="755"/>
      <c r="HJT435" s="755"/>
      <c r="HJU435" s="755"/>
      <c r="HJV435" s="755"/>
      <c r="HJW435" s="755"/>
      <c r="HJX435" s="755"/>
      <c r="HJY435" s="755"/>
      <c r="HJZ435" s="755"/>
      <c r="HKA435" s="755"/>
      <c r="HKB435" s="755"/>
      <c r="HKC435" s="755"/>
      <c r="HKD435" s="755"/>
      <c r="HKE435" s="755"/>
      <c r="HKF435" s="755"/>
      <c r="HKG435" s="755"/>
      <c r="HKH435" s="755"/>
      <c r="HKI435" s="755"/>
      <c r="HKJ435" s="755"/>
      <c r="HKK435" s="755"/>
      <c r="HKL435" s="755"/>
      <c r="HKM435" s="755"/>
      <c r="HKN435" s="755"/>
      <c r="HKO435" s="755"/>
      <c r="HKP435" s="755"/>
      <c r="HKQ435" s="755"/>
      <c r="HKR435" s="755"/>
      <c r="HKS435" s="755"/>
      <c r="HKT435" s="755"/>
      <c r="HKU435" s="755"/>
      <c r="HKV435" s="755"/>
      <c r="HKW435" s="755"/>
      <c r="HKX435" s="755"/>
      <c r="HKY435" s="755"/>
      <c r="HKZ435" s="755"/>
      <c r="HLA435" s="755"/>
      <c r="HLB435" s="755"/>
      <c r="HLC435" s="755"/>
      <c r="HLD435" s="755"/>
      <c r="HLE435" s="755"/>
      <c r="HLF435" s="755"/>
      <c r="HLG435" s="755"/>
      <c r="HLH435" s="755"/>
      <c r="HLI435" s="755"/>
      <c r="HLJ435" s="755"/>
      <c r="HLK435" s="755"/>
      <c r="HLL435" s="755"/>
      <c r="HLM435" s="755"/>
      <c r="HLN435" s="755"/>
      <c r="HLO435" s="755"/>
      <c r="HLP435" s="755"/>
      <c r="HLQ435" s="755"/>
      <c r="HLR435" s="755"/>
      <c r="HLS435" s="755"/>
      <c r="HLT435" s="755"/>
      <c r="HLU435" s="755"/>
      <c r="HLV435" s="755"/>
      <c r="HLW435" s="755"/>
      <c r="HLX435" s="755"/>
      <c r="HLY435" s="755"/>
      <c r="HLZ435" s="755"/>
      <c r="HMA435" s="755"/>
      <c r="HMB435" s="755"/>
      <c r="HMC435" s="755"/>
      <c r="HMD435" s="755"/>
      <c r="HME435" s="755"/>
      <c r="HMF435" s="755"/>
      <c r="HMG435" s="755"/>
      <c r="HMH435" s="755"/>
      <c r="HMI435" s="755"/>
      <c r="HMJ435" s="755"/>
      <c r="HMK435" s="755"/>
      <c r="HML435" s="755"/>
      <c r="HMM435" s="755"/>
      <c r="HMN435" s="755"/>
      <c r="HMO435" s="755"/>
      <c r="HMP435" s="755"/>
      <c r="HMQ435" s="755"/>
      <c r="HMR435" s="755"/>
      <c r="HMS435" s="755"/>
      <c r="HMT435" s="755"/>
      <c r="HMU435" s="755"/>
      <c r="HMV435" s="755"/>
      <c r="HMW435" s="755"/>
      <c r="HMX435" s="755"/>
      <c r="HMY435" s="755"/>
      <c r="HMZ435" s="755"/>
      <c r="HNA435" s="755"/>
      <c r="HNB435" s="755"/>
      <c r="HNC435" s="755"/>
      <c r="HND435" s="755"/>
      <c r="HNE435" s="755"/>
      <c r="HNF435" s="755"/>
      <c r="HNG435" s="755"/>
      <c r="HNH435" s="755"/>
      <c r="HNI435" s="755"/>
      <c r="HNJ435" s="755"/>
      <c r="HNK435" s="755"/>
      <c r="HNL435" s="755"/>
      <c r="HNM435" s="755"/>
      <c r="HNN435" s="755"/>
      <c r="HNO435" s="755"/>
      <c r="HNP435" s="755"/>
      <c r="HNQ435" s="755"/>
      <c r="HNR435" s="755"/>
      <c r="HNS435" s="755"/>
      <c r="HNT435" s="755"/>
      <c r="HNU435" s="755"/>
      <c r="HNV435" s="755"/>
      <c r="HNW435" s="755"/>
      <c r="HNX435" s="755"/>
      <c r="HNY435" s="755"/>
      <c r="HNZ435" s="755"/>
      <c r="HOA435" s="755"/>
      <c r="HOB435" s="755"/>
      <c r="HOC435" s="755"/>
      <c r="HOD435" s="755"/>
      <c r="HOE435" s="755"/>
      <c r="HOF435" s="755"/>
      <c r="HOG435" s="755"/>
      <c r="HOH435" s="755"/>
      <c r="HOI435" s="755"/>
      <c r="HOJ435" s="755"/>
      <c r="HOK435" s="755"/>
      <c r="HOL435" s="755"/>
      <c r="HOM435" s="755"/>
      <c r="HON435" s="755"/>
      <c r="HOO435" s="755"/>
      <c r="HOP435" s="755"/>
      <c r="HOQ435" s="755"/>
      <c r="HOR435" s="755"/>
      <c r="HOS435" s="755"/>
      <c r="HOT435" s="755"/>
      <c r="HOU435" s="755"/>
      <c r="HOV435" s="755"/>
      <c r="HOW435" s="755"/>
      <c r="HOX435" s="755"/>
      <c r="HOY435" s="755"/>
      <c r="HOZ435" s="755"/>
      <c r="HPA435" s="755"/>
      <c r="HPB435" s="755"/>
      <c r="HPC435" s="755"/>
      <c r="HPD435" s="755"/>
      <c r="HPE435" s="755"/>
      <c r="HPF435" s="755"/>
      <c r="HPG435" s="755"/>
      <c r="HPH435" s="755"/>
      <c r="HPI435" s="755"/>
      <c r="HPJ435" s="755"/>
      <c r="HPK435" s="755"/>
      <c r="HPL435" s="755"/>
      <c r="HPM435" s="755"/>
      <c r="HPN435" s="755"/>
      <c r="HPO435" s="755"/>
      <c r="HPP435" s="755"/>
      <c r="HPQ435" s="755"/>
      <c r="HPR435" s="755"/>
      <c r="HPS435" s="755"/>
      <c r="HPT435" s="755"/>
      <c r="HPU435" s="755"/>
      <c r="HPV435" s="755"/>
      <c r="HPW435" s="755"/>
      <c r="HPX435" s="755"/>
      <c r="HPY435" s="755"/>
      <c r="HPZ435" s="755"/>
      <c r="HQA435" s="755"/>
      <c r="HQB435" s="755"/>
      <c r="HQC435" s="755"/>
      <c r="HQD435" s="755"/>
      <c r="HQE435" s="755"/>
      <c r="HQF435" s="755"/>
      <c r="HQG435" s="755"/>
      <c r="HQH435" s="755"/>
      <c r="HQI435" s="755"/>
      <c r="HQJ435" s="755"/>
      <c r="HQK435" s="755"/>
      <c r="HQL435" s="755"/>
      <c r="HQM435" s="755"/>
      <c r="HQN435" s="755"/>
      <c r="HQO435" s="755"/>
      <c r="HQP435" s="755"/>
      <c r="HQQ435" s="755"/>
      <c r="HQR435" s="755"/>
      <c r="HQS435" s="755"/>
      <c r="HQT435" s="755"/>
      <c r="HQU435" s="755"/>
      <c r="HQV435" s="755"/>
      <c r="HQW435" s="755"/>
      <c r="HQX435" s="755"/>
      <c r="HQY435" s="755"/>
      <c r="HQZ435" s="755"/>
      <c r="HRA435" s="755"/>
      <c r="HRB435" s="755"/>
      <c r="HRC435" s="755"/>
      <c r="HRD435" s="755"/>
      <c r="HRE435" s="755"/>
      <c r="HRF435" s="755"/>
      <c r="HRG435" s="755"/>
      <c r="HRH435" s="755"/>
      <c r="HRI435" s="755"/>
      <c r="HRJ435" s="755"/>
      <c r="HRK435" s="755"/>
      <c r="HRL435" s="755"/>
      <c r="HRM435" s="755"/>
      <c r="HRN435" s="755"/>
      <c r="HRO435" s="755"/>
      <c r="HRP435" s="755"/>
      <c r="HRQ435" s="755"/>
      <c r="HRR435" s="755"/>
      <c r="HRS435" s="755"/>
      <c r="HRT435" s="755"/>
      <c r="HRU435" s="755"/>
      <c r="HRV435" s="755"/>
      <c r="HRW435" s="755"/>
      <c r="HRX435" s="755"/>
      <c r="HRY435" s="755"/>
      <c r="HRZ435" s="755"/>
      <c r="HSA435" s="755"/>
      <c r="HSB435" s="755"/>
      <c r="HSC435" s="755"/>
      <c r="HSD435" s="755"/>
      <c r="HSE435" s="755"/>
      <c r="HSF435" s="755"/>
      <c r="HSG435" s="755"/>
      <c r="HSH435" s="755"/>
      <c r="HSI435" s="755"/>
      <c r="HSJ435" s="755"/>
      <c r="HSK435" s="755"/>
      <c r="HSL435" s="755"/>
      <c r="HSM435" s="755"/>
      <c r="HSN435" s="755"/>
      <c r="HSO435" s="755"/>
      <c r="HSP435" s="755"/>
      <c r="HSQ435" s="755"/>
      <c r="HSR435" s="755"/>
      <c r="HSS435" s="755"/>
      <c r="HST435" s="755"/>
      <c r="HSU435" s="755"/>
      <c r="HSV435" s="755"/>
      <c r="HSW435" s="755"/>
      <c r="HSX435" s="755"/>
      <c r="HSY435" s="755"/>
      <c r="HSZ435" s="755"/>
      <c r="HTA435" s="755"/>
      <c r="HTB435" s="755"/>
      <c r="HTC435" s="755"/>
      <c r="HTD435" s="755"/>
      <c r="HTE435" s="755"/>
      <c r="HTF435" s="755"/>
      <c r="HTG435" s="755"/>
      <c r="HTH435" s="755"/>
      <c r="HTI435" s="755"/>
      <c r="HTJ435" s="755"/>
      <c r="HTK435" s="755"/>
      <c r="HTL435" s="755"/>
      <c r="HTM435" s="755"/>
      <c r="HTN435" s="755"/>
      <c r="HTO435" s="755"/>
      <c r="HTP435" s="755"/>
      <c r="HTQ435" s="755"/>
      <c r="HTR435" s="755"/>
      <c r="HTS435" s="755"/>
      <c r="HTT435" s="755"/>
      <c r="HTU435" s="755"/>
      <c r="HTV435" s="755"/>
      <c r="HTW435" s="755"/>
      <c r="HTX435" s="755"/>
      <c r="HTY435" s="755"/>
      <c r="HTZ435" s="755"/>
      <c r="HUA435" s="755"/>
      <c r="HUB435" s="755"/>
      <c r="HUC435" s="755"/>
      <c r="HUD435" s="755"/>
      <c r="HUE435" s="755"/>
      <c r="HUF435" s="755"/>
      <c r="HUG435" s="755"/>
      <c r="HUH435" s="755"/>
      <c r="HUI435" s="755"/>
      <c r="HUJ435" s="755"/>
      <c r="HUK435" s="755"/>
      <c r="HUL435" s="755"/>
      <c r="HUM435" s="755"/>
      <c r="HUN435" s="755"/>
      <c r="HUO435" s="755"/>
      <c r="HUP435" s="755"/>
      <c r="HUQ435" s="755"/>
      <c r="HUR435" s="755"/>
      <c r="HUS435" s="755"/>
      <c r="HUT435" s="755"/>
      <c r="HUU435" s="755"/>
      <c r="HUV435" s="755"/>
      <c r="HUW435" s="755"/>
      <c r="HUX435" s="755"/>
      <c r="HUY435" s="755"/>
      <c r="HUZ435" s="755"/>
      <c r="HVA435" s="755"/>
      <c r="HVB435" s="755"/>
      <c r="HVC435" s="755"/>
      <c r="HVD435" s="755"/>
      <c r="HVE435" s="755"/>
      <c r="HVF435" s="755"/>
      <c r="HVG435" s="755"/>
      <c r="HVH435" s="755"/>
      <c r="HVI435" s="755"/>
      <c r="HVJ435" s="755"/>
      <c r="HVK435" s="755"/>
      <c r="HVL435" s="755"/>
      <c r="HVM435" s="755"/>
      <c r="HVN435" s="755"/>
      <c r="HVO435" s="755"/>
      <c r="HVP435" s="755"/>
      <c r="HVQ435" s="755"/>
      <c r="HVR435" s="755"/>
      <c r="HVS435" s="755"/>
      <c r="HVT435" s="755"/>
      <c r="HVU435" s="755"/>
      <c r="HVV435" s="755"/>
      <c r="HVW435" s="755"/>
      <c r="HVX435" s="755"/>
      <c r="HVY435" s="755"/>
      <c r="HVZ435" s="755"/>
      <c r="HWA435" s="755"/>
      <c r="HWB435" s="755"/>
      <c r="HWC435" s="755"/>
      <c r="HWD435" s="755"/>
      <c r="HWE435" s="755"/>
      <c r="HWF435" s="755"/>
      <c r="HWG435" s="755"/>
      <c r="HWH435" s="755"/>
      <c r="HWI435" s="755"/>
      <c r="HWJ435" s="755"/>
      <c r="HWK435" s="755"/>
      <c r="HWL435" s="755"/>
      <c r="HWM435" s="755"/>
      <c r="HWN435" s="755"/>
      <c r="HWO435" s="755"/>
      <c r="HWP435" s="755"/>
      <c r="HWQ435" s="755"/>
      <c r="HWR435" s="755"/>
      <c r="HWS435" s="755"/>
      <c r="HWT435" s="755"/>
      <c r="HWU435" s="755"/>
      <c r="HWV435" s="755"/>
      <c r="HWW435" s="755"/>
      <c r="HWX435" s="755"/>
      <c r="HWY435" s="755"/>
      <c r="HWZ435" s="755"/>
      <c r="HXA435" s="755"/>
      <c r="HXB435" s="755"/>
      <c r="HXC435" s="755"/>
      <c r="HXD435" s="755"/>
      <c r="HXE435" s="755"/>
      <c r="HXF435" s="755"/>
      <c r="HXG435" s="755"/>
      <c r="HXH435" s="755"/>
      <c r="HXI435" s="755"/>
      <c r="HXJ435" s="755"/>
      <c r="HXK435" s="755"/>
      <c r="HXL435" s="755"/>
      <c r="HXM435" s="755"/>
      <c r="HXN435" s="755"/>
      <c r="HXO435" s="755"/>
      <c r="HXP435" s="755"/>
      <c r="HXQ435" s="755"/>
      <c r="HXR435" s="755"/>
      <c r="HXS435" s="755"/>
      <c r="HXT435" s="755"/>
      <c r="HXU435" s="755"/>
      <c r="HXV435" s="755"/>
      <c r="HXW435" s="755"/>
      <c r="HXX435" s="755"/>
      <c r="HXY435" s="755"/>
      <c r="HXZ435" s="755"/>
      <c r="HYA435" s="755"/>
      <c r="HYB435" s="755"/>
      <c r="HYC435" s="755"/>
      <c r="HYD435" s="755"/>
      <c r="HYE435" s="755"/>
      <c r="HYF435" s="755"/>
      <c r="HYG435" s="755"/>
      <c r="HYH435" s="755"/>
      <c r="HYI435" s="755"/>
      <c r="HYJ435" s="755"/>
      <c r="HYK435" s="755"/>
      <c r="HYL435" s="755"/>
      <c r="HYM435" s="755"/>
      <c r="HYN435" s="755"/>
      <c r="HYO435" s="755"/>
      <c r="HYP435" s="755"/>
      <c r="HYQ435" s="755"/>
      <c r="HYR435" s="755"/>
      <c r="HYS435" s="755"/>
      <c r="HYT435" s="755"/>
      <c r="HYU435" s="755"/>
      <c r="HYV435" s="755"/>
      <c r="HYW435" s="755"/>
      <c r="HYX435" s="755"/>
      <c r="HYY435" s="755"/>
      <c r="HYZ435" s="755"/>
      <c r="HZA435" s="755"/>
      <c r="HZB435" s="755"/>
      <c r="HZC435" s="755"/>
      <c r="HZD435" s="755"/>
      <c r="HZE435" s="755"/>
      <c r="HZF435" s="755"/>
      <c r="HZG435" s="755"/>
      <c r="HZH435" s="755"/>
      <c r="HZI435" s="755"/>
      <c r="HZJ435" s="755"/>
      <c r="HZK435" s="755"/>
      <c r="HZL435" s="755"/>
      <c r="HZM435" s="755"/>
      <c r="HZN435" s="755"/>
      <c r="HZO435" s="755"/>
      <c r="HZP435" s="755"/>
      <c r="HZQ435" s="755"/>
      <c r="HZR435" s="755"/>
      <c r="HZS435" s="755"/>
      <c r="HZT435" s="755"/>
      <c r="HZU435" s="755"/>
      <c r="HZV435" s="755"/>
      <c r="HZW435" s="755"/>
      <c r="HZX435" s="755"/>
      <c r="HZY435" s="755"/>
      <c r="HZZ435" s="755"/>
      <c r="IAA435" s="755"/>
      <c r="IAB435" s="755"/>
      <c r="IAC435" s="755"/>
      <c r="IAD435" s="755"/>
      <c r="IAE435" s="755"/>
      <c r="IAF435" s="755"/>
      <c r="IAG435" s="755"/>
      <c r="IAH435" s="755"/>
      <c r="IAI435" s="755"/>
      <c r="IAJ435" s="755"/>
      <c r="IAK435" s="755"/>
      <c r="IAL435" s="755"/>
      <c r="IAM435" s="755"/>
      <c r="IAN435" s="755"/>
      <c r="IAO435" s="755"/>
      <c r="IAP435" s="755"/>
      <c r="IAQ435" s="755"/>
      <c r="IAR435" s="755"/>
      <c r="IAS435" s="755"/>
      <c r="IAT435" s="755"/>
      <c r="IAU435" s="755"/>
      <c r="IAV435" s="755"/>
      <c r="IAW435" s="755"/>
      <c r="IAX435" s="755"/>
      <c r="IAY435" s="755"/>
      <c r="IAZ435" s="755"/>
      <c r="IBA435" s="755"/>
      <c r="IBB435" s="755"/>
      <c r="IBC435" s="755"/>
      <c r="IBD435" s="755"/>
      <c r="IBE435" s="755"/>
      <c r="IBF435" s="755"/>
      <c r="IBG435" s="755"/>
      <c r="IBH435" s="755"/>
      <c r="IBI435" s="755"/>
      <c r="IBJ435" s="755"/>
      <c r="IBK435" s="755"/>
      <c r="IBL435" s="755"/>
      <c r="IBM435" s="755"/>
      <c r="IBN435" s="755"/>
      <c r="IBO435" s="755"/>
      <c r="IBP435" s="755"/>
      <c r="IBQ435" s="755"/>
      <c r="IBR435" s="755"/>
      <c r="IBS435" s="755"/>
      <c r="IBT435" s="755"/>
      <c r="IBU435" s="755"/>
      <c r="IBV435" s="755"/>
      <c r="IBW435" s="755"/>
      <c r="IBX435" s="755"/>
      <c r="IBY435" s="755"/>
      <c r="IBZ435" s="755"/>
      <c r="ICA435" s="755"/>
      <c r="ICB435" s="755"/>
      <c r="ICC435" s="755"/>
      <c r="ICD435" s="755"/>
      <c r="ICE435" s="755"/>
      <c r="ICF435" s="755"/>
      <c r="ICG435" s="755"/>
      <c r="ICH435" s="755"/>
      <c r="ICI435" s="755"/>
      <c r="ICJ435" s="755"/>
      <c r="ICK435" s="755"/>
      <c r="ICL435" s="755"/>
      <c r="ICM435" s="755"/>
      <c r="ICN435" s="755"/>
      <c r="ICO435" s="755"/>
      <c r="ICP435" s="755"/>
      <c r="ICQ435" s="755"/>
      <c r="ICR435" s="755"/>
      <c r="ICS435" s="755"/>
      <c r="ICT435" s="755"/>
      <c r="ICU435" s="755"/>
      <c r="ICV435" s="755"/>
      <c r="ICW435" s="755"/>
      <c r="ICX435" s="755"/>
      <c r="ICY435" s="755"/>
      <c r="ICZ435" s="755"/>
      <c r="IDA435" s="755"/>
      <c r="IDB435" s="755"/>
      <c r="IDC435" s="755"/>
      <c r="IDD435" s="755"/>
      <c r="IDE435" s="755"/>
      <c r="IDF435" s="755"/>
      <c r="IDG435" s="755"/>
      <c r="IDH435" s="755"/>
      <c r="IDI435" s="755"/>
      <c r="IDJ435" s="755"/>
      <c r="IDK435" s="755"/>
      <c r="IDL435" s="755"/>
      <c r="IDM435" s="755"/>
      <c r="IDN435" s="755"/>
      <c r="IDO435" s="755"/>
      <c r="IDP435" s="755"/>
      <c r="IDQ435" s="755"/>
      <c r="IDR435" s="755"/>
      <c r="IDS435" s="755"/>
      <c r="IDT435" s="755"/>
      <c r="IDU435" s="755"/>
      <c r="IDV435" s="755"/>
      <c r="IDW435" s="755"/>
      <c r="IDX435" s="755"/>
      <c r="IDY435" s="755"/>
      <c r="IDZ435" s="755"/>
      <c r="IEA435" s="755"/>
      <c r="IEB435" s="755"/>
      <c r="IEC435" s="755"/>
      <c r="IED435" s="755"/>
      <c r="IEE435" s="755"/>
      <c r="IEF435" s="755"/>
      <c r="IEG435" s="755"/>
      <c r="IEH435" s="755"/>
      <c r="IEI435" s="755"/>
      <c r="IEJ435" s="755"/>
      <c r="IEK435" s="755"/>
      <c r="IEL435" s="755"/>
      <c r="IEM435" s="755"/>
      <c r="IEN435" s="755"/>
      <c r="IEO435" s="755"/>
      <c r="IEP435" s="755"/>
      <c r="IEQ435" s="755"/>
      <c r="IER435" s="755"/>
      <c r="IES435" s="755"/>
      <c r="IET435" s="755"/>
      <c r="IEU435" s="755"/>
      <c r="IEV435" s="755"/>
      <c r="IEW435" s="755"/>
      <c r="IEX435" s="755"/>
      <c r="IEY435" s="755"/>
      <c r="IEZ435" s="755"/>
      <c r="IFA435" s="755"/>
      <c r="IFB435" s="755"/>
      <c r="IFC435" s="755"/>
      <c r="IFD435" s="755"/>
      <c r="IFE435" s="755"/>
      <c r="IFF435" s="755"/>
      <c r="IFG435" s="755"/>
      <c r="IFH435" s="755"/>
      <c r="IFI435" s="755"/>
      <c r="IFJ435" s="755"/>
      <c r="IFK435" s="755"/>
      <c r="IFL435" s="755"/>
      <c r="IFM435" s="755"/>
      <c r="IFN435" s="755"/>
      <c r="IFO435" s="755"/>
      <c r="IFP435" s="755"/>
      <c r="IFQ435" s="755"/>
      <c r="IFR435" s="755"/>
      <c r="IFS435" s="755"/>
      <c r="IFT435" s="755"/>
      <c r="IFU435" s="755"/>
      <c r="IFV435" s="755"/>
      <c r="IFW435" s="755"/>
      <c r="IFX435" s="755"/>
      <c r="IFY435" s="755"/>
      <c r="IFZ435" s="755"/>
      <c r="IGA435" s="755"/>
      <c r="IGB435" s="755"/>
      <c r="IGC435" s="755"/>
      <c r="IGD435" s="755"/>
      <c r="IGE435" s="755"/>
      <c r="IGF435" s="755"/>
      <c r="IGG435" s="755"/>
      <c r="IGH435" s="755"/>
      <c r="IGI435" s="755"/>
      <c r="IGJ435" s="755"/>
      <c r="IGK435" s="755"/>
      <c r="IGL435" s="755"/>
      <c r="IGM435" s="755"/>
      <c r="IGN435" s="755"/>
      <c r="IGO435" s="755"/>
      <c r="IGP435" s="755"/>
      <c r="IGQ435" s="755"/>
      <c r="IGR435" s="755"/>
      <c r="IGS435" s="755"/>
      <c r="IGT435" s="755"/>
      <c r="IGU435" s="755"/>
      <c r="IGV435" s="755"/>
      <c r="IGW435" s="755"/>
      <c r="IGX435" s="755"/>
      <c r="IGY435" s="755"/>
      <c r="IGZ435" s="755"/>
      <c r="IHA435" s="755"/>
      <c r="IHB435" s="755"/>
      <c r="IHC435" s="755"/>
      <c r="IHD435" s="755"/>
      <c r="IHE435" s="755"/>
      <c r="IHF435" s="755"/>
      <c r="IHG435" s="755"/>
      <c r="IHH435" s="755"/>
      <c r="IHI435" s="755"/>
      <c r="IHJ435" s="755"/>
      <c r="IHK435" s="755"/>
      <c r="IHL435" s="755"/>
      <c r="IHM435" s="755"/>
      <c r="IHN435" s="755"/>
      <c r="IHO435" s="755"/>
      <c r="IHP435" s="755"/>
      <c r="IHQ435" s="755"/>
      <c r="IHR435" s="755"/>
      <c r="IHS435" s="755"/>
      <c r="IHT435" s="755"/>
      <c r="IHU435" s="755"/>
      <c r="IHV435" s="755"/>
      <c r="IHW435" s="755"/>
      <c r="IHX435" s="755"/>
      <c r="IHY435" s="755"/>
      <c r="IHZ435" s="755"/>
      <c r="IIA435" s="755"/>
      <c r="IIB435" s="755"/>
      <c r="IIC435" s="755"/>
      <c r="IID435" s="755"/>
      <c r="IIE435" s="755"/>
      <c r="IIF435" s="755"/>
      <c r="IIG435" s="755"/>
      <c r="IIH435" s="755"/>
      <c r="III435" s="755"/>
      <c r="IIJ435" s="755"/>
      <c r="IIK435" s="755"/>
      <c r="IIL435" s="755"/>
      <c r="IIM435" s="755"/>
      <c r="IIN435" s="755"/>
      <c r="IIO435" s="755"/>
      <c r="IIP435" s="755"/>
      <c r="IIQ435" s="755"/>
      <c r="IIR435" s="755"/>
      <c r="IIS435" s="755"/>
      <c r="IIT435" s="755"/>
      <c r="IIU435" s="755"/>
      <c r="IIV435" s="755"/>
      <c r="IIW435" s="755"/>
      <c r="IIX435" s="755"/>
      <c r="IIY435" s="755"/>
      <c r="IIZ435" s="755"/>
      <c r="IJA435" s="755"/>
      <c r="IJB435" s="755"/>
      <c r="IJC435" s="755"/>
      <c r="IJD435" s="755"/>
      <c r="IJE435" s="755"/>
      <c r="IJF435" s="755"/>
      <c r="IJG435" s="755"/>
      <c r="IJH435" s="755"/>
      <c r="IJI435" s="755"/>
      <c r="IJJ435" s="755"/>
      <c r="IJK435" s="755"/>
      <c r="IJL435" s="755"/>
      <c r="IJM435" s="755"/>
      <c r="IJN435" s="755"/>
      <c r="IJO435" s="755"/>
      <c r="IJP435" s="755"/>
      <c r="IJQ435" s="755"/>
      <c r="IJR435" s="755"/>
      <c r="IJS435" s="755"/>
      <c r="IJT435" s="755"/>
      <c r="IJU435" s="755"/>
      <c r="IJV435" s="755"/>
      <c r="IJW435" s="755"/>
      <c r="IJX435" s="755"/>
      <c r="IJY435" s="755"/>
      <c r="IJZ435" s="755"/>
      <c r="IKA435" s="755"/>
      <c r="IKB435" s="755"/>
      <c r="IKC435" s="755"/>
      <c r="IKD435" s="755"/>
      <c r="IKE435" s="755"/>
      <c r="IKF435" s="755"/>
      <c r="IKG435" s="755"/>
      <c r="IKH435" s="755"/>
      <c r="IKI435" s="755"/>
      <c r="IKJ435" s="755"/>
      <c r="IKK435" s="755"/>
      <c r="IKL435" s="755"/>
      <c r="IKM435" s="755"/>
      <c r="IKN435" s="755"/>
      <c r="IKO435" s="755"/>
      <c r="IKP435" s="755"/>
      <c r="IKQ435" s="755"/>
      <c r="IKR435" s="755"/>
      <c r="IKS435" s="755"/>
      <c r="IKT435" s="755"/>
      <c r="IKU435" s="755"/>
      <c r="IKV435" s="755"/>
      <c r="IKW435" s="755"/>
      <c r="IKX435" s="755"/>
      <c r="IKY435" s="755"/>
      <c r="IKZ435" s="755"/>
      <c r="ILA435" s="755"/>
      <c r="ILB435" s="755"/>
      <c r="ILC435" s="755"/>
      <c r="ILD435" s="755"/>
      <c r="ILE435" s="755"/>
      <c r="ILF435" s="755"/>
      <c r="ILG435" s="755"/>
      <c r="ILH435" s="755"/>
      <c r="ILI435" s="755"/>
      <c r="ILJ435" s="755"/>
      <c r="ILK435" s="755"/>
      <c r="ILL435" s="755"/>
      <c r="ILM435" s="755"/>
      <c r="ILN435" s="755"/>
      <c r="ILO435" s="755"/>
      <c r="ILP435" s="755"/>
      <c r="ILQ435" s="755"/>
      <c r="ILR435" s="755"/>
      <c r="ILS435" s="755"/>
      <c r="ILT435" s="755"/>
      <c r="ILU435" s="755"/>
      <c r="ILV435" s="755"/>
      <c r="ILW435" s="755"/>
      <c r="ILX435" s="755"/>
      <c r="ILY435" s="755"/>
      <c r="ILZ435" s="755"/>
      <c r="IMA435" s="755"/>
      <c r="IMB435" s="755"/>
      <c r="IMC435" s="755"/>
      <c r="IMD435" s="755"/>
      <c r="IME435" s="755"/>
      <c r="IMF435" s="755"/>
      <c r="IMG435" s="755"/>
      <c r="IMH435" s="755"/>
      <c r="IMI435" s="755"/>
      <c r="IMJ435" s="755"/>
      <c r="IMK435" s="755"/>
      <c r="IML435" s="755"/>
      <c r="IMM435" s="755"/>
      <c r="IMN435" s="755"/>
      <c r="IMO435" s="755"/>
      <c r="IMP435" s="755"/>
      <c r="IMQ435" s="755"/>
      <c r="IMR435" s="755"/>
      <c r="IMS435" s="755"/>
      <c r="IMT435" s="755"/>
      <c r="IMU435" s="755"/>
      <c r="IMV435" s="755"/>
      <c r="IMW435" s="755"/>
      <c r="IMX435" s="755"/>
      <c r="IMY435" s="755"/>
      <c r="IMZ435" s="755"/>
      <c r="INA435" s="755"/>
      <c r="INB435" s="755"/>
      <c r="INC435" s="755"/>
      <c r="IND435" s="755"/>
      <c r="INE435" s="755"/>
      <c r="INF435" s="755"/>
      <c r="ING435" s="755"/>
      <c r="INH435" s="755"/>
      <c r="INI435" s="755"/>
      <c r="INJ435" s="755"/>
      <c r="INK435" s="755"/>
      <c r="INL435" s="755"/>
      <c r="INM435" s="755"/>
      <c r="INN435" s="755"/>
      <c r="INO435" s="755"/>
      <c r="INP435" s="755"/>
      <c r="INQ435" s="755"/>
      <c r="INR435" s="755"/>
      <c r="INS435" s="755"/>
      <c r="INT435" s="755"/>
      <c r="INU435" s="755"/>
      <c r="INV435" s="755"/>
      <c r="INW435" s="755"/>
      <c r="INX435" s="755"/>
      <c r="INY435" s="755"/>
      <c r="INZ435" s="755"/>
      <c r="IOA435" s="755"/>
      <c r="IOB435" s="755"/>
      <c r="IOC435" s="755"/>
      <c r="IOD435" s="755"/>
      <c r="IOE435" s="755"/>
      <c r="IOF435" s="755"/>
      <c r="IOG435" s="755"/>
      <c r="IOH435" s="755"/>
      <c r="IOI435" s="755"/>
      <c r="IOJ435" s="755"/>
      <c r="IOK435" s="755"/>
      <c r="IOL435" s="755"/>
      <c r="IOM435" s="755"/>
      <c r="ION435" s="755"/>
      <c r="IOO435" s="755"/>
      <c r="IOP435" s="755"/>
      <c r="IOQ435" s="755"/>
      <c r="IOR435" s="755"/>
      <c r="IOS435" s="755"/>
      <c r="IOT435" s="755"/>
      <c r="IOU435" s="755"/>
      <c r="IOV435" s="755"/>
      <c r="IOW435" s="755"/>
      <c r="IOX435" s="755"/>
      <c r="IOY435" s="755"/>
      <c r="IOZ435" s="755"/>
      <c r="IPA435" s="755"/>
      <c r="IPB435" s="755"/>
      <c r="IPC435" s="755"/>
      <c r="IPD435" s="755"/>
      <c r="IPE435" s="755"/>
      <c r="IPF435" s="755"/>
      <c r="IPG435" s="755"/>
      <c r="IPH435" s="755"/>
      <c r="IPI435" s="755"/>
      <c r="IPJ435" s="755"/>
      <c r="IPK435" s="755"/>
      <c r="IPL435" s="755"/>
      <c r="IPM435" s="755"/>
      <c r="IPN435" s="755"/>
      <c r="IPO435" s="755"/>
      <c r="IPP435" s="755"/>
      <c r="IPQ435" s="755"/>
      <c r="IPR435" s="755"/>
      <c r="IPS435" s="755"/>
      <c r="IPT435" s="755"/>
      <c r="IPU435" s="755"/>
      <c r="IPV435" s="755"/>
      <c r="IPW435" s="755"/>
      <c r="IPX435" s="755"/>
      <c r="IPY435" s="755"/>
      <c r="IPZ435" s="755"/>
      <c r="IQA435" s="755"/>
      <c r="IQB435" s="755"/>
      <c r="IQC435" s="755"/>
      <c r="IQD435" s="755"/>
      <c r="IQE435" s="755"/>
      <c r="IQF435" s="755"/>
      <c r="IQG435" s="755"/>
      <c r="IQH435" s="755"/>
      <c r="IQI435" s="755"/>
      <c r="IQJ435" s="755"/>
      <c r="IQK435" s="755"/>
      <c r="IQL435" s="755"/>
      <c r="IQM435" s="755"/>
      <c r="IQN435" s="755"/>
      <c r="IQO435" s="755"/>
      <c r="IQP435" s="755"/>
      <c r="IQQ435" s="755"/>
      <c r="IQR435" s="755"/>
      <c r="IQS435" s="755"/>
      <c r="IQT435" s="755"/>
      <c r="IQU435" s="755"/>
      <c r="IQV435" s="755"/>
      <c r="IQW435" s="755"/>
      <c r="IQX435" s="755"/>
      <c r="IQY435" s="755"/>
      <c r="IQZ435" s="755"/>
      <c r="IRA435" s="755"/>
      <c r="IRB435" s="755"/>
      <c r="IRC435" s="755"/>
      <c r="IRD435" s="755"/>
      <c r="IRE435" s="755"/>
      <c r="IRF435" s="755"/>
      <c r="IRG435" s="755"/>
      <c r="IRH435" s="755"/>
      <c r="IRI435" s="755"/>
      <c r="IRJ435" s="755"/>
      <c r="IRK435" s="755"/>
      <c r="IRL435" s="755"/>
      <c r="IRM435" s="755"/>
      <c r="IRN435" s="755"/>
      <c r="IRO435" s="755"/>
      <c r="IRP435" s="755"/>
      <c r="IRQ435" s="755"/>
      <c r="IRR435" s="755"/>
      <c r="IRS435" s="755"/>
      <c r="IRT435" s="755"/>
      <c r="IRU435" s="755"/>
      <c r="IRV435" s="755"/>
      <c r="IRW435" s="755"/>
      <c r="IRX435" s="755"/>
      <c r="IRY435" s="755"/>
      <c r="IRZ435" s="755"/>
      <c r="ISA435" s="755"/>
      <c r="ISB435" s="755"/>
      <c r="ISC435" s="755"/>
      <c r="ISD435" s="755"/>
      <c r="ISE435" s="755"/>
      <c r="ISF435" s="755"/>
      <c r="ISG435" s="755"/>
      <c r="ISH435" s="755"/>
      <c r="ISI435" s="755"/>
      <c r="ISJ435" s="755"/>
      <c r="ISK435" s="755"/>
      <c r="ISL435" s="755"/>
      <c r="ISM435" s="755"/>
      <c r="ISN435" s="755"/>
      <c r="ISO435" s="755"/>
      <c r="ISP435" s="755"/>
      <c r="ISQ435" s="755"/>
      <c r="ISR435" s="755"/>
      <c r="ISS435" s="755"/>
      <c r="IST435" s="755"/>
      <c r="ISU435" s="755"/>
      <c r="ISV435" s="755"/>
      <c r="ISW435" s="755"/>
      <c r="ISX435" s="755"/>
      <c r="ISY435" s="755"/>
      <c r="ISZ435" s="755"/>
      <c r="ITA435" s="755"/>
      <c r="ITB435" s="755"/>
      <c r="ITC435" s="755"/>
      <c r="ITD435" s="755"/>
      <c r="ITE435" s="755"/>
      <c r="ITF435" s="755"/>
      <c r="ITG435" s="755"/>
      <c r="ITH435" s="755"/>
      <c r="ITI435" s="755"/>
      <c r="ITJ435" s="755"/>
      <c r="ITK435" s="755"/>
      <c r="ITL435" s="755"/>
      <c r="ITM435" s="755"/>
      <c r="ITN435" s="755"/>
      <c r="ITO435" s="755"/>
      <c r="ITP435" s="755"/>
      <c r="ITQ435" s="755"/>
      <c r="ITR435" s="755"/>
      <c r="ITS435" s="755"/>
      <c r="ITT435" s="755"/>
      <c r="ITU435" s="755"/>
      <c r="ITV435" s="755"/>
      <c r="ITW435" s="755"/>
      <c r="ITX435" s="755"/>
      <c r="ITY435" s="755"/>
      <c r="ITZ435" s="755"/>
      <c r="IUA435" s="755"/>
      <c r="IUB435" s="755"/>
      <c r="IUC435" s="755"/>
      <c r="IUD435" s="755"/>
      <c r="IUE435" s="755"/>
      <c r="IUF435" s="755"/>
      <c r="IUG435" s="755"/>
      <c r="IUH435" s="755"/>
      <c r="IUI435" s="755"/>
      <c r="IUJ435" s="755"/>
      <c r="IUK435" s="755"/>
      <c r="IUL435" s="755"/>
      <c r="IUM435" s="755"/>
      <c r="IUN435" s="755"/>
      <c r="IUO435" s="755"/>
      <c r="IUP435" s="755"/>
      <c r="IUQ435" s="755"/>
      <c r="IUR435" s="755"/>
      <c r="IUS435" s="755"/>
      <c r="IUT435" s="755"/>
      <c r="IUU435" s="755"/>
      <c r="IUV435" s="755"/>
      <c r="IUW435" s="755"/>
      <c r="IUX435" s="755"/>
      <c r="IUY435" s="755"/>
      <c r="IUZ435" s="755"/>
      <c r="IVA435" s="755"/>
      <c r="IVB435" s="755"/>
      <c r="IVC435" s="755"/>
      <c r="IVD435" s="755"/>
      <c r="IVE435" s="755"/>
      <c r="IVF435" s="755"/>
      <c r="IVG435" s="755"/>
      <c r="IVH435" s="755"/>
      <c r="IVI435" s="755"/>
      <c r="IVJ435" s="755"/>
      <c r="IVK435" s="755"/>
      <c r="IVL435" s="755"/>
      <c r="IVM435" s="755"/>
      <c r="IVN435" s="755"/>
      <c r="IVO435" s="755"/>
      <c r="IVP435" s="755"/>
      <c r="IVQ435" s="755"/>
      <c r="IVR435" s="755"/>
      <c r="IVS435" s="755"/>
      <c r="IVT435" s="755"/>
      <c r="IVU435" s="755"/>
      <c r="IVV435" s="755"/>
      <c r="IVW435" s="755"/>
      <c r="IVX435" s="755"/>
      <c r="IVY435" s="755"/>
      <c r="IVZ435" s="755"/>
      <c r="IWA435" s="755"/>
      <c r="IWB435" s="755"/>
      <c r="IWC435" s="755"/>
      <c r="IWD435" s="755"/>
      <c r="IWE435" s="755"/>
      <c r="IWF435" s="755"/>
      <c r="IWG435" s="755"/>
      <c r="IWH435" s="755"/>
      <c r="IWI435" s="755"/>
      <c r="IWJ435" s="755"/>
      <c r="IWK435" s="755"/>
      <c r="IWL435" s="755"/>
      <c r="IWM435" s="755"/>
      <c r="IWN435" s="755"/>
      <c r="IWO435" s="755"/>
      <c r="IWP435" s="755"/>
      <c r="IWQ435" s="755"/>
      <c r="IWR435" s="755"/>
      <c r="IWS435" s="755"/>
      <c r="IWT435" s="755"/>
      <c r="IWU435" s="755"/>
      <c r="IWV435" s="755"/>
      <c r="IWW435" s="755"/>
      <c r="IWX435" s="755"/>
      <c r="IWY435" s="755"/>
      <c r="IWZ435" s="755"/>
      <c r="IXA435" s="755"/>
      <c r="IXB435" s="755"/>
      <c r="IXC435" s="755"/>
      <c r="IXD435" s="755"/>
      <c r="IXE435" s="755"/>
      <c r="IXF435" s="755"/>
      <c r="IXG435" s="755"/>
      <c r="IXH435" s="755"/>
      <c r="IXI435" s="755"/>
      <c r="IXJ435" s="755"/>
      <c r="IXK435" s="755"/>
      <c r="IXL435" s="755"/>
      <c r="IXM435" s="755"/>
      <c r="IXN435" s="755"/>
      <c r="IXO435" s="755"/>
      <c r="IXP435" s="755"/>
      <c r="IXQ435" s="755"/>
      <c r="IXR435" s="755"/>
      <c r="IXS435" s="755"/>
      <c r="IXT435" s="755"/>
      <c r="IXU435" s="755"/>
      <c r="IXV435" s="755"/>
      <c r="IXW435" s="755"/>
      <c r="IXX435" s="755"/>
      <c r="IXY435" s="755"/>
      <c r="IXZ435" s="755"/>
      <c r="IYA435" s="755"/>
      <c r="IYB435" s="755"/>
      <c r="IYC435" s="755"/>
      <c r="IYD435" s="755"/>
      <c r="IYE435" s="755"/>
      <c r="IYF435" s="755"/>
      <c r="IYG435" s="755"/>
      <c r="IYH435" s="755"/>
      <c r="IYI435" s="755"/>
      <c r="IYJ435" s="755"/>
      <c r="IYK435" s="755"/>
      <c r="IYL435" s="755"/>
      <c r="IYM435" s="755"/>
      <c r="IYN435" s="755"/>
      <c r="IYO435" s="755"/>
      <c r="IYP435" s="755"/>
      <c r="IYQ435" s="755"/>
      <c r="IYR435" s="755"/>
      <c r="IYS435" s="755"/>
      <c r="IYT435" s="755"/>
      <c r="IYU435" s="755"/>
      <c r="IYV435" s="755"/>
      <c r="IYW435" s="755"/>
      <c r="IYX435" s="755"/>
      <c r="IYY435" s="755"/>
      <c r="IYZ435" s="755"/>
      <c r="IZA435" s="755"/>
      <c r="IZB435" s="755"/>
      <c r="IZC435" s="755"/>
      <c r="IZD435" s="755"/>
      <c r="IZE435" s="755"/>
      <c r="IZF435" s="755"/>
      <c r="IZG435" s="755"/>
      <c r="IZH435" s="755"/>
      <c r="IZI435" s="755"/>
      <c r="IZJ435" s="755"/>
      <c r="IZK435" s="755"/>
      <c r="IZL435" s="755"/>
      <c r="IZM435" s="755"/>
      <c r="IZN435" s="755"/>
      <c r="IZO435" s="755"/>
      <c r="IZP435" s="755"/>
      <c r="IZQ435" s="755"/>
      <c r="IZR435" s="755"/>
      <c r="IZS435" s="755"/>
      <c r="IZT435" s="755"/>
      <c r="IZU435" s="755"/>
      <c r="IZV435" s="755"/>
      <c r="IZW435" s="755"/>
      <c r="IZX435" s="755"/>
      <c r="IZY435" s="755"/>
      <c r="IZZ435" s="755"/>
      <c r="JAA435" s="755"/>
      <c r="JAB435" s="755"/>
      <c r="JAC435" s="755"/>
      <c r="JAD435" s="755"/>
      <c r="JAE435" s="755"/>
      <c r="JAF435" s="755"/>
      <c r="JAG435" s="755"/>
      <c r="JAH435" s="755"/>
      <c r="JAI435" s="755"/>
      <c r="JAJ435" s="755"/>
      <c r="JAK435" s="755"/>
      <c r="JAL435" s="755"/>
      <c r="JAM435" s="755"/>
      <c r="JAN435" s="755"/>
      <c r="JAO435" s="755"/>
      <c r="JAP435" s="755"/>
      <c r="JAQ435" s="755"/>
      <c r="JAR435" s="755"/>
      <c r="JAS435" s="755"/>
      <c r="JAT435" s="755"/>
      <c r="JAU435" s="755"/>
      <c r="JAV435" s="755"/>
      <c r="JAW435" s="755"/>
      <c r="JAX435" s="755"/>
      <c r="JAY435" s="755"/>
      <c r="JAZ435" s="755"/>
      <c r="JBA435" s="755"/>
      <c r="JBB435" s="755"/>
      <c r="JBC435" s="755"/>
      <c r="JBD435" s="755"/>
      <c r="JBE435" s="755"/>
      <c r="JBF435" s="755"/>
      <c r="JBG435" s="755"/>
      <c r="JBH435" s="755"/>
      <c r="JBI435" s="755"/>
      <c r="JBJ435" s="755"/>
      <c r="JBK435" s="755"/>
      <c r="JBL435" s="755"/>
      <c r="JBM435" s="755"/>
      <c r="JBN435" s="755"/>
      <c r="JBO435" s="755"/>
      <c r="JBP435" s="755"/>
      <c r="JBQ435" s="755"/>
      <c r="JBR435" s="755"/>
      <c r="JBS435" s="755"/>
      <c r="JBT435" s="755"/>
      <c r="JBU435" s="755"/>
      <c r="JBV435" s="755"/>
      <c r="JBW435" s="755"/>
      <c r="JBX435" s="755"/>
      <c r="JBY435" s="755"/>
      <c r="JBZ435" s="755"/>
      <c r="JCA435" s="755"/>
      <c r="JCB435" s="755"/>
      <c r="JCC435" s="755"/>
      <c r="JCD435" s="755"/>
      <c r="JCE435" s="755"/>
      <c r="JCF435" s="755"/>
      <c r="JCG435" s="755"/>
      <c r="JCH435" s="755"/>
      <c r="JCI435" s="755"/>
      <c r="JCJ435" s="755"/>
      <c r="JCK435" s="755"/>
      <c r="JCL435" s="755"/>
      <c r="JCM435" s="755"/>
      <c r="JCN435" s="755"/>
      <c r="JCO435" s="755"/>
      <c r="JCP435" s="755"/>
      <c r="JCQ435" s="755"/>
      <c r="JCR435" s="755"/>
      <c r="JCS435" s="755"/>
      <c r="JCT435" s="755"/>
      <c r="JCU435" s="755"/>
      <c r="JCV435" s="755"/>
      <c r="JCW435" s="755"/>
      <c r="JCX435" s="755"/>
      <c r="JCY435" s="755"/>
      <c r="JCZ435" s="755"/>
      <c r="JDA435" s="755"/>
      <c r="JDB435" s="755"/>
      <c r="JDC435" s="755"/>
      <c r="JDD435" s="755"/>
      <c r="JDE435" s="755"/>
      <c r="JDF435" s="755"/>
      <c r="JDG435" s="755"/>
      <c r="JDH435" s="755"/>
      <c r="JDI435" s="755"/>
      <c r="JDJ435" s="755"/>
      <c r="JDK435" s="755"/>
      <c r="JDL435" s="755"/>
      <c r="JDM435" s="755"/>
      <c r="JDN435" s="755"/>
      <c r="JDO435" s="755"/>
      <c r="JDP435" s="755"/>
      <c r="JDQ435" s="755"/>
      <c r="JDR435" s="755"/>
      <c r="JDS435" s="755"/>
      <c r="JDT435" s="755"/>
      <c r="JDU435" s="755"/>
      <c r="JDV435" s="755"/>
      <c r="JDW435" s="755"/>
      <c r="JDX435" s="755"/>
      <c r="JDY435" s="755"/>
      <c r="JDZ435" s="755"/>
      <c r="JEA435" s="755"/>
      <c r="JEB435" s="755"/>
      <c r="JEC435" s="755"/>
      <c r="JED435" s="755"/>
      <c r="JEE435" s="755"/>
      <c r="JEF435" s="755"/>
      <c r="JEG435" s="755"/>
      <c r="JEH435" s="755"/>
      <c r="JEI435" s="755"/>
      <c r="JEJ435" s="755"/>
      <c r="JEK435" s="755"/>
      <c r="JEL435" s="755"/>
      <c r="JEM435" s="755"/>
      <c r="JEN435" s="755"/>
      <c r="JEO435" s="755"/>
      <c r="JEP435" s="755"/>
      <c r="JEQ435" s="755"/>
      <c r="JER435" s="755"/>
      <c r="JES435" s="755"/>
      <c r="JET435" s="755"/>
      <c r="JEU435" s="755"/>
      <c r="JEV435" s="755"/>
      <c r="JEW435" s="755"/>
      <c r="JEX435" s="755"/>
      <c r="JEY435" s="755"/>
      <c r="JEZ435" s="755"/>
      <c r="JFA435" s="755"/>
      <c r="JFB435" s="755"/>
      <c r="JFC435" s="755"/>
      <c r="JFD435" s="755"/>
      <c r="JFE435" s="755"/>
      <c r="JFF435" s="755"/>
      <c r="JFG435" s="755"/>
      <c r="JFH435" s="755"/>
      <c r="JFI435" s="755"/>
      <c r="JFJ435" s="755"/>
      <c r="JFK435" s="755"/>
      <c r="JFL435" s="755"/>
      <c r="JFM435" s="755"/>
      <c r="JFN435" s="755"/>
      <c r="JFO435" s="755"/>
      <c r="JFP435" s="755"/>
      <c r="JFQ435" s="755"/>
      <c r="JFR435" s="755"/>
      <c r="JFS435" s="755"/>
      <c r="JFT435" s="755"/>
      <c r="JFU435" s="755"/>
      <c r="JFV435" s="755"/>
      <c r="JFW435" s="755"/>
      <c r="JFX435" s="755"/>
      <c r="JFY435" s="755"/>
      <c r="JFZ435" s="755"/>
      <c r="JGA435" s="755"/>
      <c r="JGB435" s="755"/>
      <c r="JGC435" s="755"/>
      <c r="JGD435" s="755"/>
      <c r="JGE435" s="755"/>
      <c r="JGF435" s="755"/>
      <c r="JGG435" s="755"/>
      <c r="JGH435" s="755"/>
      <c r="JGI435" s="755"/>
      <c r="JGJ435" s="755"/>
      <c r="JGK435" s="755"/>
      <c r="JGL435" s="755"/>
      <c r="JGM435" s="755"/>
      <c r="JGN435" s="755"/>
      <c r="JGO435" s="755"/>
      <c r="JGP435" s="755"/>
      <c r="JGQ435" s="755"/>
      <c r="JGR435" s="755"/>
      <c r="JGS435" s="755"/>
      <c r="JGT435" s="755"/>
      <c r="JGU435" s="755"/>
      <c r="JGV435" s="755"/>
      <c r="JGW435" s="755"/>
      <c r="JGX435" s="755"/>
      <c r="JGY435" s="755"/>
      <c r="JGZ435" s="755"/>
      <c r="JHA435" s="755"/>
      <c r="JHB435" s="755"/>
      <c r="JHC435" s="755"/>
      <c r="JHD435" s="755"/>
      <c r="JHE435" s="755"/>
      <c r="JHF435" s="755"/>
      <c r="JHG435" s="755"/>
      <c r="JHH435" s="755"/>
      <c r="JHI435" s="755"/>
      <c r="JHJ435" s="755"/>
      <c r="JHK435" s="755"/>
      <c r="JHL435" s="755"/>
      <c r="JHM435" s="755"/>
      <c r="JHN435" s="755"/>
      <c r="JHO435" s="755"/>
      <c r="JHP435" s="755"/>
      <c r="JHQ435" s="755"/>
      <c r="JHR435" s="755"/>
      <c r="JHS435" s="755"/>
      <c r="JHT435" s="755"/>
      <c r="JHU435" s="755"/>
      <c r="JHV435" s="755"/>
      <c r="JHW435" s="755"/>
      <c r="JHX435" s="755"/>
      <c r="JHY435" s="755"/>
      <c r="JHZ435" s="755"/>
      <c r="JIA435" s="755"/>
      <c r="JIB435" s="755"/>
      <c r="JIC435" s="755"/>
      <c r="JID435" s="755"/>
      <c r="JIE435" s="755"/>
      <c r="JIF435" s="755"/>
      <c r="JIG435" s="755"/>
      <c r="JIH435" s="755"/>
      <c r="JII435" s="755"/>
      <c r="JIJ435" s="755"/>
      <c r="JIK435" s="755"/>
      <c r="JIL435" s="755"/>
      <c r="JIM435" s="755"/>
      <c r="JIN435" s="755"/>
      <c r="JIO435" s="755"/>
      <c r="JIP435" s="755"/>
      <c r="JIQ435" s="755"/>
      <c r="JIR435" s="755"/>
      <c r="JIS435" s="755"/>
      <c r="JIT435" s="755"/>
      <c r="JIU435" s="755"/>
      <c r="JIV435" s="755"/>
      <c r="JIW435" s="755"/>
      <c r="JIX435" s="755"/>
      <c r="JIY435" s="755"/>
      <c r="JIZ435" s="755"/>
      <c r="JJA435" s="755"/>
      <c r="JJB435" s="755"/>
      <c r="JJC435" s="755"/>
      <c r="JJD435" s="755"/>
      <c r="JJE435" s="755"/>
      <c r="JJF435" s="755"/>
      <c r="JJG435" s="755"/>
      <c r="JJH435" s="755"/>
      <c r="JJI435" s="755"/>
      <c r="JJJ435" s="755"/>
      <c r="JJK435" s="755"/>
      <c r="JJL435" s="755"/>
      <c r="JJM435" s="755"/>
      <c r="JJN435" s="755"/>
      <c r="JJO435" s="755"/>
      <c r="JJP435" s="755"/>
      <c r="JJQ435" s="755"/>
      <c r="JJR435" s="755"/>
      <c r="JJS435" s="755"/>
      <c r="JJT435" s="755"/>
      <c r="JJU435" s="755"/>
      <c r="JJV435" s="755"/>
      <c r="JJW435" s="755"/>
      <c r="JJX435" s="755"/>
      <c r="JJY435" s="755"/>
      <c r="JJZ435" s="755"/>
      <c r="JKA435" s="755"/>
      <c r="JKB435" s="755"/>
      <c r="JKC435" s="755"/>
      <c r="JKD435" s="755"/>
      <c r="JKE435" s="755"/>
      <c r="JKF435" s="755"/>
      <c r="JKG435" s="755"/>
      <c r="JKH435" s="755"/>
      <c r="JKI435" s="755"/>
      <c r="JKJ435" s="755"/>
      <c r="JKK435" s="755"/>
      <c r="JKL435" s="755"/>
      <c r="JKM435" s="755"/>
      <c r="JKN435" s="755"/>
      <c r="JKO435" s="755"/>
      <c r="JKP435" s="755"/>
      <c r="JKQ435" s="755"/>
      <c r="JKR435" s="755"/>
      <c r="JKS435" s="755"/>
      <c r="JKT435" s="755"/>
      <c r="JKU435" s="755"/>
      <c r="JKV435" s="755"/>
      <c r="JKW435" s="755"/>
      <c r="JKX435" s="755"/>
      <c r="JKY435" s="755"/>
      <c r="JKZ435" s="755"/>
      <c r="JLA435" s="755"/>
      <c r="JLB435" s="755"/>
      <c r="JLC435" s="755"/>
      <c r="JLD435" s="755"/>
      <c r="JLE435" s="755"/>
      <c r="JLF435" s="755"/>
      <c r="JLG435" s="755"/>
      <c r="JLH435" s="755"/>
      <c r="JLI435" s="755"/>
      <c r="JLJ435" s="755"/>
      <c r="JLK435" s="755"/>
      <c r="JLL435" s="755"/>
      <c r="JLM435" s="755"/>
      <c r="JLN435" s="755"/>
      <c r="JLO435" s="755"/>
      <c r="JLP435" s="755"/>
      <c r="JLQ435" s="755"/>
      <c r="JLR435" s="755"/>
      <c r="JLS435" s="755"/>
      <c r="JLT435" s="755"/>
      <c r="JLU435" s="755"/>
      <c r="JLV435" s="755"/>
      <c r="JLW435" s="755"/>
      <c r="JLX435" s="755"/>
      <c r="JLY435" s="755"/>
      <c r="JLZ435" s="755"/>
      <c r="JMA435" s="755"/>
      <c r="JMB435" s="755"/>
      <c r="JMC435" s="755"/>
      <c r="JMD435" s="755"/>
      <c r="JME435" s="755"/>
      <c r="JMF435" s="755"/>
      <c r="JMG435" s="755"/>
      <c r="JMH435" s="755"/>
      <c r="JMI435" s="755"/>
      <c r="JMJ435" s="755"/>
      <c r="JMK435" s="755"/>
      <c r="JML435" s="755"/>
      <c r="JMM435" s="755"/>
      <c r="JMN435" s="755"/>
      <c r="JMO435" s="755"/>
      <c r="JMP435" s="755"/>
      <c r="JMQ435" s="755"/>
      <c r="JMR435" s="755"/>
      <c r="JMS435" s="755"/>
      <c r="JMT435" s="755"/>
      <c r="JMU435" s="755"/>
      <c r="JMV435" s="755"/>
      <c r="JMW435" s="755"/>
      <c r="JMX435" s="755"/>
      <c r="JMY435" s="755"/>
      <c r="JMZ435" s="755"/>
      <c r="JNA435" s="755"/>
      <c r="JNB435" s="755"/>
      <c r="JNC435" s="755"/>
      <c r="JND435" s="755"/>
      <c r="JNE435" s="755"/>
      <c r="JNF435" s="755"/>
      <c r="JNG435" s="755"/>
      <c r="JNH435" s="755"/>
      <c r="JNI435" s="755"/>
      <c r="JNJ435" s="755"/>
      <c r="JNK435" s="755"/>
      <c r="JNL435" s="755"/>
      <c r="JNM435" s="755"/>
      <c r="JNN435" s="755"/>
      <c r="JNO435" s="755"/>
      <c r="JNP435" s="755"/>
      <c r="JNQ435" s="755"/>
      <c r="JNR435" s="755"/>
      <c r="JNS435" s="755"/>
      <c r="JNT435" s="755"/>
      <c r="JNU435" s="755"/>
      <c r="JNV435" s="755"/>
      <c r="JNW435" s="755"/>
      <c r="JNX435" s="755"/>
      <c r="JNY435" s="755"/>
      <c r="JNZ435" s="755"/>
      <c r="JOA435" s="755"/>
      <c r="JOB435" s="755"/>
      <c r="JOC435" s="755"/>
      <c r="JOD435" s="755"/>
      <c r="JOE435" s="755"/>
      <c r="JOF435" s="755"/>
      <c r="JOG435" s="755"/>
      <c r="JOH435" s="755"/>
      <c r="JOI435" s="755"/>
      <c r="JOJ435" s="755"/>
      <c r="JOK435" s="755"/>
      <c r="JOL435" s="755"/>
      <c r="JOM435" s="755"/>
      <c r="JON435" s="755"/>
      <c r="JOO435" s="755"/>
      <c r="JOP435" s="755"/>
      <c r="JOQ435" s="755"/>
      <c r="JOR435" s="755"/>
      <c r="JOS435" s="755"/>
      <c r="JOT435" s="755"/>
      <c r="JOU435" s="755"/>
      <c r="JOV435" s="755"/>
      <c r="JOW435" s="755"/>
      <c r="JOX435" s="755"/>
      <c r="JOY435" s="755"/>
      <c r="JOZ435" s="755"/>
      <c r="JPA435" s="755"/>
      <c r="JPB435" s="755"/>
      <c r="JPC435" s="755"/>
      <c r="JPD435" s="755"/>
      <c r="JPE435" s="755"/>
      <c r="JPF435" s="755"/>
      <c r="JPG435" s="755"/>
      <c r="JPH435" s="755"/>
      <c r="JPI435" s="755"/>
      <c r="JPJ435" s="755"/>
      <c r="JPK435" s="755"/>
      <c r="JPL435" s="755"/>
      <c r="JPM435" s="755"/>
      <c r="JPN435" s="755"/>
      <c r="JPO435" s="755"/>
      <c r="JPP435" s="755"/>
      <c r="JPQ435" s="755"/>
      <c r="JPR435" s="755"/>
      <c r="JPS435" s="755"/>
      <c r="JPT435" s="755"/>
      <c r="JPU435" s="755"/>
      <c r="JPV435" s="755"/>
      <c r="JPW435" s="755"/>
      <c r="JPX435" s="755"/>
      <c r="JPY435" s="755"/>
      <c r="JPZ435" s="755"/>
      <c r="JQA435" s="755"/>
      <c r="JQB435" s="755"/>
      <c r="JQC435" s="755"/>
      <c r="JQD435" s="755"/>
      <c r="JQE435" s="755"/>
      <c r="JQF435" s="755"/>
      <c r="JQG435" s="755"/>
      <c r="JQH435" s="755"/>
      <c r="JQI435" s="755"/>
      <c r="JQJ435" s="755"/>
      <c r="JQK435" s="755"/>
      <c r="JQL435" s="755"/>
      <c r="JQM435" s="755"/>
      <c r="JQN435" s="755"/>
      <c r="JQO435" s="755"/>
      <c r="JQP435" s="755"/>
      <c r="JQQ435" s="755"/>
      <c r="JQR435" s="755"/>
      <c r="JQS435" s="755"/>
      <c r="JQT435" s="755"/>
      <c r="JQU435" s="755"/>
      <c r="JQV435" s="755"/>
      <c r="JQW435" s="755"/>
      <c r="JQX435" s="755"/>
      <c r="JQY435" s="755"/>
      <c r="JQZ435" s="755"/>
      <c r="JRA435" s="755"/>
      <c r="JRB435" s="755"/>
      <c r="JRC435" s="755"/>
      <c r="JRD435" s="755"/>
      <c r="JRE435" s="755"/>
      <c r="JRF435" s="755"/>
      <c r="JRG435" s="755"/>
      <c r="JRH435" s="755"/>
      <c r="JRI435" s="755"/>
      <c r="JRJ435" s="755"/>
      <c r="JRK435" s="755"/>
      <c r="JRL435" s="755"/>
      <c r="JRM435" s="755"/>
      <c r="JRN435" s="755"/>
      <c r="JRO435" s="755"/>
      <c r="JRP435" s="755"/>
      <c r="JRQ435" s="755"/>
      <c r="JRR435" s="755"/>
      <c r="JRS435" s="755"/>
      <c r="JRT435" s="755"/>
      <c r="JRU435" s="755"/>
      <c r="JRV435" s="755"/>
      <c r="JRW435" s="755"/>
      <c r="JRX435" s="755"/>
      <c r="JRY435" s="755"/>
      <c r="JRZ435" s="755"/>
      <c r="JSA435" s="755"/>
      <c r="JSB435" s="755"/>
      <c r="JSC435" s="755"/>
      <c r="JSD435" s="755"/>
      <c r="JSE435" s="755"/>
      <c r="JSF435" s="755"/>
      <c r="JSG435" s="755"/>
      <c r="JSH435" s="755"/>
      <c r="JSI435" s="755"/>
      <c r="JSJ435" s="755"/>
      <c r="JSK435" s="755"/>
      <c r="JSL435" s="755"/>
      <c r="JSM435" s="755"/>
      <c r="JSN435" s="755"/>
      <c r="JSO435" s="755"/>
      <c r="JSP435" s="755"/>
      <c r="JSQ435" s="755"/>
      <c r="JSR435" s="755"/>
      <c r="JSS435" s="755"/>
      <c r="JST435" s="755"/>
      <c r="JSU435" s="755"/>
      <c r="JSV435" s="755"/>
      <c r="JSW435" s="755"/>
      <c r="JSX435" s="755"/>
      <c r="JSY435" s="755"/>
      <c r="JSZ435" s="755"/>
      <c r="JTA435" s="755"/>
      <c r="JTB435" s="755"/>
      <c r="JTC435" s="755"/>
      <c r="JTD435" s="755"/>
      <c r="JTE435" s="755"/>
      <c r="JTF435" s="755"/>
      <c r="JTG435" s="755"/>
      <c r="JTH435" s="755"/>
      <c r="JTI435" s="755"/>
      <c r="JTJ435" s="755"/>
      <c r="JTK435" s="755"/>
      <c r="JTL435" s="755"/>
      <c r="JTM435" s="755"/>
      <c r="JTN435" s="755"/>
      <c r="JTO435" s="755"/>
      <c r="JTP435" s="755"/>
      <c r="JTQ435" s="755"/>
      <c r="JTR435" s="755"/>
      <c r="JTS435" s="755"/>
      <c r="JTT435" s="755"/>
      <c r="JTU435" s="755"/>
      <c r="JTV435" s="755"/>
      <c r="JTW435" s="755"/>
      <c r="JTX435" s="755"/>
      <c r="JTY435" s="755"/>
      <c r="JTZ435" s="755"/>
      <c r="JUA435" s="755"/>
      <c r="JUB435" s="755"/>
      <c r="JUC435" s="755"/>
      <c r="JUD435" s="755"/>
      <c r="JUE435" s="755"/>
      <c r="JUF435" s="755"/>
      <c r="JUG435" s="755"/>
      <c r="JUH435" s="755"/>
      <c r="JUI435" s="755"/>
      <c r="JUJ435" s="755"/>
      <c r="JUK435" s="755"/>
      <c r="JUL435" s="755"/>
      <c r="JUM435" s="755"/>
      <c r="JUN435" s="755"/>
      <c r="JUO435" s="755"/>
      <c r="JUP435" s="755"/>
      <c r="JUQ435" s="755"/>
      <c r="JUR435" s="755"/>
      <c r="JUS435" s="755"/>
      <c r="JUT435" s="755"/>
      <c r="JUU435" s="755"/>
      <c r="JUV435" s="755"/>
      <c r="JUW435" s="755"/>
      <c r="JUX435" s="755"/>
      <c r="JUY435" s="755"/>
      <c r="JUZ435" s="755"/>
      <c r="JVA435" s="755"/>
      <c r="JVB435" s="755"/>
      <c r="JVC435" s="755"/>
      <c r="JVD435" s="755"/>
      <c r="JVE435" s="755"/>
      <c r="JVF435" s="755"/>
      <c r="JVG435" s="755"/>
      <c r="JVH435" s="755"/>
      <c r="JVI435" s="755"/>
      <c r="JVJ435" s="755"/>
      <c r="JVK435" s="755"/>
      <c r="JVL435" s="755"/>
      <c r="JVM435" s="755"/>
      <c r="JVN435" s="755"/>
      <c r="JVO435" s="755"/>
      <c r="JVP435" s="755"/>
      <c r="JVQ435" s="755"/>
      <c r="JVR435" s="755"/>
      <c r="JVS435" s="755"/>
      <c r="JVT435" s="755"/>
      <c r="JVU435" s="755"/>
      <c r="JVV435" s="755"/>
      <c r="JVW435" s="755"/>
      <c r="JVX435" s="755"/>
      <c r="JVY435" s="755"/>
      <c r="JVZ435" s="755"/>
      <c r="JWA435" s="755"/>
      <c r="JWB435" s="755"/>
      <c r="JWC435" s="755"/>
      <c r="JWD435" s="755"/>
      <c r="JWE435" s="755"/>
      <c r="JWF435" s="755"/>
      <c r="JWG435" s="755"/>
      <c r="JWH435" s="755"/>
      <c r="JWI435" s="755"/>
      <c r="JWJ435" s="755"/>
      <c r="JWK435" s="755"/>
      <c r="JWL435" s="755"/>
      <c r="JWM435" s="755"/>
      <c r="JWN435" s="755"/>
      <c r="JWO435" s="755"/>
      <c r="JWP435" s="755"/>
      <c r="JWQ435" s="755"/>
      <c r="JWR435" s="755"/>
      <c r="JWS435" s="755"/>
      <c r="JWT435" s="755"/>
      <c r="JWU435" s="755"/>
      <c r="JWV435" s="755"/>
      <c r="JWW435" s="755"/>
      <c r="JWX435" s="755"/>
      <c r="JWY435" s="755"/>
      <c r="JWZ435" s="755"/>
      <c r="JXA435" s="755"/>
      <c r="JXB435" s="755"/>
      <c r="JXC435" s="755"/>
      <c r="JXD435" s="755"/>
      <c r="JXE435" s="755"/>
      <c r="JXF435" s="755"/>
      <c r="JXG435" s="755"/>
      <c r="JXH435" s="755"/>
      <c r="JXI435" s="755"/>
      <c r="JXJ435" s="755"/>
      <c r="JXK435" s="755"/>
      <c r="JXL435" s="755"/>
      <c r="JXM435" s="755"/>
      <c r="JXN435" s="755"/>
      <c r="JXO435" s="755"/>
      <c r="JXP435" s="755"/>
      <c r="JXQ435" s="755"/>
      <c r="JXR435" s="755"/>
      <c r="JXS435" s="755"/>
      <c r="JXT435" s="755"/>
      <c r="JXU435" s="755"/>
      <c r="JXV435" s="755"/>
      <c r="JXW435" s="755"/>
      <c r="JXX435" s="755"/>
      <c r="JXY435" s="755"/>
      <c r="JXZ435" s="755"/>
      <c r="JYA435" s="755"/>
      <c r="JYB435" s="755"/>
      <c r="JYC435" s="755"/>
      <c r="JYD435" s="755"/>
      <c r="JYE435" s="755"/>
      <c r="JYF435" s="755"/>
      <c r="JYG435" s="755"/>
      <c r="JYH435" s="755"/>
      <c r="JYI435" s="755"/>
      <c r="JYJ435" s="755"/>
      <c r="JYK435" s="755"/>
      <c r="JYL435" s="755"/>
      <c r="JYM435" s="755"/>
      <c r="JYN435" s="755"/>
      <c r="JYO435" s="755"/>
      <c r="JYP435" s="755"/>
      <c r="JYQ435" s="755"/>
      <c r="JYR435" s="755"/>
      <c r="JYS435" s="755"/>
      <c r="JYT435" s="755"/>
      <c r="JYU435" s="755"/>
      <c r="JYV435" s="755"/>
      <c r="JYW435" s="755"/>
      <c r="JYX435" s="755"/>
      <c r="JYY435" s="755"/>
      <c r="JYZ435" s="755"/>
      <c r="JZA435" s="755"/>
      <c r="JZB435" s="755"/>
      <c r="JZC435" s="755"/>
      <c r="JZD435" s="755"/>
      <c r="JZE435" s="755"/>
      <c r="JZF435" s="755"/>
      <c r="JZG435" s="755"/>
      <c r="JZH435" s="755"/>
      <c r="JZI435" s="755"/>
      <c r="JZJ435" s="755"/>
      <c r="JZK435" s="755"/>
      <c r="JZL435" s="755"/>
      <c r="JZM435" s="755"/>
      <c r="JZN435" s="755"/>
      <c r="JZO435" s="755"/>
      <c r="JZP435" s="755"/>
      <c r="JZQ435" s="755"/>
      <c r="JZR435" s="755"/>
      <c r="JZS435" s="755"/>
      <c r="JZT435" s="755"/>
      <c r="JZU435" s="755"/>
      <c r="JZV435" s="755"/>
      <c r="JZW435" s="755"/>
      <c r="JZX435" s="755"/>
      <c r="JZY435" s="755"/>
      <c r="JZZ435" s="755"/>
      <c r="KAA435" s="755"/>
      <c r="KAB435" s="755"/>
      <c r="KAC435" s="755"/>
      <c r="KAD435" s="755"/>
      <c r="KAE435" s="755"/>
      <c r="KAF435" s="755"/>
      <c r="KAG435" s="755"/>
      <c r="KAH435" s="755"/>
      <c r="KAI435" s="755"/>
      <c r="KAJ435" s="755"/>
      <c r="KAK435" s="755"/>
      <c r="KAL435" s="755"/>
      <c r="KAM435" s="755"/>
      <c r="KAN435" s="755"/>
      <c r="KAO435" s="755"/>
      <c r="KAP435" s="755"/>
      <c r="KAQ435" s="755"/>
      <c r="KAR435" s="755"/>
      <c r="KAS435" s="755"/>
      <c r="KAT435" s="755"/>
      <c r="KAU435" s="755"/>
      <c r="KAV435" s="755"/>
      <c r="KAW435" s="755"/>
      <c r="KAX435" s="755"/>
      <c r="KAY435" s="755"/>
      <c r="KAZ435" s="755"/>
      <c r="KBA435" s="755"/>
      <c r="KBB435" s="755"/>
      <c r="KBC435" s="755"/>
      <c r="KBD435" s="755"/>
      <c r="KBE435" s="755"/>
      <c r="KBF435" s="755"/>
      <c r="KBG435" s="755"/>
      <c r="KBH435" s="755"/>
      <c r="KBI435" s="755"/>
      <c r="KBJ435" s="755"/>
      <c r="KBK435" s="755"/>
      <c r="KBL435" s="755"/>
      <c r="KBM435" s="755"/>
      <c r="KBN435" s="755"/>
      <c r="KBO435" s="755"/>
      <c r="KBP435" s="755"/>
      <c r="KBQ435" s="755"/>
      <c r="KBR435" s="755"/>
      <c r="KBS435" s="755"/>
      <c r="KBT435" s="755"/>
      <c r="KBU435" s="755"/>
      <c r="KBV435" s="755"/>
      <c r="KBW435" s="755"/>
      <c r="KBX435" s="755"/>
      <c r="KBY435" s="755"/>
      <c r="KBZ435" s="755"/>
      <c r="KCA435" s="755"/>
      <c r="KCB435" s="755"/>
      <c r="KCC435" s="755"/>
      <c r="KCD435" s="755"/>
      <c r="KCE435" s="755"/>
      <c r="KCF435" s="755"/>
      <c r="KCG435" s="755"/>
      <c r="KCH435" s="755"/>
      <c r="KCI435" s="755"/>
      <c r="KCJ435" s="755"/>
      <c r="KCK435" s="755"/>
      <c r="KCL435" s="755"/>
      <c r="KCM435" s="755"/>
      <c r="KCN435" s="755"/>
      <c r="KCO435" s="755"/>
      <c r="KCP435" s="755"/>
      <c r="KCQ435" s="755"/>
      <c r="KCR435" s="755"/>
      <c r="KCS435" s="755"/>
      <c r="KCT435" s="755"/>
      <c r="KCU435" s="755"/>
      <c r="KCV435" s="755"/>
      <c r="KCW435" s="755"/>
      <c r="KCX435" s="755"/>
      <c r="KCY435" s="755"/>
      <c r="KCZ435" s="755"/>
      <c r="KDA435" s="755"/>
      <c r="KDB435" s="755"/>
      <c r="KDC435" s="755"/>
      <c r="KDD435" s="755"/>
      <c r="KDE435" s="755"/>
      <c r="KDF435" s="755"/>
      <c r="KDG435" s="755"/>
      <c r="KDH435" s="755"/>
      <c r="KDI435" s="755"/>
      <c r="KDJ435" s="755"/>
      <c r="KDK435" s="755"/>
      <c r="KDL435" s="755"/>
      <c r="KDM435" s="755"/>
      <c r="KDN435" s="755"/>
      <c r="KDO435" s="755"/>
      <c r="KDP435" s="755"/>
      <c r="KDQ435" s="755"/>
      <c r="KDR435" s="755"/>
      <c r="KDS435" s="755"/>
      <c r="KDT435" s="755"/>
      <c r="KDU435" s="755"/>
      <c r="KDV435" s="755"/>
      <c r="KDW435" s="755"/>
      <c r="KDX435" s="755"/>
      <c r="KDY435" s="755"/>
      <c r="KDZ435" s="755"/>
      <c r="KEA435" s="755"/>
      <c r="KEB435" s="755"/>
      <c r="KEC435" s="755"/>
      <c r="KED435" s="755"/>
      <c r="KEE435" s="755"/>
      <c r="KEF435" s="755"/>
      <c r="KEG435" s="755"/>
      <c r="KEH435" s="755"/>
      <c r="KEI435" s="755"/>
      <c r="KEJ435" s="755"/>
      <c r="KEK435" s="755"/>
      <c r="KEL435" s="755"/>
      <c r="KEM435" s="755"/>
      <c r="KEN435" s="755"/>
      <c r="KEO435" s="755"/>
      <c r="KEP435" s="755"/>
      <c r="KEQ435" s="755"/>
      <c r="KER435" s="755"/>
      <c r="KES435" s="755"/>
      <c r="KET435" s="755"/>
      <c r="KEU435" s="755"/>
      <c r="KEV435" s="755"/>
      <c r="KEW435" s="755"/>
      <c r="KEX435" s="755"/>
      <c r="KEY435" s="755"/>
      <c r="KEZ435" s="755"/>
      <c r="KFA435" s="755"/>
      <c r="KFB435" s="755"/>
      <c r="KFC435" s="755"/>
      <c r="KFD435" s="755"/>
      <c r="KFE435" s="755"/>
      <c r="KFF435" s="755"/>
      <c r="KFG435" s="755"/>
      <c r="KFH435" s="755"/>
      <c r="KFI435" s="755"/>
      <c r="KFJ435" s="755"/>
      <c r="KFK435" s="755"/>
      <c r="KFL435" s="755"/>
      <c r="KFM435" s="755"/>
      <c r="KFN435" s="755"/>
      <c r="KFO435" s="755"/>
      <c r="KFP435" s="755"/>
      <c r="KFQ435" s="755"/>
      <c r="KFR435" s="755"/>
      <c r="KFS435" s="755"/>
      <c r="KFT435" s="755"/>
      <c r="KFU435" s="755"/>
      <c r="KFV435" s="755"/>
      <c r="KFW435" s="755"/>
      <c r="KFX435" s="755"/>
      <c r="KFY435" s="755"/>
      <c r="KFZ435" s="755"/>
      <c r="KGA435" s="755"/>
      <c r="KGB435" s="755"/>
      <c r="KGC435" s="755"/>
      <c r="KGD435" s="755"/>
      <c r="KGE435" s="755"/>
      <c r="KGF435" s="755"/>
      <c r="KGG435" s="755"/>
      <c r="KGH435" s="755"/>
      <c r="KGI435" s="755"/>
      <c r="KGJ435" s="755"/>
      <c r="KGK435" s="755"/>
      <c r="KGL435" s="755"/>
      <c r="KGM435" s="755"/>
      <c r="KGN435" s="755"/>
      <c r="KGO435" s="755"/>
      <c r="KGP435" s="755"/>
      <c r="KGQ435" s="755"/>
      <c r="KGR435" s="755"/>
      <c r="KGS435" s="755"/>
      <c r="KGT435" s="755"/>
      <c r="KGU435" s="755"/>
      <c r="KGV435" s="755"/>
      <c r="KGW435" s="755"/>
      <c r="KGX435" s="755"/>
      <c r="KGY435" s="755"/>
      <c r="KGZ435" s="755"/>
      <c r="KHA435" s="755"/>
      <c r="KHB435" s="755"/>
      <c r="KHC435" s="755"/>
      <c r="KHD435" s="755"/>
      <c r="KHE435" s="755"/>
      <c r="KHF435" s="755"/>
      <c r="KHG435" s="755"/>
      <c r="KHH435" s="755"/>
      <c r="KHI435" s="755"/>
      <c r="KHJ435" s="755"/>
      <c r="KHK435" s="755"/>
      <c r="KHL435" s="755"/>
      <c r="KHM435" s="755"/>
      <c r="KHN435" s="755"/>
      <c r="KHO435" s="755"/>
      <c r="KHP435" s="755"/>
      <c r="KHQ435" s="755"/>
      <c r="KHR435" s="755"/>
      <c r="KHS435" s="755"/>
      <c r="KHT435" s="755"/>
      <c r="KHU435" s="755"/>
      <c r="KHV435" s="755"/>
      <c r="KHW435" s="755"/>
      <c r="KHX435" s="755"/>
      <c r="KHY435" s="755"/>
      <c r="KHZ435" s="755"/>
      <c r="KIA435" s="755"/>
      <c r="KIB435" s="755"/>
      <c r="KIC435" s="755"/>
      <c r="KID435" s="755"/>
      <c r="KIE435" s="755"/>
      <c r="KIF435" s="755"/>
      <c r="KIG435" s="755"/>
      <c r="KIH435" s="755"/>
      <c r="KII435" s="755"/>
      <c r="KIJ435" s="755"/>
      <c r="KIK435" s="755"/>
      <c r="KIL435" s="755"/>
      <c r="KIM435" s="755"/>
      <c r="KIN435" s="755"/>
      <c r="KIO435" s="755"/>
      <c r="KIP435" s="755"/>
      <c r="KIQ435" s="755"/>
      <c r="KIR435" s="755"/>
      <c r="KIS435" s="755"/>
      <c r="KIT435" s="755"/>
      <c r="KIU435" s="755"/>
      <c r="KIV435" s="755"/>
      <c r="KIW435" s="755"/>
      <c r="KIX435" s="755"/>
      <c r="KIY435" s="755"/>
      <c r="KIZ435" s="755"/>
      <c r="KJA435" s="755"/>
      <c r="KJB435" s="755"/>
      <c r="KJC435" s="755"/>
      <c r="KJD435" s="755"/>
      <c r="KJE435" s="755"/>
      <c r="KJF435" s="755"/>
      <c r="KJG435" s="755"/>
      <c r="KJH435" s="755"/>
      <c r="KJI435" s="755"/>
      <c r="KJJ435" s="755"/>
      <c r="KJK435" s="755"/>
      <c r="KJL435" s="755"/>
      <c r="KJM435" s="755"/>
      <c r="KJN435" s="755"/>
      <c r="KJO435" s="755"/>
      <c r="KJP435" s="755"/>
      <c r="KJQ435" s="755"/>
      <c r="KJR435" s="755"/>
      <c r="KJS435" s="755"/>
      <c r="KJT435" s="755"/>
      <c r="KJU435" s="755"/>
      <c r="KJV435" s="755"/>
      <c r="KJW435" s="755"/>
      <c r="KJX435" s="755"/>
      <c r="KJY435" s="755"/>
      <c r="KJZ435" s="755"/>
      <c r="KKA435" s="755"/>
      <c r="KKB435" s="755"/>
      <c r="KKC435" s="755"/>
      <c r="KKD435" s="755"/>
      <c r="KKE435" s="755"/>
      <c r="KKF435" s="755"/>
      <c r="KKG435" s="755"/>
      <c r="KKH435" s="755"/>
      <c r="KKI435" s="755"/>
      <c r="KKJ435" s="755"/>
      <c r="KKK435" s="755"/>
      <c r="KKL435" s="755"/>
      <c r="KKM435" s="755"/>
      <c r="KKN435" s="755"/>
      <c r="KKO435" s="755"/>
      <c r="KKP435" s="755"/>
      <c r="KKQ435" s="755"/>
      <c r="KKR435" s="755"/>
      <c r="KKS435" s="755"/>
      <c r="KKT435" s="755"/>
      <c r="KKU435" s="755"/>
      <c r="KKV435" s="755"/>
      <c r="KKW435" s="755"/>
      <c r="KKX435" s="755"/>
      <c r="KKY435" s="755"/>
      <c r="KKZ435" s="755"/>
      <c r="KLA435" s="755"/>
      <c r="KLB435" s="755"/>
      <c r="KLC435" s="755"/>
      <c r="KLD435" s="755"/>
      <c r="KLE435" s="755"/>
      <c r="KLF435" s="755"/>
      <c r="KLG435" s="755"/>
      <c r="KLH435" s="755"/>
      <c r="KLI435" s="755"/>
      <c r="KLJ435" s="755"/>
      <c r="KLK435" s="755"/>
      <c r="KLL435" s="755"/>
      <c r="KLM435" s="755"/>
      <c r="KLN435" s="755"/>
      <c r="KLO435" s="755"/>
      <c r="KLP435" s="755"/>
      <c r="KLQ435" s="755"/>
      <c r="KLR435" s="755"/>
      <c r="KLS435" s="755"/>
      <c r="KLT435" s="755"/>
      <c r="KLU435" s="755"/>
      <c r="KLV435" s="755"/>
      <c r="KLW435" s="755"/>
      <c r="KLX435" s="755"/>
      <c r="KLY435" s="755"/>
      <c r="KLZ435" s="755"/>
      <c r="KMA435" s="755"/>
      <c r="KMB435" s="755"/>
      <c r="KMC435" s="755"/>
      <c r="KMD435" s="755"/>
      <c r="KME435" s="755"/>
      <c r="KMF435" s="755"/>
      <c r="KMG435" s="755"/>
      <c r="KMH435" s="755"/>
      <c r="KMI435" s="755"/>
      <c r="KMJ435" s="755"/>
      <c r="KMK435" s="755"/>
      <c r="KML435" s="755"/>
      <c r="KMM435" s="755"/>
      <c r="KMN435" s="755"/>
      <c r="KMO435" s="755"/>
      <c r="KMP435" s="755"/>
      <c r="KMQ435" s="755"/>
      <c r="KMR435" s="755"/>
      <c r="KMS435" s="755"/>
      <c r="KMT435" s="755"/>
      <c r="KMU435" s="755"/>
      <c r="KMV435" s="755"/>
      <c r="KMW435" s="755"/>
      <c r="KMX435" s="755"/>
      <c r="KMY435" s="755"/>
      <c r="KMZ435" s="755"/>
      <c r="KNA435" s="755"/>
      <c r="KNB435" s="755"/>
      <c r="KNC435" s="755"/>
      <c r="KND435" s="755"/>
      <c r="KNE435" s="755"/>
      <c r="KNF435" s="755"/>
      <c r="KNG435" s="755"/>
      <c r="KNH435" s="755"/>
      <c r="KNI435" s="755"/>
      <c r="KNJ435" s="755"/>
      <c r="KNK435" s="755"/>
      <c r="KNL435" s="755"/>
      <c r="KNM435" s="755"/>
      <c r="KNN435" s="755"/>
      <c r="KNO435" s="755"/>
      <c r="KNP435" s="755"/>
      <c r="KNQ435" s="755"/>
      <c r="KNR435" s="755"/>
      <c r="KNS435" s="755"/>
      <c r="KNT435" s="755"/>
      <c r="KNU435" s="755"/>
      <c r="KNV435" s="755"/>
      <c r="KNW435" s="755"/>
      <c r="KNX435" s="755"/>
      <c r="KNY435" s="755"/>
      <c r="KNZ435" s="755"/>
      <c r="KOA435" s="755"/>
      <c r="KOB435" s="755"/>
      <c r="KOC435" s="755"/>
      <c r="KOD435" s="755"/>
      <c r="KOE435" s="755"/>
      <c r="KOF435" s="755"/>
      <c r="KOG435" s="755"/>
      <c r="KOH435" s="755"/>
      <c r="KOI435" s="755"/>
      <c r="KOJ435" s="755"/>
      <c r="KOK435" s="755"/>
      <c r="KOL435" s="755"/>
      <c r="KOM435" s="755"/>
      <c r="KON435" s="755"/>
      <c r="KOO435" s="755"/>
      <c r="KOP435" s="755"/>
      <c r="KOQ435" s="755"/>
      <c r="KOR435" s="755"/>
      <c r="KOS435" s="755"/>
      <c r="KOT435" s="755"/>
      <c r="KOU435" s="755"/>
      <c r="KOV435" s="755"/>
      <c r="KOW435" s="755"/>
      <c r="KOX435" s="755"/>
      <c r="KOY435" s="755"/>
      <c r="KOZ435" s="755"/>
      <c r="KPA435" s="755"/>
      <c r="KPB435" s="755"/>
      <c r="KPC435" s="755"/>
      <c r="KPD435" s="755"/>
      <c r="KPE435" s="755"/>
      <c r="KPF435" s="755"/>
      <c r="KPG435" s="755"/>
      <c r="KPH435" s="755"/>
      <c r="KPI435" s="755"/>
      <c r="KPJ435" s="755"/>
      <c r="KPK435" s="755"/>
      <c r="KPL435" s="755"/>
      <c r="KPM435" s="755"/>
      <c r="KPN435" s="755"/>
      <c r="KPO435" s="755"/>
      <c r="KPP435" s="755"/>
      <c r="KPQ435" s="755"/>
      <c r="KPR435" s="755"/>
      <c r="KPS435" s="755"/>
      <c r="KPT435" s="755"/>
      <c r="KPU435" s="755"/>
      <c r="KPV435" s="755"/>
      <c r="KPW435" s="755"/>
      <c r="KPX435" s="755"/>
      <c r="KPY435" s="755"/>
      <c r="KPZ435" s="755"/>
      <c r="KQA435" s="755"/>
      <c r="KQB435" s="755"/>
      <c r="KQC435" s="755"/>
      <c r="KQD435" s="755"/>
      <c r="KQE435" s="755"/>
      <c r="KQF435" s="755"/>
      <c r="KQG435" s="755"/>
      <c r="KQH435" s="755"/>
      <c r="KQI435" s="755"/>
      <c r="KQJ435" s="755"/>
      <c r="KQK435" s="755"/>
      <c r="KQL435" s="755"/>
      <c r="KQM435" s="755"/>
      <c r="KQN435" s="755"/>
      <c r="KQO435" s="755"/>
      <c r="KQP435" s="755"/>
      <c r="KQQ435" s="755"/>
      <c r="KQR435" s="755"/>
      <c r="KQS435" s="755"/>
      <c r="KQT435" s="755"/>
      <c r="KQU435" s="755"/>
      <c r="KQV435" s="755"/>
      <c r="KQW435" s="755"/>
      <c r="KQX435" s="755"/>
      <c r="KQY435" s="755"/>
      <c r="KQZ435" s="755"/>
      <c r="KRA435" s="755"/>
      <c r="KRB435" s="755"/>
      <c r="KRC435" s="755"/>
      <c r="KRD435" s="755"/>
      <c r="KRE435" s="755"/>
      <c r="KRF435" s="755"/>
      <c r="KRG435" s="755"/>
      <c r="KRH435" s="755"/>
      <c r="KRI435" s="755"/>
      <c r="KRJ435" s="755"/>
      <c r="KRK435" s="755"/>
      <c r="KRL435" s="755"/>
      <c r="KRM435" s="755"/>
      <c r="KRN435" s="755"/>
      <c r="KRO435" s="755"/>
      <c r="KRP435" s="755"/>
      <c r="KRQ435" s="755"/>
      <c r="KRR435" s="755"/>
      <c r="KRS435" s="755"/>
      <c r="KRT435" s="755"/>
      <c r="KRU435" s="755"/>
      <c r="KRV435" s="755"/>
      <c r="KRW435" s="755"/>
      <c r="KRX435" s="755"/>
      <c r="KRY435" s="755"/>
      <c r="KRZ435" s="755"/>
      <c r="KSA435" s="755"/>
      <c r="KSB435" s="755"/>
      <c r="KSC435" s="755"/>
      <c r="KSD435" s="755"/>
      <c r="KSE435" s="755"/>
      <c r="KSF435" s="755"/>
      <c r="KSG435" s="755"/>
      <c r="KSH435" s="755"/>
      <c r="KSI435" s="755"/>
      <c r="KSJ435" s="755"/>
      <c r="KSK435" s="755"/>
      <c r="KSL435" s="755"/>
      <c r="KSM435" s="755"/>
      <c r="KSN435" s="755"/>
      <c r="KSO435" s="755"/>
      <c r="KSP435" s="755"/>
      <c r="KSQ435" s="755"/>
      <c r="KSR435" s="755"/>
      <c r="KSS435" s="755"/>
      <c r="KST435" s="755"/>
      <c r="KSU435" s="755"/>
      <c r="KSV435" s="755"/>
      <c r="KSW435" s="755"/>
      <c r="KSX435" s="755"/>
      <c r="KSY435" s="755"/>
      <c r="KSZ435" s="755"/>
      <c r="KTA435" s="755"/>
      <c r="KTB435" s="755"/>
      <c r="KTC435" s="755"/>
      <c r="KTD435" s="755"/>
      <c r="KTE435" s="755"/>
      <c r="KTF435" s="755"/>
      <c r="KTG435" s="755"/>
      <c r="KTH435" s="755"/>
      <c r="KTI435" s="755"/>
      <c r="KTJ435" s="755"/>
      <c r="KTK435" s="755"/>
      <c r="KTL435" s="755"/>
      <c r="KTM435" s="755"/>
      <c r="KTN435" s="755"/>
      <c r="KTO435" s="755"/>
      <c r="KTP435" s="755"/>
      <c r="KTQ435" s="755"/>
      <c r="KTR435" s="755"/>
      <c r="KTS435" s="755"/>
      <c r="KTT435" s="755"/>
      <c r="KTU435" s="755"/>
      <c r="KTV435" s="755"/>
      <c r="KTW435" s="755"/>
      <c r="KTX435" s="755"/>
      <c r="KTY435" s="755"/>
      <c r="KTZ435" s="755"/>
      <c r="KUA435" s="755"/>
      <c r="KUB435" s="755"/>
      <c r="KUC435" s="755"/>
      <c r="KUD435" s="755"/>
      <c r="KUE435" s="755"/>
      <c r="KUF435" s="755"/>
      <c r="KUG435" s="755"/>
      <c r="KUH435" s="755"/>
      <c r="KUI435" s="755"/>
      <c r="KUJ435" s="755"/>
      <c r="KUK435" s="755"/>
      <c r="KUL435" s="755"/>
      <c r="KUM435" s="755"/>
      <c r="KUN435" s="755"/>
      <c r="KUO435" s="755"/>
      <c r="KUP435" s="755"/>
      <c r="KUQ435" s="755"/>
      <c r="KUR435" s="755"/>
      <c r="KUS435" s="755"/>
      <c r="KUT435" s="755"/>
      <c r="KUU435" s="755"/>
      <c r="KUV435" s="755"/>
      <c r="KUW435" s="755"/>
      <c r="KUX435" s="755"/>
      <c r="KUY435" s="755"/>
      <c r="KUZ435" s="755"/>
      <c r="KVA435" s="755"/>
      <c r="KVB435" s="755"/>
      <c r="KVC435" s="755"/>
      <c r="KVD435" s="755"/>
      <c r="KVE435" s="755"/>
      <c r="KVF435" s="755"/>
      <c r="KVG435" s="755"/>
      <c r="KVH435" s="755"/>
      <c r="KVI435" s="755"/>
      <c r="KVJ435" s="755"/>
      <c r="KVK435" s="755"/>
      <c r="KVL435" s="755"/>
      <c r="KVM435" s="755"/>
      <c r="KVN435" s="755"/>
      <c r="KVO435" s="755"/>
      <c r="KVP435" s="755"/>
      <c r="KVQ435" s="755"/>
      <c r="KVR435" s="755"/>
      <c r="KVS435" s="755"/>
      <c r="KVT435" s="755"/>
      <c r="KVU435" s="755"/>
      <c r="KVV435" s="755"/>
      <c r="KVW435" s="755"/>
      <c r="KVX435" s="755"/>
      <c r="KVY435" s="755"/>
      <c r="KVZ435" s="755"/>
      <c r="KWA435" s="755"/>
      <c r="KWB435" s="755"/>
      <c r="KWC435" s="755"/>
      <c r="KWD435" s="755"/>
      <c r="KWE435" s="755"/>
      <c r="KWF435" s="755"/>
      <c r="KWG435" s="755"/>
      <c r="KWH435" s="755"/>
      <c r="KWI435" s="755"/>
      <c r="KWJ435" s="755"/>
      <c r="KWK435" s="755"/>
      <c r="KWL435" s="755"/>
      <c r="KWM435" s="755"/>
      <c r="KWN435" s="755"/>
      <c r="KWO435" s="755"/>
      <c r="KWP435" s="755"/>
      <c r="KWQ435" s="755"/>
      <c r="KWR435" s="755"/>
      <c r="KWS435" s="755"/>
      <c r="KWT435" s="755"/>
      <c r="KWU435" s="755"/>
      <c r="KWV435" s="755"/>
      <c r="KWW435" s="755"/>
      <c r="KWX435" s="755"/>
      <c r="KWY435" s="755"/>
      <c r="KWZ435" s="755"/>
      <c r="KXA435" s="755"/>
      <c r="KXB435" s="755"/>
      <c r="KXC435" s="755"/>
      <c r="KXD435" s="755"/>
      <c r="KXE435" s="755"/>
      <c r="KXF435" s="755"/>
      <c r="KXG435" s="755"/>
      <c r="KXH435" s="755"/>
      <c r="KXI435" s="755"/>
      <c r="KXJ435" s="755"/>
      <c r="KXK435" s="755"/>
      <c r="KXL435" s="755"/>
      <c r="KXM435" s="755"/>
      <c r="KXN435" s="755"/>
      <c r="KXO435" s="755"/>
      <c r="KXP435" s="755"/>
      <c r="KXQ435" s="755"/>
      <c r="KXR435" s="755"/>
      <c r="KXS435" s="755"/>
      <c r="KXT435" s="755"/>
      <c r="KXU435" s="755"/>
      <c r="KXV435" s="755"/>
      <c r="KXW435" s="755"/>
      <c r="KXX435" s="755"/>
      <c r="KXY435" s="755"/>
      <c r="KXZ435" s="755"/>
      <c r="KYA435" s="755"/>
      <c r="KYB435" s="755"/>
      <c r="KYC435" s="755"/>
      <c r="KYD435" s="755"/>
      <c r="KYE435" s="755"/>
      <c r="KYF435" s="755"/>
      <c r="KYG435" s="755"/>
      <c r="KYH435" s="755"/>
      <c r="KYI435" s="755"/>
      <c r="KYJ435" s="755"/>
      <c r="KYK435" s="755"/>
      <c r="KYL435" s="755"/>
      <c r="KYM435" s="755"/>
      <c r="KYN435" s="755"/>
      <c r="KYO435" s="755"/>
      <c r="KYP435" s="755"/>
      <c r="KYQ435" s="755"/>
      <c r="KYR435" s="755"/>
      <c r="KYS435" s="755"/>
      <c r="KYT435" s="755"/>
      <c r="KYU435" s="755"/>
      <c r="KYV435" s="755"/>
      <c r="KYW435" s="755"/>
      <c r="KYX435" s="755"/>
      <c r="KYY435" s="755"/>
      <c r="KYZ435" s="755"/>
      <c r="KZA435" s="755"/>
      <c r="KZB435" s="755"/>
      <c r="KZC435" s="755"/>
      <c r="KZD435" s="755"/>
      <c r="KZE435" s="755"/>
      <c r="KZF435" s="755"/>
      <c r="KZG435" s="755"/>
      <c r="KZH435" s="755"/>
      <c r="KZI435" s="755"/>
      <c r="KZJ435" s="755"/>
      <c r="KZK435" s="755"/>
      <c r="KZL435" s="755"/>
      <c r="KZM435" s="755"/>
      <c r="KZN435" s="755"/>
      <c r="KZO435" s="755"/>
      <c r="KZP435" s="755"/>
      <c r="KZQ435" s="755"/>
      <c r="KZR435" s="755"/>
      <c r="KZS435" s="755"/>
      <c r="KZT435" s="755"/>
      <c r="KZU435" s="755"/>
      <c r="KZV435" s="755"/>
      <c r="KZW435" s="755"/>
      <c r="KZX435" s="755"/>
      <c r="KZY435" s="755"/>
      <c r="KZZ435" s="755"/>
      <c r="LAA435" s="755"/>
      <c r="LAB435" s="755"/>
      <c r="LAC435" s="755"/>
      <c r="LAD435" s="755"/>
      <c r="LAE435" s="755"/>
      <c r="LAF435" s="755"/>
      <c r="LAG435" s="755"/>
      <c r="LAH435" s="755"/>
      <c r="LAI435" s="755"/>
      <c r="LAJ435" s="755"/>
      <c r="LAK435" s="755"/>
      <c r="LAL435" s="755"/>
      <c r="LAM435" s="755"/>
      <c r="LAN435" s="755"/>
      <c r="LAO435" s="755"/>
      <c r="LAP435" s="755"/>
      <c r="LAQ435" s="755"/>
      <c r="LAR435" s="755"/>
      <c r="LAS435" s="755"/>
      <c r="LAT435" s="755"/>
      <c r="LAU435" s="755"/>
      <c r="LAV435" s="755"/>
      <c r="LAW435" s="755"/>
      <c r="LAX435" s="755"/>
      <c r="LAY435" s="755"/>
      <c r="LAZ435" s="755"/>
      <c r="LBA435" s="755"/>
      <c r="LBB435" s="755"/>
      <c r="LBC435" s="755"/>
      <c r="LBD435" s="755"/>
      <c r="LBE435" s="755"/>
      <c r="LBF435" s="755"/>
      <c r="LBG435" s="755"/>
      <c r="LBH435" s="755"/>
      <c r="LBI435" s="755"/>
      <c r="LBJ435" s="755"/>
      <c r="LBK435" s="755"/>
      <c r="LBL435" s="755"/>
      <c r="LBM435" s="755"/>
      <c r="LBN435" s="755"/>
      <c r="LBO435" s="755"/>
      <c r="LBP435" s="755"/>
      <c r="LBQ435" s="755"/>
      <c r="LBR435" s="755"/>
      <c r="LBS435" s="755"/>
      <c r="LBT435" s="755"/>
      <c r="LBU435" s="755"/>
      <c r="LBV435" s="755"/>
      <c r="LBW435" s="755"/>
      <c r="LBX435" s="755"/>
      <c r="LBY435" s="755"/>
      <c r="LBZ435" s="755"/>
      <c r="LCA435" s="755"/>
      <c r="LCB435" s="755"/>
      <c r="LCC435" s="755"/>
      <c r="LCD435" s="755"/>
      <c r="LCE435" s="755"/>
      <c r="LCF435" s="755"/>
      <c r="LCG435" s="755"/>
      <c r="LCH435" s="755"/>
      <c r="LCI435" s="755"/>
      <c r="LCJ435" s="755"/>
      <c r="LCK435" s="755"/>
      <c r="LCL435" s="755"/>
      <c r="LCM435" s="755"/>
      <c r="LCN435" s="755"/>
      <c r="LCO435" s="755"/>
      <c r="LCP435" s="755"/>
      <c r="LCQ435" s="755"/>
      <c r="LCR435" s="755"/>
      <c r="LCS435" s="755"/>
      <c r="LCT435" s="755"/>
      <c r="LCU435" s="755"/>
      <c r="LCV435" s="755"/>
      <c r="LCW435" s="755"/>
      <c r="LCX435" s="755"/>
      <c r="LCY435" s="755"/>
      <c r="LCZ435" s="755"/>
      <c r="LDA435" s="755"/>
      <c r="LDB435" s="755"/>
      <c r="LDC435" s="755"/>
      <c r="LDD435" s="755"/>
      <c r="LDE435" s="755"/>
      <c r="LDF435" s="755"/>
      <c r="LDG435" s="755"/>
      <c r="LDH435" s="755"/>
      <c r="LDI435" s="755"/>
      <c r="LDJ435" s="755"/>
      <c r="LDK435" s="755"/>
      <c r="LDL435" s="755"/>
      <c r="LDM435" s="755"/>
      <c r="LDN435" s="755"/>
      <c r="LDO435" s="755"/>
      <c r="LDP435" s="755"/>
      <c r="LDQ435" s="755"/>
      <c r="LDR435" s="755"/>
      <c r="LDS435" s="755"/>
      <c r="LDT435" s="755"/>
      <c r="LDU435" s="755"/>
      <c r="LDV435" s="755"/>
      <c r="LDW435" s="755"/>
      <c r="LDX435" s="755"/>
      <c r="LDY435" s="755"/>
      <c r="LDZ435" s="755"/>
      <c r="LEA435" s="755"/>
      <c r="LEB435" s="755"/>
      <c r="LEC435" s="755"/>
      <c r="LED435" s="755"/>
      <c r="LEE435" s="755"/>
      <c r="LEF435" s="755"/>
      <c r="LEG435" s="755"/>
      <c r="LEH435" s="755"/>
      <c r="LEI435" s="755"/>
      <c r="LEJ435" s="755"/>
      <c r="LEK435" s="755"/>
      <c r="LEL435" s="755"/>
      <c r="LEM435" s="755"/>
      <c r="LEN435" s="755"/>
      <c r="LEO435" s="755"/>
      <c r="LEP435" s="755"/>
      <c r="LEQ435" s="755"/>
      <c r="LER435" s="755"/>
      <c r="LES435" s="755"/>
      <c r="LET435" s="755"/>
      <c r="LEU435" s="755"/>
      <c r="LEV435" s="755"/>
      <c r="LEW435" s="755"/>
      <c r="LEX435" s="755"/>
      <c r="LEY435" s="755"/>
      <c r="LEZ435" s="755"/>
      <c r="LFA435" s="755"/>
      <c r="LFB435" s="755"/>
      <c r="LFC435" s="755"/>
      <c r="LFD435" s="755"/>
      <c r="LFE435" s="755"/>
      <c r="LFF435" s="755"/>
      <c r="LFG435" s="755"/>
      <c r="LFH435" s="755"/>
      <c r="LFI435" s="755"/>
      <c r="LFJ435" s="755"/>
      <c r="LFK435" s="755"/>
      <c r="LFL435" s="755"/>
      <c r="LFM435" s="755"/>
      <c r="LFN435" s="755"/>
      <c r="LFO435" s="755"/>
      <c r="LFP435" s="755"/>
      <c r="LFQ435" s="755"/>
      <c r="LFR435" s="755"/>
      <c r="LFS435" s="755"/>
      <c r="LFT435" s="755"/>
      <c r="LFU435" s="755"/>
      <c r="LFV435" s="755"/>
      <c r="LFW435" s="755"/>
      <c r="LFX435" s="755"/>
      <c r="LFY435" s="755"/>
      <c r="LFZ435" s="755"/>
      <c r="LGA435" s="755"/>
      <c r="LGB435" s="755"/>
      <c r="LGC435" s="755"/>
      <c r="LGD435" s="755"/>
      <c r="LGE435" s="755"/>
      <c r="LGF435" s="755"/>
      <c r="LGG435" s="755"/>
      <c r="LGH435" s="755"/>
      <c r="LGI435" s="755"/>
      <c r="LGJ435" s="755"/>
      <c r="LGK435" s="755"/>
      <c r="LGL435" s="755"/>
      <c r="LGM435" s="755"/>
      <c r="LGN435" s="755"/>
      <c r="LGO435" s="755"/>
      <c r="LGP435" s="755"/>
      <c r="LGQ435" s="755"/>
      <c r="LGR435" s="755"/>
      <c r="LGS435" s="755"/>
      <c r="LGT435" s="755"/>
      <c r="LGU435" s="755"/>
      <c r="LGV435" s="755"/>
      <c r="LGW435" s="755"/>
      <c r="LGX435" s="755"/>
      <c r="LGY435" s="755"/>
      <c r="LGZ435" s="755"/>
      <c r="LHA435" s="755"/>
      <c r="LHB435" s="755"/>
      <c r="LHC435" s="755"/>
      <c r="LHD435" s="755"/>
      <c r="LHE435" s="755"/>
      <c r="LHF435" s="755"/>
      <c r="LHG435" s="755"/>
      <c r="LHH435" s="755"/>
      <c r="LHI435" s="755"/>
      <c r="LHJ435" s="755"/>
      <c r="LHK435" s="755"/>
      <c r="LHL435" s="755"/>
      <c r="LHM435" s="755"/>
      <c r="LHN435" s="755"/>
      <c r="LHO435" s="755"/>
      <c r="LHP435" s="755"/>
      <c r="LHQ435" s="755"/>
      <c r="LHR435" s="755"/>
      <c r="LHS435" s="755"/>
      <c r="LHT435" s="755"/>
      <c r="LHU435" s="755"/>
      <c r="LHV435" s="755"/>
      <c r="LHW435" s="755"/>
      <c r="LHX435" s="755"/>
      <c r="LHY435" s="755"/>
      <c r="LHZ435" s="755"/>
      <c r="LIA435" s="755"/>
      <c r="LIB435" s="755"/>
      <c r="LIC435" s="755"/>
      <c r="LID435" s="755"/>
      <c r="LIE435" s="755"/>
      <c r="LIF435" s="755"/>
      <c r="LIG435" s="755"/>
      <c r="LIH435" s="755"/>
      <c r="LII435" s="755"/>
      <c r="LIJ435" s="755"/>
      <c r="LIK435" s="755"/>
      <c r="LIL435" s="755"/>
      <c r="LIM435" s="755"/>
      <c r="LIN435" s="755"/>
      <c r="LIO435" s="755"/>
      <c r="LIP435" s="755"/>
      <c r="LIQ435" s="755"/>
      <c r="LIR435" s="755"/>
      <c r="LIS435" s="755"/>
      <c r="LIT435" s="755"/>
      <c r="LIU435" s="755"/>
      <c r="LIV435" s="755"/>
      <c r="LIW435" s="755"/>
      <c r="LIX435" s="755"/>
      <c r="LIY435" s="755"/>
      <c r="LIZ435" s="755"/>
      <c r="LJA435" s="755"/>
      <c r="LJB435" s="755"/>
      <c r="LJC435" s="755"/>
      <c r="LJD435" s="755"/>
      <c r="LJE435" s="755"/>
      <c r="LJF435" s="755"/>
      <c r="LJG435" s="755"/>
      <c r="LJH435" s="755"/>
      <c r="LJI435" s="755"/>
      <c r="LJJ435" s="755"/>
      <c r="LJK435" s="755"/>
      <c r="LJL435" s="755"/>
      <c r="LJM435" s="755"/>
      <c r="LJN435" s="755"/>
      <c r="LJO435" s="755"/>
      <c r="LJP435" s="755"/>
      <c r="LJQ435" s="755"/>
      <c r="LJR435" s="755"/>
      <c r="LJS435" s="755"/>
      <c r="LJT435" s="755"/>
      <c r="LJU435" s="755"/>
      <c r="LJV435" s="755"/>
      <c r="LJW435" s="755"/>
      <c r="LJX435" s="755"/>
      <c r="LJY435" s="755"/>
      <c r="LJZ435" s="755"/>
      <c r="LKA435" s="755"/>
      <c r="LKB435" s="755"/>
      <c r="LKC435" s="755"/>
      <c r="LKD435" s="755"/>
      <c r="LKE435" s="755"/>
      <c r="LKF435" s="755"/>
      <c r="LKG435" s="755"/>
      <c r="LKH435" s="755"/>
      <c r="LKI435" s="755"/>
      <c r="LKJ435" s="755"/>
      <c r="LKK435" s="755"/>
      <c r="LKL435" s="755"/>
      <c r="LKM435" s="755"/>
      <c r="LKN435" s="755"/>
      <c r="LKO435" s="755"/>
      <c r="LKP435" s="755"/>
      <c r="LKQ435" s="755"/>
      <c r="LKR435" s="755"/>
      <c r="LKS435" s="755"/>
      <c r="LKT435" s="755"/>
      <c r="LKU435" s="755"/>
      <c r="LKV435" s="755"/>
      <c r="LKW435" s="755"/>
      <c r="LKX435" s="755"/>
      <c r="LKY435" s="755"/>
      <c r="LKZ435" s="755"/>
      <c r="LLA435" s="755"/>
      <c r="LLB435" s="755"/>
      <c r="LLC435" s="755"/>
      <c r="LLD435" s="755"/>
      <c r="LLE435" s="755"/>
      <c r="LLF435" s="755"/>
      <c r="LLG435" s="755"/>
      <c r="LLH435" s="755"/>
      <c r="LLI435" s="755"/>
      <c r="LLJ435" s="755"/>
      <c r="LLK435" s="755"/>
      <c r="LLL435" s="755"/>
      <c r="LLM435" s="755"/>
      <c r="LLN435" s="755"/>
      <c r="LLO435" s="755"/>
      <c r="LLP435" s="755"/>
      <c r="LLQ435" s="755"/>
      <c r="LLR435" s="755"/>
      <c r="LLS435" s="755"/>
      <c r="LLT435" s="755"/>
      <c r="LLU435" s="755"/>
      <c r="LLV435" s="755"/>
      <c r="LLW435" s="755"/>
      <c r="LLX435" s="755"/>
      <c r="LLY435" s="755"/>
      <c r="LLZ435" s="755"/>
      <c r="LMA435" s="755"/>
      <c r="LMB435" s="755"/>
      <c r="LMC435" s="755"/>
      <c r="LMD435" s="755"/>
      <c r="LME435" s="755"/>
      <c r="LMF435" s="755"/>
      <c r="LMG435" s="755"/>
      <c r="LMH435" s="755"/>
      <c r="LMI435" s="755"/>
      <c r="LMJ435" s="755"/>
      <c r="LMK435" s="755"/>
      <c r="LML435" s="755"/>
      <c r="LMM435" s="755"/>
      <c r="LMN435" s="755"/>
      <c r="LMO435" s="755"/>
      <c r="LMP435" s="755"/>
      <c r="LMQ435" s="755"/>
      <c r="LMR435" s="755"/>
      <c r="LMS435" s="755"/>
      <c r="LMT435" s="755"/>
      <c r="LMU435" s="755"/>
      <c r="LMV435" s="755"/>
      <c r="LMW435" s="755"/>
      <c r="LMX435" s="755"/>
      <c r="LMY435" s="755"/>
      <c r="LMZ435" s="755"/>
      <c r="LNA435" s="755"/>
      <c r="LNB435" s="755"/>
      <c r="LNC435" s="755"/>
      <c r="LND435" s="755"/>
      <c r="LNE435" s="755"/>
      <c r="LNF435" s="755"/>
      <c r="LNG435" s="755"/>
      <c r="LNH435" s="755"/>
      <c r="LNI435" s="755"/>
      <c r="LNJ435" s="755"/>
      <c r="LNK435" s="755"/>
      <c r="LNL435" s="755"/>
      <c r="LNM435" s="755"/>
      <c r="LNN435" s="755"/>
      <c r="LNO435" s="755"/>
      <c r="LNP435" s="755"/>
      <c r="LNQ435" s="755"/>
      <c r="LNR435" s="755"/>
      <c r="LNS435" s="755"/>
      <c r="LNT435" s="755"/>
      <c r="LNU435" s="755"/>
      <c r="LNV435" s="755"/>
      <c r="LNW435" s="755"/>
      <c r="LNX435" s="755"/>
      <c r="LNY435" s="755"/>
      <c r="LNZ435" s="755"/>
      <c r="LOA435" s="755"/>
      <c r="LOB435" s="755"/>
      <c r="LOC435" s="755"/>
      <c r="LOD435" s="755"/>
      <c r="LOE435" s="755"/>
      <c r="LOF435" s="755"/>
      <c r="LOG435" s="755"/>
      <c r="LOH435" s="755"/>
      <c r="LOI435" s="755"/>
      <c r="LOJ435" s="755"/>
      <c r="LOK435" s="755"/>
      <c r="LOL435" s="755"/>
      <c r="LOM435" s="755"/>
      <c r="LON435" s="755"/>
      <c r="LOO435" s="755"/>
      <c r="LOP435" s="755"/>
      <c r="LOQ435" s="755"/>
      <c r="LOR435" s="755"/>
      <c r="LOS435" s="755"/>
      <c r="LOT435" s="755"/>
      <c r="LOU435" s="755"/>
      <c r="LOV435" s="755"/>
      <c r="LOW435" s="755"/>
      <c r="LOX435" s="755"/>
      <c r="LOY435" s="755"/>
      <c r="LOZ435" s="755"/>
      <c r="LPA435" s="755"/>
      <c r="LPB435" s="755"/>
      <c r="LPC435" s="755"/>
      <c r="LPD435" s="755"/>
      <c r="LPE435" s="755"/>
      <c r="LPF435" s="755"/>
      <c r="LPG435" s="755"/>
      <c r="LPH435" s="755"/>
      <c r="LPI435" s="755"/>
      <c r="LPJ435" s="755"/>
      <c r="LPK435" s="755"/>
      <c r="LPL435" s="755"/>
      <c r="LPM435" s="755"/>
      <c r="LPN435" s="755"/>
      <c r="LPO435" s="755"/>
      <c r="LPP435" s="755"/>
      <c r="LPQ435" s="755"/>
      <c r="LPR435" s="755"/>
      <c r="LPS435" s="755"/>
      <c r="LPT435" s="755"/>
      <c r="LPU435" s="755"/>
      <c r="LPV435" s="755"/>
      <c r="LPW435" s="755"/>
      <c r="LPX435" s="755"/>
      <c r="LPY435" s="755"/>
      <c r="LPZ435" s="755"/>
      <c r="LQA435" s="755"/>
      <c r="LQB435" s="755"/>
      <c r="LQC435" s="755"/>
      <c r="LQD435" s="755"/>
      <c r="LQE435" s="755"/>
      <c r="LQF435" s="755"/>
      <c r="LQG435" s="755"/>
      <c r="LQH435" s="755"/>
      <c r="LQI435" s="755"/>
      <c r="LQJ435" s="755"/>
      <c r="LQK435" s="755"/>
      <c r="LQL435" s="755"/>
      <c r="LQM435" s="755"/>
      <c r="LQN435" s="755"/>
      <c r="LQO435" s="755"/>
      <c r="LQP435" s="755"/>
      <c r="LQQ435" s="755"/>
      <c r="LQR435" s="755"/>
      <c r="LQS435" s="755"/>
      <c r="LQT435" s="755"/>
      <c r="LQU435" s="755"/>
      <c r="LQV435" s="755"/>
      <c r="LQW435" s="755"/>
      <c r="LQX435" s="755"/>
      <c r="LQY435" s="755"/>
      <c r="LQZ435" s="755"/>
      <c r="LRA435" s="755"/>
      <c r="LRB435" s="755"/>
      <c r="LRC435" s="755"/>
      <c r="LRD435" s="755"/>
      <c r="LRE435" s="755"/>
      <c r="LRF435" s="755"/>
      <c r="LRG435" s="755"/>
      <c r="LRH435" s="755"/>
      <c r="LRI435" s="755"/>
      <c r="LRJ435" s="755"/>
      <c r="LRK435" s="755"/>
      <c r="LRL435" s="755"/>
      <c r="LRM435" s="755"/>
      <c r="LRN435" s="755"/>
      <c r="LRO435" s="755"/>
      <c r="LRP435" s="755"/>
      <c r="LRQ435" s="755"/>
      <c r="LRR435" s="755"/>
      <c r="LRS435" s="755"/>
      <c r="LRT435" s="755"/>
      <c r="LRU435" s="755"/>
      <c r="LRV435" s="755"/>
      <c r="LRW435" s="755"/>
      <c r="LRX435" s="755"/>
      <c r="LRY435" s="755"/>
      <c r="LRZ435" s="755"/>
      <c r="LSA435" s="755"/>
      <c r="LSB435" s="755"/>
      <c r="LSC435" s="755"/>
      <c r="LSD435" s="755"/>
      <c r="LSE435" s="755"/>
      <c r="LSF435" s="755"/>
      <c r="LSG435" s="755"/>
      <c r="LSH435" s="755"/>
      <c r="LSI435" s="755"/>
      <c r="LSJ435" s="755"/>
      <c r="LSK435" s="755"/>
      <c r="LSL435" s="755"/>
      <c r="LSM435" s="755"/>
      <c r="LSN435" s="755"/>
      <c r="LSO435" s="755"/>
      <c r="LSP435" s="755"/>
      <c r="LSQ435" s="755"/>
      <c r="LSR435" s="755"/>
      <c r="LSS435" s="755"/>
      <c r="LST435" s="755"/>
      <c r="LSU435" s="755"/>
      <c r="LSV435" s="755"/>
      <c r="LSW435" s="755"/>
      <c r="LSX435" s="755"/>
      <c r="LSY435" s="755"/>
      <c r="LSZ435" s="755"/>
      <c r="LTA435" s="755"/>
      <c r="LTB435" s="755"/>
      <c r="LTC435" s="755"/>
      <c r="LTD435" s="755"/>
      <c r="LTE435" s="755"/>
      <c r="LTF435" s="755"/>
      <c r="LTG435" s="755"/>
      <c r="LTH435" s="755"/>
      <c r="LTI435" s="755"/>
      <c r="LTJ435" s="755"/>
      <c r="LTK435" s="755"/>
      <c r="LTL435" s="755"/>
      <c r="LTM435" s="755"/>
      <c r="LTN435" s="755"/>
      <c r="LTO435" s="755"/>
      <c r="LTP435" s="755"/>
      <c r="LTQ435" s="755"/>
      <c r="LTR435" s="755"/>
      <c r="LTS435" s="755"/>
      <c r="LTT435" s="755"/>
      <c r="LTU435" s="755"/>
      <c r="LTV435" s="755"/>
      <c r="LTW435" s="755"/>
      <c r="LTX435" s="755"/>
      <c r="LTY435" s="755"/>
      <c r="LTZ435" s="755"/>
      <c r="LUA435" s="755"/>
      <c r="LUB435" s="755"/>
      <c r="LUC435" s="755"/>
      <c r="LUD435" s="755"/>
      <c r="LUE435" s="755"/>
      <c r="LUF435" s="755"/>
      <c r="LUG435" s="755"/>
      <c r="LUH435" s="755"/>
      <c r="LUI435" s="755"/>
      <c r="LUJ435" s="755"/>
      <c r="LUK435" s="755"/>
      <c r="LUL435" s="755"/>
      <c r="LUM435" s="755"/>
      <c r="LUN435" s="755"/>
      <c r="LUO435" s="755"/>
      <c r="LUP435" s="755"/>
      <c r="LUQ435" s="755"/>
      <c r="LUR435" s="755"/>
      <c r="LUS435" s="755"/>
      <c r="LUT435" s="755"/>
      <c r="LUU435" s="755"/>
      <c r="LUV435" s="755"/>
      <c r="LUW435" s="755"/>
      <c r="LUX435" s="755"/>
      <c r="LUY435" s="755"/>
      <c r="LUZ435" s="755"/>
      <c r="LVA435" s="755"/>
      <c r="LVB435" s="755"/>
      <c r="LVC435" s="755"/>
      <c r="LVD435" s="755"/>
      <c r="LVE435" s="755"/>
      <c r="LVF435" s="755"/>
      <c r="LVG435" s="755"/>
      <c r="LVH435" s="755"/>
      <c r="LVI435" s="755"/>
      <c r="LVJ435" s="755"/>
      <c r="LVK435" s="755"/>
      <c r="LVL435" s="755"/>
      <c r="LVM435" s="755"/>
      <c r="LVN435" s="755"/>
      <c r="LVO435" s="755"/>
      <c r="LVP435" s="755"/>
      <c r="LVQ435" s="755"/>
      <c r="LVR435" s="755"/>
      <c r="LVS435" s="755"/>
      <c r="LVT435" s="755"/>
      <c r="LVU435" s="755"/>
      <c r="LVV435" s="755"/>
      <c r="LVW435" s="755"/>
      <c r="LVX435" s="755"/>
      <c r="LVY435" s="755"/>
      <c r="LVZ435" s="755"/>
      <c r="LWA435" s="755"/>
      <c r="LWB435" s="755"/>
      <c r="LWC435" s="755"/>
      <c r="LWD435" s="755"/>
      <c r="LWE435" s="755"/>
      <c r="LWF435" s="755"/>
      <c r="LWG435" s="755"/>
      <c r="LWH435" s="755"/>
      <c r="LWI435" s="755"/>
      <c r="LWJ435" s="755"/>
      <c r="LWK435" s="755"/>
      <c r="LWL435" s="755"/>
      <c r="LWM435" s="755"/>
      <c r="LWN435" s="755"/>
      <c r="LWO435" s="755"/>
      <c r="LWP435" s="755"/>
      <c r="LWQ435" s="755"/>
      <c r="LWR435" s="755"/>
      <c r="LWS435" s="755"/>
      <c r="LWT435" s="755"/>
      <c r="LWU435" s="755"/>
      <c r="LWV435" s="755"/>
      <c r="LWW435" s="755"/>
      <c r="LWX435" s="755"/>
      <c r="LWY435" s="755"/>
      <c r="LWZ435" s="755"/>
      <c r="LXA435" s="755"/>
      <c r="LXB435" s="755"/>
      <c r="LXC435" s="755"/>
      <c r="LXD435" s="755"/>
      <c r="LXE435" s="755"/>
      <c r="LXF435" s="755"/>
      <c r="LXG435" s="755"/>
      <c r="LXH435" s="755"/>
      <c r="LXI435" s="755"/>
      <c r="LXJ435" s="755"/>
      <c r="LXK435" s="755"/>
      <c r="LXL435" s="755"/>
      <c r="LXM435" s="755"/>
      <c r="LXN435" s="755"/>
      <c r="LXO435" s="755"/>
      <c r="LXP435" s="755"/>
      <c r="LXQ435" s="755"/>
      <c r="LXR435" s="755"/>
      <c r="LXS435" s="755"/>
      <c r="LXT435" s="755"/>
      <c r="LXU435" s="755"/>
      <c r="LXV435" s="755"/>
      <c r="LXW435" s="755"/>
      <c r="LXX435" s="755"/>
      <c r="LXY435" s="755"/>
      <c r="LXZ435" s="755"/>
      <c r="LYA435" s="755"/>
      <c r="LYB435" s="755"/>
      <c r="LYC435" s="755"/>
      <c r="LYD435" s="755"/>
      <c r="LYE435" s="755"/>
      <c r="LYF435" s="755"/>
      <c r="LYG435" s="755"/>
      <c r="LYH435" s="755"/>
      <c r="LYI435" s="755"/>
      <c r="LYJ435" s="755"/>
      <c r="LYK435" s="755"/>
      <c r="LYL435" s="755"/>
      <c r="LYM435" s="755"/>
      <c r="LYN435" s="755"/>
      <c r="LYO435" s="755"/>
      <c r="LYP435" s="755"/>
      <c r="LYQ435" s="755"/>
      <c r="LYR435" s="755"/>
      <c r="LYS435" s="755"/>
      <c r="LYT435" s="755"/>
      <c r="LYU435" s="755"/>
      <c r="LYV435" s="755"/>
      <c r="LYW435" s="755"/>
      <c r="LYX435" s="755"/>
      <c r="LYY435" s="755"/>
      <c r="LYZ435" s="755"/>
      <c r="LZA435" s="755"/>
      <c r="LZB435" s="755"/>
      <c r="LZC435" s="755"/>
      <c r="LZD435" s="755"/>
      <c r="LZE435" s="755"/>
      <c r="LZF435" s="755"/>
      <c r="LZG435" s="755"/>
      <c r="LZH435" s="755"/>
      <c r="LZI435" s="755"/>
      <c r="LZJ435" s="755"/>
      <c r="LZK435" s="755"/>
      <c r="LZL435" s="755"/>
      <c r="LZM435" s="755"/>
      <c r="LZN435" s="755"/>
      <c r="LZO435" s="755"/>
      <c r="LZP435" s="755"/>
      <c r="LZQ435" s="755"/>
      <c r="LZR435" s="755"/>
      <c r="LZS435" s="755"/>
      <c r="LZT435" s="755"/>
      <c r="LZU435" s="755"/>
      <c r="LZV435" s="755"/>
      <c r="LZW435" s="755"/>
      <c r="LZX435" s="755"/>
      <c r="LZY435" s="755"/>
      <c r="LZZ435" s="755"/>
      <c r="MAA435" s="755"/>
      <c r="MAB435" s="755"/>
      <c r="MAC435" s="755"/>
      <c r="MAD435" s="755"/>
      <c r="MAE435" s="755"/>
      <c r="MAF435" s="755"/>
      <c r="MAG435" s="755"/>
      <c r="MAH435" s="755"/>
      <c r="MAI435" s="755"/>
      <c r="MAJ435" s="755"/>
      <c r="MAK435" s="755"/>
      <c r="MAL435" s="755"/>
      <c r="MAM435" s="755"/>
      <c r="MAN435" s="755"/>
      <c r="MAO435" s="755"/>
      <c r="MAP435" s="755"/>
      <c r="MAQ435" s="755"/>
      <c r="MAR435" s="755"/>
      <c r="MAS435" s="755"/>
      <c r="MAT435" s="755"/>
      <c r="MAU435" s="755"/>
      <c r="MAV435" s="755"/>
      <c r="MAW435" s="755"/>
      <c r="MAX435" s="755"/>
      <c r="MAY435" s="755"/>
      <c r="MAZ435" s="755"/>
      <c r="MBA435" s="755"/>
      <c r="MBB435" s="755"/>
      <c r="MBC435" s="755"/>
      <c r="MBD435" s="755"/>
      <c r="MBE435" s="755"/>
      <c r="MBF435" s="755"/>
      <c r="MBG435" s="755"/>
      <c r="MBH435" s="755"/>
      <c r="MBI435" s="755"/>
      <c r="MBJ435" s="755"/>
      <c r="MBK435" s="755"/>
      <c r="MBL435" s="755"/>
      <c r="MBM435" s="755"/>
      <c r="MBN435" s="755"/>
      <c r="MBO435" s="755"/>
      <c r="MBP435" s="755"/>
      <c r="MBQ435" s="755"/>
      <c r="MBR435" s="755"/>
      <c r="MBS435" s="755"/>
      <c r="MBT435" s="755"/>
      <c r="MBU435" s="755"/>
      <c r="MBV435" s="755"/>
      <c r="MBW435" s="755"/>
      <c r="MBX435" s="755"/>
      <c r="MBY435" s="755"/>
      <c r="MBZ435" s="755"/>
      <c r="MCA435" s="755"/>
      <c r="MCB435" s="755"/>
      <c r="MCC435" s="755"/>
      <c r="MCD435" s="755"/>
      <c r="MCE435" s="755"/>
      <c r="MCF435" s="755"/>
      <c r="MCG435" s="755"/>
      <c r="MCH435" s="755"/>
      <c r="MCI435" s="755"/>
      <c r="MCJ435" s="755"/>
      <c r="MCK435" s="755"/>
      <c r="MCL435" s="755"/>
      <c r="MCM435" s="755"/>
      <c r="MCN435" s="755"/>
      <c r="MCO435" s="755"/>
      <c r="MCP435" s="755"/>
      <c r="MCQ435" s="755"/>
      <c r="MCR435" s="755"/>
      <c r="MCS435" s="755"/>
      <c r="MCT435" s="755"/>
      <c r="MCU435" s="755"/>
      <c r="MCV435" s="755"/>
      <c r="MCW435" s="755"/>
      <c r="MCX435" s="755"/>
      <c r="MCY435" s="755"/>
      <c r="MCZ435" s="755"/>
      <c r="MDA435" s="755"/>
      <c r="MDB435" s="755"/>
      <c r="MDC435" s="755"/>
      <c r="MDD435" s="755"/>
      <c r="MDE435" s="755"/>
      <c r="MDF435" s="755"/>
      <c r="MDG435" s="755"/>
      <c r="MDH435" s="755"/>
      <c r="MDI435" s="755"/>
      <c r="MDJ435" s="755"/>
      <c r="MDK435" s="755"/>
      <c r="MDL435" s="755"/>
      <c r="MDM435" s="755"/>
      <c r="MDN435" s="755"/>
      <c r="MDO435" s="755"/>
      <c r="MDP435" s="755"/>
      <c r="MDQ435" s="755"/>
      <c r="MDR435" s="755"/>
      <c r="MDS435" s="755"/>
      <c r="MDT435" s="755"/>
      <c r="MDU435" s="755"/>
      <c r="MDV435" s="755"/>
      <c r="MDW435" s="755"/>
      <c r="MDX435" s="755"/>
      <c r="MDY435" s="755"/>
      <c r="MDZ435" s="755"/>
      <c r="MEA435" s="755"/>
      <c r="MEB435" s="755"/>
      <c r="MEC435" s="755"/>
      <c r="MED435" s="755"/>
      <c r="MEE435" s="755"/>
      <c r="MEF435" s="755"/>
      <c r="MEG435" s="755"/>
      <c r="MEH435" s="755"/>
      <c r="MEI435" s="755"/>
      <c r="MEJ435" s="755"/>
      <c r="MEK435" s="755"/>
      <c r="MEL435" s="755"/>
      <c r="MEM435" s="755"/>
      <c r="MEN435" s="755"/>
      <c r="MEO435" s="755"/>
      <c r="MEP435" s="755"/>
      <c r="MEQ435" s="755"/>
      <c r="MER435" s="755"/>
      <c r="MES435" s="755"/>
      <c r="MET435" s="755"/>
      <c r="MEU435" s="755"/>
      <c r="MEV435" s="755"/>
      <c r="MEW435" s="755"/>
      <c r="MEX435" s="755"/>
      <c r="MEY435" s="755"/>
      <c r="MEZ435" s="755"/>
      <c r="MFA435" s="755"/>
      <c r="MFB435" s="755"/>
      <c r="MFC435" s="755"/>
      <c r="MFD435" s="755"/>
      <c r="MFE435" s="755"/>
      <c r="MFF435" s="755"/>
      <c r="MFG435" s="755"/>
      <c r="MFH435" s="755"/>
      <c r="MFI435" s="755"/>
      <c r="MFJ435" s="755"/>
      <c r="MFK435" s="755"/>
      <c r="MFL435" s="755"/>
      <c r="MFM435" s="755"/>
      <c r="MFN435" s="755"/>
      <c r="MFO435" s="755"/>
      <c r="MFP435" s="755"/>
      <c r="MFQ435" s="755"/>
      <c r="MFR435" s="755"/>
      <c r="MFS435" s="755"/>
      <c r="MFT435" s="755"/>
      <c r="MFU435" s="755"/>
      <c r="MFV435" s="755"/>
      <c r="MFW435" s="755"/>
      <c r="MFX435" s="755"/>
      <c r="MFY435" s="755"/>
      <c r="MFZ435" s="755"/>
      <c r="MGA435" s="755"/>
      <c r="MGB435" s="755"/>
      <c r="MGC435" s="755"/>
      <c r="MGD435" s="755"/>
      <c r="MGE435" s="755"/>
      <c r="MGF435" s="755"/>
      <c r="MGG435" s="755"/>
      <c r="MGH435" s="755"/>
      <c r="MGI435" s="755"/>
      <c r="MGJ435" s="755"/>
      <c r="MGK435" s="755"/>
      <c r="MGL435" s="755"/>
      <c r="MGM435" s="755"/>
      <c r="MGN435" s="755"/>
      <c r="MGO435" s="755"/>
      <c r="MGP435" s="755"/>
      <c r="MGQ435" s="755"/>
      <c r="MGR435" s="755"/>
      <c r="MGS435" s="755"/>
      <c r="MGT435" s="755"/>
      <c r="MGU435" s="755"/>
      <c r="MGV435" s="755"/>
      <c r="MGW435" s="755"/>
      <c r="MGX435" s="755"/>
      <c r="MGY435" s="755"/>
      <c r="MGZ435" s="755"/>
      <c r="MHA435" s="755"/>
      <c r="MHB435" s="755"/>
      <c r="MHC435" s="755"/>
      <c r="MHD435" s="755"/>
      <c r="MHE435" s="755"/>
      <c r="MHF435" s="755"/>
      <c r="MHG435" s="755"/>
      <c r="MHH435" s="755"/>
      <c r="MHI435" s="755"/>
      <c r="MHJ435" s="755"/>
      <c r="MHK435" s="755"/>
      <c r="MHL435" s="755"/>
      <c r="MHM435" s="755"/>
      <c r="MHN435" s="755"/>
      <c r="MHO435" s="755"/>
      <c r="MHP435" s="755"/>
      <c r="MHQ435" s="755"/>
      <c r="MHR435" s="755"/>
      <c r="MHS435" s="755"/>
      <c r="MHT435" s="755"/>
      <c r="MHU435" s="755"/>
      <c r="MHV435" s="755"/>
      <c r="MHW435" s="755"/>
      <c r="MHX435" s="755"/>
      <c r="MHY435" s="755"/>
      <c r="MHZ435" s="755"/>
      <c r="MIA435" s="755"/>
      <c r="MIB435" s="755"/>
      <c r="MIC435" s="755"/>
      <c r="MID435" s="755"/>
      <c r="MIE435" s="755"/>
      <c r="MIF435" s="755"/>
      <c r="MIG435" s="755"/>
      <c r="MIH435" s="755"/>
      <c r="MII435" s="755"/>
      <c r="MIJ435" s="755"/>
      <c r="MIK435" s="755"/>
      <c r="MIL435" s="755"/>
      <c r="MIM435" s="755"/>
      <c r="MIN435" s="755"/>
      <c r="MIO435" s="755"/>
      <c r="MIP435" s="755"/>
      <c r="MIQ435" s="755"/>
      <c r="MIR435" s="755"/>
      <c r="MIS435" s="755"/>
      <c r="MIT435" s="755"/>
      <c r="MIU435" s="755"/>
      <c r="MIV435" s="755"/>
      <c r="MIW435" s="755"/>
      <c r="MIX435" s="755"/>
      <c r="MIY435" s="755"/>
      <c r="MIZ435" s="755"/>
      <c r="MJA435" s="755"/>
      <c r="MJB435" s="755"/>
      <c r="MJC435" s="755"/>
      <c r="MJD435" s="755"/>
      <c r="MJE435" s="755"/>
      <c r="MJF435" s="755"/>
      <c r="MJG435" s="755"/>
      <c r="MJH435" s="755"/>
      <c r="MJI435" s="755"/>
      <c r="MJJ435" s="755"/>
      <c r="MJK435" s="755"/>
      <c r="MJL435" s="755"/>
      <c r="MJM435" s="755"/>
      <c r="MJN435" s="755"/>
      <c r="MJO435" s="755"/>
      <c r="MJP435" s="755"/>
      <c r="MJQ435" s="755"/>
      <c r="MJR435" s="755"/>
      <c r="MJS435" s="755"/>
      <c r="MJT435" s="755"/>
      <c r="MJU435" s="755"/>
      <c r="MJV435" s="755"/>
      <c r="MJW435" s="755"/>
      <c r="MJX435" s="755"/>
      <c r="MJY435" s="755"/>
      <c r="MJZ435" s="755"/>
      <c r="MKA435" s="755"/>
      <c r="MKB435" s="755"/>
      <c r="MKC435" s="755"/>
      <c r="MKD435" s="755"/>
      <c r="MKE435" s="755"/>
      <c r="MKF435" s="755"/>
      <c r="MKG435" s="755"/>
      <c r="MKH435" s="755"/>
      <c r="MKI435" s="755"/>
      <c r="MKJ435" s="755"/>
      <c r="MKK435" s="755"/>
      <c r="MKL435" s="755"/>
      <c r="MKM435" s="755"/>
      <c r="MKN435" s="755"/>
      <c r="MKO435" s="755"/>
      <c r="MKP435" s="755"/>
      <c r="MKQ435" s="755"/>
      <c r="MKR435" s="755"/>
      <c r="MKS435" s="755"/>
      <c r="MKT435" s="755"/>
      <c r="MKU435" s="755"/>
      <c r="MKV435" s="755"/>
      <c r="MKW435" s="755"/>
      <c r="MKX435" s="755"/>
      <c r="MKY435" s="755"/>
      <c r="MKZ435" s="755"/>
      <c r="MLA435" s="755"/>
      <c r="MLB435" s="755"/>
      <c r="MLC435" s="755"/>
      <c r="MLD435" s="755"/>
      <c r="MLE435" s="755"/>
      <c r="MLF435" s="755"/>
      <c r="MLG435" s="755"/>
      <c r="MLH435" s="755"/>
      <c r="MLI435" s="755"/>
      <c r="MLJ435" s="755"/>
      <c r="MLK435" s="755"/>
      <c r="MLL435" s="755"/>
      <c r="MLM435" s="755"/>
      <c r="MLN435" s="755"/>
      <c r="MLO435" s="755"/>
      <c r="MLP435" s="755"/>
      <c r="MLQ435" s="755"/>
      <c r="MLR435" s="755"/>
      <c r="MLS435" s="755"/>
      <c r="MLT435" s="755"/>
      <c r="MLU435" s="755"/>
      <c r="MLV435" s="755"/>
      <c r="MLW435" s="755"/>
      <c r="MLX435" s="755"/>
      <c r="MLY435" s="755"/>
      <c r="MLZ435" s="755"/>
      <c r="MMA435" s="755"/>
      <c r="MMB435" s="755"/>
      <c r="MMC435" s="755"/>
      <c r="MMD435" s="755"/>
      <c r="MME435" s="755"/>
      <c r="MMF435" s="755"/>
      <c r="MMG435" s="755"/>
      <c r="MMH435" s="755"/>
      <c r="MMI435" s="755"/>
      <c r="MMJ435" s="755"/>
      <c r="MMK435" s="755"/>
      <c r="MML435" s="755"/>
      <c r="MMM435" s="755"/>
      <c r="MMN435" s="755"/>
      <c r="MMO435" s="755"/>
      <c r="MMP435" s="755"/>
      <c r="MMQ435" s="755"/>
      <c r="MMR435" s="755"/>
      <c r="MMS435" s="755"/>
      <c r="MMT435" s="755"/>
      <c r="MMU435" s="755"/>
      <c r="MMV435" s="755"/>
      <c r="MMW435" s="755"/>
      <c r="MMX435" s="755"/>
      <c r="MMY435" s="755"/>
      <c r="MMZ435" s="755"/>
      <c r="MNA435" s="755"/>
      <c r="MNB435" s="755"/>
      <c r="MNC435" s="755"/>
      <c r="MND435" s="755"/>
      <c r="MNE435" s="755"/>
      <c r="MNF435" s="755"/>
      <c r="MNG435" s="755"/>
      <c r="MNH435" s="755"/>
      <c r="MNI435" s="755"/>
      <c r="MNJ435" s="755"/>
      <c r="MNK435" s="755"/>
      <c r="MNL435" s="755"/>
      <c r="MNM435" s="755"/>
      <c r="MNN435" s="755"/>
      <c r="MNO435" s="755"/>
      <c r="MNP435" s="755"/>
      <c r="MNQ435" s="755"/>
      <c r="MNR435" s="755"/>
      <c r="MNS435" s="755"/>
      <c r="MNT435" s="755"/>
      <c r="MNU435" s="755"/>
      <c r="MNV435" s="755"/>
      <c r="MNW435" s="755"/>
      <c r="MNX435" s="755"/>
      <c r="MNY435" s="755"/>
      <c r="MNZ435" s="755"/>
      <c r="MOA435" s="755"/>
      <c r="MOB435" s="755"/>
      <c r="MOC435" s="755"/>
      <c r="MOD435" s="755"/>
      <c r="MOE435" s="755"/>
      <c r="MOF435" s="755"/>
      <c r="MOG435" s="755"/>
      <c r="MOH435" s="755"/>
      <c r="MOI435" s="755"/>
      <c r="MOJ435" s="755"/>
      <c r="MOK435" s="755"/>
      <c r="MOL435" s="755"/>
      <c r="MOM435" s="755"/>
      <c r="MON435" s="755"/>
      <c r="MOO435" s="755"/>
      <c r="MOP435" s="755"/>
      <c r="MOQ435" s="755"/>
      <c r="MOR435" s="755"/>
      <c r="MOS435" s="755"/>
      <c r="MOT435" s="755"/>
      <c r="MOU435" s="755"/>
      <c r="MOV435" s="755"/>
      <c r="MOW435" s="755"/>
      <c r="MOX435" s="755"/>
      <c r="MOY435" s="755"/>
      <c r="MOZ435" s="755"/>
      <c r="MPA435" s="755"/>
      <c r="MPB435" s="755"/>
      <c r="MPC435" s="755"/>
      <c r="MPD435" s="755"/>
      <c r="MPE435" s="755"/>
      <c r="MPF435" s="755"/>
      <c r="MPG435" s="755"/>
      <c r="MPH435" s="755"/>
      <c r="MPI435" s="755"/>
      <c r="MPJ435" s="755"/>
      <c r="MPK435" s="755"/>
      <c r="MPL435" s="755"/>
      <c r="MPM435" s="755"/>
      <c r="MPN435" s="755"/>
      <c r="MPO435" s="755"/>
      <c r="MPP435" s="755"/>
      <c r="MPQ435" s="755"/>
      <c r="MPR435" s="755"/>
      <c r="MPS435" s="755"/>
      <c r="MPT435" s="755"/>
      <c r="MPU435" s="755"/>
      <c r="MPV435" s="755"/>
      <c r="MPW435" s="755"/>
      <c r="MPX435" s="755"/>
      <c r="MPY435" s="755"/>
      <c r="MPZ435" s="755"/>
      <c r="MQA435" s="755"/>
      <c r="MQB435" s="755"/>
      <c r="MQC435" s="755"/>
      <c r="MQD435" s="755"/>
      <c r="MQE435" s="755"/>
      <c r="MQF435" s="755"/>
      <c r="MQG435" s="755"/>
      <c r="MQH435" s="755"/>
      <c r="MQI435" s="755"/>
      <c r="MQJ435" s="755"/>
      <c r="MQK435" s="755"/>
      <c r="MQL435" s="755"/>
      <c r="MQM435" s="755"/>
      <c r="MQN435" s="755"/>
      <c r="MQO435" s="755"/>
      <c r="MQP435" s="755"/>
      <c r="MQQ435" s="755"/>
      <c r="MQR435" s="755"/>
      <c r="MQS435" s="755"/>
      <c r="MQT435" s="755"/>
      <c r="MQU435" s="755"/>
      <c r="MQV435" s="755"/>
      <c r="MQW435" s="755"/>
      <c r="MQX435" s="755"/>
      <c r="MQY435" s="755"/>
      <c r="MQZ435" s="755"/>
      <c r="MRA435" s="755"/>
      <c r="MRB435" s="755"/>
      <c r="MRC435" s="755"/>
      <c r="MRD435" s="755"/>
      <c r="MRE435" s="755"/>
      <c r="MRF435" s="755"/>
      <c r="MRG435" s="755"/>
      <c r="MRH435" s="755"/>
      <c r="MRI435" s="755"/>
      <c r="MRJ435" s="755"/>
      <c r="MRK435" s="755"/>
      <c r="MRL435" s="755"/>
      <c r="MRM435" s="755"/>
      <c r="MRN435" s="755"/>
      <c r="MRO435" s="755"/>
      <c r="MRP435" s="755"/>
      <c r="MRQ435" s="755"/>
      <c r="MRR435" s="755"/>
      <c r="MRS435" s="755"/>
      <c r="MRT435" s="755"/>
      <c r="MRU435" s="755"/>
      <c r="MRV435" s="755"/>
      <c r="MRW435" s="755"/>
      <c r="MRX435" s="755"/>
      <c r="MRY435" s="755"/>
      <c r="MRZ435" s="755"/>
      <c r="MSA435" s="755"/>
      <c r="MSB435" s="755"/>
      <c r="MSC435" s="755"/>
      <c r="MSD435" s="755"/>
      <c r="MSE435" s="755"/>
      <c r="MSF435" s="755"/>
      <c r="MSG435" s="755"/>
      <c r="MSH435" s="755"/>
      <c r="MSI435" s="755"/>
      <c r="MSJ435" s="755"/>
      <c r="MSK435" s="755"/>
      <c r="MSL435" s="755"/>
      <c r="MSM435" s="755"/>
      <c r="MSN435" s="755"/>
      <c r="MSO435" s="755"/>
      <c r="MSP435" s="755"/>
      <c r="MSQ435" s="755"/>
      <c r="MSR435" s="755"/>
      <c r="MSS435" s="755"/>
      <c r="MST435" s="755"/>
      <c r="MSU435" s="755"/>
      <c r="MSV435" s="755"/>
      <c r="MSW435" s="755"/>
      <c r="MSX435" s="755"/>
      <c r="MSY435" s="755"/>
      <c r="MSZ435" s="755"/>
      <c r="MTA435" s="755"/>
      <c r="MTB435" s="755"/>
      <c r="MTC435" s="755"/>
      <c r="MTD435" s="755"/>
      <c r="MTE435" s="755"/>
      <c r="MTF435" s="755"/>
      <c r="MTG435" s="755"/>
      <c r="MTH435" s="755"/>
      <c r="MTI435" s="755"/>
      <c r="MTJ435" s="755"/>
      <c r="MTK435" s="755"/>
      <c r="MTL435" s="755"/>
      <c r="MTM435" s="755"/>
      <c r="MTN435" s="755"/>
      <c r="MTO435" s="755"/>
      <c r="MTP435" s="755"/>
      <c r="MTQ435" s="755"/>
      <c r="MTR435" s="755"/>
      <c r="MTS435" s="755"/>
      <c r="MTT435" s="755"/>
      <c r="MTU435" s="755"/>
      <c r="MTV435" s="755"/>
      <c r="MTW435" s="755"/>
      <c r="MTX435" s="755"/>
      <c r="MTY435" s="755"/>
      <c r="MTZ435" s="755"/>
      <c r="MUA435" s="755"/>
      <c r="MUB435" s="755"/>
      <c r="MUC435" s="755"/>
      <c r="MUD435" s="755"/>
      <c r="MUE435" s="755"/>
      <c r="MUF435" s="755"/>
      <c r="MUG435" s="755"/>
      <c r="MUH435" s="755"/>
      <c r="MUI435" s="755"/>
      <c r="MUJ435" s="755"/>
      <c r="MUK435" s="755"/>
      <c r="MUL435" s="755"/>
      <c r="MUM435" s="755"/>
      <c r="MUN435" s="755"/>
      <c r="MUO435" s="755"/>
      <c r="MUP435" s="755"/>
      <c r="MUQ435" s="755"/>
      <c r="MUR435" s="755"/>
      <c r="MUS435" s="755"/>
      <c r="MUT435" s="755"/>
      <c r="MUU435" s="755"/>
      <c r="MUV435" s="755"/>
      <c r="MUW435" s="755"/>
      <c r="MUX435" s="755"/>
      <c r="MUY435" s="755"/>
      <c r="MUZ435" s="755"/>
      <c r="MVA435" s="755"/>
      <c r="MVB435" s="755"/>
      <c r="MVC435" s="755"/>
      <c r="MVD435" s="755"/>
      <c r="MVE435" s="755"/>
      <c r="MVF435" s="755"/>
      <c r="MVG435" s="755"/>
      <c r="MVH435" s="755"/>
      <c r="MVI435" s="755"/>
      <c r="MVJ435" s="755"/>
      <c r="MVK435" s="755"/>
      <c r="MVL435" s="755"/>
      <c r="MVM435" s="755"/>
      <c r="MVN435" s="755"/>
      <c r="MVO435" s="755"/>
      <c r="MVP435" s="755"/>
      <c r="MVQ435" s="755"/>
      <c r="MVR435" s="755"/>
      <c r="MVS435" s="755"/>
      <c r="MVT435" s="755"/>
      <c r="MVU435" s="755"/>
      <c r="MVV435" s="755"/>
      <c r="MVW435" s="755"/>
      <c r="MVX435" s="755"/>
      <c r="MVY435" s="755"/>
      <c r="MVZ435" s="755"/>
      <c r="MWA435" s="755"/>
      <c r="MWB435" s="755"/>
      <c r="MWC435" s="755"/>
      <c r="MWD435" s="755"/>
      <c r="MWE435" s="755"/>
      <c r="MWF435" s="755"/>
      <c r="MWG435" s="755"/>
      <c r="MWH435" s="755"/>
      <c r="MWI435" s="755"/>
      <c r="MWJ435" s="755"/>
      <c r="MWK435" s="755"/>
      <c r="MWL435" s="755"/>
      <c r="MWM435" s="755"/>
      <c r="MWN435" s="755"/>
      <c r="MWO435" s="755"/>
      <c r="MWP435" s="755"/>
      <c r="MWQ435" s="755"/>
      <c r="MWR435" s="755"/>
      <c r="MWS435" s="755"/>
      <c r="MWT435" s="755"/>
      <c r="MWU435" s="755"/>
      <c r="MWV435" s="755"/>
      <c r="MWW435" s="755"/>
      <c r="MWX435" s="755"/>
      <c r="MWY435" s="755"/>
      <c r="MWZ435" s="755"/>
      <c r="MXA435" s="755"/>
      <c r="MXB435" s="755"/>
      <c r="MXC435" s="755"/>
      <c r="MXD435" s="755"/>
      <c r="MXE435" s="755"/>
      <c r="MXF435" s="755"/>
      <c r="MXG435" s="755"/>
      <c r="MXH435" s="755"/>
      <c r="MXI435" s="755"/>
      <c r="MXJ435" s="755"/>
      <c r="MXK435" s="755"/>
      <c r="MXL435" s="755"/>
      <c r="MXM435" s="755"/>
      <c r="MXN435" s="755"/>
      <c r="MXO435" s="755"/>
      <c r="MXP435" s="755"/>
      <c r="MXQ435" s="755"/>
      <c r="MXR435" s="755"/>
      <c r="MXS435" s="755"/>
      <c r="MXT435" s="755"/>
      <c r="MXU435" s="755"/>
      <c r="MXV435" s="755"/>
      <c r="MXW435" s="755"/>
      <c r="MXX435" s="755"/>
      <c r="MXY435" s="755"/>
      <c r="MXZ435" s="755"/>
      <c r="MYA435" s="755"/>
      <c r="MYB435" s="755"/>
      <c r="MYC435" s="755"/>
      <c r="MYD435" s="755"/>
      <c r="MYE435" s="755"/>
      <c r="MYF435" s="755"/>
      <c r="MYG435" s="755"/>
      <c r="MYH435" s="755"/>
      <c r="MYI435" s="755"/>
      <c r="MYJ435" s="755"/>
      <c r="MYK435" s="755"/>
      <c r="MYL435" s="755"/>
      <c r="MYM435" s="755"/>
      <c r="MYN435" s="755"/>
      <c r="MYO435" s="755"/>
      <c r="MYP435" s="755"/>
      <c r="MYQ435" s="755"/>
      <c r="MYR435" s="755"/>
      <c r="MYS435" s="755"/>
      <c r="MYT435" s="755"/>
      <c r="MYU435" s="755"/>
      <c r="MYV435" s="755"/>
      <c r="MYW435" s="755"/>
      <c r="MYX435" s="755"/>
      <c r="MYY435" s="755"/>
      <c r="MYZ435" s="755"/>
      <c r="MZA435" s="755"/>
      <c r="MZB435" s="755"/>
      <c r="MZC435" s="755"/>
      <c r="MZD435" s="755"/>
      <c r="MZE435" s="755"/>
      <c r="MZF435" s="755"/>
      <c r="MZG435" s="755"/>
      <c r="MZH435" s="755"/>
      <c r="MZI435" s="755"/>
      <c r="MZJ435" s="755"/>
      <c r="MZK435" s="755"/>
      <c r="MZL435" s="755"/>
      <c r="MZM435" s="755"/>
      <c r="MZN435" s="755"/>
      <c r="MZO435" s="755"/>
      <c r="MZP435" s="755"/>
      <c r="MZQ435" s="755"/>
      <c r="MZR435" s="755"/>
      <c r="MZS435" s="755"/>
      <c r="MZT435" s="755"/>
      <c r="MZU435" s="755"/>
      <c r="MZV435" s="755"/>
      <c r="MZW435" s="755"/>
      <c r="MZX435" s="755"/>
      <c r="MZY435" s="755"/>
      <c r="MZZ435" s="755"/>
      <c r="NAA435" s="755"/>
      <c r="NAB435" s="755"/>
      <c r="NAC435" s="755"/>
      <c r="NAD435" s="755"/>
      <c r="NAE435" s="755"/>
      <c r="NAF435" s="755"/>
      <c r="NAG435" s="755"/>
      <c r="NAH435" s="755"/>
      <c r="NAI435" s="755"/>
      <c r="NAJ435" s="755"/>
      <c r="NAK435" s="755"/>
      <c r="NAL435" s="755"/>
      <c r="NAM435" s="755"/>
      <c r="NAN435" s="755"/>
      <c r="NAO435" s="755"/>
      <c r="NAP435" s="755"/>
      <c r="NAQ435" s="755"/>
      <c r="NAR435" s="755"/>
      <c r="NAS435" s="755"/>
      <c r="NAT435" s="755"/>
      <c r="NAU435" s="755"/>
      <c r="NAV435" s="755"/>
      <c r="NAW435" s="755"/>
      <c r="NAX435" s="755"/>
      <c r="NAY435" s="755"/>
      <c r="NAZ435" s="755"/>
      <c r="NBA435" s="755"/>
      <c r="NBB435" s="755"/>
      <c r="NBC435" s="755"/>
      <c r="NBD435" s="755"/>
      <c r="NBE435" s="755"/>
      <c r="NBF435" s="755"/>
      <c r="NBG435" s="755"/>
      <c r="NBH435" s="755"/>
      <c r="NBI435" s="755"/>
      <c r="NBJ435" s="755"/>
      <c r="NBK435" s="755"/>
      <c r="NBL435" s="755"/>
      <c r="NBM435" s="755"/>
      <c r="NBN435" s="755"/>
      <c r="NBO435" s="755"/>
      <c r="NBP435" s="755"/>
      <c r="NBQ435" s="755"/>
      <c r="NBR435" s="755"/>
      <c r="NBS435" s="755"/>
      <c r="NBT435" s="755"/>
      <c r="NBU435" s="755"/>
      <c r="NBV435" s="755"/>
      <c r="NBW435" s="755"/>
      <c r="NBX435" s="755"/>
      <c r="NBY435" s="755"/>
      <c r="NBZ435" s="755"/>
      <c r="NCA435" s="755"/>
      <c r="NCB435" s="755"/>
      <c r="NCC435" s="755"/>
      <c r="NCD435" s="755"/>
      <c r="NCE435" s="755"/>
      <c r="NCF435" s="755"/>
      <c r="NCG435" s="755"/>
      <c r="NCH435" s="755"/>
      <c r="NCI435" s="755"/>
      <c r="NCJ435" s="755"/>
      <c r="NCK435" s="755"/>
      <c r="NCL435" s="755"/>
      <c r="NCM435" s="755"/>
      <c r="NCN435" s="755"/>
      <c r="NCO435" s="755"/>
      <c r="NCP435" s="755"/>
      <c r="NCQ435" s="755"/>
      <c r="NCR435" s="755"/>
      <c r="NCS435" s="755"/>
      <c r="NCT435" s="755"/>
      <c r="NCU435" s="755"/>
      <c r="NCV435" s="755"/>
      <c r="NCW435" s="755"/>
      <c r="NCX435" s="755"/>
      <c r="NCY435" s="755"/>
      <c r="NCZ435" s="755"/>
      <c r="NDA435" s="755"/>
      <c r="NDB435" s="755"/>
      <c r="NDC435" s="755"/>
      <c r="NDD435" s="755"/>
      <c r="NDE435" s="755"/>
      <c r="NDF435" s="755"/>
      <c r="NDG435" s="755"/>
      <c r="NDH435" s="755"/>
      <c r="NDI435" s="755"/>
      <c r="NDJ435" s="755"/>
      <c r="NDK435" s="755"/>
      <c r="NDL435" s="755"/>
      <c r="NDM435" s="755"/>
      <c r="NDN435" s="755"/>
      <c r="NDO435" s="755"/>
      <c r="NDP435" s="755"/>
      <c r="NDQ435" s="755"/>
      <c r="NDR435" s="755"/>
      <c r="NDS435" s="755"/>
      <c r="NDT435" s="755"/>
      <c r="NDU435" s="755"/>
      <c r="NDV435" s="755"/>
      <c r="NDW435" s="755"/>
      <c r="NDX435" s="755"/>
      <c r="NDY435" s="755"/>
      <c r="NDZ435" s="755"/>
      <c r="NEA435" s="755"/>
      <c r="NEB435" s="755"/>
      <c r="NEC435" s="755"/>
      <c r="NED435" s="755"/>
      <c r="NEE435" s="755"/>
      <c r="NEF435" s="755"/>
      <c r="NEG435" s="755"/>
      <c r="NEH435" s="755"/>
      <c r="NEI435" s="755"/>
      <c r="NEJ435" s="755"/>
      <c r="NEK435" s="755"/>
      <c r="NEL435" s="755"/>
      <c r="NEM435" s="755"/>
      <c r="NEN435" s="755"/>
      <c r="NEO435" s="755"/>
      <c r="NEP435" s="755"/>
      <c r="NEQ435" s="755"/>
      <c r="NER435" s="755"/>
      <c r="NES435" s="755"/>
      <c r="NET435" s="755"/>
      <c r="NEU435" s="755"/>
      <c r="NEV435" s="755"/>
      <c r="NEW435" s="755"/>
      <c r="NEX435" s="755"/>
      <c r="NEY435" s="755"/>
      <c r="NEZ435" s="755"/>
      <c r="NFA435" s="755"/>
      <c r="NFB435" s="755"/>
      <c r="NFC435" s="755"/>
      <c r="NFD435" s="755"/>
      <c r="NFE435" s="755"/>
      <c r="NFF435" s="755"/>
      <c r="NFG435" s="755"/>
      <c r="NFH435" s="755"/>
      <c r="NFI435" s="755"/>
      <c r="NFJ435" s="755"/>
      <c r="NFK435" s="755"/>
      <c r="NFL435" s="755"/>
      <c r="NFM435" s="755"/>
      <c r="NFN435" s="755"/>
      <c r="NFO435" s="755"/>
      <c r="NFP435" s="755"/>
      <c r="NFQ435" s="755"/>
      <c r="NFR435" s="755"/>
      <c r="NFS435" s="755"/>
      <c r="NFT435" s="755"/>
      <c r="NFU435" s="755"/>
      <c r="NFV435" s="755"/>
      <c r="NFW435" s="755"/>
      <c r="NFX435" s="755"/>
      <c r="NFY435" s="755"/>
      <c r="NFZ435" s="755"/>
      <c r="NGA435" s="755"/>
      <c r="NGB435" s="755"/>
      <c r="NGC435" s="755"/>
      <c r="NGD435" s="755"/>
      <c r="NGE435" s="755"/>
      <c r="NGF435" s="755"/>
      <c r="NGG435" s="755"/>
      <c r="NGH435" s="755"/>
      <c r="NGI435" s="755"/>
      <c r="NGJ435" s="755"/>
      <c r="NGK435" s="755"/>
      <c r="NGL435" s="755"/>
      <c r="NGM435" s="755"/>
      <c r="NGN435" s="755"/>
      <c r="NGO435" s="755"/>
      <c r="NGP435" s="755"/>
      <c r="NGQ435" s="755"/>
      <c r="NGR435" s="755"/>
      <c r="NGS435" s="755"/>
      <c r="NGT435" s="755"/>
      <c r="NGU435" s="755"/>
      <c r="NGV435" s="755"/>
      <c r="NGW435" s="755"/>
      <c r="NGX435" s="755"/>
      <c r="NGY435" s="755"/>
      <c r="NGZ435" s="755"/>
      <c r="NHA435" s="755"/>
      <c r="NHB435" s="755"/>
      <c r="NHC435" s="755"/>
      <c r="NHD435" s="755"/>
      <c r="NHE435" s="755"/>
      <c r="NHF435" s="755"/>
      <c r="NHG435" s="755"/>
      <c r="NHH435" s="755"/>
      <c r="NHI435" s="755"/>
      <c r="NHJ435" s="755"/>
      <c r="NHK435" s="755"/>
      <c r="NHL435" s="755"/>
      <c r="NHM435" s="755"/>
      <c r="NHN435" s="755"/>
      <c r="NHO435" s="755"/>
      <c r="NHP435" s="755"/>
      <c r="NHQ435" s="755"/>
      <c r="NHR435" s="755"/>
      <c r="NHS435" s="755"/>
      <c r="NHT435" s="755"/>
      <c r="NHU435" s="755"/>
      <c r="NHV435" s="755"/>
      <c r="NHW435" s="755"/>
      <c r="NHX435" s="755"/>
      <c r="NHY435" s="755"/>
      <c r="NHZ435" s="755"/>
      <c r="NIA435" s="755"/>
      <c r="NIB435" s="755"/>
      <c r="NIC435" s="755"/>
      <c r="NID435" s="755"/>
      <c r="NIE435" s="755"/>
      <c r="NIF435" s="755"/>
      <c r="NIG435" s="755"/>
      <c r="NIH435" s="755"/>
      <c r="NII435" s="755"/>
      <c r="NIJ435" s="755"/>
      <c r="NIK435" s="755"/>
      <c r="NIL435" s="755"/>
      <c r="NIM435" s="755"/>
      <c r="NIN435" s="755"/>
      <c r="NIO435" s="755"/>
      <c r="NIP435" s="755"/>
      <c r="NIQ435" s="755"/>
      <c r="NIR435" s="755"/>
      <c r="NIS435" s="755"/>
      <c r="NIT435" s="755"/>
      <c r="NIU435" s="755"/>
      <c r="NIV435" s="755"/>
      <c r="NIW435" s="755"/>
      <c r="NIX435" s="755"/>
      <c r="NIY435" s="755"/>
      <c r="NIZ435" s="755"/>
      <c r="NJA435" s="755"/>
      <c r="NJB435" s="755"/>
      <c r="NJC435" s="755"/>
      <c r="NJD435" s="755"/>
      <c r="NJE435" s="755"/>
      <c r="NJF435" s="755"/>
      <c r="NJG435" s="755"/>
      <c r="NJH435" s="755"/>
      <c r="NJI435" s="755"/>
      <c r="NJJ435" s="755"/>
      <c r="NJK435" s="755"/>
      <c r="NJL435" s="755"/>
      <c r="NJM435" s="755"/>
      <c r="NJN435" s="755"/>
      <c r="NJO435" s="755"/>
      <c r="NJP435" s="755"/>
      <c r="NJQ435" s="755"/>
      <c r="NJR435" s="755"/>
      <c r="NJS435" s="755"/>
      <c r="NJT435" s="755"/>
      <c r="NJU435" s="755"/>
      <c r="NJV435" s="755"/>
      <c r="NJW435" s="755"/>
      <c r="NJX435" s="755"/>
      <c r="NJY435" s="755"/>
      <c r="NJZ435" s="755"/>
      <c r="NKA435" s="755"/>
      <c r="NKB435" s="755"/>
      <c r="NKC435" s="755"/>
      <c r="NKD435" s="755"/>
      <c r="NKE435" s="755"/>
      <c r="NKF435" s="755"/>
      <c r="NKG435" s="755"/>
      <c r="NKH435" s="755"/>
      <c r="NKI435" s="755"/>
      <c r="NKJ435" s="755"/>
      <c r="NKK435" s="755"/>
      <c r="NKL435" s="755"/>
      <c r="NKM435" s="755"/>
      <c r="NKN435" s="755"/>
      <c r="NKO435" s="755"/>
      <c r="NKP435" s="755"/>
      <c r="NKQ435" s="755"/>
      <c r="NKR435" s="755"/>
      <c r="NKS435" s="755"/>
      <c r="NKT435" s="755"/>
      <c r="NKU435" s="755"/>
      <c r="NKV435" s="755"/>
      <c r="NKW435" s="755"/>
      <c r="NKX435" s="755"/>
      <c r="NKY435" s="755"/>
      <c r="NKZ435" s="755"/>
      <c r="NLA435" s="755"/>
      <c r="NLB435" s="755"/>
      <c r="NLC435" s="755"/>
      <c r="NLD435" s="755"/>
      <c r="NLE435" s="755"/>
      <c r="NLF435" s="755"/>
      <c r="NLG435" s="755"/>
      <c r="NLH435" s="755"/>
      <c r="NLI435" s="755"/>
      <c r="NLJ435" s="755"/>
      <c r="NLK435" s="755"/>
      <c r="NLL435" s="755"/>
      <c r="NLM435" s="755"/>
      <c r="NLN435" s="755"/>
      <c r="NLO435" s="755"/>
      <c r="NLP435" s="755"/>
      <c r="NLQ435" s="755"/>
      <c r="NLR435" s="755"/>
      <c r="NLS435" s="755"/>
      <c r="NLT435" s="755"/>
      <c r="NLU435" s="755"/>
      <c r="NLV435" s="755"/>
      <c r="NLW435" s="755"/>
      <c r="NLX435" s="755"/>
      <c r="NLY435" s="755"/>
      <c r="NLZ435" s="755"/>
      <c r="NMA435" s="755"/>
      <c r="NMB435" s="755"/>
      <c r="NMC435" s="755"/>
      <c r="NMD435" s="755"/>
      <c r="NME435" s="755"/>
      <c r="NMF435" s="755"/>
      <c r="NMG435" s="755"/>
      <c r="NMH435" s="755"/>
      <c r="NMI435" s="755"/>
      <c r="NMJ435" s="755"/>
      <c r="NMK435" s="755"/>
      <c r="NML435" s="755"/>
      <c r="NMM435" s="755"/>
      <c r="NMN435" s="755"/>
      <c r="NMO435" s="755"/>
      <c r="NMP435" s="755"/>
      <c r="NMQ435" s="755"/>
      <c r="NMR435" s="755"/>
      <c r="NMS435" s="755"/>
      <c r="NMT435" s="755"/>
      <c r="NMU435" s="755"/>
      <c r="NMV435" s="755"/>
      <c r="NMW435" s="755"/>
      <c r="NMX435" s="755"/>
      <c r="NMY435" s="755"/>
      <c r="NMZ435" s="755"/>
      <c r="NNA435" s="755"/>
      <c r="NNB435" s="755"/>
      <c r="NNC435" s="755"/>
      <c r="NND435" s="755"/>
      <c r="NNE435" s="755"/>
      <c r="NNF435" s="755"/>
      <c r="NNG435" s="755"/>
      <c r="NNH435" s="755"/>
      <c r="NNI435" s="755"/>
      <c r="NNJ435" s="755"/>
      <c r="NNK435" s="755"/>
      <c r="NNL435" s="755"/>
      <c r="NNM435" s="755"/>
      <c r="NNN435" s="755"/>
      <c r="NNO435" s="755"/>
      <c r="NNP435" s="755"/>
      <c r="NNQ435" s="755"/>
      <c r="NNR435" s="755"/>
      <c r="NNS435" s="755"/>
      <c r="NNT435" s="755"/>
      <c r="NNU435" s="755"/>
      <c r="NNV435" s="755"/>
      <c r="NNW435" s="755"/>
      <c r="NNX435" s="755"/>
      <c r="NNY435" s="755"/>
      <c r="NNZ435" s="755"/>
      <c r="NOA435" s="755"/>
      <c r="NOB435" s="755"/>
      <c r="NOC435" s="755"/>
      <c r="NOD435" s="755"/>
      <c r="NOE435" s="755"/>
      <c r="NOF435" s="755"/>
      <c r="NOG435" s="755"/>
      <c r="NOH435" s="755"/>
      <c r="NOI435" s="755"/>
      <c r="NOJ435" s="755"/>
      <c r="NOK435" s="755"/>
      <c r="NOL435" s="755"/>
      <c r="NOM435" s="755"/>
      <c r="NON435" s="755"/>
      <c r="NOO435" s="755"/>
      <c r="NOP435" s="755"/>
      <c r="NOQ435" s="755"/>
      <c r="NOR435" s="755"/>
      <c r="NOS435" s="755"/>
      <c r="NOT435" s="755"/>
      <c r="NOU435" s="755"/>
      <c r="NOV435" s="755"/>
      <c r="NOW435" s="755"/>
      <c r="NOX435" s="755"/>
      <c r="NOY435" s="755"/>
      <c r="NOZ435" s="755"/>
      <c r="NPA435" s="755"/>
      <c r="NPB435" s="755"/>
      <c r="NPC435" s="755"/>
      <c r="NPD435" s="755"/>
      <c r="NPE435" s="755"/>
      <c r="NPF435" s="755"/>
      <c r="NPG435" s="755"/>
      <c r="NPH435" s="755"/>
      <c r="NPI435" s="755"/>
      <c r="NPJ435" s="755"/>
      <c r="NPK435" s="755"/>
      <c r="NPL435" s="755"/>
      <c r="NPM435" s="755"/>
      <c r="NPN435" s="755"/>
      <c r="NPO435" s="755"/>
      <c r="NPP435" s="755"/>
      <c r="NPQ435" s="755"/>
      <c r="NPR435" s="755"/>
      <c r="NPS435" s="755"/>
      <c r="NPT435" s="755"/>
      <c r="NPU435" s="755"/>
      <c r="NPV435" s="755"/>
      <c r="NPW435" s="755"/>
      <c r="NPX435" s="755"/>
      <c r="NPY435" s="755"/>
      <c r="NPZ435" s="755"/>
      <c r="NQA435" s="755"/>
      <c r="NQB435" s="755"/>
      <c r="NQC435" s="755"/>
      <c r="NQD435" s="755"/>
      <c r="NQE435" s="755"/>
      <c r="NQF435" s="755"/>
      <c r="NQG435" s="755"/>
      <c r="NQH435" s="755"/>
      <c r="NQI435" s="755"/>
      <c r="NQJ435" s="755"/>
      <c r="NQK435" s="755"/>
      <c r="NQL435" s="755"/>
      <c r="NQM435" s="755"/>
      <c r="NQN435" s="755"/>
      <c r="NQO435" s="755"/>
      <c r="NQP435" s="755"/>
      <c r="NQQ435" s="755"/>
      <c r="NQR435" s="755"/>
      <c r="NQS435" s="755"/>
      <c r="NQT435" s="755"/>
      <c r="NQU435" s="755"/>
      <c r="NQV435" s="755"/>
      <c r="NQW435" s="755"/>
      <c r="NQX435" s="755"/>
      <c r="NQY435" s="755"/>
      <c r="NQZ435" s="755"/>
      <c r="NRA435" s="755"/>
      <c r="NRB435" s="755"/>
      <c r="NRC435" s="755"/>
      <c r="NRD435" s="755"/>
      <c r="NRE435" s="755"/>
      <c r="NRF435" s="755"/>
      <c r="NRG435" s="755"/>
      <c r="NRH435" s="755"/>
      <c r="NRI435" s="755"/>
      <c r="NRJ435" s="755"/>
      <c r="NRK435" s="755"/>
      <c r="NRL435" s="755"/>
      <c r="NRM435" s="755"/>
      <c r="NRN435" s="755"/>
      <c r="NRO435" s="755"/>
      <c r="NRP435" s="755"/>
      <c r="NRQ435" s="755"/>
      <c r="NRR435" s="755"/>
      <c r="NRS435" s="755"/>
      <c r="NRT435" s="755"/>
      <c r="NRU435" s="755"/>
      <c r="NRV435" s="755"/>
      <c r="NRW435" s="755"/>
      <c r="NRX435" s="755"/>
      <c r="NRY435" s="755"/>
      <c r="NRZ435" s="755"/>
      <c r="NSA435" s="755"/>
      <c r="NSB435" s="755"/>
      <c r="NSC435" s="755"/>
      <c r="NSD435" s="755"/>
      <c r="NSE435" s="755"/>
      <c r="NSF435" s="755"/>
      <c r="NSG435" s="755"/>
      <c r="NSH435" s="755"/>
      <c r="NSI435" s="755"/>
      <c r="NSJ435" s="755"/>
      <c r="NSK435" s="755"/>
      <c r="NSL435" s="755"/>
      <c r="NSM435" s="755"/>
      <c r="NSN435" s="755"/>
      <c r="NSO435" s="755"/>
      <c r="NSP435" s="755"/>
      <c r="NSQ435" s="755"/>
      <c r="NSR435" s="755"/>
      <c r="NSS435" s="755"/>
      <c r="NST435" s="755"/>
      <c r="NSU435" s="755"/>
      <c r="NSV435" s="755"/>
      <c r="NSW435" s="755"/>
      <c r="NSX435" s="755"/>
      <c r="NSY435" s="755"/>
      <c r="NSZ435" s="755"/>
      <c r="NTA435" s="755"/>
      <c r="NTB435" s="755"/>
      <c r="NTC435" s="755"/>
      <c r="NTD435" s="755"/>
      <c r="NTE435" s="755"/>
      <c r="NTF435" s="755"/>
      <c r="NTG435" s="755"/>
      <c r="NTH435" s="755"/>
      <c r="NTI435" s="755"/>
      <c r="NTJ435" s="755"/>
      <c r="NTK435" s="755"/>
      <c r="NTL435" s="755"/>
      <c r="NTM435" s="755"/>
      <c r="NTN435" s="755"/>
      <c r="NTO435" s="755"/>
      <c r="NTP435" s="755"/>
      <c r="NTQ435" s="755"/>
      <c r="NTR435" s="755"/>
      <c r="NTS435" s="755"/>
      <c r="NTT435" s="755"/>
      <c r="NTU435" s="755"/>
      <c r="NTV435" s="755"/>
      <c r="NTW435" s="755"/>
      <c r="NTX435" s="755"/>
      <c r="NTY435" s="755"/>
      <c r="NTZ435" s="755"/>
      <c r="NUA435" s="755"/>
      <c r="NUB435" s="755"/>
      <c r="NUC435" s="755"/>
      <c r="NUD435" s="755"/>
      <c r="NUE435" s="755"/>
      <c r="NUF435" s="755"/>
      <c r="NUG435" s="755"/>
      <c r="NUH435" s="755"/>
      <c r="NUI435" s="755"/>
      <c r="NUJ435" s="755"/>
      <c r="NUK435" s="755"/>
      <c r="NUL435" s="755"/>
      <c r="NUM435" s="755"/>
      <c r="NUN435" s="755"/>
      <c r="NUO435" s="755"/>
      <c r="NUP435" s="755"/>
      <c r="NUQ435" s="755"/>
      <c r="NUR435" s="755"/>
      <c r="NUS435" s="755"/>
      <c r="NUT435" s="755"/>
      <c r="NUU435" s="755"/>
      <c r="NUV435" s="755"/>
      <c r="NUW435" s="755"/>
      <c r="NUX435" s="755"/>
      <c r="NUY435" s="755"/>
      <c r="NUZ435" s="755"/>
      <c r="NVA435" s="755"/>
      <c r="NVB435" s="755"/>
      <c r="NVC435" s="755"/>
      <c r="NVD435" s="755"/>
      <c r="NVE435" s="755"/>
      <c r="NVF435" s="755"/>
      <c r="NVG435" s="755"/>
      <c r="NVH435" s="755"/>
      <c r="NVI435" s="755"/>
      <c r="NVJ435" s="755"/>
      <c r="NVK435" s="755"/>
      <c r="NVL435" s="755"/>
      <c r="NVM435" s="755"/>
      <c r="NVN435" s="755"/>
      <c r="NVO435" s="755"/>
      <c r="NVP435" s="755"/>
      <c r="NVQ435" s="755"/>
      <c r="NVR435" s="755"/>
      <c r="NVS435" s="755"/>
      <c r="NVT435" s="755"/>
      <c r="NVU435" s="755"/>
      <c r="NVV435" s="755"/>
      <c r="NVW435" s="755"/>
      <c r="NVX435" s="755"/>
      <c r="NVY435" s="755"/>
      <c r="NVZ435" s="755"/>
      <c r="NWA435" s="755"/>
      <c r="NWB435" s="755"/>
      <c r="NWC435" s="755"/>
      <c r="NWD435" s="755"/>
      <c r="NWE435" s="755"/>
      <c r="NWF435" s="755"/>
      <c r="NWG435" s="755"/>
      <c r="NWH435" s="755"/>
      <c r="NWI435" s="755"/>
      <c r="NWJ435" s="755"/>
      <c r="NWK435" s="755"/>
      <c r="NWL435" s="755"/>
      <c r="NWM435" s="755"/>
      <c r="NWN435" s="755"/>
      <c r="NWO435" s="755"/>
      <c r="NWP435" s="755"/>
      <c r="NWQ435" s="755"/>
      <c r="NWR435" s="755"/>
      <c r="NWS435" s="755"/>
      <c r="NWT435" s="755"/>
      <c r="NWU435" s="755"/>
      <c r="NWV435" s="755"/>
      <c r="NWW435" s="755"/>
      <c r="NWX435" s="755"/>
      <c r="NWY435" s="755"/>
      <c r="NWZ435" s="755"/>
      <c r="NXA435" s="755"/>
      <c r="NXB435" s="755"/>
      <c r="NXC435" s="755"/>
      <c r="NXD435" s="755"/>
      <c r="NXE435" s="755"/>
      <c r="NXF435" s="755"/>
      <c r="NXG435" s="755"/>
      <c r="NXH435" s="755"/>
      <c r="NXI435" s="755"/>
      <c r="NXJ435" s="755"/>
      <c r="NXK435" s="755"/>
      <c r="NXL435" s="755"/>
      <c r="NXM435" s="755"/>
      <c r="NXN435" s="755"/>
      <c r="NXO435" s="755"/>
      <c r="NXP435" s="755"/>
      <c r="NXQ435" s="755"/>
      <c r="NXR435" s="755"/>
      <c r="NXS435" s="755"/>
      <c r="NXT435" s="755"/>
      <c r="NXU435" s="755"/>
      <c r="NXV435" s="755"/>
      <c r="NXW435" s="755"/>
      <c r="NXX435" s="755"/>
      <c r="NXY435" s="755"/>
      <c r="NXZ435" s="755"/>
      <c r="NYA435" s="755"/>
      <c r="NYB435" s="755"/>
      <c r="NYC435" s="755"/>
      <c r="NYD435" s="755"/>
      <c r="NYE435" s="755"/>
      <c r="NYF435" s="755"/>
      <c r="NYG435" s="755"/>
      <c r="NYH435" s="755"/>
      <c r="NYI435" s="755"/>
      <c r="NYJ435" s="755"/>
      <c r="NYK435" s="755"/>
      <c r="NYL435" s="755"/>
      <c r="NYM435" s="755"/>
      <c r="NYN435" s="755"/>
      <c r="NYO435" s="755"/>
      <c r="NYP435" s="755"/>
      <c r="NYQ435" s="755"/>
      <c r="NYR435" s="755"/>
      <c r="NYS435" s="755"/>
      <c r="NYT435" s="755"/>
      <c r="NYU435" s="755"/>
      <c r="NYV435" s="755"/>
      <c r="NYW435" s="755"/>
      <c r="NYX435" s="755"/>
      <c r="NYY435" s="755"/>
      <c r="NYZ435" s="755"/>
      <c r="NZA435" s="755"/>
      <c r="NZB435" s="755"/>
      <c r="NZC435" s="755"/>
      <c r="NZD435" s="755"/>
      <c r="NZE435" s="755"/>
      <c r="NZF435" s="755"/>
      <c r="NZG435" s="755"/>
      <c r="NZH435" s="755"/>
      <c r="NZI435" s="755"/>
      <c r="NZJ435" s="755"/>
      <c r="NZK435" s="755"/>
      <c r="NZL435" s="755"/>
      <c r="NZM435" s="755"/>
      <c r="NZN435" s="755"/>
      <c r="NZO435" s="755"/>
      <c r="NZP435" s="755"/>
      <c r="NZQ435" s="755"/>
      <c r="NZR435" s="755"/>
      <c r="NZS435" s="755"/>
      <c r="NZT435" s="755"/>
      <c r="NZU435" s="755"/>
      <c r="NZV435" s="755"/>
      <c r="NZW435" s="755"/>
      <c r="NZX435" s="755"/>
      <c r="NZY435" s="755"/>
      <c r="NZZ435" s="755"/>
      <c r="OAA435" s="755"/>
      <c r="OAB435" s="755"/>
      <c r="OAC435" s="755"/>
      <c r="OAD435" s="755"/>
      <c r="OAE435" s="755"/>
      <c r="OAF435" s="755"/>
      <c r="OAG435" s="755"/>
      <c r="OAH435" s="755"/>
      <c r="OAI435" s="755"/>
      <c r="OAJ435" s="755"/>
      <c r="OAK435" s="755"/>
      <c r="OAL435" s="755"/>
      <c r="OAM435" s="755"/>
      <c r="OAN435" s="755"/>
      <c r="OAO435" s="755"/>
      <c r="OAP435" s="755"/>
      <c r="OAQ435" s="755"/>
      <c r="OAR435" s="755"/>
      <c r="OAS435" s="755"/>
      <c r="OAT435" s="755"/>
      <c r="OAU435" s="755"/>
      <c r="OAV435" s="755"/>
      <c r="OAW435" s="755"/>
      <c r="OAX435" s="755"/>
      <c r="OAY435" s="755"/>
      <c r="OAZ435" s="755"/>
      <c r="OBA435" s="755"/>
      <c r="OBB435" s="755"/>
      <c r="OBC435" s="755"/>
      <c r="OBD435" s="755"/>
      <c r="OBE435" s="755"/>
      <c r="OBF435" s="755"/>
      <c r="OBG435" s="755"/>
      <c r="OBH435" s="755"/>
      <c r="OBI435" s="755"/>
      <c r="OBJ435" s="755"/>
      <c r="OBK435" s="755"/>
      <c r="OBL435" s="755"/>
      <c r="OBM435" s="755"/>
      <c r="OBN435" s="755"/>
      <c r="OBO435" s="755"/>
      <c r="OBP435" s="755"/>
      <c r="OBQ435" s="755"/>
      <c r="OBR435" s="755"/>
      <c r="OBS435" s="755"/>
      <c r="OBT435" s="755"/>
      <c r="OBU435" s="755"/>
      <c r="OBV435" s="755"/>
      <c r="OBW435" s="755"/>
      <c r="OBX435" s="755"/>
      <c r="OBY435" s="755"/>
      <c r="OBZ435" s="755"/>
      <c r="OCA435" s="755"/>
      <c r="OCB435" s="755"/>
      <c r="OCC435" s="755"/>
      <c r="OCD435" s="755"/>
      <c r="OCE435" s="755"/>
      <c r="OCF435" s="755"/>
      <c r="OCG435" s="755"/>
      <c r="OCH435" s="755"/>
      <c r="OCI435" s="755"/>
      <c r="OCJ435" s="755"/>
      <c r="OCK435" s="755"/>
      <c r="OCL435" s="755"/>
      <c r="OCM435" s="755"/>
      <c r="OCN435" s="755"/>
      <c r="OCO435" s="755"/>
      <c r="OCP435" s="755"/>
      <c r="OCQ435" s="755"/>
      <c r="OCR435" s="755"/>
      <c r="OCS435" s="755"/>
      <c r="OCT435" s="755"/>
      <c r="OCU435" s="755"/>
      <c r="OCV435" s="755"/>
      <c r="OCW435" s="755"/>
      <c r="OCX435" s="755"/>
      <c r="OCY435" s="755"/>
      <c r="OCZ435" s="755"/>
      <c r="ODA435" s="755"/>
      <c r="ODB435" s="755"/>
      <c r="ODC435" s="755"/>
      <c r="ODD435" s="755"/>
      <c r="ODE435" s="755"/>
      <c r="ODF435" s="755"/>
      <c r="ODG435" s="755"/>
      <c r="ODH435" s="755"/>
      <c r="ODI435" s="755"/>
      <c r="ODJ435" s="755"/>
      <c r="ODK435" s="755"/>
      <c r="ODL435" s="755"/>
      <c r="ODM435" s="755"/>
      <c r="ODN435" s="755"/>
      <c r="ODO435" s="755"/>
      <c r="ODP435" s="755"/>
      <c r="ODQ435" s="755"/>
      <c r="ODR435" s="755"/>
      <c r="ODS435" s="755"/>
      <c r="ODT435" s="755"/>
      <c r="ODU435" s="755"/>
      <c r="ODV435" s="755"/>
      <c r="ODW435" s="755"/>
      <c r="ODX435" s="755"/>
      <c r="ODY435" s="755"/>
      <c r="ODZ435" s="755"/>
      <c r="OEA435" s="755"/>
      <c r="OEB435" s="755"/>
      <c r="OEC435" s="755"/>
      <c r="OED435" s="755"/>
      <c r="OEE435" s="755"/>
      <c r="OEF435" s="755"/>
      <c r="OEG435" s="755"/>
      <c r="OEH435" s="755"/>
      <c r="OEI435" s="755"/>
      <c r="OEJ435" s="755"/>
      <c r="OEK435" s="755"/>
      <c r="OEL435" s="755"/>
      <c r="OEM435" s="755"/>
      <c r="OEN435" s="755"/>
      <c r="OEO435" s="755"/>
      <c r="OEP435" s="755"/>
      <c r="OEQ435" s="755"/>
      <c r="OER435" s="755"/>
      <c r="OES435" s="755"/>
      <c r="OET435" s="755"/>
      <c r="OEU435" s="755"/>
      <c r="OEV435" s="755"/>
      <c r="OEW435" s="755"/>
      <c r="OEX435" s="755"/>
      <c r="OEY435" s="755"/>
      <c r="OEZ435" s="755"/>
      <c r="OFA435" s="755"/>
      <c r="OFB435" s="755"/>
      <c r="OFC435" s="755"/>
      <c r="OFD435" s="755"/>
      <c r="OFE435" s="755"/>
      <c r="OFF435" s="755"/>
      <c r="OFG435" s="755"/>
      <c r="OFH435" s="755"/>
      <c r="OFI435" s="755"/>
      <c r="OFJ435" s="755"/>
      <c r="OFK435" s="755"/>
      <c r="OFL435" s="755"/>
      <c r="OFM435" s="755"/>
      <c r="OFN435" s="755"/>
      <c r="OFO435" s="755"/>
      <c r="OFP435" s="755"/>
      <c r="OFQ435" s="755"/>
      <c r="OFR435" s="755"/>
      <c r="OFS435" s="755"/>
      <c r="OFT435" s="755"/>
      <c r="OFU435" s="755"/>
      <c r="OFV435" s="755"/>
      <c r="OFW435" s="755"/>
      <c r="OFX435" s="755"/>
      <c r="OFY435" s="755"/>
      <c r="OFZ435" s="755"/>
      <c r="OGA435" s="755"/>
      <c r="OGB435" s="755"/>
      <c r="OGC435" s="755"/>
      <c r="OGD435" s="755"/>
      <c r="OGE435" s="755"/>
      <c r="OGF435" s="755"/>
      <c r="OGG435" s="755"/>
      <c r="OGH435" s="755"/>
      <c r="OGI435" s="755"/>
      <c r="OGJ435" s="755"/>
      <c r="OGK435" s="755"/>
      <c r="OGL435" s="755"/>
      <c r="OGM435" s="755"/>
      <c r="OGN435" s="755"/>
      <c r="OGO435" s="755"/>
      <c r="OGP435" s="755"/>
      <c r="OGQ435" s="755"/>
      <c r="OGR435" s="755"/>
      <c r="OGS435" s="755"/>
      <c r="OGT435" s="755"/>
      <c r="OGU435" s="755"/>
      <c r="OGV435" s="755"/>
      <c r="OGW435" s="755"/>
      <c r="OGX435" s="755"/>
      <c r="OGY435" s="755"/>
      <c r="OGZ435" s="755"/>
      <c r="OHA435" s="755"/>
      <c r="OHB435" s="755"/>
      <c r="OHC435" s="755"/>
      <c r="OHD435" s="755"/>
      <c r="OHE435" s="755"/>
      <c r="OHF435" s="755"/>
      <c r="OHG435" s="755"/>
      <c r="OHH435" s="755"/>
      <c r="OHI435" s="755"/>
      <c r="OHJ435" s="755"/>
      <c r="OHK435" s="755"/>
      <c r="OHL435" s="755"/>
      <c r="OHM435" s="755"/>
      <c r="OHN435" s="755"/>
      <c r="OHO435" s="755"/>
      <c r="OHP435" s="755"/>
      <c r="OHQ435" s="755"/>
      <c r="OHR435" s="755"/>
      <c r="OHS435" s="755"/>
      <c r="OHT435" s="755"/>
      <c r="OHU435" s="755"/>
      <c r="OHV435" s="755"/>
      <c r="OHW435" s="755"/>
      <c r="OHX435" s="755"/>
      <c r="OHY435" s="755"/>
      <c r="OHZ435" s="755"/>
      <c r="OIA435" s="755"/>
      <c r="OIB435" s="755"/>
      <c r="OIC435" s="755"/>
      <c r="OID435" s="755"/>
      <c r="OIE435" s="755"/>
      <c r="OIF435" s="755"/>
      <c r="OIG435" s="755"/>
      <c r="OIH435" s="755"/>
      <c r="OII435" s="755"/>
      <c r="OIJ435" s="755"/>
      <c r="OIK435" s="755"/>
      <c r="OIL435" s="755"/>
      <c r="OIM435" s="755"/>
      <c r="OIN435" s="755"/>
      <c r="OIO435" s="755"/>
      <c r="OIP435" s="755"/>
      <c r="OIQ435" s="755"/>
      <c r="OIR435" s="755"/>
      <c r="OIS435" s="755"/>
      <c r="OIT435" s="755"/>
      <c r="OIU435" s="755"/>
      <c r="OIV435" s="755"/>
      <c r="OIW435" s="755"/>
      <c r="OIX435" s="755"/>
      <c r="OIY435" s="755"/>
      <c r="OIZ435" s="755"/>
      <c r="OJA435" s="755"/>
      <c r="OJB435" s="755"/>
      <c r="OJC435" s="755"/>
      <c r="OJD435" s="755"/>
      <c r="OJE435" s="755"/>
      <c r="OJF435" s="755"/>
      <c r="OJG435" s="755"/>
      <c r="OJH435" s="755"/>
      <c r="OJI435" s="755"/>
      <c r="OJJ435" s="755"/>
      <c r="OJK435" s="755"/>
      <c r="OJL435" s="755"/>
      <c r="OJM435" s="755"/>
      <c r="OJN435" s="755"/>
      <c r="OJO435" s="755"/>
      <c r="OJP435" s="755"/>
      <c r="OJQ435" s="755"/>
      <c r="OJR435" s="755"/>
      <c r="OJS435" s="755"/>
      <c r="OJT435" s="755"/>
      <c r="OJU435" s="755"/>
      <c r="OJV435" s="755"/>
      <c r="OJW435" s="755"/>
      <c r="OJX435" s="755"/>
      <c r="OJY435" s="755"/>
      <c r="OJZ435" s="755"/>
      <c r="OKA435" s="755"/>
      <c r="OKB435" s="755"/>
      <c r="OKC435" s="755"/>
      <c r="OKD435" s="755"/>
      <c r="OKE435" s="755"/>
      <c r="OKF435" s="755"/>
      <c r="OKG435" s="755"/>
      <c r="OKH435" s="755"/>
      <c r="OKI435" s="755"/>
      <c r="OKJ435" s="755"/>
      <c r="OKK435" s="755"/>
      <c r="OKL435" s="755"/>
      <c r="OKM435" s="755"/>
      <c r="OKN435" s="755"/>
      <c r="OKO435" s="755"/>
      <c r="OKP435" s="755"/>
      <c r="OKQ435" s="755"/>
      <c r="OKR435" s="755"/>
      <c r="OKS435" s="755"/>
      <c r="OKT435" s="755"/>
      <c r="OKU435" s="755"/>
      <c r="OKV435" s="755"/>
      <c r="OKW435" s="755"/>
      <c r="OKX435" s="755"/>
      <c r="OKY435" s="755"/>
      <c r="OKZ435" s="755"/>
      <c r="OLA435" s="755"/>
      <c r="OLB435" s="755"/>
      <c r="OLC435" s="755"/>
      <c r="OLD435" s="755"/>
      <c r="OLE435" s="755"/>
      <c r="OLF435" s="755"/>
      <c r="OLG435" s="755"/>
      <c r="OLH435" s="755"/>
      <c r="OLI435" s="755"/>
      <c r="OLJ435" s="755"/>
      <c r="OLK435" s="755"/>
      <c r="OLL435" s="755"/>
      <c r="OLM435" s="755"/>
      <c r="OLN435" s="755"/>
      <c r="OLO435" s="755"/>
      <c r="OLP435" s="755"/>
      <c r="OLQ435" s="755"/>
      <c r="OLR435" s="755"/>
      <c r="OLS435" s="755"/>
      <c r="OLT435" s="755"/>
      <c r="OLU435" s="755"/>
      <c r="OLV435" s="755"/>
      <c r="OLW435" s="755"/>
      <c r="OLX435" s="755"/>
      <c r="OLY435" s="755"/>
      <c r="OLZ435" s="755"/>
      <c r="OMA435" s="755"/>
      <c r="OMB435" s="755"/>
      <c r="OMC435" s="755"/>
      <c r="OMD435" s="755"/>
      <c r="OME435" s="755"/>
      <c r="OMF435" s="755"/>
      <c r="OMG435" s="755"/>
      <c r="OMH435" s="755"/>
      <c r="OMI435" s="755"/>
      <c r="OMJ435" s="755"/>
      <c r="OMK435" s="755"/>
      <c r="OML435" s="755"/>
      <c r="OMM435" s="755"/>
      <c r="OMN435" s="755"/>
      <c r="OMO435" s="755"/>
      <c r="OMP435" s="755"/>
      <c r="OMQ435" s="755"/>
      <c r="OMR435" s="755"/>
      <c r="OMS435" s="755"/>
      <c r="OMT435" s="755"/>
      <c r="OMU435" s="755"/>
      <c r="OMV435" s="755"/>
      <c r="OMW435" s="755"/>
      <c r="OMX435" s="755"/>
      <c r="OMY435" s="755"/>
      <c r="OMZ435" s="755"/>
      <c r="ONA435" s="755"/>
      <c r="ONB435" s="755"/>
      <c r="ONC435" s="755"/>
      <c r="OND435" s="755"/>
      <c r="ONE435" s="755"/>
      <c r="ONF435" s="755"/>
      <c r="ONG435" s="755"/>
      <c r="ONH435" s="755"/>
      <c r="ONI435" s="755"/>
      <c r="ONJ435" s="755"/>
      <c r="ONK435" s="755"/>
      <c r="ONL435" s="755"/>
      <c r="ONM435" s="755"/>
      <c r="ONN435" s="755"/>
      <c r="ONO435" s="755"/>
      <c r="ONP435" s="755"/>
      <c r="ONQ435" s="755"/>
      <c r="ONR435" s="755"/>
      <c r="ONS435" s="755"/>
      <c r="ONT435" s="755"/>
      <c r="ONU435" s="755"/>
      <c r="ONV435" s="755"/>
      <c r="ONW435" s="755"/>
      <c r="ONX435" s="755"/>
      <c r="ONY435" s="755"/>
      <c r="ONZ435" s="755"/>
      <c r="OOA435" s="755"/>
      <c r="OOB435" s="755"/>
      <c r="OOC435" s="755"/>
      <c r="OOD435" s="755"/>
      <c r="OOE435" s="755"/>
      <c r="OOF435" s="755"/>
      <c r="OOG435" s="755"/>
      <c r="OOH435" s="755"/>
      <c r="OOI435" s="755"/>
      <c r="OOJ435" s="755"/>
      <c r="OOK435" s="755"/>
      <c r="OOL435" s="755"/>
      <c r="OOM435" s="755"/>
      <c r="OON435" s="755"/>
      <c r="OOO435" s="755"/>
      <c r="OOP435" s="755"/>
      <c r="OOQ435" s="755"/>
      <c r="OOR435" s="755"/>
      <c r="OOS435" s="755"/>
      <c r="OOT435" s="755"/>
      <c r="OOU435" s="755"/>
      <c r="OOV435" s="755"/>
      <c r="OOW435" s="755"/>
      <c r="OOX435" s="755"/>
      <c r="OOY435" s="755"/>
      <c r="OOZ435" s="755"/>
      <c r="OPA435" s="755"/>
      <c r="OPB435" s="755"/>
      <c r="OPC435" s="755"/>
      <c r="OPD435" s="755"/>
      <c r="OPE435" s="755"/>
      <c r="OPF435" s="755"/>
      <c r="OPG435" s="755"/>
      <c r="OPH435" s="755"/>
      <c r="OPI435" s="755"/>
      <c r="OPJ435" s="755"/>
      <c r="OPK435" s="755"/>
      <c r="OPL435" s="755"/>
      <c r="OPM435" s="755"/>
      <c r="OPN435" s="755"/>
      <c r="OPO435" s="755"/>
      <c r="OPP435" s="755"/>
      <c r="OPQ435" s="755"/>
      <c r="OPR435" s="755"/>
      <c r="OPS435" s="755"/>
      <c r="OPT435" s="755"/>
      <c r="OPU435" s="755"/>
      <c r="OPV435" s="755"/>
      <c r="OPW435" s="755"/>
      <c r="OPX435" s="755"/>
      <c r="OPY435" s="755"/>
      <c r="OPZ435" s="755"/>
      <c r="OQA435" s="755"/>
      <c r="OQB435" s="755"/>
      <c r="OQC435" s="755"/>
      <c r="OQD435" s="755"/>
      <c r="OQE435" s="755"/>
      <c r="OQF435" s="755"/>
      <c r="OQG435" s="755"/>
      <c r="OQH435" s="755"/>
      <c r="OQI435" s="755"/>
      <c r="OQJ435" s="755"/>
      <c r="OQK435" s="755"/>
      <c r="OQL435" s="755"/>
      <c r="OQM435" s="755"/>
      <c r="OQN435" s="755"/>
      <c r="OQO435" s="755"/>
      <c r="OQP435" s="755"/>
      <c r="OQQ435" s="755"/>
      <c r="OQR435" s="755"/>
      <c r="OQS435" s="755"/>
      <c r="OQT435" s="755"/>
      <c r="OQU435" s="755"/>
      <c r="OQV435" s="755"/>
      <c r="OQW435" s="755"/>
      <c r="OQX435" s="755"/>
      <c r="OQY435" s="755"/>
      <c r="OQZ435" s="755"/>
      <c r="ORA435" s="755"/>
      <c r="ORB435" s="755"/>
      <c r="ORC435" s="755"/>
      <c r="ORD435" s="755"/>
      <c r="ORE435" s="755"/>
      <c r="ORF435" s="755"/>
      <c r="ORG435" s="755"/>
      <c r="ORH435" s="755"/>
      <c r="ORI435" s="755"/>
      <c r="ORJ435" s="755"/>
      <c r="ORK435" s="755"/>
      <c r="ORL435" s="755"/>
      <c r="ORM435" s="755"/>
      <c r="ORN435" s="755"/>
      <c r="ORO435" s="755"/>
      <c r="ORP435" s="755"/>
      <c r="ORQ435" s="755"/>
      <c r="ORR435" s="755"/>
      <c r="ORS435" s="755"/>
      <c r="ORT435" s="755"/>
      <c r="ORU435" s="755"/>
      <c r="ORV435" s="755"/>
      <c r="ORW435" s="755"/>
      <c r="ORX435" s="755"/>
      <c r="ORY435" s="755"/>
      <c r="ORZ435" s="755"/>
      <c r="OSA435" s="755"/>
      <c r="OSB435" s="755"/>
      <c r="OSC435" s="755"/>
      <c r="OSD435" s="755"/>
      <c r="OSE435" s="755"/>
      <c r="OSF435" s="755"/>
      <c r="OSG435" s="755"/>
      <c r="OSH435" s="755"/>
      <c r="OSI435" s="755"/>
      <c r="OSJ435" s="755"/>
      <c r="OSK435" s="755"/>
      <c r="OSL435" s="755"/>
      <c r="OSM435" s="755"/>
      <c r="OSN435" s="755"/>
      <c r="OSO435" s="755"/>
      <c r="OSP435" s="755"/>
      <c r="OSQ435" s="755"/>
      <c r="OSR435" s="755"/>
      <c r="OSS435" s="755"/>
      <c r="OST435" s="755"/>
      <c r="OSU435" s="755"/>
      <c r="OSV435" s="755"/>
      <c r="OSW435" s="755"/>
      <c r="OSX435" s="755"/>
      <c r="OSY435" s="755"/>
      <c r="OSZ435" s="755"/>
      <c r="OTA435" s="755"/>
      <c r="OTB435" s="755"/>
      <c r="OTC435" s="755"/>
      <c r="OTD435" s="755"/>
      <c r="OTE435" s="755"/>
      <c r="OTF435" s="755"/>
      <c r="OTG435" s="755"/>
      <c r="OTH435" s="755"/>
      <c r="OTI435" s="755"/>
      <c r="OTJ435" s="755"/>
      <c r="OTK435" s="755"/>
      <c r="OTL435" s="755"/>
      <c r="OTM435" s="755"/>
      <c r="OTN435" s="755"/>
      <c r="OTO435" s="755"/>
      <c r="OTP435" s="755"/>
      <c r="OTQ435" s="755"/>
      <c r="OTR435" s="755"/>
      <c r="OTS435" s="755"/>
      <c r="OTT435" s="755"/>
      <c r="OTU435" s="755"/>
      <c r="OTV435" s="755"/>
      <c r="OTW435" s="755"/>
      <c r="OTX435" s="755"/>
      <c r="OTY435" s="755"/>
      <c r="OTZ435" s="755"/>
      <c r="OUA435" s="755"/>
      <c r="OUB435" s="755"/>
      <c r="OUC435" s="755"/>
      <c r="OUD435" s="755"/>
      <c r="OUE435" s="755"/>
      <c r="OUF435" s="755"/>
      <c r="OUG435" s="755"/>
      <c r="OUH435" s="755"/>
      <c r="OUI435" s="755"/>
      <c r="OUJ435" s="755"/>
      <c r="OUK435" s="755"/>
      <c r="OUL435" s="755"/>
      <c r="OUM435" s="755"/>
      <c r="OUN435" s="755"/>
      <c r="OUO435" s="755"/>
      <c r="OUP435" s="755"/>
      <c r="OUQ435" s="755"/>
      <c r="OUR435" s="755"/>
      <c r="OUS435" s="755"/>
      <c r="OUT435" s="755"/>
      <c r="OUU435" s="755"/>
      <c r="OUV435" s="755"/>
      <c r="OUW435" s="755"/>
      <c r="OUX435" s="755"/>
      <c r="OUY435" s="755"/>
      <c r="OUZ435" s="755"/>
      <c r="OVA435" s="755"/>
      <c r="OVB435" s="755"/>
      <c r="OVC435" s="755"/>
      <c r="OVD435" s="755"/>
      <c r="OVE435" s="755"/>
      <c r="OVF435" s="755"/>
      <c r="OVG435" s="755"/>
      <c r="OVH435" s="755"/>
      <c r="OVI435" s="755"/>
      <c r="OVJ435" s="755"/>
      <c r="OVK435" s="755"/>
      <c r="OVL435" s="755"/>
      <c r="OVM435" s="755"/>
      <c r="OVN435" s="755"/>
      <c r="OVO435" s="755"/>
      <c r="OVP435" s="755"/>
      <c r="OVQ435" s="755"/>
      <c r="OVR435" s="755"/>
      <c r="OVS435" s="755"/>
      <c r="OVT435" s="755"/>
      <c r="OVU435" s="755"/>
      <c r="OVV435" s="755"/>
      <c r="OVW435" s="755"/>
      <c r="OVX435" s="755"/>
      <c r="OVY435" s="755"/>
      <c r="OVZ435" s="755"/>
      <c r="OWA435" s="755"/>
      <c r="OWB435" s="755"/>
      <c r="OWC435" s="755"/>
      <c r="OWD435" s="755"/>
      <c r="OWE435" s="755"/>
      <c r="OWF435" s="755"/>
      <c r="OWG435" s="755"/>
      <c r="OWH435" s="755"/>
      <c r="OWI435" s="755"/>
      <c r="OWJ435" s="755"/>
      <c r="OWK435" s="755"/>
      <c r="OWL435" s="755"/>
      <c r="OWM435" s="755"/>
      <c r="OWN435" s="755"/>
      <c r="OWO435" s="755"/>
      <c r="OWP435" s="755"/>
      <c r="OWQ435" s="755"/>
      <c r="OWR435" s="755"/>
      <c r="OWS435" s="755"/>
      <c r="OWT435" s="755"/>
      <c r="OWU435" s="755"/>
      <c r="OWV435" s="755"/>
      <c r="OWW435" s="755"/>
      <c r="OWX435" s="755"/>
      <c r="OWY435" s="755"/>
      <c r="OWZ435" s="755"/>
      <c r="OXA435" s="755"/>
      <c r="OXB435" s="755"/>
      <c r="OXC435" s="755"/>
      <c r="OXD435" s="755"/>
      <c r="OXE435" s="755"/>
      <c r="OXF435" s="755"/>
      <c r="OXG435" s="755"/>
      <c r="OXH435" s="755"/>
      <c r="OXI435" s="755"/>
      <c r="OXJ435" s="755"/>
      <c r="OXK435" s="755"/>
      <c r="OXL435" s="755"/>
      <c r="OXM435" s="755"/>
      <c r="OXN435" s="755"/>
      <c r="OXO435" s="755"/>
      <c r="OXP435" s="755"/>
      <c r="OXQ435" s="755"/>
      <c r="OXR435" s="755"/>
      <c r="OXS435" s="755"/>
      <c r="OXT435" s="755"/>
      <c r="OXU435" s="755"/>
      <c r="OXV435" s="755"/>
      <c r="OXW435" s="755"/>
      <c r="OXX435" s="755"/>
      <c r="OXY435" s="755"/>
      <c r="OXZ435" s="755"/>
      <c r="OYA435" s="755"/>
      <c r="OYB435" s="755"/>
      <c r="OYC435" s="755"/>
      <c r="OYD435" s="755"/>
      <c r="OYE435" s="755"/>
      <c r="OYF435" s="755"/>
      <c r="OYG435" s="755"/>
      <c r="OYH435" s="755"/>
      <c r="OYI435" s="755"/>
      <c r="OYJ435" s="755"/>
      <c r="OYK435" s="755"/>
      <c r="OYL435" s="755"/>
      <c r="OYM435" s="755"/>
      <c r="OYN435" s="755"/>
      <c r="OYO435" s="755"/>
      <c r="OYP435" s="755"/>
      <c r="OYQ435" s="755"/>
      <c r="OYR435" s="755"/>
      <c r="OYS435" s="755"/>
      <c r="OYT435" s="755"/>
      <c r="OYU435" s="755"/>
      <c r="OYV435" s="755"/>
      <c r="OYW435" s="755"/>
      <c r="OYX435" s="755"/>
      <c r="OYY435" s="755"/>
      <c r="OYZ435" s="755"/>
      <c r="OZA435" s="755"/>
      <c r="OZB435" s="755"/>
      <c r="OZC435" s="755"/>
      <c r="OZD435" s="755"/>
      <c r="OZE435" s="755"/>
      <c r="OZF435" s="755"/>
      <c r="OZG435" s="755"/>
      <c r="OZH435" s="755"/>
      <c r="OZI435" s="755"/>
      <c r="OZJ435" s="755"/>
      <c r="OZK435" s="755"/>
      <c r="OZL435" s="755"/>
      <c r="OZM435" s="755"/>
      <c r="OZN435" s="755"/>
      <c r="OZO435" s="755"/>
      <c r="OZP435" s="755"/>
      <c r="OZQ435" s="755"/>
      <c r="OZR435" s="755"/>
      <c r="OZS435" s="755"/>
      <c r="OZT435" s="755"/>
      <c r="OZU435" s="755"/>
      <c r="OZV435" s="755"/>
      <c r="OZW435" s="755"/>
      <c r="OZX435" s="755"/>
      <c r="OZY435" s="755"/>
      <c r="OZZ435" s="755"/>
      <c r="PAA435" s="755"/>
      <c r="PAB435" s="755"/>
      <c r="PAC435" s="755"/>
      <c r="PAD435" s="755"/>
      <c r="PAE435" s="755"/>
      <c r="PAF435" s="755"/>
      <c r="PAG435" s="755"/>
      <c r="PAH435" s="755"/>
      <c r="PAI435" s="755"/>
      <c r="PAJ435" s="755"/>
      <c r="PAK435" s="755"/>
      <c r="PAL435" s="755"/>
      <c r="PAM435" s="755"/>
      <c r="PAN435" s="755"/>
      <c r="PAO435" s="755"/>
      <c r="PAP435" s="755"/>
      <c r="PAQ435" s="755"/>
      <c r="PAR435" s="755"/>
      <c r="PAS435" s="755"/>
      <c r="PAT435" s="755"/>
      <c r="PAU435" s="755"/>
      <c r="PAV435" s="755"/>
      <c r="PAW435" s="755"/>
      <c r="PAX435" s="755"/>
      <c r="PAY435" s="755"/>
      <c r="PAZ435" s="755"/>
      <c r="PBA435" s="755"/>
      <c r="PBB435" s="755"/>
      <c r="PBC435" s="755"/>
      <c r="PBD435" s="755"/>
      <c r="PBE435" s="755"/>
      <c r="PBF435" s="755"/>
      <c r="PBG435" s="755"/>
      <c r="PBH435" s="755"/>
      <c r="PBI435" s="755"/>
      <c r="PBJ435" s="755"/>
      <c r="PBK435" s="755"/>
      <c r="PBL435" s="755"/>
      <c r="PBM435" s="755"/>
      <c r="PBN435" s="755"/>
      <c r="PBO435" s="755"/>
      <c r="PBP435" s="755"/>
      <c r="PBQ435" s="755"/>
      <c r="PBR435" s="755"/>
      <c r="PBS435" s="755"/>
      <c r="PBT435" s="755"/>
      <c r="PBU435" s="755"/>
      <c r="PBV435" s="755"/>
      <c r="PBW435" s="755"/>
      <c r="PBX435" s="755"/>
      <c r="PBY435" s="755"/>
      <c r="PBZ435" s="755"/>
      <c r="PCA435" s="755"/>
      <c r="PCB435" s="755"/>
      <c r="PCC435" s="755"/>
      <c r="PCD435" s="755"/>
      <c r="PCE435" s="755"/>
      <c r="PCF435" s="755"/>
      <c r="PCG435" s="755"/>
      <c r="PCH435" s="755"/>
      <c r="PCI435" s="755"/>
      <c r="PCJ435" s="755"/>
      <c r="PCK435" s="755"/>
      <c r="PCL435" s="755"/>
      <c r="PCM435" s="755"/>
      <c r="PCN435" s="755"/>
      <c r="PCO435" s="755"/>
      <c r="PCP435" s="755"/>
      <c r="PCQ435" s="755"/>
      <c r="PCR435" s="755"/>
      <c r="PCS435" s="755"/>
      <c r="PCT435" s="755"/>
      <c r="PCU435" s="755"/>
      <c r="PCV435" s="755"/>
      <c r="PCW435" s="755"/>
      <c r="PCX435" s="755"/>
      <c r="PCY435" s="755"/>
      <c r="PCZ435" s="755"/>
      <c r="PDA435" s="755"/>
      <c r="PDB435" s="755"/>
      <c r="PDC435" s="755"/>
      <c r="PDD435" s="755"/>
      <c r="PDE435" s="755"/>
      <c r="PDF435" s="755"/>
      <c r="PDG435" s="755"/>
      <c r="PDH435" s="755"/>
      <c r="PDI435" s="755"/>
      <c r="PDJ435" s="755"/>
      <c r="PDK435" s="755"/>
      <c r="PDL435" s="755"/>
      <c r="PDM435" s="755"/>
      <c r="PDN435" s="755"/>
      <c r="PDO435" s="755"/>
      <c r="PDP435" s="755"/>
      <c r="PDQ435" s="755"/>
      <c r="PDR435" s="755"/>
      <c r="PDS435" s="755"/>
      <c r="PDT435" s="755"/>
      <c r="PDU435" s="755"/>
      <c r="PDV435" s="755"/>
      <c r="PDW435" s="755"/>
      <c r="PDX435" s="755"/>
      <c r="PDY435" s="755"/>
      <c r="PDZ435" s="755"/>
      <c r="PEA435" s="755"/>
      <c r="PEB435" s="755"/>
      <c r="PEC435" s="755"/>
      <c r="PED435" s="755"/>
      <c r="PEE435" s="755"/>
      <c r="PEF435" s="755"/>
      <c r="PEG435" s="755"/>
      <c r="PEH435" s="755"/>
      <c r="PEI435" s="755"/>
      <c r="PEJ435" s="755"/>
      <c r="PEK435" s="755"/>
      <c r="PEL435" s="755"/>
      <c r="PEM435" s="755"/>
      <c r="PEN435" s="755"/>
      <c r="PEO435" s="755"/>
      <c r="PEP435" s="755"/>
      <c r="PEQ435" s="755"/>
      <c r="PER435" s="755"/>
      <c r="PES435" s="755"/>
      <c r="PET435" s="755"/>
      <c r="PEU435" s="755"/>
      <c r="PEV435" s="755"/>
      <c r="PEW435" s="755"/>
      <c r="PEX435" s="755"/>
      <c r="PEY435" s="755"/>
      <c r="PEZ435" s="755"/>
      <c r="PFA435" s="755"/>
      <c r="PFB435" s="755"/>
      <c r="PFC435" s="755"/>
      <c r="PFD435" s="755"/>
      <c r="PFE435" s="755"/>
      <c r="PFF435" s="755"/>
      <c r="PFG435" s="755"/>
      <c r="PFH435" s="755"/>
      <c r="PFI435" s="755"/>
      <c r="PFJ435" s="755"/>
      <c r="PFK435" s="755"/>
      <c r="PFL435" s="755"/>
      <c r="PFM435" s="755"/>
      <c r="PFN435" s="755"/>
      <c r="PFO435" s="755"/>
      <c r="PFP435" s="755"/>
      <c r="PFQ435" s="755"/>
      <c r="PFR435" s="755"/>
      <c r="PFS435" s="755"/>
      <c r="PFT435" s="755"/>
      <c r="PFU435" s="755"/>
      <c r="PFV435" s="755"/>
      <c r="PFW435" s="755"/>
      <c r="PFX435" s="755"/>
      <c r="PFY435" s="755"/>
      <c r="PFZ435" s="755"/>
      <c r="PGA435" s="755"/>
      <c r="PGB435" s="755"/>
      <c r="PGC435" s="755"/>
      <c r="PGD435" s="755"/>
      <c r="PGE435" s="755"/>
      <c r="PGF435" s="755"/>
      <c r="PGG435" s="755"/>
      <c r="PGH435" s="755"/>
      <c r="PGI435" s="755"/>
      <c r="PGJ435" s="755"/>
      <c r="PGK435" s="755"/>
      <c r="PGL435" s="755"/>
      <c r="PGM435" s="755"/>
      <c r="PGN435" s="755"/>
      <c r="PGO435" s="755"/>
      <c r="PGP435" s="755"/>
      <c r="PGQ435" s="755"/>
      <c r="PGR435" s="755"/>
      <c r="PGS435" s="755"/>
      <c r="PGT435" s="755"/>
      <c r="PGU435" s="755"/>
      <c r="PGV435" s="755"/>
      <c r="PGW435" s="755"/>
      <c r="PGX435" s="755"/>
      <c r="PGY435" s="755"/>
      <c r="PGZ435" s="755"/>
      <c r="PHA435" s="755"/>
      <c r="PHB435" s="755"/>
      <c r="PHC435" s="755"/>
      <c r="PHD435" s="755"/>
      <c r="PHE435" s="755"/>
      <c r="PHF435" s="755"/>
      <c r="PHG435" s="755"/>
      <c r="PHH435" s="755"/>
      <c r="PHI435" s="755"/>
      <c r="PHJ435" s="755"/>
      <c r="PHK435" s="755"/>
      <c r="PHL435" s="755"/>
      <c r="PHM435" s="755"/>
      <c r="PHN435" s="755"/>
      <c r="PHO435" s="755"/>
      <c r="PHP435" s="755"/>
      <c r="PHQ435" s="755"/>
      <c r="PHR435" s="755"/>
      <c r="PHS435" s="755"/>
      <c r="PHT435" s="755"/>
      <c r="PHU435" s="755"/>
      <c r="PHV435" s="755"/>
      <c r="PHW435" s="755"/>
      <c r="PHX435" s="755"/>
      <c r="PHY435" s="755"/>
      <c r="PHZ435" s="755"/>
      <c r="PIA435" s="755"/>
      <c r="PIB435" s="755"/>
      <c r="PIC435" s="755"/>
      <c r="PID435" s="755"/>
      <c r="PIE435" s="755"/>
      <c r="PIF435" s="755"/>
      <c r="PIG435" s="755"/>
      <c r="PIH435" s="755"/>
      <c r="PII435" s="755"/>
      <c r="PIJ435" s="755"/>
      <c r="PIK435" s="755"/>
      <c r="PIL435" s="755"/>
      <c r="PIM435" s="755"/>
      <c r="PIN435" s="755"/>
      <c r="PIO435" s="755"/>
      <c r="PIP435" s="755"/>
      <c r="PIQ435" s="755"/>
      <c r="PIR435" s="755"/>
      <c r="PIS435" s="755"/>
      <c r="PIT435" s="755"/>
      <c r="PIU435" s="755"/>
      <c r="PIV435" s="755"/>
      <c r="PIW435" s="755"/>
      <c r="PIX435" s="755"/>
      <c r="PIY435" s="755"/>
      <c r="PIZ435" s="755"/>
      <c r="PJA435" s="755"/>
      <c r="PJB435" s="755"/>
      <c r="PJC435" s="755"/>
      <c r="PJD435" s="755"/>
      <c r="PJE435" s="755"/>
      <c r="PJF435" s="755"/>
      <c r="PJG435" s="755"/>
      <c r="PJH435" s="755"/>
      <c r="PJI435" s="755"/>
      <c r="PJJ435" s="755"/>
      <c r="PJK435" s="755"/>
      <c r="PJL435" s="755"/>
      <c r="PJM435" s="755"/>
      <c r="PJN435" s="755"/>
      <c r="PJO435" s="755"/>
      <c r="PJP435" s="755"/>
      <c r="PJQ435" s="755"/>
      <c r="PJR435" s="755"/>
      <c r="PJS435" s="755"/>
      <c r="PJT435" s="755"/>
      <c r="PJU435" s="755"/>
      <c r="PJV435" s="755"/>
      <c r="PJW435" s="755"/>
      <c r="PJX435" s="755"/>
      <c r="PJY435" s="755"/>
      <c r="PJZ435" s="755"/>
      <c r="PKA435" s="755"/>
      <c r="PKB435" s="755"/>
      <c r="PKC435" s="755"/>
      <c r="PKD435" s="755"/>
      <c r="PKE435" s="755"/>
      <c r="PKF435" s="755"/>
      <c r="PKG435" s="755"/>
      <c r="PKH435" s="755"/>
      <c r="PKI435" s="755"/>
      <c r="PKJ435" s="755"/>
      <c r="PKK435" s="755"/>
      <c r="PKL435" s="755"/>
      <c r="PKM435" s="755"/>
      <c r="PKN435" s="755"/>
      <c r="PKO435" s="755"/>
      <c r="PKP435" s="755"/>
      <c r="PKQ435" s="755"/>
      <c r="PKR435" s="755"/>
      <c r="PKS435" s="755"/>
      <c r="PKT435" s="755"/>
      <c r="PKU435" s="755"/>
      <c r="PKV435" s="755"/>
      <c r="PKW435" s="755"/>
      <c r="PKX435" s="755"/>
      <c r="PKY435" s="755"/>
      <c r="PKZ435" s="755"/>
      <c r="PLA435" s="755"/>
      <c r="PLB435" s="755"/>
      <c r="PLC435" s="755"/>
      <c r="PLD435" s="755"/>
      <c r="PLE435" s="755"/>
      <c r="PLF435" s="755"/>
      <c r="PLG435" s="755"/>
      <c r="PLH435" s="755"/>
      <c r="PLI435" s="755"/>
      <c r="PLJ435" s="755"/>
      <c r="PLK435" s="755"/>
      <c r="PLL435" s="755"/>
      <c r="PLM435" s="755"/>
      <c r="PLN435" s="755"/>
      <c r="PLO435" s="755"/>
      <c r="PLP435" s="755"/>
      <c r="PLQ435" s="755"/>
      <c r="PLR435" s="755"/>
      <c r="PLS435" s="755"/>
      <c r="PLT435" s="755"/>
      <c r="PLU435" s="755"/>
      <c r="PLV435" s="755"/>
      <c r="PLW435" s="755"/>
      <c r="PLX435" s="755"/>
      <c r="PLY435" s="755"/>
      <c r="PLZ435" s="755"/>
      <c r="PMA435" s="755"/>
      <c r="PMB435" s="755"/>
      <c r="PMC435" s="755"/>
      <c r="PMD435" s="755"/>
      <c r="PME435" s="755"/>
      <c r="PMF435" s="755"/>
      <c r="PMG435" s="755"/>
      <c r="PMH435" s="755"/>
      <c r="PMI435" s="755"/>
      <c r="PMJ435" s="755"/>
      <c r="PMK435" s="755"/>
      <c r="PML435" s="755"/>
      <c r="PMM435" s="755"/>
      <c r="PMN435" s="755"/>
      <c r="PMO435" s="755"/>
      <c r="PMP435" s="755"/>
      <c r="PMQ435" s="755"/>
      <c r="PMR435" s="755"/>
      <c r="PMS435" s="755"/>
      <c r="PMT435" s="755"/>
      <c r="PMU435" s="755"/>
      <c r="PMV435" s="755"/>
      <c r="PMW435" s="755"/>
      <c r="PMX435" s="755"/>
      <c r="PMY435" s="755"/>
      <c r="PMZ435" s="755"/>
      <c r="PNA435" s="755"/>
      <c r="PNB435" s="755"/>
      <c r="PNC435" s="755"/>
      <c r="PND435" s="755"/>
      <c r="PNE435" s="755"/>
      <c r="PNF435" s="755"/>
      <c r="PNG435" s="755"/>
      <c r="PNH435" s="755"/>
      <c r="PNI435" s="755"/>
      <c r="PNJ435" s="755"/>
      <c r="PNK435" s="755"/>
      <c r="PNL435" s="755"/>
      <c r="PNM435" s="755"/>
      <c r="PNN435" s="755"/>
      <c r="PNO435" s="755"/>
      <c r="PNP435" s="755"/>
      <c r="PNQ435" s="755"/>
      <c r="PNR435" s="755"/>
      <c r="PNS435" s="755"/>
      <c r="PNT435" s="755"/>
      <c r="PNU435" s="755"/>
      <c r="PNV435" s="755"/>
      <c r="PNW435" s="755"/>
      <c r="PNX435" s="755"/>
      <c r="PNY435" s="755"/>
      <c r="PNZ435" s="755"/>
      <c r="POA435" s="755"/>
      <c r="POB435" s="755"/>
      <c r="POC435" s="755"/>
      <c r="POD435" s="755"/>
      <c r="POE435" s="755"/>
      <c r="POF435" s="755"/>
      <c r="POG435" s="755"/>
      <c r="POH435" s="755"/>
      <c r="POI435" s="755"/>
      <c r="POJ435" s="755"/>
      <c r="POK435" s="755"/>
      <c r="POL435" s="755"/>
      <c r="POM435" s="755"/>
      <c r="PON435" s="755"/>
      <c r="POO435" s="755"/>
      <c r="POP435" s="755"/>
      <c r="POQ435" s="755"/>
      <c r="POR435" s="755"/>
      <c r="POS435" s="755"/>
      <c r="POT435" s="755"/>
      <c r="POU435" s="755"/>
      <c r="POV435" s="755"/>
      <c r="POW435" s="755"/>
      <c r="POX435" s="755"/>
      <c r="POY435" s="755"/>
      <c r="POZ435" s="755"/>
      <c r="PPA435" s="755"/>
      <c r="PPB435" s="755"/>
      <c r="PPC435" s="755"/>
      <c r="PPD435" s="755"/>
      <c r="PPE435" s="755"/>
      <c r="PPF435" s="755"/>
      <c r="PPG435" s="755"/>
      <c r="PPH435" s="755"/>
      <c r="PPI435" s="755"/>
      <c r="PPJ435" s="755"/>
      <c r="PPK435" s="755"/>
      <c r="PPL435" s="755"/>
      <c r="PPM435" s="755"/>
      <c r="PPN435" s="755"/>
      <c r="PPO435" s="755"/>
      <c r="PPP435" s="755"/>
      <c r="PPQ435" s="755"/>
      <c r="PPR435" s="755"/>
      <c r="PPS435" s="755"/>
      <c r="PPT435" s="755"/>
      <c r="PPU435" s="755"/>
      <c r="PPV435" s="755"/>
      <c r="PPW435" s="755"/>
      <c r="PPX435" s="755"/>
      <c r="PPY435" s="755"/>
      <c r="PPZ435" s="755"/>
      <c r="PQA435" s="755"/>
      <c r="PQB435" s="755"/>
      <c r="PQC435" s="755"/>
      <c r="PQD435" s="755"/>
      <c r="PQE435" s="755"/>
      <c r="PQF435" s="755"/>
      <c r="PQG435" s="755"/>
      <c r="PQH435" s="755"/>
      <c r="PQI435" s="755"/>
      <c r="PQJ435" s="755"/>
      <c r="PQK435" s="755"/>
      <c r="PQL435" s="755"/>
      <c r="PQM435" s="755"/>
      <c r="PQN435" s="755"/>
      <c r="PQO435" s="755"/>
      <c r="PQP435" s="755"/>
      <c r="PQQ435" s="755"/>
      <c r="PQR435" s="755"/>
      <c r="PQS435" s="755"/>
      <c r="PQT435" s="755"/>
      <c r="PQU435" s="755"/>
      <c r="PQV435" s="755"/>
      <c r="PQW435" s="755"/>
      <c r="PQX435" s="755"/>
      <c r="PQY435" s="755"/>
      <c r="PQZ435" s="755"/>
      <c r="PRA435" s="755"/>
      <c r="PRB435" s="755"/>
      <c r="PRC435" s="755"/>
      <c r="PRD435" s="755"/>
      <c r="PRE435" s="755"/>
      <c r="PRF435" s="755"/>
      <c r="PRG435" s="755"/>
      <c r="PRH435" s="755"/>
      <c r="PRI435" s="755"/>
      <c r="PRJ435" s="755"/>
      <c r="PRK435" s="755"/>
      <c r="PRL435" s="755"/>
      <c r="PRM435" s="755"/>
      <c r="PRN435" s="755"/>
      <c r="PRO435" s="755"/>
      <c r="PRP435" s="755"/>
      <c r="PRQ435" s="755"/>
      <c r="PRR435" s="755"/>
      <c r="PRS435" s="755"/>
      <c r="PRT435" s="755"/>
      <c r="PRU435" s="755"/>
      <c r="PRV435" s="755"/>
      <c r="PRW435" s="755"/>
      <c r="PRX435" s="755"/>
      <c r="PRY435" s="755"/>
      <c r="PRZ435" s="755"/>
      <c r="PSA435" s="755"/>
      <c r="PSB435" s="755"/>
      <c r="PSC435" s="755"/>
      <c r="PSD435" s="755"/>
      <c r="PSE435" s="755"/>
      <c r="PSF435" s="755"/>
      <c r="PSG435" s="755"/>
      <c r="PSH435" s="755"/>
      <c r="PSI435" s="755"/>
      <c r="PSJ435" s="755"/>
      <c r="PSK435" s="755"/>
      <c r="PSL435" s="755"/>
      <c r="PSM435" s="755"/>
      <c r="PSN435" s="755"/>
      <c r="PSO435" s="755"/>
      <c r="PSP435" s="755"/>
      <c r="PSQ435" s="755"/>
      <c r="PSR435" s="755"/>
      <c r="PSS435" s="755"/>
      <c r="PST435" s="755"/>
      <c r="PSU435" s="755"/>
      <c r="PSV435" s="755"/>
      <c r="PSW435" s="755"/>
      <c r="PSX435" s="755"/>
      <c r="PSY435" s="755"/>
      <c r="PSZ435" s="755"/>
      <c r="PTA435" s="755"/>
      <c r="PTB435" s="755"/>
      <c r="PTC435" s="755"/>
      <c r="PTD435" s="755"/>
      <c r="PTE435" s="755"/>
      <c r="PTF435" s="755"/>
      <c r="PTG435" s="755"/>
      <c r="PTH435" s="755"/>
      <c r="PTI435" s="755"/>
      <c r="PTJ435" s="755"/>
      <c r="PTK435" s="755"/>
      <c r="PTL435" s="755"/>
      <c r="PTM435" s="755"/>
      <c r="PTN435" s="755"/>
      <c r="PTO435" s="755"/>
      <c r="PTP435" s="755"/>
      <c r="PTQ435" s="755"/>
      <c r="PTR435" s="755"/>
      <c r="PTS435" s="755"/>
      <c r="PTT435" s="755"/>
      <c r="PTU435" s="755"/>
      <c r="PTV435" s="755"/>
      <c r="PTW435" s="755"/>
      <c r="PTX435" s="755"/>
      <c r="PTY435" s="755"/>
      <c r="PTZ435" s="755"/>
      <c r="PUA435" s="755"/>
      <c r="PUB435" s="755"/>
      <c r="PUC435" s="755"/>
      <c r="PUD435" s="755"/>
      <c r="PUE435" s="755"/>
      <c r="PUF435" s="755"/>
      <c r="PUG435" s="755"/>
      <c r="PUH435" s="755"/>
      <c r="PUI435" s="755"/>
      <c r="PUJ435" s="755"/>
      <c r="PUK435" s="755"/>
      <c r="PUL435" s="755"/>
      <c r="PUM435" s="755"/>
      <c r="PUN435" s="755"/>
      <c r="PUO435" s="755"/>
      <c r="PUP435" s="755"/>
      <c r="PUQ435" s="755"/>
      <c r="PUR435" s="755"/>
      <c r="PUS435" s="755"/>
      <c r="PUT435" s="755"/>
      <c r="PUU435" s="755"/>
      <c r="PUV435" s="755"/>
      <c r="PUW435" s="755"/>
      <c r="PUX435" s="755"/>
      <c r="PUY435" s="755"/>
      <c r="PUZ435" s="755"/>
      <c r="PVA435" s="755"/>
      <c r="PVB435" s="755"/>
      <c r="PVC435" s="755"/>
      <c r="PVD435" s="755"/>
      <c r="PVE435" s="755"/>
      <c r="PVF435" s="755"/>
      <c r="PVG435" s="755"/>
      <c r="PVH435" s="755"/>
      <c r="PVI435" s="755"/>
      <c r="PVJ435" s="755"/>
      <c r="PVK435" s="755"/>
      <c r="PVL435" s="755"/>
      <c r="PVM435" s="755"/>
      <c r="PVN435" s="755"/>
      <c r="PVO435" s="755"/>
      <c r="PVP435" s="755"/>
      <c r="PVQ435" s="755"/>
      <c r="PVR435" s="755"/>
      <c r="PVS435" s="755"/>
      <c r="PVT435" s="755"/>
      <c r="PVU435" s="755"/>
      <c r="PVV435" s="755"/>
      <c r="PVW435" s="755"/>
      <c r="PVX435" s="755"/>
      <c r="PVY435" s="755"/>
      <c r="PVZ435" s="755"/>
      <c r="PWA435" s="755"/>
      <c r="PWB435" s="755"/>
      <c r="PWC435" s="755"/>
      <c r="PWD435" s="755"/>
      <c r="PWE435" s="755"/>
      <c r="PWF435" s="755"/>
      <c r="PWG435" s="755"/>
      <c r="PWH435" s="755"/>
      <c r="PWI435" s="755"/>
      <c r="PWJ435" s="755"/>
      <c r="PWK435" s="755"/>
      <c r="PWL435" s="755"/>
      <c r="PWM435" s="755"/>
      <c r="PWN435" s="755"/>
      <c r="PWO435" s="755"/>
      <c r="PWP435" s="755"/>
      <c r="PWQ435" s="755"/>
      <c r="PWR435" s="755"/>
      <c r="PWS435" s="755"/>
      <c r="PWT435" s="755"/>
      <c r="PWU435" s="755"/>
      <c r="PWV435" s="755"/>
      <c r="PWW435" s="755"/>
      <c r="PWX435" s="755"/>
      <c r="PWY435" s="755"/>
      <c r="PWZ435" s="755"/>
      <c r="PXA435" s="755"/>
      <c r="PXB435" s="755"/>
      <c r="PXC435" s="755"/>
      <c r="PXD435" s="755"/>
      <c r="PXE435" s="755"/>
      <c r="PXF435" s="755"/>
      <c r="PXG435" s="755"/>
      <c r="PXH435" s="755"/>
      <c r="PXI435" s="755"/>
      <c r="PXJ435" s="755"/>
      <c r="PXK435" s="755"/>
      <c r="PXL435" s="755"/>
      <c r="PXM435" s="755"/>
      <c r="PXN435" s="755"/>
      <c r="PXO435" s="755"/>
      <c r="PXP435" s="755"/>
      <c r="PXQ435" s="755"/>
      <c r="PXR435" s="755"/>
      <c r="PXS435" s="755"/>
      <c r="PXT435" s="755"/>
      <c r="PXU435" s="755"/>
      <c r="PXV435" s="755"/>
      <c r="PXW435" s="755"/>
      <c r="PXX435" s="755"/>
      <c r="PXY435" s="755"/>
      <c r="PXZ435" s="755"/>
      <c r="PYA435" s="755"/>
      <c r="PYB435" s="755"/>
      <c r="PYC435" s="755"/>
      <c r="PYD435" s="755"/>
      <c r="PYE435" s="755"/>
      <c r="PYF435" s="755"/>
      <c r="PYG435" s="755"/>
      <c r="PYH435" s="755"/>
      <c r="PYI435" s="755"/>
      <c r="PYJ435" s="755"/>
      <c r="PYK435" s="755"/>
      <c r="PYL435" s="755"/>
      <c r="PYM435" s="755"/>
      <c r="PYN435" s="755"/>
      <c r="PYO435" s="755"/>
      <c r="PYP435" s="755"/>
      <c r="PYQ435" s="755"/>
      <c r="PYR435" s="755"/>
      <c r="PYS435" s="755"/>
      <c r="PYT435" s="755"/>
      <c r="PYU435" s="755"/>
      <c r="PYV435" s="755"/>
      <c r="PYW435" s="755"/>
      <c r="PYX435" s="755"/>
      <c r="PYY435" s="755"/>
      <c r="PYZ435" s="755"/>
      <c r="PZA435" s="755"/>
      <c r="PZB435" s="755"/>
      <c r="PZC435" s="755"/>
      <c r="PZD435" s="755"/>
      <c r="PZE435" s="755"/>
      <c r="PZF435" s="755"/>
      <c r="PZG435" s="755"/>
      <c r="PZH435" s="755"/>
      <c r="PZI435" s="755"/>
      <c r="PZJ435" s="755"/>
      <c r="PZK435" s="755"/>
      <c r="PZL435" s="755"/>
      <c r="PZM435" s="755"/>
      <c r="PZN435" s="755"/>
      <c r="PZO435" s="755"/>
      <c r="PZP435" s="755"/>
      <c r="PZQ435" s="755"/>
      <c r="PZR435" s="755"/>
      <c r="PZS435" s="755"/>
      <c r="PZT435" s="755"/>
      <c r="PZU435" s="755"/>
      <c r="PZV435" s="755"/>
      <c r="PZW435" s="755"/>
      <c r="PZX435" s="755"/>
      <c r="PZY435" s="755"/>
      <c r="PZZ435" s="755"/>
      <c r="QAA435" s="755"/>
      <c r="QAB435" s="755"/>
      <c r="QAC435" s="755"/>
      <c r="QAD435" s="755"/>
      <c r="QAE435" s="755"/>
      <c r="QAF435" s="755"/>
      <c r="QAG435" s="755"/>
      <c r="QAH435" s="755"/>
      <c r="QAI435" s="755"/>
      <c r="QAJ435" s="755"/>
      <c r="QAK435" s="755"/>
      <c r="QAL435" s="755"/>
      <c r="QAM435" s="755"/>
      <c r="QAN435" s="755"/>
      <c r="QAO435" s="755"/>
      <c r="QAP435" s="755"/>
      <c r="QAQ435" s="755"/>
      <c r="QAR435" s="755"/>
      <c r="QAS435" s="755"/>
      <c r="QAT435" s="755"/>
      <c r="QAU435" s="755"/>
      <c r="QAV435" s="755"/>
      <c r="QAW435" s="755"/>
      <c r="QAX435" s="755"/>
      <c r="QAY435" s="755"/>
      <c r="QAZ435" s="755"/>
      <c r="QBA435" s="755"/>
      <c r="QBB435" s="755"/>
      <c r="QBC435" s="755"/>
      <c r="QBD435" s="755"/>
      <c r="QBE435" s="755"/>
      <c r="QBF435" s="755"/>
      <c r="QBG435" s="755"/>
      <c r="QBH435" s="755"/>
      <c r="QBI435" s="755"/>
      <c r="QBJ435" s="755"/>
      <c r="QBK435" s="755"/>
      <c r="QBL435" s="755"/>
      <c r="QBM435" s="755"/>
      <c r="QBN435" s="755"/>
      <c r="QBO435" s="755"/>
      <c r="QBP435" s="755"/>
      <c r="QBQ435" s="755"/>
      <c r="QBR435" s="755"/>
      <c r="QBS435" s="755"/>
      <c r="QBT435" s="755"/>
      <c r="QBU435" s="755"/>
      <c r="QBV435" s="755"/>
      <c r="QBW435" s="755"/>
      <c r="QBX435" s="755"/>
      <c r="QBY435" s="755"/>
      <c r="QBZ435" s="755"/>
      <c r="QCA435" s="755"/>
      <c r="QCB435" s="755"/>
      <c r="QCC435" s="755"/>
      <c r="QCD435" s="755"/>
      <c r="QCE435" s="755"/>
      <c r="QCF435" s="755"/>
      <c r="QCG435" s="755"/>
      <c r="QCH435" s="755"/>
      <c r="QCI435" s="755"/>
      <c r="QCJ435" s="755"/>
      <c r="QCK435" s="755"/>
      <c r="QCL435" s="755"/>
      <c r="QCM435" s="755"/>
      <c r="QCN435" s="755"/>
      <c r="QCO435" s="755"/>
      <c r="QCP435" s="755"/>
      <c r="QCQ435" s="755"/>
      <c r="QCR435" s="755"/>
      <c r="QCS435" s="755"/>
      <c r="QCT435" s="755"/>
      <c r="QCU435" s="755"/>
      <c r="QCV435" s="755"/>
      <c r="QCW435" s="755"/>
      <c r="QCX435" s="755"/>
      <c r="QCY435" s="755"/>
      <c r="QCZ435" s="755"/>
      <c r="QDA435" s="755"/>
      <c r="QDB435" s="755"/>
      <c r="QDC435" s="755"/>
      <c r="QDD435" s="755"/>
      <c r="QDE435" s="755"/>
      <c r="QDF435" s="755"/>
      <c r="QDG435" s="755"/>
      <c r="QDH435" s="755"/>
      <c r="QDI435" s="755"/>
      <c r="QDJ435" s="755"/>
      <c r="QDK435" s="755"/>
      <c r="QDL435" s="755"/>
      <c r="QDM435" s="755"/>
      <c r="QDN435" s="755"/>
      <c r="QDO435" s="755"/>
      <c r="QDP435" s="755"/>
      <c r="QDQ435" s="755"/>
      <c r="QDR435" s="755"/>
      <c r="QDS435" s="755"/>
      <c r="QDT435" s="755"/>
      <c r="QDU435" s="755"/>
      <c r="QDV435" s="755"/>
      <c r="QDW435" s="755"/>
      <c r="QDX435" s="755"/>
      <c r="QDY435" s="755"/>
      <c r="QDZ435" s="755"/>
      <c r="QEA435" s="755"/>
      <c r="QEB435" s="755"/>
      <c r="QEC435" s="755"/>
      <c r="QED435" s="755"/>
      <c r="QEE435" s="755"/>
      <c r="QEF435" s="755"/>
      <c r="QEG435" s="755"/>
      <c r="QEH435" s="755"/>
      <c r="QEI435" s="755"/>
      <c r="QEJ435" s="755"/>
      <c r="QEK435" s="755"/>
      <c r="QEL435" s="755"/>
      <c r="QEM435" s="755"/>
      <c r="QEN435" s="755"/>
      <c r="QEO435" s="755"/>
      <c r="QEP435" s="755"/>
      <c r="QEQ435" s="755"/>
      <c r="QER435" s="755"/>
      <c r="QES435" s="755"/>
      <c r="QET435" s="755"/>
      <c r="QEU435" s="755"/>
      <c r="QEV435" s="755"/>
      <c r="QEW435" s="755"/>
      <c r="QEX435" s="755"/>
      <c r="QEY435" s="755"/>
      <c r="QEZ435" s="755"/>
      <c r="QFA435" s="755"/>
      <c r="QFB435" s="755"/>
      <c r="QFC435" s="755"/>
      <c r="QFD435" s="755"/>
      <c r="QFE435" s="755"/>
      <c r="QFF435" s="755"/>
      <c r="QFG435" s="755"/>
      <c r="QFH435" s="755"/>
      <c r="QFI435" s="755"/>
      <c r="QFJ435" s="755"/>
      <c r="QFK435" s="755"/>
      <c r="QFL435" s="755"/>
      <c r="QFM435" s="755"/>
      <c r="QFN435" s="755"/>
      <c r="QFO435" s="755"/>
      <c r="QFP435" s="755"/>
      <c r="QFQ435" s="755"/>
      <c r="QFR435" s="755"/>
      <c r="QFS435" s="755"/>
      <c r="QFT435" s="755"/>
      <c r="QFU435" s="755"/>
      <c r="QFV435" s="755"/>
      <c r="QFW435" s="755"/>
      <c r="QFX435" s="755"/>
      <c r="QFY435" s="755"/>
      <c r="QFZ435" s="755"/>
      <c r="QGA435" s="755"/>
      <c r="QGB435" s="755"/>
      <c r="QGC435" s="755"/>
      <c r="QGD435" s="755"/>
      <c r="QGE435" s="755"/>
      <c r="QGF435" s="755"/>
      <c r="QGG435" s="755"/>
      <c r="QGH435" s="755"/>
      <c r="QGI435" s="755"/>
      <c r="QGJ435" s="755"/>
      <c r="QGK435" s="755"/>
      <c r="QGL435" s="755"/>
      <c r="QGM435" s="755"/>
      <c r="QGN435" s="755"/>
      <c r="QGO435" s="755"/>
      <c r="QGP435" s="755"/>
      <c r="QGQ435" s="755"/>
      <c r="QGR435" s="755"/>
      <c r="QGS435" s="755"/>
      <c r="QGT435" s="755"/>
      <c r="QGU435" s="755"/>
      <c r="QGV435" s="755"/>
      <c r="QGW435" s="755"/>
      <c r="QGX435" s="755"/>
      <c r="QGY435" s="755"/>
      <c r="QGZ435" s="755"/>
      <c r="QHA435" s="755"/>
      <c r="QHB435" s="755"/>
      <c r="QHC435" s="755"/>
      <c r="QHD435" s="755"/>
      <c r="QHE435" s="755"/>
      <c r="QHF435" s="755"/>
      <c r="QHG435" s="755"/>
      <c r="QHH435" s="755"/>
      <c r="QHI435" s="755"/>
      <c r="QHJ435" s="755"/>
      <c r="QHK435" s="755"/>
      <c r="QHL435" s="755"/>
      <c r="QHM435" s="755"/>
      <c r="QHN435" s="755"/>
      <c r="QHO435" s="755"/>
      <c r="QHP435" s="755"/>
      <c r="QHQ435" s="755"/>
      <c r="QHR435" s="755"/>
      <c r="QHS435" s="755"/>
      <c r="QHT435" s="755"/>
      <c r="QHU435" s="755"/>
      <c r="QHV435" s="755"/>
      <c r="QHW435" s="755"/>
      <c r="QHX435" s="755"/>
      <c r="QHY435" s="755"/>
      <c r="QHZ435" s="755"/>
      <c r="QIA435" s="755"/>
      <c r="QIB435" s="755"/>
      <c r="QIC435" s="755"/>
      <c r="QID435" s="755"/>
      <c r="QIE435" s="755"/>
      <c r="QIF435" s="755"/>
      <c r="QIG435" s="755"/>
      <c r="QIH435" s="755"/>
      <c r="QII435" s="755"/>
      <c r="QIJ435" s="755"/>
      <c r="QIK435" s="755"/>
      <c r="QIL435" s="755"/>
      <c r="QIM435" s="755"/>
      <c r="QIN435" s="755"/>
      <c r="QIO435" s="755"/>
      <c r="QIP435" s="755"/>
      <c r="QIQ435" s="755"/>
      <c r="QIR435" s="755"/>
      <c r="QIS435" s="755"/>
      <c r="QIT435" s="755"/>
      <c r="QIU435" s="755"/>
      <c r="QIV435" s="755"/>
      <c r="QIW435" s="755"/>
      <c r="QIX435" s="755"/>
      <c r="QIY435" s="755"/>
      <c r="QIZ435" s="755"/>
      <c r="QJA435" s="755"/>
      <c r="QJB435" s="755"/>
      <c r="QJC435" s="755"/>
      <c r="QJD435" s="755"/>
      <c r="QJE435" s="755"/>
      <c r="QJF435" s="755"/>
      <c r="QJG435" s="755"/>
      <c r="QJH435" s="755"/>
      <c r="QJI435" s="755"/>
      <c r="QJJ435" s="755"/>
      <c r="QJK435" s="755"/>
      <c r="QJL435" s="755"/>
      <c r="QJM435" s="755"/>
      <c r="QJN435" s="755"/>
      <c r="QJO435" s="755"/>
      <c r="QJP435" s="755"/>
      <c r="QJQ435" s="755"/>
      <c r="QJR435" s="755"/>
      <c r="QJS435" s="755"/>
      <c r="QJT435" s="755"/>
      <c r="QJU435" s="755"/>
      <c r="QJV435" s="755"/>
      <c r="QJW435" s="755"/>
      <c r="QJX435" s="755"/>
      <c r="QJY435" s="755"/>
      <c r="QJZ435" s="755"/>
      <c r="QKA435" s="755"/>
      <c r="QKB435" s="755"/>
      <c r="QKC435" s="755"/>
      <c r="QKD435" s="755"/>
      <c r="QKE435" s="755"/>
      <c r="QKF435" s="755"/>
      <c r="QKG435" s="755"/>
      <c r="QKH435" s="755"/>
      <c r="QKI435" s="755"/>
      <c r="QKJ435" s="755"/>
      <c r="QKK435" s="755"/>
      <c r="QKL435" s="755"/>
      <c r="QKM435" s="755"/>
      <c r="QKN435" s="755"/>
      <c r="QKO435" s="755"/>
      <c r="QKP435" s="755"/>
      <c r="QKQ435" s="755"/>
      <c r="QKR435" s="755"/>
      <c r="QKS435" s="755"/>
      <c r="QKT435" s="755"/>
      <c r="QKU435" s="755"/>
      <c r="QKV435" s="755"/>
      <c r="QKW435" s="755"/>
      <c r="QKX435" s="755"/>
      <c r="QKY435" s="755"/>
      <c r="QKZ435" s="755"/>
      <c r="QLA435" s="755"/>
      <c r="QLB435" s="755"/>
      <c r="QLC435" s="755"/>
      <c r="QLD435" s="755"/>
      <c r="QLE435" s="755"/>
      <c r="QLF435" s="755"/>
      <c r="QLG435" s="755"/>
      <c r="QLH435" s="755"/>
      <c r="QLI435" s="755"/>
      <c r="QLJ435" s="755"/>
      <c r="QLK435" s="755"/>
      <c r="QLL435" s="755"/>
      <c r="QLM435" s="755"/>
      <c r="QLN435" s="755"/>
      <c r="QLO435" s="755"/>
      <c r="QLP435" s="755"/>
      <c r="QLQ435" s="755"/>
      <c r="QLR435" s="755"/>
      <c r="QLS435" s="755"/>
      <c r="QLT435" s="755"/>
      <c r="QLU435" s="755"/>
      <c r="QLV435" s="755"/>
      <c r="QLW435" s="755"/>
      <c r="QLX435" s="755"/>
      <c r="QLY435" s="755"/>
      <c r="QLZ435" s="755"/>
      <c r="QMA435" s="755"/>
      <c r="QMB435" s="755"/>
      <c r="QMC435" s="755"/>
      <c r="QMD435" s="755"/>
      <c r="QME435" s="755"/>
      <c r="QMF435" s="755"/>
      <c r="QMG435" s="755"/>
      <c r="QMH435" s="755"/>
      <c r="QMI435" s="755"/>
      <c r="QMJ435" s="755"/>
      <c r="QMK435" s="755"/>
      <c r="QML435" s="755"/>
      <c r="QMM435" s="755"/>
      <c r="QMN435" s="755"/>
      <c r="QMO435" s="755"/>
      <c r="QMP435" s="755"/>
      <c r="QMQ435" s="755"/>
      <c r="QMR435" s="755"/>
      <c r="QMS435" s="755"/>
      <c r="QMT435" s="755"/>
      <c r="QMU435" s="755"/>
      <c r="QMV435" s="755"/>
      <c r="QMW435" s="755"/>
      <c r="QMX435" s="755"/>
      <c r="QMY435" s="755"/>
      <c r="QMZ435" s="755"/>
      <c r="QNA435" s="755"/>
      <c r="QNB435" s="755"/>
      <c r="QNC435" s="755"/>
      <c r="QND435" s="755"/>
      <c r="QNE435" s="755"/>
      <c r="QNF435" s="755"/>
      <c r="QNG435" s="755"/>
      <c r="QNH435" s="755"/>
      <c r="QNI435" s="755"/>
      <c r="QNJ435" s="755"/>
      <c r="QNK435" s="755"/>
      <c r="QNL435" s="755"/>
      <c r="QNM435" s="755"/>
      <c r="QNN435" s="755"/>
      <c r="QNO435" s="755"/>
      <c r="QNP435" s="755"/>
      <c r="QNQ435" s="755"/>
      <c r="QNR435" s="755"/>
      <c r="QNS435" s="755"/>
      <c r="QNT435" s="755"/>
      <c r="QNU435" s="755"/>
      <c r="QNV435" s="755"/>
      <c r="QNW435" s="755"/>
      <c r="QNX435" s="755"/>
      <c r="QNY435" s="755"/>
      <c r="QNZ435" s="755"/>
      <c r="QOA435" s="755"/>
      <c r="QOB435" s="755"/>
      <c r="QOC435" s="755"/>
      <c r="QOD435" s="755"/>
      <c r="QOE435" s="755"/>
      <c r="QOF435" s="755"/>
      <c r="QOG435" s="755"/>
      <c r="QOH435" s="755"/>
      <c r="QOI435" s="755"/>
      <c r="QOJ435" s="755"/>
      <c r="QOK435" s="755"/>
      <c r="QOL435" s="755"/>
      <c r="QOM435" s="755"/>
      <c r="QON435" s="755"/>
      <c r="QOO435" s="755"/>
      <c r="QOP435" s="755"/>
      <c r="QOQ435" s="755"/>
      <c r="QOR435" s="755"/>
      <c r="QOS435" s="755"/>
      <c r="QOT435" s="755"/>
      <c r="QOU435" s="755"/>
      <c r="QOV435" s="755"/>
      <c r="QOW435" s="755"/>
      <c r="QOX435" s="755"/>
      <c r="QOY435" s="755"/>
      <c r="QOZ435" s="755"/>
      <c r="QPA435" s="755"/>
      <c r="QPB435" s="755"/>
      <c r="QPC435" s="755"/>
      <c r="QPD435" s="755"/>
      <c r="QPE435" s="755"/>
      <c r="QPF435" s="755"/>
      <c r="QPG435" s="755"/>
      <c r="QPH435" s="755"/>
      <c r="QPI435" s="755"/>
      <c r="QPJ435" s="755"/>
      <c r="QPK435" s="755"/>
      <c r="QPL435" s="755"/>
      <c r="QPM435" s="755"/>
      <c r="QPN435" s="755"/>
      <c r="QPO435" s="755"/>
      <c r="QPP435" s="755"/>
      <c r="QPQ435" s="755"/>
      <c r="QPR435" s="755"/>
      <c r="QPS435" s="755"/>
      <c r="QPT435" s="755"/>
      <c r="QPU435" s="755"/>
      <c r="QPV435" s="755"/>
      <c r="QPW435" s="755"/>
      <c r="QPX435" s="755"/>
      <c r="QPY435" s="755"/>
      <c r="QPZ435" s="755"/>
      <c r="QQA435" s="755"/>
      <c r="QQB435" s="755"/>
      <c r="QQC435" s="755"/>
      <c r="QQD435" s="755"/>
      <c r="QQE435" s="755"/>
      <c r="QQF435" s="755"/>
      <c r="QQG435" s="755"/>
      <c r="QQH435" s="755"/>
      <c r="QQI435" s="755"/>
      <c r="QQJ435" s="755"/>
      <c r="QQK435" s="755"/>
      <c r="QQL435" s="755"/>
      <c r="QQM435" s="755"/>
      <c r="QQN435" s="755"/>
      <c r="QQO435" s="755"/>
      <c r="QQP435" s="755"/>
      <c r="QQQ435" s="755"/>
      <c r="QQR435" s="755"/>
      <c r="QQS435" s="755"/>
      <c r="QQT435" s="755"/>
      <c r="QQU435" s="755"/>
      <c r="QQV435" s="755"/>
      <c r="QQW435" s="755"/>
      <c r="QQX435" s="755"/>
      <c r="QQY435" s="755"/>
      <c r="QQZ435" s="755"/>
      <c r="QRA435" s="755"/>
      <c r="QRB435" s="755"/>
      <c r="QRC435" s="755"/>
      <c r="QRD435" s="755"/>
      <c r="QRE435" s="755"/>
      <c r="QRF435" s="755"/>
      <c r="QRG435" s="755"/>
      <c r="QRH435" s="755"/>
      <c r="QRI435" s="755"/>
      <c r="QRJ435" s="755"/>
      <c r="QRK435" s="755"/>
      <c r="QRL435" s="755"/>
      <c r="QRM435" s="755"/>
      <c r="QRN435" s="755"/>
      <c r="QRO435" s="755"/>
      <c r="QRP435" s="755"/>
      <c r="QRQ435" s="755"/>
      <c r="QRR435" s="755"/>
      <c r="QRS435" s="755"/>
      <c r="QRT435" s="755"/>
      <c r="QRU435" s="755"/>
      <c r="QRV435" s="755"/>
      <c r="QRW435" s="755"/>
      <c r="QRX435" s="755"/>
      <c r="QRY435" s="755"/>
      <c r="QRZ435" s="755"/>
      <c r="QSA435" s="755"/>
      <c r="QSB435" s="755"/>
      <c r="QSC435" s="755"/>
      <c r="QSD435" s="755"/>
      <c r="QSE435" s="755"/>
      <c r="QSF435" s="755"/>
      <c r="QSG435" s="755"/>
      <c r="QSH435" s="755"/>
      <c r="QSI435" s="755"/>
      <c r="QSJ435" s="755"/>
      <c r="QSK435" s="755"/>
      <c r="QSL435" s="755"/>
      <c r="QSM435" s="755"/>
      <c r="QSN435" s="755"/>
      <c r="QSO435" s="755"/>
      <c r="QSP435" s="755"/>
      <c r="QSQ435" s="755"/>
      <c r="QSR435" s="755"/>
      <c r="QSS435" s="755"/>
      <c r="QST435" s="755"/>
      <c r="QSU435" s="755"/>
      <c r="QSV435" s="755"/>
      <c r="QSW435" s="755"/>
      <c r="QSX435" s="755"/>
      <c r="QSY435" s="755"/>
      <c r="QSZ435" s="755"/>
      <c r="QTA435" s="755"/>
      <c r="QTB435" s="755"/>
      <c r="QTC435" s="755"/>
      <c r="QTD435" s="755"/>
      <c r="QTE435" s="755"/>
      <c r="QTF435" s="755"/>
      <c r="QTG435" s="755"/>
      <c r="QTH435" s="755"/>
      <c r="QTI435" s="755"/>
      <c r="QTJ435" s="755"/>
      <c r="QTK435" s="755"/>
      <c r="QTL435" s="755"/>
      <c r="QTM435" s="755"/>
      <c r="QTN435" s="755"/>
      <c r="QTO435" s="755"/>
      <c r="QTP435" s="755"/>
      <c r="QTQ435" s="755"/>
      <c r="QTR435" s="755"/>
      <c r="QTS435" s="755"/>
      <c r="QTT435" s="755"/>
      <c r="QTU435" s="755"/>
      <c r="QTV435" s="755"/>
      <c r="QTW435" s="755"/>
      <c r="QTX435" s="755"/>
      <c r="QTY435" s="755"/>
      <c r="QTZ435" s="755"/>
      <c r="QUA435" s="755"/>
      <c r="QUB435" s="755"/>
      <c r="QUC435" s="755"/>
      <c r="QUD435" s="755"/>
      <c r="QUE435" s="755"/>
      <c r="QUF435" s="755"/>
      <c r="QUG435" s="755"/>
      <c r="QUH435" s="755"/>
      <c r="QUI435" s="755"/>
      <c r="QUJ435" s="755"/>
      <c r="QUK435" s="755"/>
      <c r="QUL435" s="755"/>
      <c r="QUM435" s="755"/>
      <c r="QUN435" s="755"/>
      <c r="QUO435" s="755"/>
      <c r="QUP435" s="755"/>
      <c r="QUQ435" s="755"/>
      <c r="QUR435" s="755"/>
      <c r="QUS435" s="755"/>
      <c r="QUT435" s="755"/>
      <c r="QUU435" s="755"/>
      <c r="QUV435" s="755"/>
      <c r="QUW435" s="755"/>
      <c r="QUX435" s="755"/>
      <c r="QUY435" s="755"/>
      <c r="QUZ435" s="755"/>
      <c r="QVA435" s="755"/>
      <c r="QVB435" s="755"/>
      <c r="QVC435" s="755"/>
      <c r="QVD435" s="755"/>
      <c r="QVE435" s="755"/>
      <c r="QVF435" s="755"/>
      <c r="QVG435" s="755"/>
      <c r="QVH435" s="755"/>
      <c r="QVI435" s="755"/>
      <c r="QVJ435" s="755"/>
      <c r="QVK435" s="755"/>
      <c r="QVL435" s="755"/>
      <c r="QVM435" s="755"/>
      <c r="QVN435" s="755"/>
      <c r="QVO435" s="755"/>
      <c r="QVP435" s="755"/>
      <c r="QVQ435" s="755"/>
      <c r="QVR435" s="755"/>
      <c r="QVS435" s="755"/>
      <c r="QVT435" s="755"/>
      <c r="QVU435" s="755"/>
      <c r="QVV435" s="755"/>
      <c r="QVW435" s="755"/>
      <c r="QVX435" s="755"/>
      <c r="QVY435" s="755"/>
      <c r="QVZ435" s="755"/>
      <c r="QWA435" s="755"/>
      <c r="QWB435" s="755"/>
      <c r="QWC435" s="755"/>
      <c r="QWD435" s="755"/>
      <c r="QWE435" s="755"/>
      <c r="QWF435" s="755"/>
      <c r="QWG435" s="755"/>
      <c r="QWH435" s="755"/>
      <c r="QWI435" s="755"/>
      <c r="QWJ435" s="755"/>
      <c r="QWK435" s="755"/>
      <c r="QWL435" s="755"/>
      <c r="QWM435" s="755"/>
      <c r="QWN435" s="755"/>
      <c r="QWO435" s="755"/>
      <c r="QWP435" s="755"/>
      <c r="QWQ435" s="755"/>
      <c r="QWR435" s="755"/>
      <c r="QWS435" s="755"/>
      <c r="QWT435" s="755"/>
      <c r="QWU435" s="755"/>
      <c r="QWV435" s="755"/>
      <c r="QWW435" s="755"/>
      <c r="QWX435" s="755"/>
      <c r="QWY435" s="755"/>
      <c r="QWZ435" s="755"/>
      <c r="QXA435" s="755"/>
      <c r="QXB435" s="755"/>
      <c r="QXC435" s="755"/>
      <c r="QXD435" s="755"/>
      <c r="QXE435" s="755"/>
      <c r="QXF435" s="755"/>
      <c r="QXG435" s="755"/>
      <c r="QXH435" s="755"/>
      <c r="QXI435" s="755"/>
      <c r="QXJ435" s="755"/>
      <c r="QXK435" s="755"/>
      <c r="QXL435" s="755"/>
      <c r="QXM435" s="755"/>
      <c r="QXN435" s="755"/>
      <c r="QXO435" s="755"/>
      <c r="QXP435" s="755"/>
      <c r="QXQ435" s="755"/>
      <c r="QXR435" s="755"/>
      <c r="QXS435" s="755"/>
      <c r="QXT435" s="755"/>
      <c r="QXU435" s="755"/>
      <c r="QXV435" s="755"/>
      <c r="QXW435" s="755"/>
      <c r="QXX435" s="755"/>
      <c r="QXY435" s="755"/>
      <c r="QXZ435" s="755"/>
      <c r="QYA435" s="755"/>
      <c r="QYB435" s="755"/>
      <c r="QYC435" s="755"/>
      <c r="QYD435" s="755"/>
      <c r="QYE435" s="755"/>
      <c r="QYF435" s="755"/>
      <c r="QYG435" s="755"/>
      <c r="QYH435" s="755"/>
      <c r="QYI435" s="755"/>
      <c r="QYJ435" s="755"/>
      <c r="QYK435" s="755"/>
      <c r="QYL435" s="755"/>
      <c r="QYM435" s="755"/>
      <c r="QYN435" s="755"/>
      <c r="QYO435" s="755"/>
      <c r="QYP435" s="755"/>
      <c r="QYQ435" s="755"/>
      <c r="QYR435" s="755"/>
      <c r="QYS435" s="755"/>
      <c r="QYT435" s="755"/>
      <c r="QYU435" s="755"/>
      <c r="QYV435" s="755"/>
      <c r="QYW435" s="755"/>
      <c r="QYX435" s="755"/>
      <c r="QYY435" s="755"/>
      <c r="QYZ435" s="755"/>
      <c r="QZA435" s="755"/>
      <c r="QZB435" s="755"/>
      <c r="QZC435" s="755"/>
      <c r="QZD435" s="755"/>
      <c r="QZE435" s="755"/>
      <c r="QZF435" s="755"/>
      <c r="QZG435" s="755"/>
      <c r="QZH435" s="755"/>
      <c r="QZI435" s="755"/>
      <c r="QZJ435" s="755"/>
      <c r="QZK435" s="755"/>
      <c r="QZL435" s="755"/>
      <c r="QZM435" s="755"/>
      <c r="QZN435" s="755"/>
      <c r="QZO435" s="755"/>
      <c r="QZP435" s="755"/>
      <c r="QZQ435" s="755"/>
      <c r="QZR435" s="755"/>
      <c r="QZS435" s="755"/>
      <c r="QZT435" s="755"/>
      <c r="QZU435" s="755"/>
      <c r="QZV435" s="755"/>
      <c r="QZW435" s="755"/>
      <c r="QZX435" s="755"/>
      <c r="QZY435" s="755"/>
      <c r="QZZ435" s="755"/>
      <c r="RAA435" s="755"/>
      <c r="RAB435" s="755"/>
      <c r="RAC435" s="755"/>
      <c r="RAD435" s="755"/>
      <c r="RAE435" s="755"/>
      <c r="RAF435" s="755"/>
      <c r="RAG435" s="755"/>
      <c r="RAH435" s="755"/>
      <c r="RAI435" s="755"/>
      <c r="RAJ435" s="755"/>
      <c r="RAK435" s="755"/>
      <c r="RAL435" s="755"/>
      <c r="RAM435" s="755"/>
      <c r="RAN435" s="755"/>
      <c r="RAO435" s="755"/>
      <c r="RAP435" s="755"/>
      <c r="RAQ435" s="755"/>
      <c r="RAR435" s="755"/>
      <c r="RAS435" s="755"/>
      <c r="RAT435" s="755"/>
      <c r="RAU435" s="755"/>
      <c r="RAV435" s="755"/>
      <c r="RAW435" s="755"/>
      <c r="RAX435" s="755"/>
      <c r="RAY435" s="755"/>
      <c r="RAZ435" s="755"/>
      <c r="RBA435" s="755"/>
      <c r="RBB435" s="755"/>
      <c r="RBC435" s="755"/>
      <c r="RBD435" s="755"/>
      <c r="RBE435" s="755"/>
      <c r="RBF435" s="755"/>
      <c r="RBG435" s="755"/>
      <c r="RBH435" s="755"/>
      <c r="RBI435" s="755"/>
      <c r="RBJ435" s="755"/>
      <c r="RBK435" s="755"/>
      <c r="RBL435" s="755"/>
      <c r="RBM435" s="755"/>
      <c r="RBN435" s="755"/>
      <c r="RBO435" s="755"/>
      <c r="RBP435" s="755"/>
      <c r="RBQ435" s="755"/>
      <c r="RBR435" s="755"/>
      <c r="RBS435" s="755"/>
      <c r="RBT435" s="755"/>
      <c r="RBU435" s="755"/>
      <c r="RBV435" s="755"/>
      <c r="RBW435" s="755"/>
      <c r="RBX435" s="755"/>
      <c r="RBY435" s="755"/>
      <c r="RBZ435" s="755"/>
      <c r="RCA435" s="755"/>
      <c r="RCB435" s="755"/>
      <c r="RCC435" s="755"/>
      <c r="RCD435" s="755"/>
      <c r="RCE435" s="755"/>
      <c r="RCF435" s="755"/>
      <c r="RCG435" s="755"/>
      <c r="RCH435" s="755"/>
      <c r="RCI435" s="755"/>
      <c r="RCJ435" s="755"/>
      <c r="RCK435" s="755"/>
      <c r="RCL435" s="755"/>
      <c r="RCM435" s="755"/>
      <c r="RCN435" s="755"/>
      <c r="RCO435" s="755"/>
      <c r="RCP435" s="755"/>
      <c r="RCQ435" s="755"/>
      <c r="RCR435" s="755"/>
      <c r="RCS435" s="755"/>
      <c r="RCT435" s="755"/>
      <c r="RCU435" s="755"/>
      <c r="RCV435" s="755"/>
      <c r="RCW435" s="755"/>
      <c r="RCX435" s="755"/>
      <c r="RCY435" s="755"/>
      <c r="RCZ435" s="755"/>
      <c r="RDA435" s="755"/>
      <c r="RDB435" s="755"/>
      <c r="RDC435" s="755"/>
      <c r="RDD435" s="755"/>
      <c r="RDE435" s="755"/>
      <c r="RDF435" s="755"/>
      <c r="RDG435" s="755"/>
      <c r="RDH435" s="755"/>
      <c r="RDI435" s="755"/>
      <c r="RDJ435" s="755"/>
      <c r="RDK435" s="755"/>
      <c r="RDL435" s="755"/>
      <c r="RDM435" s="755"/>
      <c r="RDN435" s="755"/>
      <c r="RDO435" s="755"/>
      <c r="RDP435" s="755"/>
      <c r="RDQ435" s="755"/>
      <c r="RDR435" s="755"/>
      <c r="RDS435" s="755"/>
      <c r="RDT435" s="755"/>
      <c r="RDU435" s="755"/>
      <c r="RDV435" s="755"/>
      <c r="RDW435" s="755"/>
      <c r="RDX435" s="755"/>
      <c r="RDY435" s="755"/>
      <c r="RDZ435" s="755"/>
      <c r="REA435" s="755"/>
      <c r="REB435" s="755"/>
      <c r="REC435" s="755"/>
      <c r="RED435" s="755"/>
      <c r="REE435" s="755"/>
      <c r="REF435" s="755"/>
      <c r="REG435" s="755"/>
      <c r="REH435" s="755"/>
      <c r="REI435" s="755"/>
      <c r="REJ435" s="755"/>
      <c r="REK435" s="755"/>
      <c r="REL435" s="755"/>
      <c r="REM435" s="755"/>
      <c r="REN435" s="755"/>
      <c r="REO435" s="755"/>
      <c r="REP435" s="755"/>
      <c r="REQ435" s="755"/>
      <c r="RER435" s="755"/>
      <c r="RES435" s="755"/>
      <c r="RET435" s="755"/>
      <c r="REU435" s="755"/>
      <c r="REV435" s="755"/>
      <c r="REW435" s="755"/>
      <c r="REX435" s="755"/>
      <c r="REY435" s="755"/>
      <c r="REZ435" s="755"/>
      <c r="RFA435" s="755"/>
      <c r="RFB435" s="755"/>
      <c r="RFC435" s="755"/>
      <c r="RFD435" s="755"/>
      <c r="RFE435" s="755"/>
      <c r="RFF435" s="755"/>
      <c r="RFG435" s="755"/>
      <c r="RFH435" s="755"/>
      <c r="RFI435" s="755"/>
      <c r="RFJ435" s="755"/>
      <c r="RFK435" s="755"/>
      <c r="RFL435" s="755"/>
      <c r="RFM435" s="755"/>
      <c r="RFN435" s="755"/>
      <c r="RFO435" s="755"/>
      <c r="RFP435" s="755"/>
      <c r="RFQ435" s="755"/>
      <c r="RFR435" s="755"/>
      <c r="RFS435" s="755"/>
      <c r="RFT435" s="755"/>
      <c r="RFU435" s="755"/>
      <c r="RFV435" s="755"/>
      <c r="RFW435" s="755"/>
      <c r="RFX435" s="755"/>
      <c r="RFY435" s="755"/>
      <c r="RFZ435" s="755"/>
      <c r="RGA435" s="755"/>
      <c r="RGB435" s="755"/>
      <c r="RGC435" s="755"/>
      <c r="RGD435" s="755"/>
      <c r="RGE435" s="755"/>
      <c r="RGF435" s="755"/>
      <c r="RGG435" s="755"/>
      <c r="RGH435" s="755"/>
      <c r="RGI435" s="755"/>
      <c r="RGJ435" s="755"/>
      <c r="RGK435" s="755"/>
      <c r="RGL435" s="755"/>
      <c r="RGM435" s="755"/>
      <c r="RGN435" s="755"/>
      <c r="RGO435" s="755"/>
      <c r="RGP435" s="755"/>
      <c r="RGQ435" s="755"/>
      <c r="RGR435" s="755"/>
      <c r="RGS435" s="755"/>
      <c r="RGT435" s="755"/>
      <c r="RGU435" s="755"/>
      <c r="RGV435" s="755"/>
      <c r="RGW435" s="755"/>
      <c r="RGX435" s="755"/>
      <c r="RGY435" s="755"/>
      <c r="RGZ435" s="755"/>
      <c r="RHA435" s="755"/>
      <c r="RHB435" s="755"/>
      <c r="RHC435" s="755"/>
      <c r="RHD435" s="755"/>
      <c r="RHE435" s="755"/>
      <c r="RHF435" s="755"/>
      <c r="RHG435" s="755"/>
      <c r="RHH435" s="755"/>
      <c r="RHI435" s="755"/>
      <c r="RHJ435" s="755"/>
      <c r="RHK435" s="755"/>
      <c r="RHL435" s="755"/>
      <c r="RHM435" s="755"/>
      <c r="RHN435" s="755"/>
      <c r="RHO435" s="755"/>
      <c r="RHP435" s="755"/>
      <c r="RHQ435" s="755"/>
      <c r="RHR435" s="755"/>
      <c r="RHS435" s="755"/>
      <c r="RHT435" s="755"/>
      <c r="RHU435" s="755"/>
      <c r="RHV435" s="755"/>
      <c r="RHW435" s="755"/>
      <c r="RHX435" s="755"/>
      <c r="RHY435" s="755"/>
      <c r="RHZ435" s="755"/>
      <c r="RIA435" s="755"/>
      <c r="RIB435" s="755"/>
      <c r="RIC435" s="755"/>
      <c r="RID435" s="755"/>
      <c r="RIE435" s="755"/>
      <c r="RIF435" s="755"/>
      <c r="RIG435" s="755"/>
      <c r="RIH435" s="755"/>
      <c r="RII435" s="755"/>
      <c r="RIJ435" s="755"/>
      <c r="RIK435" s="755"/>
      <c r="RIL435" s="755"/>
      <c r="RIM435" s="755"/>
      <c r="RIN435" s="755"/>
      <c r="RIO435" s="755"/>
      <c r="RIP435" s="755"/>
      <c r="RIQ435" s="755"/>
      <c r="RIR435" s="755"/>
      <c r="RIS435" s="755"/>
      <c r="RIT435" s="755"/>
      <c r="RIU435" s="755"/>
      <c r="RIV435" s="755"/>
      <c r="RIW435" s="755"/>
      <c r="RIX435" s="755"/>
      <c r="RIY435" s="755"/>
      <c r="RIZ435" s="755"/>
      <c r="RJA435" s="755"/>
      <c r="RJB435" s="755"/>
      <c r="RJC435" s="755"/>
      <c r="RJD435" s="755"/>
      <c r="RJE435" s="755"/>
      <c r="RJF435" s="755"/>
      <c r="RJG435" s="755"/>
      <c r="RJH435" s="755"/>
      <c r="RJI435" s="755"/>
      <c r="RJJ435" s="755"/>
      <c r="RJK435" s="755"/>
      <c r="RJL435" s="755"/>
      <c r="RJM435" s="755"/>
      <c r="RJN435" s="755"/>
      <c r="RJO435" s="755"/>
      <c r="RJP435" s="755"/>
      <c r="RJQ435" s="755"/>
      <c r="RJR435" s="755"/>
      <c r="RJS435" s="755"/>
      <c r="RJT435" s="755"/>
      <c r="RJU435" s="755"/>
      <c r="RJV435" s="755"/>
      <c r="RJW435" s="755"/>
      <c r="RJX435" s="755"/>
      <c r="RJY435" s="755"/>
      <c r="RJZ435" s="755"/>
      <c r="RKA435" s="755"/>
      <c r="RKB435" s="755"/>
      <c r="RKC435" s="755"/>
      <c r="RKD435" s="755"/>
      <c r="RKE435" s="755"/>
      <c r="RKF435" s="755"/>
      <c r="RKG435" s="755"/>
      <c r="RKH435" s="755"/>
      <c r="RKI435" s="755"/>
      <c r="RKJ435" s="755"/>
      <c r="RKK435" s="755"/>
      <c r="RKL435" s="755"/>
      <c r="RKM435" s="755"/>
      <c r="RKN435" s="755"/>
      <c r="RKO435" s="755"/>
      <c r="RKP435" s="755"/>
      <c r="RKQ435" s="755"/>
      <c r="RKR435" s="755"/>
      <c r="RKS435" s="755"/>
      <c r="RKT435" s="755"/>
      <c r="RKU435" s="755"/>
      <c r="RKV435" s="755"/>
      <c r="RKW435" s="755"/>
      <c r="RKX435" s="755"/>
      <c r="RKY435" s="755"/>
      <c r="RKZ435" s="755"/>
      <c r="RLA435" s="755"/>
      <c r="RLB435" s="755"/>
      <c r="RLC435" s="755"/>
      <c r="RLD435" s="755"/>
      <c r="RLE435" s="755"/>
      <c r="RLF435" s="755"/>
      <c r="RLG435" s="755"/>
      <c r="RLH435" s="755"/>
      <c r="RLI435" s="755"/>
      <c r="RLJ435" s="755"/>
      <c r="RLK435" s="755"/>
      <c r="RLL435" s="755"/>
      <c r="RLM435" s="755"/>
      <c r="RLN435" s="755"/>
      <c r="RLO435" s="755"/>
      <c r="RLP435" s="755"/>
      <c r="RLQ435" s="755"/>
      <c r="RLR435" s="755"/>
      <c r="RLS435" s="755"/>
      <c r="RLT435" s="755"/>
      <c r="RLU435" s="755"/>
      <c r="RLV435" s="755"/>
      <c r="RLW435" s="755"/>
      <c r="RLX435" s="755"/>
      <c r="RLY435" s="755"/>
      <c r="RLZ435" s="755"/>
      <c r="RMA435" s="755"/>
      <c r="RMB435" s="755"/>
      <c r="RMC435" s="755"/>
      <c r="RMD435" s="755"/>
      <c r="RME435" s="755"/>
      <c r="RMF435" s="755"/>
      <c r="RMG435" s="755"/>
      <c r="RMH435" s="755"/>
      <c r="RMI435" s="755"/>
      <c r="RMJ435" s="755"/>
      <c r="RMK435" s="755"/>
      <c r="RML435" s="755"/>
      <c r="RMM435" s="755"/>
      <c r="RMN435" s="755"/>
      <c r="RMO435" s="755"/>
      <c r="RMP435" s="755"/>
      <c r="RMQ435" s="755"/>
      <c r="RMR435" s="755"/>
      <c r="RMS435" s="755"/>
      <c r="RMT435" s="755"/>
      <c r="RMU435" s="755"/>
      <c r="RMV435" s="755"/>
      <c r="RMW435" s="755"/>
      <c r="RMX435" s="755"/>
      <c r="RMY435" s="755"/>
      <c r="RMZ435" s="755"/>
      <c r="RNA435" s="755"/>
      <c r="RNB435" s="755"/>
      <c r="RNC435" s="755"/>
      <c r="RND435" s="755"/>
      <c r="RNE435" s="755"/>
      <c r="RNF435" s="755"/>
      <c r="RNG435" s="755"/>
      <c r="RNH435" s="755"/>
      <c r="RNI435" s="755"/>
      <c r="RNJ435" s="755"/>
      <c r="RNK435" s="755"/>
      <c r="RNL435" s="755"/>
      <c r="RNM435" s="755"/>
      <c r="RNN435" s="755"/>
      <c r="RNO435" s="755"/>
      <c r="RNP435" s="755"/>
      <c r="RNQ435" s="755"/>
      <c r="RNR435" s="755"/>
      <c r="RNS435" s="755"/>
      <c r="RNT435" s="755"/>
      <c r="RNU435" s="755"/>
      <c r="RNV435" s="755"/>
      <c r="RNW435" s="755"/>
      <c r="RNX435" s="755"/>
      <c r="RNY435" s="755"/>
      <c r="RNZ435" s="755"/>
      <c r="ROA435" s="755"/>
      <c r="ROB435" s="755"/>
      <c r="ROC435" s="755"/>
      <c r="ROD435" s="755"/>
      <c r="ROE435" s="755"/>
      <c r="ROF435" s="755"/>
      <c r="ROG435" s="755"/>
      <c r="ROH435" s="755"/>
      <c r="ROI435" s="755"/>
      <c r="ROJ435" s="755"/>
      <c r="ROK435" s="755"/>
      <c r="ROL435" s="755"/>
      <c r="ROM435" s="755"/>
      <c r="RON435" s="755"/>
      <c r="ROO435" s="755"/>
      <c r="ROP435" s="755"/>
      <c r="ROQ435" s="755"/>
      <c r="ROR435" s="755"/>
      <c r="ROS435" s="755"/>
      <c r="ROT435" s="755"/>
      <c r="ROU435" s="755"/>
      <c r="ROV435" s="755"/>
      <c r="ROW435" s="755"/>
      <c r="ROX435" s="755"/>
      <c r="ROY435" s="755"/>
      <c r="ROZ435" s="755"/>
      <c r="RPA435" s="755"/>
      <c r="RPB435" s="755"/>
      <c r="RPC435" s="755"/>
      <c r="RPD435" s="755"/>
      <c r="RPE435" s="755"/>
      <c r="RPF435" s="755"/>
      <c r="RPG435" s="755"/>
      <c r="RPH435" s="755"/>
      <c r="RPI435" s="755"/>
      <c r="RPJ435" s="755"/>
      <c r="RPK435" s="755"/>
      <c r="RPL435" s="755"/>
      <c r="RPM435" s="755"/>
      <c r="RPN435" s="755"/>
      <c r="RPO435" s="755"/>
      <c r="RPP435" s="755"/>
      <c r="RPQ435" s="755"/>
      <c r="RPR435" s="755"/>
      <c r="RPS435" s="755"/>
      <c r="RPT435" s="755"/>
      <c r="RPU435" s="755"/>
      <c r="RPV435" s="755"/>
      <c r="RPW435" s="755"/>
      <c r="RPX435" s="755"/>
      <c r="RPY435" s="755"/>
      <c r="RPZ435" s="755"/>
      <c r="RQA435" s="755"/>
      <c r="RQB435" s="755"/>
      <c r="RQC435" s="755"/>
      <c r="RQD435" s="755"/>
      <c r="RQE435" s="755"/>
      <c r="RQF435" s="755"/>
      <c r="RQG435" s="755"/>
      <c r="RQH435" s="755"/>
      <c r="RQI435" s="755"/>
      <c r="RQJ435" s="755"/>
      <c r="RQK435" s="755"/>
      <c r="RQL435" s="755"/>
      <c r="RQM435" s="755"/>
      <c r="RQN435" s="755"/>
      <c r="RQO435" s="755"/>
      <c r="RQP435" s="755"/>
      <c r="RQQ435" s="755"/>
      <c r="RQR435" s="755"/>
      <c r="RQS435" s="755"/>
      <c r="RQT435" s="755"/>
      <c r="RQU435" s="755"/>
      <c r="RQV435" s="755"/>
      <c r="RQW435" s="755"/>
      <c r="RQX435" s="755"/>
      <c r="RQY435" s="755"/>
      <c r="RQZ435" s="755"/>
      <c r="RRA435" s="755"/>
      <c r="RRB435" s="755"/>
      <c r="RRC435" s="755"/>
      <c r="RRD435" s="755"/>
      <c r="RRE435" s="755"/>
      <c r="RRF435" s="755"/>
      <c r="RRG435" s="755"/>
      <c r="RRH435" s="755"/>
      <c r="RRI435" s="755"/>
      <c r="RRJ435" s="755"/>
      <c r="RRK435" s="755"/>
      <c r="RRL435" s="755"/>
      <c r="RRM435" s="755"/>
      <c r="RRN435" s="755"/>
      <c r="RRO435" s="755"/>
      <c r="RRP435" s="755"/>
      <c r="RRQ435" s="755"/>
      <c r="RRR435" s="755"/>
      <c r="RRS435" s="755"/>
      <c r="RRT435" s="755"/>
      <c r="RRU435" s="755"/>
      <c r="RRV435" s="755"/>
      <c r="RRW435" s="755"/>
      <c r="RRX435" s="755"/>
      <c r="RRY435" s="755"/>
      <c r="RRZ435" s="755"/>
      <c r="RSA435" s="755"/>
      <c r="RSB435" s="755"/>
      <c r="RSC435" s="755"/>
      <c r="RSD435" s="755"/>
      <c r="RSE435" s="755"/>
      <c r="RSF435" s="755"/>
      <c r="RSG435" s="755"/>
      <c r="RSH435" s="755"/>
      <c r="RSI435" s="755"/>
      <c r="RSJ435" s="755"/>
      <c r="RSK435" s="755"/>
      <c r="RSL435" s="755"/>
      <c r="RSM435" s="755"/>
      <c r="RSN435" s="755"/>
      <c r="RSO435" s="755"/>
      <c r="RSP435" s="755"/>
      <c r="RSQ435" s="755"/>
      <c r="RSR435" s="755"/>
      <c r="RSS435" s="755"/>
      <c r="RST435" s="755"/>
      <c r="RSU435" s="755"/>
      <c r="RSV435" s="755"/>
      <c r="RSW435" s="755"/>
      <c r="RSX435" s="755"/>
      <c r="RSY435" s="755"/>
      <c r="RSZ435" s="755"/>
      <c r="RTA435" s="755"/>
      <c r="RTB435" s="755"/>
      <c r="RTC435" s="755"/>
      <c r="RTD435" s="755"/>
      <c r="RTE435" s="755"/>
      <c r="RTF435" s="755"/>
      <c r="RTG435" s="755"/>
      <c r="RTH435" s="755"/>
      <c r="RTI435" s="755"/>
      <c r="RTJ435" s="755"/>
      <c r="RTK435" s="755"/>
      <c r="RTL435" s="755"/>
      <c r="RTM435" s="755"/>
      <c r="RTN435" s="755"/>
      <c r="RTO435" s="755"/>
      <c r="RTP435" s="755"/>
      <c r="RTQ435" s="755"/>
      <c r="RTR435" s="755"/>
      <c r="RTS435" s="755"/>
      <c r="RTT435" s="755"/>
      <c r="RTU435" s="755"/>
      <c r="RTV435" s="755"/>
      <c r="RTW435" s="755"/>
      <c r="RTX435" s="755"/>
      <c r="RTY435" s="755"/>
      <c r="RTZ435" s="755"/>
      <c r="RUA435" s="755"/>
      <c r="RUB435" s="755"/>
      <c r="RUC435" s="755"/>
      <c r="RUD435" s="755"/>
      <c r="RUE435" s="755"/>
      <c r="RUF435" s="755"/>
      <c r="RUG435" s="755"/>
      <c r="RUH435" s="755"/>
      <c r="RUI435" s="755"/>
      <c r="RUJ435" s="755"/>
      <c r="RUK435" s="755"/>
      <c r="RUL435" s="755"/>
      <c r="RUM435" s="755"/>
      <c r="RUN435" s="755"/>
      <c r="RUO435" s="755"/>
      <c r="RUP435" s="755"/>
      <c r="RUQ435" s="755"/>
      <c r="RUR435" s="755"/>
      <c r="RUS435" s="755"/>
      <c r="RUT435" s="755"/>
      <c r="RUU435" s="755"/>
      <c r="RUV435" s="755"/>
      <c r="RUW435" s="755"/>
      <c r="RUX435" s="755"/>
      <c r="RUY435" s="755"/>
      <c r="RUZ435" s="755"/>
      <c r="RVA435" s="755"/>
      <c r="RVB435" s="755"/>
      <c r="RVC435" s="755"/>
      <c r="RVD435" s="755"/>
      <c r="RVE435" s="755"/>
      <c r="RVF435" s="755"/>
      <c r="RVG435" s="755"/>
      <c r="RVH435" s="755"/>
      <c r="RVI435" s="755"/>
      <c r="RVJ435" s="755"/>
      <c r="RVK435" s="755"/>
      <c r="RVL435" s="755"/>
      <c r="RVM435" s="755"/>
      <c r="RVN435" s="755"/>
      <c r="RVO435" s="755"/>
      <c r="RVP435" s="755"/>
      <c r="RVQ435" s="755"/>
      <c r="RVR435" s="755"/>
      <c r="RVS435" s="755"/>
      <c r="RVT435" s="755"/>
      <c r="RVU435" s="755"/>
      <c r="RVV435" s="755"/>
      <c r="RVW435" s="755"/>
      <c r="RVX435" s="755"/>
      <c r="RVY435" s="755"/>
      <c r="RVZ435" s="755"/>
      <c r="RWA435" s="755"/>
      <c r="RWB435" s="755"/>
      <c r="RWC435" s="755"/>
      <c r="RWD435" s="755"/>
      <c r="RWE435" s="755"/>
      <c r="RWF435" s="755"/>
      <c r="RWG435" s="755"/>
      <c r="RWH435" s="755"/>
      <c r="RWI435" s="755"/>
      <c r="RWJ435" s="755"/>
      <c r="RWK435" s="755"/>
      <c r="RWL435" s="755"/>
      <c r="RWM435" s="755"/>
      <c r="RWN435" s="755"/>
      <c r="RWO435" s="755"/>
      <c r="RWP435" s="755"/>
      <c r="RWQ435" s="755"/>
      <c r="RWR435" s="755"/>
      <c r="RWS435" s="755"/>
      <c r="RWT435" s="755"/>
      <c r="RWU435" s="755"/>
      <c r="RWV435" s="755"/>
      <c r="RWW435" s="755"/>
      <c r="RWX435" s="755"/>
      <c r="RWY435" s="755"/>
      <c r="RWZ435" s="755"/>
      <c r="RXA435" s="755"/>
      <c r="RXB435" s="755"/>
      <c r="RXC435" s="755"/>
      <c r="RXD435" s="755"/>
      <c r="RXE435" s="755"/>
      <c r="RXF435" s="755"/>
      <c r="RXG435" s="755"/>
      <c r="RXH435" s="755"/>
      <c r="RXI435" s="755"/>
      <c r="RXJ435" s="755"/>
      <c r="RXK435" s="755"/>
      <c r="RXL435" s="755"/>
      <c r="RXM435" s="755"/>
      <c r="RXN435" s="755"/>
      <c r="RXO435" s="755"/>
      <c r="RXP435" s="755"/>
      <c r="RXQ435" s="755"/>
      <c r="RXR435" s="755"/>
      <c r="RXS435" s="755"/>
      <c r="RXT435" s="755"/>
      <c r="RXU435" s="755"/>
      <c r="RXV435" s="755"/>
      <c r="RXW435" s="755"/>
      <c r="RXX435" s="755"/>
      <c r="RXY435" s="755"/>
      <c r="RXZ435" s="755"/>
      <c r="RYA435" s="755"/>
      <c r="RYB435" s="755"/>
      <c r="RYC435" s="755"/>
      <c r="RYD435" s="755"/>
      <c r="RYE435" s="755"/>
      <c r="RYF435" s="755"/>
      <c r="RYG435" s="755"/>
      <c r="RYH435" s="755"/>
      <c r="RYI435" s="755"/>
      <c r="RYJ435" s="755"/>
      <c r="RYK435" s="755"/>
      <c r="RYL435" s="755"/>
      <c r="RYM435" s="755"/>
      <c r="RYN435" s="755"/>
      <c r="RYO435" s="755"/>
      <c r="RYP435" s="755"/>
      <c r="RYQ435" s="755"/>
      <c r="RYR435" s="755"/>
      <c r="RYS435" s="755"/>
      <c r="RYT435" s="755"/>
      <c r="RYU435" s="755"/>
      <c r="RYV435" s="755"/>
      <c r="RYW435" s="755"/>
      <c r="RYX435" s="755"/>
      <c r="RYY435" s="755"/>
      <c r="RYZ435" s="755"/>
      <c r="RZA435" s="755"/>
      <c r="RZB435" s="755"/>
      <c r="RZC435" s="755"/>
      <c r="RZD435" s="755"/>
      <c r="RZE435" s="755"/>
      <c r="RZF435" s="755"/>
      <c r="RZG435" s="755"/>
      <c r="RZH435" s="755"/>
      <c r="RZI435" s="755"/>
      <c r="RZJ435" s="755"/>
      <c r="RZK435" s="755"/>
      <c r="RZL435" s="755"/>
      <c r="RZM435" s="755"/>
      <c r="RZN435" s="755"/>
      <c r="RZO435" s="755"/>
      <c r="RZP435" s="755"/>
      <c r="RZQ435" s="755"/>
      <c r="RZR435" s="755"/>
      <c r="RZS435" s="755"/>
      <c r="RZT435" s="755"/>
      <c r="RZU435" s="755"/>
      <c r="RZV435" s="755"/>
      <c r="RZW435" s="755"/>
      <c r="RZX435" s="755"/>
      <c r="RZY435" s="755"/>
      <c r="RZZ435" s="755"/>
      <c r="SAA435" s="755"/>
      <c r="SAB435" s="755"/>
      <c r="SAC435" s="755"/>
      <c r="SAD435" s="755"/>
      <c r="SAE435" s="755"/>
      <c r="SAF435" s="755"/>
      <c r="SAG435" s="755"/>
      <c r="SAH435" s="755"/>
      <c r="SAI435" s="755"/>
      <c r="SAJ435" s="755"/>
      <c r="SAK435" s="755"/>
      <c r="SAL435" s="755"/>
      <c r="SAM435" s="755"/>
      <c r="SAN435" s="755"/>
      <c r="SAO435" s="755"/>
      <c r="SAP435" s="755"/>
      <c r="SAQ435" s="755"/>
      <c r="SAR435" s="755"/>
      <c r="SAS435" s="755"/>
      <c r="SAT435" s="755"/>
      <c r="SAU435" s="755"/>
      <c r="SAV435" s="755"/>
      <c r="SAW435" s="755"/>
      <c r="SAX435" s="755"/>
      <c r="SAY435" s="755"/>
      <c r="SAZ435" s="755"/>
      <c r="SBA435" s="755"/>
      <c r="SBB435" s="755"/>
      <c r="SBC435" s="755"/>
      <c r="SBD435" s="755"/>
      <c r="SBE435" s="755"/>
      <c r="SBF435" s="755"/>
      <c r="SBG435" s="755"/>
      <c r="SBH435" s="755"/>
      <c r="SBI435" s="755"/>
      <c r="SBJ435" s="755"/>
      <c r="SBK435" s="755"/>
      <c r="SBL435" s="755"/>
      <c r="SBM435" s="755"/>
      <c r="SBN435" s="755"/>
      <c r="SBO435" s="755"/>
      <c r="SBP435" s="755"/>
      <c r="SBQ435" s="755"/>
      <c r="SBR435" s="755"/>
      <c r="SBS435" s="755"/>
      <c r="SBT435" s="755"/>
      <c r="SBU435" s="755"/>
      <c r="SBV435" s="755"/>
      <c r="SBW435" s="755"/>
      <c r="SBX435" s="755"/>
      <c r="SBY435" s="755"/>
      <c r="SBZ435" s="755"/>
      <c r="SCA435" s="755"/>
      <c r="SCB435" s="755"/>
      <c r="SCC435" s="755"/>
      <c r="SCD435" s="755"/>
      <c r="SCE435" s="755"/>
      <c r="SCF435" s="755"/>
      <c r="SCG435" s="755"/>
      <c r="SCH435" s="755"/>
      <c r="SCI435" s="755"/>
      <c r="SCJ435" s="755"/>
      <c r="SCK435" s="755"/>
      <c r="SCL435" s="755"/>
      <c r="SCM435" s="755"/>
      <c r="SCN435" s="755"/>
      <c r="SCO435" s="755"/>
      <c r="SCP435" s="755"/>
      <c r="SCQ435" s="755"/>
      <c r="SCR435" s="755"/>
      <c r="SCS435" s="755"/>
      <c r="SCT435" s="755"/>
      <c r="SCU435" s="755"/>
      <c r="SCV435" s="755"/>
      <c r="SCW435" s="755"/>
      <c r="SCX435" s="755"/>
      <c r="SCY435" s="755"/>
      <c r="SCZ435" s="755"/>
      <c r="SDA435" s="755"/>
      <c r="SDB435" s="755"/>
      <c r="SDC435" s="755"/>
      <c r="SDD435" s="755"/>
      <c r="SDE435" s="755"/>
      <c r="SDF435" s="755"/>
      <c r="SDG435" s="755"/>
      <c r="SDH435" s="755"/>
      <c r="SDI435" s="755"/>
      <c r="SDJ435" s="755"/>
      <c r="SDK435" s="755"/>
      <c r="SDL435" s="755"/>
      <c r="SDM435" s="755"/>
      <c r="SDN435" s="755"/>
      <c r="SDO435" s="755"/>
      <c r="SDP435" s="755"/>
      <c r="SDQ435" s="755"/>
      <c r="SDR435" s="755"/>
      <c r="SDS435" s="755"/>
      <c r="SDT435" s="755"/>
      <c r="SDU435" s="755"/>
      <c r="SDV435" s="755"/>
      <c r="SDW435" s="755"/>
      <c r="SDX435" s="755"/>
      <c r="SDY435" s="755"/>
      <c r="SDZ435" s="755"/>
      <c r="SEA435" s="755"/>
      <c r="SEB435" s="755"/>
      <c r="SEC435" s="755"/>
      <c r="SED435" s="755"/>
      <c r="SEE435" s="755"/>
      <c r="SEF435" s="755"/>
      <c r="SEG435" s="755"/>
      <c r="SEH435" s="755"/>
      <c r="SEI435" s="755"/>
      <c r="SEJ435" s="755"/>
      <c r="SEK435" s="755"/>
      <c r="SEL435" s="755"/>
      <c r="SEM435" s="755"/>
      <c r="SEN435" s="755"/>
      <c r="SEO435" s="755"/>
      <c r="SEP435" s="755"/>
      <c r="SEQ435" s="755"/>
      <c r="SER435" s="755"/>
      <c r="SES435" s="755"/>
      <c r="SET435" s="755"/>
      <c r="SEU435" s="755"/>
      <c r="SEV435" s="755"/>
      <c r="SEW435" s="755"/>
      <c r="SEX435" s="755"/>
      <c r="SEY435" s="755"/>
      <c r="SEZ435" s="755"/>
      <c r="SFA435" s="755"/>
      <c r="SFB435" s="755"/>
      <c r="SFC435" s="755"/>
      <c r="SFD435" s="755"/>
      <c r="SFE435" s="755"/>
      <c r="SFF435" s="755"/>
      <c r="SFG435" s="755"/>
      <c r="SFH435" s="755"/>
      <c r="SFI435" s="755"/>
      <c r="SFJ435" s="755"/>
      <c r="SFK435" s="755"/>
      <c r="SFL435" s="755"/>
      <c r="SFM435" s="755"/>
      <c r="SFN435" s="755"/>
      <c r="SFO435" s="755"/>
      <c r="SFP435" s="755"/>
      <c r="SFQ435" s="755"/>
      <c r="SFR435" s="755"/>
      <c r="SFS435" s="755"/>
      <c r="SFT435" s="755"/>
      <c r="SFU435" s="755"/>
      <c r="SFV435" s="755"/>
      <c r="SFW435" s="755"/>
      <c r="SFX435" s="755"/>
      <c r="SFY435" s="755"/>
      <c r="SFZ435" s="755"/>
      <c r="SGA435" s="755"/>
      <c r="SGB435" s="755"/>
      <c r="SGC435" s="755"/>
      <c r="SGD435" s="755"/>
      <c r="SGE435" s="755"/>
      <c r="SGF435" s="755"/>
      <c r="SGG435" s="755"/>
      <c r="SGH435" s="755"/>
      <c r="SGI435" s="755"/>
      <c r="SGJ435" s="755"/>
      <c r="SGK435" s="755"/>
      <c r="SGL435" s="755"/>
      <c r="SGM435" s="755"/>
      <c r="SGN435" s="755"/>
      <c r="SGO435" s="755"/>
      <c r="SGP435" s="755"/>
      <c r="SGQ435" s="755"/>
      <c r="SGR435" s="755"/>
      <c r="SGS435" s="755"/>
      <c r="SGT435" s="755"/>
      <c r="SGU435" s="755"/>
      <c r="SGV435" s="755"/>
      <c r="SGW435" s="755"/>
      <c r="SGX435" s="755"/>
      <c r="SGY435" s="755"/>
      <c r="SGZ435" s="755"/>
      <c r="SHA435" s="755"/>
      <c r="SHB435" s="755"/>
      <c r="SHC435" s="755"/>
      <c r="SHD435" s="755"/>
      <c r="SHE435" s="755"/>
      <c r="SHF435" s="755"/>
      <c r="SHG435" s="755"/>
      <c r="SHH435" s="755"/>
      <c r="SHI435" s="755"/>
      <c r="SHJ435" s="755"/>
      <c r="SHK435" s="755"/>
      <c r="SHL435" s="755"/>
      <c r="SHM435" s="755"/>
      <c r="SHN435" s="755"/>
      <c r="SHO435" s="755"/>
      <c r="SHP435" s="755"/>
      <c r="SHQ435" s="755"/>
      <c r="SHR435" s="755"/>
      <c r="SHS435" s="755"/>
      <c r="SHT435" s="755"/>
      <c r="SHU435" s="755"/>
      <c r="SHV435" s="755"/>
      <c r="SHW435" s="755"/>
      <c r="SHX435" s="755"/>
      <c r="SHY435" s="755"/>
      <c r="SHZ435" s="755"/>
      <c r="SIA435" s="755"/>
      <c r="SIB435" s="755"/>
      <c r="SIC435" s="755"/>
      <c r="SID435" s="755"/>
      <c r="SIE435" s="755"/>
      <c r="SIF435" s="755"/>
      <c r="SIG435" s="755"/>
      <c r="SIH435" s="755"/>
      <c r="SII435" s="755"/>
      <c r="SIJ435" s="755"/>
      <c r="SIK435" s="755"/>
      <c r="SIL435" s="755"/>
      <c r="SIM435" s="755"/>
      <c r="SIN435" s="755"/>
      <c r="SIO435" s="755"/>
      <c r="SIP435" s="755"/>
      <c r="SIQ435" s="755"/>
      <c r="SIR435" s="755"/>
      <c r="SIS435" s="755"/>
      <c r="SIT435" s="755"/>
      <c r="SIU435" s="755"/>
      <c r="SIV435" s="755"/>
      <c r="SIW435" s="755"/>
      <c r="SIX435" s="755"/>
      <c r="SIY435" s="755"/>
      <c r="SIZ435" s="755"/>
      <c r="SJA435" s="755"/>
      <c r="SJB435" s="755"/>
      <c r="SJC435" s="755"/>
      <c r="SJD435" s="755"/>
      <c r="SJE435" s="755"/>
      <c r="SJF435" s="755"/>
      <c r="SJG435" s="755"/>
      <c r="SJH435" s="755"/>
      <c r="SJI435" s="755"/>
      <c r="SJJ435" s="755"/>
      <c r="SJK435" s="755"/>
      <c r="SJL435" s="755"/>
      <c r="SJM435" s="755"/>
      <c r="SJN435" s="755"/>
      <c r="SJO435" s="755"/>
      <c r="SJP435" s="755"/>
      <c r="SJQ435" s="755"/>
      <c r="SJR435" s="755"/>
      <c r="SJS435" s="755"/>
      <c r="SJT435" s="755"/>
      <c r="SJU435" s="755"/>
      <c r="SJV435" s="755"/>
      <c r="SJW435" s="755"/>
      <c r="SJX435" s="755"/>
      <c r="SJY435" s="755"/>
      <c r="SJZ435" s="755"/>
      <c r="SKA435" s="755"/>
      <c r="SKB435" s="755"/>
      <c r="SKC435" s="755"/>
      <c r="SKD435" s="755"/>
      <c r="SKE435" s="755"/>
      <c r="SKF435" s="755"/>
      <c r="SKG435" s="755"/>
      <c r="SKH435" s="755"/>
      <c r="SKI435" s="755"/>
      <c r="SKJ435" s="755"/>
      <c r="SKK435" s="755"/>
      <c r="SKL435" s="755"/>
      <c r="SKM435" s="755"/>
      <c r="SKN435" s="755"/>
      <c r="SKO435" s="755"/>
      <c r="SKP435" s="755"/>
      <c r="SKQ435" s="755"/>
      <c r="SKR435" s="755"/>
      <c r="SKS435" s="755"/>
      <c r="SKT435" s="755"/>
      <c r="SKU435" s="755"/>
      <c r="SKV435" s="755"/>
      <c r="SKW435" s="755"/>
      <c r="SKX435" s="755"/>
      <c r="SKY435" s="755"/>
      <c r="SKZ435" s="755"/>
      <c r="SLA435" s="755"/>
      <c r="SLB435" s="755"/>
      <c r="SLC435" s="755"/>
      <c r="SLD435" s="755"/>
      <c r="SLE435" s="755"/>
      <c r="SLF435" s="755"/>
      <c r="SLG435" s="755"/>
      <c r="SLH435" s="755"/>
      <c r="SLI435" s="755"/>
      <c r="SLJ435" s="755"/>
      <c r="SLK435" s="755"/>
      <c r="SLL435" s="755"/>
      <c r="SLM435" s="755"/>
      <c r="SLN435" s="755"/>
      <c r="SLO435" s="755"/>
      <c r="SLP435" s="755"/>
      <c r="SLQ435" s="755"/>
      <c r="SLR435" s="755"/>
      <c r="SLS435" s="755"/>
      <c r="SLT435" s="755"/>
      <c r="SLU435" s="755"/>
      <c r="SLV435" s="755"/>
      <c r="SLW435" s="755"/>
      <c r="SLX435" s="755"/>
      <c r="SLY435" s="755"/>
      <c r="SLZ435" s="755"/>
      <c r="SMA435" s="755"/>
      <c r="SMB435" s="755"/>
      <c r="SMC435" s="755"/>
      <c r="SMD435" s="755"/>
      <c r="SME435" s="755"/>
      <c r="SMF435" s="755"/>
      <c r="SMG435" s="755"/>
      <c r="SMH435" s="755"/>
      <c r="SMI435" s="755"/>
      <c r="SMJ435" s="755"/>
      <c r="SMK435" s="755"/>
      <c r="SML435" s="755"/>
      <c r="SMM435" s="755"/>
      <c r="SMN435" s="755"/>
      <c r="SMO435" s="755"/>
      <c r="SMP435" s="755"/>
      <c r="SMQ435" s="755"/>
      <c r="SMR435" s="755"/>
      <c r="SMS435" s="755"/>
      <c r="SMT435" s="755"/>
      <c r="SMU435" s="755"/>
      <c r="SMV435" s="755"/>
      <c r="SMW435" s="755"/>
      <c r="SMX435" s="755"/>
      <c r="SMY435" s="755"/>
      <c r="SMZ435" s="755"/>
      <c r="SNA435" s="755"/>
      <c r="SNB435" s="755"/>
      <c r="SNC435" s="755"/>
      <c r="SND435" s="755"/>
      <c r="SNE435" s="755"/>
      <c r="SNF435" s="755"/>
      <c r="SNG435" s="755"/>
      <c r="SNH435" s="755"/>
      <c r="SNI435" s="755"/>
      <c r="SNJ435" s="755"/>
      <c r="SNK435" s="755"/>
      <c r="SNL435" s="755"/>
      <c r="SNM435" s="755"/>
      <c r="SNN435" s="755"/>
      <c r="SNO435" s="755"/>
      <c r="SNP435" s="755"/>
      <c r="SNQ435" s="755"/>
      <c r="SNR435" s="755"/>
      <c r="SNS435" s="755"/>
      <c r="SNT435" s="755"/>
      <c r="SNU435" s="755"/>
      <c r="SNV435" s="755"/>
      <c r="SNW435" s="755"/>
      <c r="SNX435" s="755"/>
      <c r="SNY435" s="755"/>
      <c r="SNZ435" s="755"/>
      <c r="SOA435" s="755"/>
      <c r="SOB435" s="755"/>
      <c r="SOC435" s="755"/>
      <c r="SOD435" s="755"/>
      <c r="SOE435" s="755"/>
      <c r="SOF435" s="755"/>
      <c r="SOG435" s="755"/>
      <c r="SOH435" s="755"/>
      <c r="SOI435" s="755"/>
      <c r="SOJ435" s="755"/>
      <c r="SOK435" s="755"/>
      <c r="SOL435" s="755"/>
      <c r="SOM435" s="755"/>
      <c r="SON435" s="755"/>
      <c r="SOO435" s="755"/>
      <c r="SOP435" s="755"/>
      <c r="SOQ435" s="755"/>
      <c r="SOR435" s="755"/>
      <c r="SOS435" s="755"/>
      <c r="SOT435" s="755"/>
      <c r="SOU435" s="755"/>
      <c r="SOV435" s="755"/>
      <c r="SOW435" s="755"/>
      <c r="SOX435" s="755"/>
      <c r="SOY435" s="755"/>
      <c r="SOZ435" s="755"/>
      <c r="SPA435" s="755"/>
      <c r="SPB435" s="755"/>
      <c r="SPC435" s="755"/>
      <c r="SPD435" s="755"/>
      <c r="SPE435" s="755"/>
      <c r="SPF435" s="755"/>
      <c r="SPG435" s="755"/>
      <c r="SPH435" s="755"/>
      <c r="SPI435" s="755"/>
      <c r="SPJ435" s="755"/>
      <c r="SPK435" s="755"/>
      <c r="SPL435" s="755"/>
      <c r="SPM435" s="755"/>
      <c r="SPN435" s="755"/>
      <c r="SPO435" s="755"/>
      <c r="SPP435" s="755"/>
      <c r="SPQ435" s="755"/>
      <c r="SPR435" s="755"/>
      <c r="SPS435" s="755"/>
      <c r="SPT435" s="755"/>
      <c r="SPU435" s="755"/>
      <c r="SPV435" s="755"/>
      <c r="SPW435" s="755"/>
      <c r="SPX435" s="755"/>
      <c r="SPY435" s="755"/>
      <c r="SPZ435" s="755"/>
      <c r="SQA435" s="755"/>
      <c r="SQB435" s="755"/>
      <c r="SQC435" s="755"/>
      <c r="SQD435" s="755"/>
      <c r="SQE435" s="755"/>
      <c r="SQF435" s="755"/>
      <c r="SQG435" s="755"/>
      <c r="SQH435" s="755"/>
      <c r="SQI435" s="755"/>
      <c r="SQJ435" s="755"/>
      <c r="SQK435" s="755"/>
      <c r="SQL435" s="755"/>
      <c r="SQM435" s="755"/>
      <c r="SQN435" s="755"/>
      <c r="SQO435" s="755"/>
      <c r="SQP435" s="755"/>
      <c r="SQQ435" s="755"/>
      <c r="SQR435" s="755"/>
      <c r="SQS435" s="755"/>
      <c r="SQT435" s="755"/>
      <c r="SQU435" s="755"/>
      <c r="SQV435" s="755"/>
      <c r="SQW435" s="755"/>
      <c r="SQX435" s="755"/>
      <c r="SQY435" s="755"/>
      <c r="SQZ435" s="755"/>
      <c r="SRA435" s="755"/>
      <c r="SRB435" s="755"/>
      <c r="SRC435" s="755"/>
      <c r="SRD435" s="755"/>
      <c r="SRE435" s="755"/>
      <c r="SRF435" s="755"/>
      <c r="SRG435" s="755"/>
      <c r="SRH435" s="755"/>
      <c r="SRI435" s="755"/>
      <c r="SRJ435" s="755"/>
      <c r="SRK435" s="755"/>
      <c r="SRL435" s="755"/>
      <c r="SRM435" s="755"/>
      <c r="SRN435" s="755"/>
      <c r="SRO435" s="755"/>
      <c r="SRP435" s="755"/>
      <c r="SRQ435" s="755"/>
      <c r="SRR435" s="755"/>
      <c r="SRS435" s="755"/>
      <c r="SRT435" s="755"/>
      <c r="SRU435" s="755"/>
      <c r="SRV435" s="755"/>
      <c r="SRW435" s="755"/>
      <c r="SRX435" s="755"/>
      <c r="SRY435" s="755"/>
      <c r="SRZ435" s="755"/>
      <c r="SSA435" s="755"/>
      <c r="SSB435" s="755"/>
      <c r="SSC435" s="755"/>
      <c r="SSD435" s="755"/>
      <c r="SSE435" s="755"/>
      <c r="SSF435" s="755"/>
      <c r="SSG435" s="755"/>
      <c r="SSH435" s="755"/>
      <c r="SSI435" s="755"/>
      <c r="SSJ435" s="755"/>
      <c r="SSK435" s="755"/>
      <c r="SSL435" s="755"/>
      <c r="SSM435" s="755"/>
      <c r="SSN435" s="755"/>
      <c r="SSO435" s="755"/>
      <c r="SSP435" s="755"/>
      <c r="SSQ435" s="755"/>
      <c r="SSR435" s="755"/>
      <c r="SSS435" s="755"/>
      <c r="SST435" s="755"/>
      <c r="SSU435" s="755"/>
      <c r="SSV435" s="755"/>
      <c r="SSW435" s="755"/>
      <c r="SSX435" s="755"/>
      <c r="SSY435" s="755"/>
      <c r="SSZ435" s="755"/>
      <c r="STA435" s="755"/>
      <c r="STB435" s="755"/>
      <c r="STC435" s="755"/>
      <c r="STD435" s="755"/>
      <c r="STE435" s="755"/>
      <c r="STF435" s="755"/>
      <c r="STG435" s="755"/>
      <c r="STH435" s="755"/>
      <c r="STI435" s="755"/>
      <c r="STJ435" s="755"/>
      <c r="STK435" s="755"/>
      <c r="STL435" s="755"/>
      <c r="STM435" s="755"/>
      <c r="STN435" s="755"/>
      <c r="STO435" s="755"/>
      <c r="STP435" s="755"/>
      <c r="STQ435" s="755"/>
      <c r="STR435" s="755"/>
      <c r="STS435" s="755"/>
      <c r="STT435" s="755"/>
      <c r="STU435" s="755"/>
      <c r="STV435" s="755"/>
      <c r="STW435" s="755"/>
      <c r="STX435" s="755"/>
      <c r="STY435" s="755"/>
      <c r="STZ435" s="755"/>
      <c r="SUA435" s="755"/>
      <c r="SUB435" s="755"/>
      <c r="SUC435" s="755"/>
      <c r="SUD435" s="755"/>
      <c r="SUE435" s="755"/>
      <c r="SUF435" s="755"/>
      <c r="SUG435" s="755"/>
      <c r="SUH435" s="755"/>
      <c r="SUI435" s="755"/>
      <c r="SUJ435" s="755"/>
      <c r="SUK435" s="755"/>
      <c r="SUL435" s="755"/>
      <c r="SUM435" s="755"/>
      <c r="SUN435" s="755"/>
      <c r="SUO435" s="755"/>
      <c r="SUP435" s="755"/>
      <c r="SUQ435" s="755"/>
      <c r="SUR435" s="755"/>
      <c r="SUS435" s="755"/>
      <c r="SUT435" s="755"/>
      <c r="SUU435" s="755"/>
      <c r="SUV435" s="755"/>
      <c r="SUW435" s="755"/>
      <c r="SUX435" s="755"/>
      <c r="SUY435" s="755"/>
      <c r="SUZ435" s="755"/>
      <c r="SVA435" s="755"/>
      <c r="SVB435" s="755"/>
      <c r="SVC435" s="755"/>
      <c r="SVD435" s="755"/>
      <c r="SVE435" s="755"/>
      <c r="SVF435" s="755"/>
      <c r="SVG435" s="755"/>
      <c r="SVH435" s="755"/>
      <c r="SVI435" s="755"/>
      <c r="SVJ435" s="755"/>
      <c r="SVK435" s="755"/>
      <c r="SVL435" s="755"/>
      <c r="SVM435" s="755"/>
      <c r="SVN435" s="755"/>
      <c r="SVO435" s="755"/>
      <c r="SVP435" s="755"/>
      <c r="SVQ435" s="755"/>
      <c r="SVR435" s="755"/>
      <c r="SVS435" s="755"/>
      <c r="SVT435" s="755"/>
      <c r="SVU435" s="755"/>
      <c r="SVV435" s="755"/>
      <c r="SVW435" s="755"/>
      <c r="SVX435" s="755"/>
      <c r="SVY435" s="755"/>
      <c r="SVZ435" s="755"/>
      <c r="SWA435" s="755"/>
      <c r="SWB435" s="755"/>
      <c r="SWC435" s="755"/>
      <c r="SWD435" s="755"/>
      <c r="SWE435" s="755"/>
      <c r="SWF435" s="755"/>
      <c r="SWG435" s="755"/>
      <c r="SWH435" s="755"/>
      <c r="SWI435" s="755"/>
      <c r="SWJ435" s="755"/>
      <c r="SWK435" s="755"/>
      <c r="SWL435" s="755"/>
      <c r="SWM435" s="755"/>
      <c r="SWN435" s="755"/>
      <c r="SWO435" s="755"/>
      <c r="SWP435" s="755"/>
      <c r="SWQ435" s="755"/>
      <c r="SWR435" s="755"/>
      <c r="SWS435" s="755"/>
      <c r="SWT435" s="755"/>
      <c r="SWU435" s="755"/>
      <c r="SWV435" s="755"/>
      <c r="SWW435" s="755"/>
      <c r="SWX435" s="755"/>
      <c r="SWY435" s="755"/>
      <c r="SWZ435" s="755"/>
      <c r="SXA435" s="755"/>
      <c r="SXB435" s="755"/>
      <c r="SXC435" s="755"/>
      <c r="SXD435" s="755"/>
      <c r="SXE435" s="755"/>
      <c r="SXF435" s="755"/>
      <c r="SXG435" s="755"/>
      <c r="SXH435" s="755"/>
      <c r="SXI435" s="755"/>
      <c r="SXJ435" s="755"/>
      <c r="SXK435" s="755"/>
      <c r="SXL435" s="755"/>
      <c r="SXM435" s="755"/>
      <c r="SXN435" s="755"/>
      <c r="SXO435" s="755"/>
      <c r="SXP435" s="755"/>
      <c r="SXQ435" s="755"/>
      <c r="SXR435" s="755"/>
      <c r="SXS435" s="755"/>
      <c r="SXT435" s="755"/>
      <c r="SXU435" s="755"/>
      <c r="SXV435" s="755"/>
      <c r="SXW435" s="755"/>
      <c r="SXX435" s="755"/>
      <c r="SXY435" s="755"/>
      <c r="SXZ435" s="755"/>
      <c r="SYA435" s="755"/>
      <c r="SYB435" s="755"/>
      <c r="SYC435" s="755"/>
      <c r="SYD435" s="755"/>
      <c r="SYE435" s="755"/>
      <c r="SYF435" s="755"/>
      <c r="SYG435" s="755"/>
      <c r="SYH435" s="755"/>
      <c r="SYI435" s="755"/>
      <c r="SYJ435" s="755"/>
      <c r="SYK435" s="755"/>
      <c r="SYL435" s="755"/>
      <c r="SYM435" s="755"/>
      <c r="SYN435" s="755"/>
      <c r="SYO435" s="755"/>
      <c r="SYP435" s="755"/>
      <c r="SYQ435" s="755"/>
      <c r="SYR435" s="755"/>
      <c r="SYS435" s="755"/>
      <c r="SYT435" s="755"/>
      <c r="SYU435" s="755"/>
      <c r="SYV435" s="755"/>
      <c r="SYW435" s="755"/>
      <c r="SYX435" s="755"/>
      <c r="SYY435" s="755"/>
      <c r="SYZ435" s="755"/>
      <c r="SZA435" s="755"/>
      <c r="SZB435" s="755"/>
      <c r="SZC435" s="755"/>
      <c r="SZD435" s="755"/>
      <c r="SZE435" s="755"/>
      <c r="SZF435" s="755"/>
      <c r="SZG435" s="755"/>
      <c r="SZH435" s="755"/>
      <c r="SZI435" s="755"/>
      <c r="SZJ435" s="755"/>
      <c r="SZK435" s="755"/>
      <c r="SZL435" s="755"/>
      <c r="SZM435" s="755"/>
      <c r="SZN435" s="755"/>
      <c r="SZO435" s="755"/>
      <c r="SZP435" s="755"/>
      <c r="SZQ435" s="755"/>
      <c r="SZR435" s="755"/>
      <c r="SZS435" s="755"/>
      <c r="SZT435" s="755"/>
      <c r="SZU435" s="755"/>
      <c r="SZV435" s="755"/>
      <c r="SZW435" s="755"/>
      <c r="SZX435" s="755"/>
      <c r="SZY435" s="755"/>
      <c r="SZZ435" s="755"/>
      <c r="TAA435" s="755"/>
      <c r="TAB435" s="755"/>
      <c r="TAC435" s="755"/>
      <c r="TAD435" s="755"/>
      <c r="TAE435" s="755"/>
      <c r="TAF435" s="755"/>
      <c r="TAG435" s="755"/>
      <c r="TAH435" s="755"/>
      <c r="TAI435" s="755"/>
      <c r="TAJ435" s="755"/>
      <c r="TAK435" s="755"/>
      <c r="TAL435" s="755"/>
      <c r="TAM435" s="755"/>
      <c r="TAN435" s="755"/>
      <c r="TAO435" s="755"/>
      <c r="TAP435" s="755"/>
      <c r="TAQ435" s="755"/>
      <c r="TAR435" s="755"/>
      <c r="TAS435" s="755"/>
      <c r="TAT435" s="755"/>
      <c r="TAU435" s="755"/>
      <c r="TAV435" s="755"/>
      <c r="TAW435" s="755"/>
      <c r="TAX435" s="755"/>
      <c r="TAY435" s="755"/>
      <c r="TAZ435" s="755"/>
      <c r="TBA435" s="755"/>
      <c r="TBB435" s="755"/>
      <c r="TBC435" s="755"/>
      <c r="TBD435" s="755"/>
      <c r="TBE435" s="755"/>
      <c r="TBF435" s="755"/>
      <c r="TBG435" s="755"/>
      <c r="TBH435" s="755"/>
      <c r="TBI435" s="755"/>
      <c r="TBJ435" s="755"/>
      <c r="TBK435" s="755"/>
      <c r="TBL435" s="755"/>
      <c r="TBM435" s="755"/>
      <c r="TBN435" s="755"/>
      <c r="TBO435" s="755"/>
      <c r="TBP435" s="755"/>
      <c r="TBQ435" s="755"/>
      <c r="TBR435" s="755"/>
      <c r="TBS435" s="755"/>
      <c r="TBT435" s="755"/>
      <c r="TBU435" s="755"/>
      <c r="TBV435" s="755"/>
      <c r="TBW435" s="755"/>
      <c r="TBX435" s="755"/>
      <c r="TBY435" s="755"/>
      <c r="TBZ435" s="755"/>
      <c r="TCA435" s="755"/>
      <c r="TCB435" s="755"/>
      <c r="TCC435" s="755"/>
      <c r="TCD435" s="755"/>
      <c r="TCE435" s="755"/>
      <c r="TCF435" s="755"/>
      <c r="TCG435" s="755"/>
      <c r="TCH435" s="755"/>
      <c r="TCI435" s="755"/>
      <c r="TCJ435" s="755"/>
      <c r="TCK435" s="755"/>
      <c r="TCL435" s="755"/>
      <c r="TCM435" s="755"/>
      <c r="TCN435" s="755"/>
      <c r="TCO435" s="755"/>
      <c r="TCP435" s="755"/>
      <c r="TCQ435" s="755"/>
      <c r="TCR435" s="755"/>
      <c r="TCS435" s="755"/>
      <c r="TCT435" s="755"/>
      <c r="TCU435" s="755"/>
      <c r="TCV435" s="755"/>
      <c r="TCW435" s="755"/>
      <c r="TCX435" s="755"/>
      <c r="TCY435" s="755"/>
      <c r="TCZ435" s="755"/>
      <c r="TDA435" s="755"/>
      <c r="TDB435" s="755"/>
      <c r="TDC435" s="755"/>
      <c r="TDD435" s="755"/>
      <c r="TDE435" s="755"/>
      <c r="TDF435" s="755"/>
      <c r="TDG435" s="755"/>
      <c r="TDH435" s="755"/>
      <c r="TDI435" s="755"/>
      <c r="TDJ435" s="755"/>
      <c r="TDK435" s="755"/>
      <c r="TDL435" s="755"/>
      <c r="TDM435" s="755"/>
      <c r="TDN435" s="755"/>
      <c r="TDO435" s="755"/>
      <c r="TDP435" s="755"/>
      <c r="TDQ435" s="755"/>
      <c r="TDR435" s="755"/>
      <c r="TDS435" s="755"/>
      <c r="TDT435" s="755"/>
      <c r="TDU435" s="755"/>
      <c r="TDV435" s="755"/>
      <c r="TDW435" s="755"/>
      <c r="TDX435" s="755"/>
      <c r="TDY435" s="755"/>
      <c r="TDZ435" s="755"/>
      <c r="TEA435" s="755"/>
      <c r="TEB435" s="755"/>
      <c r="TEC435" s="755"/>
      <c r="TED435" s="755"/>
      <c r="TEE435" s="755"/>
      <c r="TEF435" s="755"/>
      <c r="TEG435" s="755"/>
      <c r="TEH435" s="755"/>
      <c r="TEI435" s="755"/>
      <c r="TEJ435" s="755"/>
      <c r="TEK435" s="755"/>
      <c r="TEL435" s="755"/>
      <c r="TEM435" s="755"/>
      <c r="TEN435" s="755"/>
      <c r="TEO435" s="755"/>
      <c r="TEP435" s="755"/>
      <c r="TEQ435" s="755"/>
      <c r="TER435" s="755"/>
      <c r="TES435" s="755"/>
      <c r="TET435" s="755"/>
      <c r="TEU435" s="755"/>
      <c r="TEV435" s="755"/>
      <c r="TEW435" s="755"/>
      <c r="TEX435" s="755"/>
      <c r="TEY435" s="755"/>
      <c r="TEZ435" s="755"/>
      <c r="TFA435" s="755"/>
      <c r="TFB435" s="755"/>
      <c r="TFC435" s="755"/>
      <c r="TFD435" s="755"/>
      <c r="TFE435" s="755"/>
      <c r="TFF435" s="755"/>
      <c r="TFG435" s="755"/>
      <c r="TFH435" s="755"/>
      <c r="TFI435" s="755"/>
      <c r="TFJ435" s="755"/>
      <c r="TFK435" s="755"/>
      <c r="TFL435" s="755"/>
      <c r="TFM435" s="755"/>
      <c r="TFN435" s="755"/>
      <c r="TFO435" s="755"/>
      <c r="TFP435" s="755"/>
      <c r="TFQ435" s="755"/>
      <c r="TFR435" s="755"/>
      <c r="TFS435" s="755"/>
      <c r="TFT435" s="755"/>
      <c r="TFU435" s="755"/>
      <c r="TFV435" s="755"/>
      <c r="TFW435" s="755"/>
      <c r="TFX435" s="755"/>
      <c r="TFY435" s="755"/>
      <c r="TFZ435" s="755"/>
      <c r="TGA435" s="755"/>
      <c r="TGB435" s="755"/>
      <c r="TGC435" s="755"/>
      <c r="TGD435" s="755"/>
      <c r="TGE435" s="755"/>
      <c r="TGF435" s="755"/>
      <c r="TGG435" s="755"/>
      <c r="TGH435" s="755"/>
      <c r="TGI435" s="755"/>
      <c r="TGJ435" s="755"/>
      <c r="TGK435" s="755"/>
      <c r="TGL435" s="755"/>
      <c r="TGM435" s="755"/>
      <c r="TGN435" s="755"/>
      <c r="TGO435" s="755"/>
      <c r="TGP435" s="755"/>
      <c r="TGQ435" s="755"/>
      <c r="TGR435" s="755"/>
      <c r="TGS435" s="755"/>
      <c r="TGT435" s="755"/>
      <c r="TGU435" s="755"/>
      <c r="TGV435" s="755"/>
      <c r="TGW435" s="755"/>
      <c r="TGX435" s="755"/>
      <c r="TGY435" s="755"/>
      <c r="TGZ435" s="755"/>
      <c r="THA435" s="755"/>
      <c r="THB435" s="755"/>
      <c r="THC435" s="755"/>
      <c r="THD435" s="755"/>
      <c r="THE435" s="755"/>
      <c r="THF435" s="755"/>
      <c r="THG435" s="755"/>
      <c r="THH435" s="755"/>
      <c r="THI435" s="755"/>
      <c r="THJ435" s="755"/>
      <c r="THK435" s="755"/>
      <c r="THL435" s="755"/>
      <c r="THM435" s="755"/>
      <c r="THN435" s="755"/>
      <c r="THO435" s="755"/>
      <c r="THP435" s="755"/>
      <c r="THQ435" s="755"/>
      <c r="THR435" s="755"/>
      <c r="THS435" s="755"/>
      <c r="THT435" s="755"/>
      <c r="THU435" s="755"/>
      <c r="THV435" s="755"/>
      <c r="THW435" s="755"/>
      <c r="THX435" s="755"/>
      <c r="THY435" s="755"/>
      <c r="THZ435" s="755"/>
      <c r="TIA435" s="755"/>
      <c r="TIB435" s="755"/>
      <c r="TIC435" s="755"/>
      <c r="TID435" s="755"/>
      <c r="TIE435" s="755"/>
      <c r="TIF435" s="755"/>
      <c r="TIG435" s="755"/>
      <c r="TIH435" s="755"/>
      <c r="TII435" s="755"/>
      <c r="TIJ435" s="755"/>
      <c r="TIK435" s="755"/>
      <c r="TIL435" s="755"/>
      <c r="TIM435" s="755"/>
      <c r="TIN435" s="755"/>
      <c r="TIO435" s="755"/>
      <c r="TIP435" s="755"/>
      <c r="TIQ435" s="755"/>
      <c r="TIR435" s="755"/>
      <c r="TIS435" s="755"/>
      <c r="TIT435" s="755"/>
      <c r="TIU435" s="755"/>
      <c r="TIV435" s="755"/>
      <c r="TIW435" s="755"/>
      <c r="TIX435" s="755"/>
      <c r="TIY435" s="755"/>
      <c r="TIZ435" s="755"/>
      <c r="TJA435" s="755"/>
      <c r="TJB435" s="755"/>
      <c r="TJC435" s="755"/>
      <c r="TJD435" s="755"/>
      <c r="TJE435" s="755"/>
      <c r="TJF435" s="755"/>
      <c r="TJG435" s="755"/>
      <c r="TJH435" s="755"/>
      <c r="TJI435" s="755"/>
      <c r="TJJ435" s="755"/>
      <c r="TJK435" s="755"/>
      <c r="TJL435" s="755"/>
      <c r="TJM435" s="755"/>
      <c r="TJN435" s="755"/>
      <c r="TJO435" s="755"/>
      <c r="TJP435" s="755"/>
      <c r="TJQ435" s="755"/>
      <c r="TJR435" s="755"/>
      <c r="TJS435" s="755"/>
      <c r="TJT435" s="755"/>
      <c r="TJU435" s="755"/>
      <c r="TJV435" s="755"/>
      <c r="TJW435" s="755"/>
      <c r="TJX435" s="755"/>
      <c r="TJY435" s="755"/>
      <c r="TJZ435" s="755"/>
      <c r="TKA435" s="755"/>
      <c r="TKB435" s="755"/>
      <c r="TKC435" s="755"/>
      <c r="TKD435" s="755"/>
      <c r="TKE435" s="755"/>
      <c r="TKF435" s="755"/>
      <c r="TKG435" s="755"/>
      <c r="TKH435" s="755"/>
      <c r="TKI435" s="755"/>
      <c r="TKJ435" s="755"/>
      <c r="TKK435" s="755"/>
      <c r="TKL435" s="755"/>
      <c r="TKM435" s="755"/>
      <c r="TKN435" s="755"/>
      <c r="TKO435" s="755"/>
      <c r="TKP435" s="755"/>
      <c r="TKQ435" s="755"/>
      <c r="TKR435" s="755"/>
      <c r="TKS435" s="755"/>
      <c r="TKT435" s="755"/>
      <c r="TKU435" s="755"/>
      <c r="TKV435" s="755"/>
      <c r="TKW435" s="755"/>
      <c r="TKX435" s="755"/>
      <c r="TKY435" s="755"/>
      <c r="TKZ435" s="755"/>
      <c r="TLA435" s="755"/>
      <c r="TLB435" s="755"/>
      <c r="TLC435" s="755"/>
      <c r="TLD435" s="755"/>
      <c r="TLE435" s="755"/>
      <c r="TLF435" s="755"/>
      <c r="TLG435" s="755"/>
      <c r="TLH435" s="755"/>
      <c r="TLI435" s="755"/>
      <c r="TLJ435" s="755"/>
      <c r="TLK435" s="755"/>
      <c r="TLL435" s="755"/>
      <c r="TLM435" s="755"/>
      <c r="TLN435" s="755"/>
      <c r="TLO435" s="755"/>
      <c r="TLP435" s="755"/>
      <c r="TLQ435" s="755"/>
      <c r="TLR435" s="755"/>
      <c r="TLS435" s="755"/>
      <c r="TLT435" s="755"/>
      <c r="TLU435" s="755"/>
      <c r="TLV435" s="755"/>
      <c r="TLW435" s="755"/>
      <c r="TLX435" s="755"/>
      <c r="TLY435" s="755"/>
      <c r="TLZ435" s="755"/>
      <c r="TMA435" s="755"/>
      <c r="TMB435" s="755"/>
      <c r="TMC435" s="755"/>
      <c r="TMD435" s="755"/>
      <c r="TME435" s="755"/>
      <c r="TMF435" s="755"/>
      <c r="TMG435" s="755"/>
      <c r="TMH435" s="755"/>
      <c r="TMI435" s="755"/>
      <c r="TMJ435" s="755"/>
      <c r="TMK435" s="755"/>
      <c r="TML435" s="755"/>
      <c r="TMM435" s="755"/>
      <c r="TMN435" s="755"/>
      <c r="TMO435" s="755"/>
      <c r="TMP435" s="755"/>
      <c r="TMQ435" s="755"/>
      <c r="TMR435" s="755"/>
      <c r="TMS435" s="755"/>
      <c r="TMT435" s="755"/>
      <c r="TMU435" s="755"/>
      <c r="TMV435" s="755"/>
      <c r="TMW435" s="755"/>
      <c r="TMX435" s="755"/>
      <c r="TMY435" s="755"/>
      <c r="TMZ435" s="755"/>
      <c r="TNA435" s="755"/>
      <c r="TNB435" s="755"/>
      <c r="TNC435" s="755"/>
      <c r="TND435" s="755"/>
      <c r="TNE435" s="755"/>
      <c r="TNF435" s="755"/>
      <c r="TNG435" s="755"/>
      <c r="TNH435" s="755"/>
      <c r="TNI435" s="755"/>
      <c r="TNJ435" s="755"/>
      <c r="TNK435" s="755"/>
      <c r="TNL435" s="755"/>
      <c r="TNM435" s="755"/>
      <c r="TNN435" s="755"/>
      <c r="TNO435" s="755"/>
      <c r="TNP435" s="755"/>
      <c r="TNQ435" s="755"/>
      <c r="TNR435" s="755"/>
      <c r="TNS435" s="755"/>
      <c r="TNT435" s="755"/>
      <c r="TNU435" s="755"/>
      <c r="TNV435" s="755"/>
      <c r="TNW435" s="755"/>
      <c r="TNX435" s="755"/>
      <c r="TNY435" s="755"/>
      <c r="TNZ435" s="755"/>
      <c r="TOA435" s="755"/>
      <c r="TOB435" s="755"/>
      <c r="TOC435" s="755"/>
      <c r="TOD435" s="755"/>
      <c r="TOE435" s="755"/>
      <c r="TOF435" s="755"/>
      <c r="TOG435" s="755"/>
      <c r="TOH435" s="755"/>
      <c r="TOI435" s="755"/>
      <c r="TOJ435" s="755"/>
      <c r="TOK435" s="755"/>
      <c r="TOL435" s="755"/>
      <c r="TOM435" s="755"/>
      <c r="TON435" s="755"/>
      <c r="TOO435" s="755"/>
      <c r="TOP435" s="755"/>
      <c r="TOQ435" s="755"/>
      <c r="TOR435" s="755"/>
      <c r="TOS435" s="755"/>
      <c r="TOT435" s="755"/>
      <c r="TOU435" s="755"/>
      <c r="TOV435" s="755"/>
      <c r="TOW435" s="755"/>
      <c r="TOX435" s="755"/>
      <c r="TOY435" s="755"/>
      <c r="TOZ435" s="755"/>
      <c r="TPA435" s="755"/>
      <c r="TPB435" s="755"/>
      <c r="TPC435" s="755"/>
      <c r="TPD435" s="755"/>
      <c r="TPE435" s="755"/>
      <c r="TPF435" s="755"/>
      <c r="TPG435" s="755"/>
      <c r="TPH435" s="755"/>
      <c r="TPI435" s="755"/>
      <c r="TPJ435" s="755"/>
      <c r="TPK435" s="755"/>
      <c r="TPL435" s="755"/>
      <c r="TPM435" s="755"/>
      <c r="TPN435" s="755"/>
      <c r="TPO435" s="755"/>
      <c r="TPP435" s="755"/>
      <c r="TPQ435" s="755"/>
      <c r="TPR435" s="755"/>
      <c r="TPS435" s="755"/>
      <c r="TPT435" s="755"/>
      <c r="TPU435" s="755"/>
      <c r="TPV435" s="755"/>
      <c r="TPW435" s="755"/>
      <c r="TPX435" s="755"/>
      <c r="TPY435" s="755"/>
      <c r="TPZ435" s="755"/>
      <c r="TQA435" s="755"/>
      <c r="TQB435" s="755"/>
      <c r="TQC435" s="755"/>
      <c r="TQD435" s="755"/>
      <c r="TQE435" s="755"/>
      <c r="TQF435" s="755"/>
      <c r="TQG435" s="755"/>
      <c r="TQH435" s="755"/>
      <c r="TQI435" s="755"/>
      <c r="TQJ435" s="755"/>
      <c r="TQK435" s="755"/>
      <c r="TQL435" s="755"/>
      <c r="TQM435" s="755"/>
      <c r="TQN435" s="755"/>
      <c r="TQO435" s="755"/>
      <c r="TQP435" s="755"/>
      <c r="TQQ435" s="755"/>
      <c r="TQR435" s="755"/>
      <c r="TQS435" s="755"/>
      <c r="TQT435" s="755"/>
      <c r="TQU435" s="755"/>
      <c r="TQV435" s="755"/>
      <c r="TQW435" s="755"/>
      <c r="TQX435" s="755"/>
      <c r="TQY435" s="755"/>
      <c r="TQZ435" s="755"/>
      <c r="TRA435" s="755"/>
      <c r="TRB435" s="755"/>
      <c r="TRC435" s="755"/>
      <c r="TRD435" s="755"/>
      <c r="TRE435" s="755"/>
      <c r="TRF435" s="755"/>
      <c r="TRG435" s="755"/>
      <c r="TRH435" s="755"/>
      <c r="TRI435" s="755"/>
      <c r="TRJ435" s="755"/>
      <c r="TRK435" s="755"/>
      <c r="TRL435" s="755"/>
      <c r="TRM435" s="755"/>
      <c r="TRN435" s="755"/>
      <c r="TRO435" s="755"/>
      <c r="TRP435" s="755"/>
      <c r="TRQ435" s="755"/>
      <c r="TRR435" s="755"/>
      <c r="TRS435" s="755"/>
      <c r="TRT435" s="755"/>
      <c r="TRU435" s="755"/>
      <c r="TRV435" s="755"/>
      <c r="TRW435" s="755"/>
      <c r="TRX435" s="755"/>
      <c r="TRY435" s="755"/>
      <c r="TRZ435" s="755"/>
      <c r="TSA435" s="755"/>
      <c r="TSB435" s="755"/>
      <c r="TSC435" s="755"/>
      <c r="TSD435" s="755"/>
      <c r="TSE435" s="755"/>
      <c r="TSF435" s="755"/>
      <c r="TSG435" s="755"/>
      <c r="TSH435" s="755"/>
      <c r="TSI435" s="755"/>
      <c r="TSJ435" s="755"/>
      <c r="TSK435" s="755"/>
      <c r="TSL435" s="755"/>
      <c r="TSM435" s="755"/>
      <c r="TSN435" s="755"/>
      <c r="TSO435" s="755"/>
      <c r="TSP435" s="755"/>
      <c r="TSQ435" s="755"/>
      <c r="TSR435" s="755"/>
      <c r="TSS435" s="755"/>
      <c r="TST435" s="755"/>
      <c r="TSU435" s="755"/>
      <c r="TSV435" s="755"/>
      <c r="TSW435" s="755"/>
      <c r="TSX435" s="755"/>
      <c r="TSY435" s="755"/>
      <c r="TSZ435" s="755"/>
      <c r="TTA435" s="755"/>
      <c r="TTB435" s="755"/>
      <c r="TTC435" s="755"/>
      <c r="TTD435" s="755"/>
      <c r="TTE435" s="755"/>
      <c r="TTF435" s="755"/>
      <c r="TTG435" s="755"/>
      <c r="TTH435" s="755"/>
      <c r="TTI435" s="755"/>
      <c r="TTJ435" s="755"/>
      <c r="TTK435" s="755"/>
      <c r="TTL435" s="755"/>
      <c r="TTM435" s="755"/>
      <c r="TTN435" s="755"/>
      <c r="TTO435" s="755"/>
      <c r="TTP435" s="755"/>
      <c r="TTQ435" s="755"/>
      <c r="TTR435" s="755"/>
      <c r="TTS435" s="755"/>
      <c r="TTT435" s="755"/>
      <c r="TTU435" s="755"/>
      <c r="TTV435" s="755"/>
      <c r="TTW435" s="755"/>
      <c r="TTX435" s="755"/>
      <c r="TTY435" s="755"/>
      <c r="TTZ435" s="755"/>
      <c r="TUA435" s="755"/>
      <c r="TUB435" s="755"/>
      <c r="TUC435" s="755"/>
      <c r="TUD435" s="755"/>
      <c r="TUE435" s="755"/>
      <c r="TUF435" s="755"/>
      <c r="TUG435" s="755"/>
      <c r="TUH435" s="755"/>
      <c r="TUI435" s="755"/>
      <c r="TUJ435" s="755"/>
      <c r="TUK435" s="755"/>
      <c r="TUL435" s="755"/>
      <c r="TUM435" s="755"/>
      <c r="TUN435" s="755"/>
      <c r="TUO435" s="755"/>
      <c r="TUP435" s="755"/>
      <c r="TUQ435" s="755"/>
      <c r="TUR435" s="755"/>
      <c r="TUS435" s="755"/>
      <c r="TUT435" s="755"/>
      <c r="TUU435" s="755"/>
      <c r="TUV435" s="755"/>
      <c r="TUW435" s="755"/>
      <c r="TUX435" s="755"/>
      <c r="TUY435" s="755"/>
      <c r="TUZ435" s="755"/>
      <c r="TVA435" s="755"/>
      <c r="TVB435" s="755"/>
      <c r="TVC435" s="755"/>
      <c r="TVD435" s="755"/>
      <c r="TVE435" s="755"/>
      <c r="TVF435" s="755"/>
      <c r="TVG435" s="755"/>
      <c r="TVH435" s="755"/>
      <c r="TVI435" s="755"/>
      <c r="TVJ435" s="755"/>
      <c r="TVK435" s="755"/>
      <c r="TVL435" s="755"/>
      <c r="TVM435" s="755"/>
      <c r="TVN435" s="755"/>
      <c r="TVO435" s="755"/>
      <c r="TVP435" s="755"/>
      <c r="TVQ435" s="755"/>
      <c r="TVR435" s="755"/>
      <c r="TVS435" s="755"/>
      <c r="TVT435" s="755"/>
      <c r="TVU435" s="755"/>
      <c r="TVV435" s="755"/>
      <c r="TVW435" s="755"/>
      <c r="TVX435" s="755"/>
      <c r="TVY435" s="755"/>
      <c r="TVZ435" s="755"/>
      <c r="TWA435" s="755"/>
      <c r="TWB435" s="755"/>
      <c r="TWC435" s="755"/>
      <c r="TWD435" s="755"/>
      <c r="TWE435" s="755"/>
      <c r="TWF435" s="755"/>
      <c r="TWG435" s="755"/>
      <c r="TWH435" s="755"/>
      <c r="TWI435" s="755"/>
      <c r="TWJ435" s="755"/>
      <c r="TWK435" s="755"/>
      <c r="TWL435" s="755"/>
      <c r="TWM435" s="755"/>
      <c r="TWN435" s="755"/>
      <c r="TWO435" s="755"/>
      <c r="TWP435" s="755"/>
      <c r="TWQ435" s="755"/>
      <c r="TWR435" s="755"/>
      <c r="TWS435" s="755"/>
      <c r="TWT435" s="755"/>
      <c r="TWU435" s="755"/>
      <c r="TWV435" s="755"/>
      <c r="TWW435" s="755"/>
      <c r="TWX435" s="755"/>
      <c r="TWY435" s="755"/>
      <c r="TWZ435" s="755"/>
      <c r="TXA435" s="755"/>
      <c r="TXB435" s="755"/>
      <c r="TXC435" s="755"/>
      <c r="TXD435" s="755"/>
      <c r="TXE435" s="755"/>
      <c r="TXF435" s="755"/>
      <c r="TXG435" s="755"/>
      <c r="TXH435" s="755"/>
      <c r="TXI435" s="755"/>
      <c r="TXJ435" s="755"/>
      <c r="TXK435" s="755"/>
      <c r="TXL435" s="755"/>
      <c r="TXM435" s="755"/>
      <c r="TXN435" s="755"/>
      <c r="TXO435" s="755"/>
      <c r="TXP435" s="755"/>
      <c r="TXQ435" s="755"/>
      <c r="TXR435" s="755"/>
      <c r="TXS435" s="755"/>
      <c r="TXT435" s="755"/>
      <c r="TXU435" s="755"/>
      <c r="TXV435" s="755"/>
      <c r="TXW435" s="755"/>
      <c r="TXX435" s="755"/>
      <c r="TXY435" s="755"/>
      <c r="TXZ435" s="755"/>
      <c r="TYA435" s="755"/>
      <c r="TYB435" s="755"/>
      <c r="TYC435" s="755"/>
      <c r="TYD435" s="755"/>
      <c r="TYE435" s="755"/>
      <c r="TYF435" s="755"/>
      <c r="TYG435" s="755"/>
      <c r="TYH435" s="755"/>
      <c r="TYI435" s="755"/>
      <c r="TYJ435" s="755"/>
      <c r="TYK435" s="755"/>
      <c r="TYL435" s="755"/>
      <c r="TYM435" s="755"/>
      <c r="TYN435" s="755"/>
      <c r="TYO435" s="755"/>
      <c r="TYP435" s="755"/>
      <c r="TYQ435" s="755"/>
      <c r="TYR435" s="755"/>
      <c r="TYS435" s="755"/>
      <c r="TYT435" s="755"/>
      <c r="TYU435" s="755"/>
      <c r="TYV435" s="755"/>
      <c r="TYW435" s="755"/>
      <c r="TYX435" s="755"/>
      <c r="TYY435" s="755"/>
      <c r="TYZ435" s="755"/>
      <c r="TZA435" s="755"/>
      <c r="TZB435" s="755"/>
      <c r="TZC435" s="755"/>
      <c r="TZD435" s="755"/>
      <c r="TZE435" s="755"/>
      <c r="TZF435" s="755"/>
      <c r="TZG435" s="755"/>
      <c r="TZH435" s="755"/>
      <c r="TZI435" s="755"/>
      <c r="TZJ435" s="755"/>
      <c r="TZK435" s="755"/>
      <c r="TZL435" s="755"/>
      <c r="TZM435" s="755"/>
      <c r="TZN435" s="755"/>
      <c r="TZO435" s="755"/>
      <c r="TZP435" s="755"/>
      <c r="TZQ435" s="755"/>
      <c r="TZR435" s="755"/>
      <c r="TZS435" s="755"/>
      <c r="TZT435" s="755"/>
      <c r="TZU435" s="755"/>
      <c r="TZV435" s="755"/>
      <c r="TZW435" s="755"/>
      <c r="TZX435" s="755"/>
      <c r="TZY435" s="755"/>
      <c r="TZZ435" s="755"/>
      <c r="UAA435" s="755"/>
      <c r="UAB435" s="755"/>
      <c r="UAC435" s="755"/>
      <c r="UAD435" s="755"/>
      <c r="UAE435" s="755"/>
      <c r="UAF435" s="755"/>
      <c r="UAG435" s="755"/>
      <c r="UAH435" s="755"/>
      <c r="UAI435" s="755"/>
      <c r="UAJ435" s="755"/>
      <c r="UAK435" s="755"/>
      <c r="UAL435" s="755"/>
      <c r="UAM435" s="755"/>
      <c r="UAN435" s="755"/>
      <c r="UAO435" s="755"/>
      <c r="UAP435" s="755"/>
      <c r="UAQ435" s="755"/>
      <c r="UAR435" s="755"/>
      <c r="UAS435" s="755"/>
      <c r="UAT435" s="755"/>
      <c r="UAU435" s="755"/>
      <c r="UAV435" s="755"/>
      <c r="UAW435" s="755"/>
      <c r="UAX435" s="755"/>
      <c r="UAY435" s="755"/>
      <c r="UAZ435" s="755"/>
      <c r="UBA435" s="755"/>
      <c r="UBB435" s="755"/>
      <c r="UBC435" s="755"/>
      <c r="UBD435" s="755"/>
      <c r="UBE435" s="755"/>
      <c r="UBF435" s="755"/>
      <c r="UBG435" s="755"/>
      <c r="UBH435" s="755"/>
      <c r="UBI435" s="755"/>
      <c r="UBJ435" s="755"/>
      <c r="UBK435" s="755"/>
      <c r="UBL435" s="755"/>
      <c r="UBM435" s="755"/>
      <c r="UBN435" s="755"/>
      <c r="UBO435" s="755"/>
      <c r="UBP435" s="755"/>
      <c r="UBQ435" s="755"/>
      <c r="UBR435" s="755"/>
      <c r="UBS435" s="755"/>
      <c r="UBT435" s="755"/>
      <c r="UBU435" s="755"/>
      <c r="UBV435" s="755"/>
      <c r="UBW435" s="755"/>
      <c r="UBX435" s="755"/>
      <c r="UBY435" s="755"/>
      <c r="UBZ435" s="755"/>
      <c r="UCA435" s="755"/>
      <c r="UCB435" s="755"/>
      <c r="UCC435" s="755"/>
      <c r="UCD435" s="755"/>
      <c r="UCE435" s="755"/>
      <c r="UCF435" s="755"/>
      <c r="UCG435" s="755"/>
      <c r="UCH435" s="755"/>
      <c r="UCI435" s="755"/>
      <c r="UCJ435" s="755"/>
      <c r="UCK435" s="755"/>
      <c r="UCL435" s="755"/>
      <c r="UCM435" s="755"/>
      <c r="UCN435" s="755"/>
      <c r="UCO435" s="755"/>
      <c r="UCP435" s="755"/>
      <c r="UCQ435" s="755"/>
      <c r="UCR435" s="755"/>
      <c r="UCS435" s="755"/>
      <c r="UCT435" s="755"/>
      <c r="UCU435" s="755"/>
      <c r="UCV435" s="755"/>
      <c r="UCW435" s="755"/>
      <c r="UCX435" s="755"/>
      <c r="UCY435" s="755"/>
      <c r="UCZ435" s="755"/>
      <c r="UDA435" s="755"/>
      <c r="UDB435" s="755"/>
      <c r="UDC435" s="755"/>
      <c r="UDD435" s="755"/>
      <c r="UDE435" s="755"/>
      <c r="UDF435" s="755"/>
      <c r="UDG435" s="755"/>
      <c r="UDH435" s="755"/>
      <c r="UDI435" s="755"/>
      <c r="UDJ435" s="755"/>
      <c r="UDK435" s="755"/>
      <c r="UDL435" s="755"/>
      <c r="UDM435" s="755"/>
      <c r="UDN435" s="755"/>
      <c r="UDO435" s="755"/>
      <c r="UDP435" s="755"/>
      <c r="UDQ435" s="755"/>
      <c r="UDR435" s="755"/>
      <c r="UDS435" s="755"/>
      <c r="UDT435" s="755"/>
      <c r="UDU435" s="755"/>
      <c r="UDV435" s="755"/>
      <c r="UDW435" s="755"/>
      <c r="UDX435" s="755"/>
      <c r="UDY435" s="755"/>
      <c r="UDZ435" s="755"/>
      <c r="UEA435" s="755"/>
      <c r="UEB435" s="755"/>
      <c r="UEC435" s="755"/>
      <c r="UED435" s="755"/>
      <c r="UEE435" s="755"/>
      <c r="UEF435" s="755"/>
      <c r="UEG435" s="755"/>
      <c r="UEH435" s="755"/>
      <c r="UEI435" s="755"/>
      <c r="UEJ435" s="755"/>
      <c r="UEK435" s="755"/>
      <c r="UEL435" s="755"/>
      <c r="UEM435" s="755"/>
      <c r="UEN435" s="755"/>
      <c r="UEO435" s="755"/>
      <c r="UEP435" s="755"/>
      <c r="UEQ435" s="755"/>
      <c r="UER435" s="755"/>
      <c r="UES435" s="755"/>
      <c r="UET435" s="755"/>
      <c r="UEU435" s="755"/>
      <c r="UEV435" s="755"/>
      <c r="UEW435" s="755"/>
      <c r="UEX435" s="755"/>
      <c r="UEY435" s="755"/>
      <c r="UEZ435" s="755"/>
      <c r="UFA435" s="755"/>
      <c r="UFB435" s="755"/>
      <c r="UFC435" s="755"/>
      <c r="UFD435" s="755"/>
      <c r="UFE435" s="755"/>
      <c r="UFF435" s="755"/>
      <c r="UFG435" s="755"/>
      <c r="UFH435" s="755"/>
      <c r="UFI435" s="755"/>
      <c r="UFJ435" s="755"/>
      <c r="UFK435" s="755"/>
      <c r="UFL435" s="755"/>
      <c r="UFM435" s="755"/>
      <c r="UFN435" s="755"/>
      <c r="UFO435" s="755"/>
      <c r="UFP435" s="755"/>
      <c r="UFQ435" s="755"/>
      <c r="UFR435" s="755"/>
      <c r="UFS435" s="755"/>
      <c r="UFT435" s="755"/>
      <c r="UFU435" s="755"/>
      <c r="UFV435" s="755"/>
      <c r="UFW435" s="755"/>
      <c r="UFX435" s="755"/>
      <c r="UFY435" s="755"/>
      <c r="UFZ435" s="755"/>
      <c r="UGA435" s="755"/>
      <c r="UGB435" s="755"/>
      <c r="UGC435" s="755"/>
      <c r="UGD435" s="755"/>
      <c r="UGE435" s="755"/>
      <c r="UGF435" s="755"/>
      <c r="UGG435" s="755"/>
      <c r="UGH435" s="755"/>
      <c r="UGI435" s="755"/>
      <c r="UGJ435" s="755"/>
      <c r="UGK435" s="755"/>
      <c r="UGL435" s="755"/>
      <c r="UGM435" s="755"/>
      <c r="UGN435" s="755"/>
      <c r="UGO435" s="755"/>
      <c r="UGP435" s="755"/>
      <c r="UGQ435" s="755"/>
      <c r="UGR435" s="755"/>
      <c r="UGS435" s="755"/>
      <c r="UGT435" s="755"/>
      <c r="UGU435" s="755"/>
      <c r="UGV435" s="755"/>
      <c r="UGW435" s="755"/>
      <c r="UGX435" s="755"/>
      <c r="UGY435" s="755"/>
      <c r="UGZ435" s="755"/>
      <c r="UHA435" s="755"/>
      <c r="UHB435" s="755"/>
      <c r="UHC435" s="755"/>
      <c r="UHD435" s="755"/>
      <c r="UHE435" s="755"/>
      <c r="UHF435" s="755"/>
      <c r="UHG435" s="755"/>
      <c r="UHH435" s="755"/>
      <c r="UHI435" s="755"/>
      <c r="UHJ435" s="755"/>
      <c r="UHK435" s="755"/>
      <c r="UHL435" s="755"/>
      <c r="UHM435" s="755"/>
      <c r="UHN435" s="755"/>
      <c r="UHO435" s="755"/>
      <c r="UHP435" s="755"/>
      <c r="UHQ435" s="755"/>
      <c r="UHR435" s="755"/>
      <c r="UHS435" s="755"/>
      <c r="UHT435" s="755"/>
      <c r="UHU435" s="755"/>
      <c r="UHV435" s="755"/>
      <c r="UHW435" s="755"/>
      <c r="UHX435" s="755"/>
      <c r="UHY435" s="755"/>
      <c r="UHZ435" s="755"/>
      <c r="UIA435" s="755"/>
      <c r="UIB435" s="755"/>
      <c r="UIC435" s="755"/>
      <c r="UID435" s="755"/>
      <c r="UIE435" s="755"/>
      <c r="UIF435" s="755"/>
      <c r="UIG435" s="755"/>
      <c r="UIH435" s="755"/>
      <c r="UII435" s="755"/>
      <c r="UIJ435" s="755"/>
      <c r="UIK435" s="755"/>
      <c r="UIL435" s="755"/>
      <c r="UIM435" s="755"/>
      <c r="UIN435" s="755"/>
      <c r="UIO435" s="755"/>
      <c r="UIP435" s="755"/>
      <c r="UIQ435" s="755"/>
      <c r="UIR435" s="755"/>
      <c r="UIS435" s="755"/>
      <c r="UIT435" s="755"/>
      <c r="UIU435" s="755"/>
      <c r="UIV435" s="755"/>
      <c r="UIW435" s="755"/>
      <c r="UIX435" s="755"/>
      <c r="UIY435" s="755"/>
      <c r="UIZ435" s="755"/>
      <c r="UJA435" s="755"/>
      <c r="UJB435" s="755"/>
      <c r="UJC435" s="755"/>
      <c r="UJD435" s="755"/>
      <c r="UJE435" s="755"/>
      <c r="UJF435" s="755"/>
      <c r="UJG435" s="755"/>
      <c r="UJH435" s="755"/>
      <c r="UJI435" s="755"/>
      <c r="UJJ435" s="755"/>
      <c r="UJK435" s="755"/>
      <c r="UJL435" s="755"/>
      <c r="UJM435" s="755"/>
      <c r="UJN435" s="755"/>
      <c r="UJO435" s="755"/>
      <c r="UJP435" s="755"/>
      <c r="UJQ435" s="755"/>
      <c r="UJR435" s="755"/>
      <c r="UJS435" s="755"/>
      <c r="UJT435" s="755"/>
      <c r="UJU435" s="755"/>
      <c r="UJV435" s="755"/>
      <c r="UJW435" s="755"/>
      <c r="UJX435" s="755"/>
      <c r="UJY435" s="755"/>
      <c r="UJZ435" s="755"/>
      <c r="UKA435" s="755"/>
      <c r="UKB435" s="755"/>
      <c r="UKC435" s="755"/>
      <c r="UKD435" s="755"/>
      <c r="UKE435" s="755"/>
      <c r="UKF435" s="755"/>
      <c r="UKG435" s="755"/>
      <c r="UKH435" s="755"/>
      <c r="UKI435" s="755"/>
      <c r="UKJ435" s="755"/>
      <c r="UKK435" s="755"/>
      <c r="UKL435" s="755"/>
      <c r="UKM435" s="755"/>
      <c r="UKN435" s="755"/>
      <c r="UKO435" s="755"/>
      <c r="UKP435" s="755"/>
      <c r="UKQ435" s="755"/>
      <c r="UKR435" s="755"/>
      <c r="UKS435" s="755"/>
      <c r="UKT435" s="755"/>
      <c r="UKU435" s="755"/>
      <c r="UKV435" s="755"/>
      <c r="UKW435" s="755"/>
      <c r="UKX435" s="755"/>
      <c r="UKY435" s="755"/>
      <c r="UKZ435" s="755"/>
      <c r="ULA435" s="755"/>
      <c r="ULB435" s="755"/>
      <c r="ULC435" s="755"/>
      <c r="ULD435" s="755"/>
      <c r="ULE435" s="755"/>
      <c r="ULF435" s="755"/>
      <c r="ULG435" s="755"/>
      <c r="ULH435" s="755"/>
      <c r="ULI435" s="755"/>
      <c r="ULJ435" s="755"/>
      <c r="ULK435" s="755"/>
      <c r="ULL435" s="755"/>
      <c r="ULM435" s="755"/>
      <c r="ULN435" s="755"/>
      <c r="ULO435" s="755"/>
      <c r="ULP435" s="755"/>
      <c r="ULQ435" s="755"/>
      <c r="ULR435" s="755"/>
      <c r="ULS435" s="755"/>
      <c r="ULT435" s="755"/>
      <c r="ULU435" s="755"/>
      <c r="ULV435" s="755"/>
      <c r="ULW435" s="755"/>
      <c r="ULX435" s="755"/>
      <c r="ULY435" s="755"/>
      <c r="ULZ435" s="755"/>
      <c r="UMA435" s="755"/>
      <c r="UMB435" s="755"/>
      <c r="UMC435" s="755"/>
      <c r="UMD435" s="755"/>
      <c r="UME435" s="755"/>
      <c r="UMF435" s="755"/>
      <c r="UMG435" s="755"/>
      <c r="UMH435" s="755"/>
      <c r="UMI435" s="755"/>
      <c r="UMJ435" s="755"/>
      <c r="UMK435" s="755"/>
      <c r="UML435" s="755"/>
      <c r="UMM435" s="755"/>
      <c r="UMN435" s="755"/>
      <c r="UMO435" s="755"/>
      <c r="UMP435" s="755"/>
      <c r="UMQ435" s="755"/>
      <c r="UMR435" s="755"/>
      <c r="UMS435" s="755"/>
      <c r="UMT435" s="755"/>
      <c r="UMU435" s="755"/>
      <c r="UMV435" s="755"/>
      <c r="UMW435" s="755"/>
      <c r="UMX435" s="755"/>
      <c r="UMY435" s="755"/>
      <c r="UMZ435" s="755"/>
      <c r="UNA435" s="755"/>
      <c r="UNB435" s="755"/>
      <c r="UNC435" s="755"/>
      <c r="UND435" s="755"/>
      <c r="UNE435" s="755"/>
      <c r="UNF435" s="755"/>
      <c r="UNG435" s="755"/>
      <c r="UNH435" s="755"/>
      <c r="UNI435" s="755"/>
      <c r="UNJ435" s="755"/>
      <c r="UNK435" s="755"/>
      <c r="UNL435" s="755"/>
      <c r="UNM435" s="755"/>
      <c r="UNN435" s="755"/>
      <c r="UNO435" s="755"/>
      <c r="UNP435" s="755"/>
      <c r="UNQ435" s="755"/>
      <c r="UNR435" s="755"/>
      <c r="UNS435" s="755"/>
      <c r="UNT435" s="755"/>
      <c r="UNU435" s="755"/>
      <c r="UNV435" s="755"/>
      <c r="UNW435" s="755"/>
      <c r="UNX435" s="755"/>
      <c r="UNY435" s="755"/>
      <c r="UNZ435" s="755"/>
      <c r="UOA435" s="755"/>
      <c r="UOB435" s="755"/>
      <c r="UOC435" s="755"/>
      <c r="UOD435" s="755"/>
      <c r="UOE435" s="755"/>
      <c r="UOF435" s="755"/>
      <c r="UOG435" s="755"/>
      <c r="UOH435" s="755"/>
      <c r="UOI435" s="755"/>
      <c r="UOJ435" s="755"/>
      <c r="UOK435" s="755"/>
      <c r="UOL435" s="755"/>
      <c r="UOM435" s="755"/>
      <c r="UON435" s="755"/>
      <c r="UOO435" s="755"/>
      <c r="UOP435" s="755"/>
      <c r="UOQ435" s="755"/>
      <c r="UOR435" s="755"/>
      <c r="UOS435" s="755"/>
      <c r="UOT435" s="755"/>
      <c r="UOU435" s="755"/>
      <c r="UOV435" s="755"/>
      <c r="UOW435" s="755"/>
      <c r="UOX435" s="755"/>
      <c r="UOY435" s="755"/>
      <c r="UOZ435" s="755"/>
      <c r="UPA435" s="755"/>
      <c r="UPB435" s="755"/>
      <c r="UPC435" s="755"/>
      <c r="UPD435" s="755"/>
      <c r="UPE435" s="755"/>
      <c r="UPF435" s="755"/>
      <c r="UPG435" s="755"/>
      <c r="UPH435" s="755"/>
      <c r="UPI435" s="755"/>
      <c r="UPJ435" s="755"/>
      <c r="UPK435" s="755"/>
      <c r="UPL435" s="755"/>
      <c r="UPM435" s="755"/>
      <c r="UPN435" s="755"/>
      <c r="UPO435" s="755"/>
      <c r="UPP435" s="755"/>
      <c r="UPQ435" s="755"/>
      <c r="UPR435" s="755"/>
      <c r="UPS435" s="755"/>
      <c r="UPT435" s="755"/>
      <c r="UPU435" s="755"/>
      <c r="UPV435" s="755"/>
      <c r="UPW435" s="755"/>
      <c r="UPX435" s="755"/>
      <c r="UPY435" s="755"/>
      <c r="UPZ435" s="755"/>
      <c r="UQA435" s="755"/>
      <c r="UQB435" s="755"/>
      <c r="UQC435" s="755"/>
      <c r="UQD435" s="755"/>
      <c r="UQE435" s="755"/>
      <c r="UQF435" s="755"/>
      <c r="UQG435" s="755"/>
      <c r="UQH435" s="755"/>
      <c r="UQI435" s="755"/>
      <c r="UQJ435" s="755"/>
      <c r="UQK435" s="755"/>
      <c r="UQL435" s="755"/>
      <c r="UQM435" s="755"/>
      <c r="UQN435" s="755"/>
      <c r="UQO435" s="755"/>
      <c r="UQP435" s="755"/>
      <c r="UQQ435" s="755"/>
      <c r="UQR435" s="755"/>
      <c r="UQS435" s="755"/>
      <c r="UQT435" s="755"/>
      <c r="UQU435" s="755"/>
      <c r="UQV435" s="755"/>
      <c r="UQW435" s="755"/>
      <c r="UQX435" s="755"/>
      <c r="UQY435" s="755"/>
      <c r="UQZ435" s="755"/>
      <c r="URA435" s="755"/>
      <c r="URB435" s="755"/>
      <c r="URC435" s="755"/>
      <c r="URD435" s="755"/>
      <c r="URE435" s="755"/>
      <c r="URF435" s="755"/>
      <c r="URG435" s="755"/>
      <c r="URH435" s="755"/>
      <c r="URI435" s="755"/>
      <c r="URJ435" s="755"/>
      <c r="URK435" s="755"/>
      <c r="URL435" s="755"/>
      <c r="URM435" s="755"/>
      <c r="URN435" s="755"/>
      <c r="URO435" s="755"/>
      <c r="URP435" s="755"/>
      <c r="URQ435" s="755"/>
      <c r="URR435" s="755"/>
      <c r="URS435" s="755"/>
      <c r="URT435" s="755"/>
      <c r="URU435" s="755"/>
      <c r="URV435" s="755"/>
      <c r="URW435" s="755"/>
      <c r="URX435" s="755"/>
      <c r="URY435" s="755"/>
      <c r="URZ435" s="755"/>
      <c r="USA435" s="755"/>
      <c r="USB435" s="755"/>
      <c r="USC435" s="755"/>
      <c r="USD435" s="755"/>
      <c r="USE435" s="755"/>
      <c r="USF435" s="755"/>
      <c r="USG435" s="755"/>
      <c r="USH435" s="755"/>
      <c r="USI435" s="755"/>
      <c r="USJ435" s="755"/>
      <c r="USK435" s="755"/>
      <c r="USL435" s="755"/>
      <c r="USM435" s="755"/>
      <c r="USN435" s="755"/>
      <c r="USO435" s="755"/>
      <c r="USP435" s="755"/>
      <c r="USQ435" s="755"/>
      <c r="USR435" s="755"/>
      <c r="USS435" s="755"/>
      <c r="UST435" s="755"/>
      <c r="USU435" s="755"/>
      <c r="USV435" s="755"/>
      <c r="USW435" s="755"/>
      <c r="USX435" s="755"/>
      <c r="USY435" s="755"/>
      <c r="USZ435" s="755"/>
      <c r="UTA435" s="755"/>
      <c r="UTB435" s="755"/>
      <c r="UTC435" s="755"/>
      <c r="UTD435" s="755"/>
      <c r="UTE435" s="755"/>
      <c r="UTF435" s="755"/>
      <c r="UTG435" s="755"/>
      <c r="UTH435" s="755"/>
      <c r="UTI435" s="755"/>
      <c r="UTJ435" s="755"/>
      <c r="UTK435" s="755"/>
      <c r="UTL435" s="755"/>
      <c r="UTM435" s="755"/>
      <c r="UTN435" s="755"/>
      <c r="UTO435" s="755"/>
      <c r="UTP435" s="755"/>
      <c r="UTQ435" s="755"/>
      <c r="UTR435" s="755"/>
      <c r="UTS435" s="755"/>
      <c r="UTT435" s="755"/>
      <c r="UTU435" s="755"/>
      <c r="UTV435" s="755"/>
      <c r="UTW435" s="755"/>
      <c r="UTX435" s="755"/>
      <c r="UTY435" s="755"/>
      <c r="UTZ435" s="755"/>
      <c r="UUA435" s="755"/>
      <c r="UUB435" s="755"/>
      <c r="UUC435" s="755"/>
      <c r="UUD435" s="755"/>
      <c r="UUE435" s="755"/>
      <c r="UUF435" s="755"/>
      <c r="UUG435" s="755"/>
      <c r="UUH435" s="755"/>
      <c r="UUI435" s="755"/>
      <c r="UUJ435" s="755"/>
      <c r="UUK435" s="755"/>
      <c r="UUL435" s="755"/>
      <c r="UUM435" s="755"/>
      <c r="UUN435" s="755"/>
      <c r="UUO435" s="755"/>
      <c r="UUP435" s="755"/>
      <c r="UUQ435" s="755"/>
      <c r="UUR435" s="755"/>
      <c r="UUS435" s="755"/>
      <c r="UUT435" s="755"/>
      <c r="UUU435" s="755"/>
      <c r="UUV435" s="755"/>
      <c r="UUW435" s="755"/>
      <c r="UUX435" s="755"/>
      <c r="UUY435" s="755"/>
      <c r="UUZ435" s="755"/>
      <c r="UVA435" s="755"/>
      <c r="UVB435" s="755"/>
      <c r="UVC435" s="755"/>
      <c r="UVD435" s="755"/>
      <c r="UVE435" s="755"/>
      <c r="UVF435" s="755"/>
      <c r="UVG435" s="755"/>
      <c r="UVH435" s="755"/>
      <c r="UVI435" s="755"/>
      <c r="UVJ435" s="755"/>
      <c r="UVK435" s="755"/>
      <c r="UVL435" s="755"/>
      <c r="UVM435" s="755"/>
      <c r="UVN435" s="755"/>
      <c r="UVO435" s="755"/>
      <c r="UVP435" s="755"/>
      <c r="UVQ435" s="755"/>
      <c r="UVR435" s="755"/>
      <c r="UVS435" s="755"/>
      <c r="UVT435" s="755"/>
      <c r="UVU435" s="755"/>
      <c r="UVV435" s="755"/>
      <c r="UVW435" s="755"/>
      <c r="UVX435" s="755"/>
      <c r="UVY435" s="755"/>
      <c r="UVZ435" s="755"/>
      <c r="UWA435" s="755"/>
      <c r="UWB435" s="755"/>
      <c r="UWC435" s="755"/>
      <c r="UWD435" s="755"/>
      <c r="UWE435" s="755"/>
      <c r="UWF435" s="755"/>
      <c r="UWG435" s="755"/>
      <c r="UWH435" s="755"/>
      <c r="UWI435" s="755"/>
      <c r="UWJ435" s="755"/>
      <c r="UWK435" s="755"/>
      <c r="UWL435" s="755"/>
      <c r="UWM435" s="755"/>
      <c r="UWN435" s="755"/>
      <c r="UWO435" s="755"/>
      <c r="UWP435" s="755"/>
      <c r="UWQ435" s="755"/>
      <c r="UWR435" s="755"/>
      <c r="UWS435" s="755"/>
      <c r="UWT435" s="755"/>
      <c r="UWU435" s="755"/>
      <c r="UWV435" s="755"/>
      <c r="UWW435" s="755"/>
      <c r="UWX435" s="755"/>
      <c r="UWY435" s="755"/>
      <c r="UWZ435" s="755"/>
      <c r="UXA435" s="755"/>
      <c r="UXB435" s="755"/>
      <c r="UXC435" s="755"/>
      <c r="UXD435" s="755"/>
      <c r="UXE435" s="755"/>
      <c r="UXF435" s="755"/>
      <c r="UXG435" s="755"/>
      <c r="UXH435" s="755"/>
      <c r="UXI435" s="755"/>
      <c r="UXJ435" s="755"/>
      <c r="UXK435" s="755"/>
      <c r="UXL435" s="755"/>
      <c r="UXM435" s="755"/>
      <c r="UXN435" s="755"/>
      <c r="UXO435" s="755"/>
      <c r="UXP435" s="755"/>
      <c r="UXQ435" s="755"/>
      <c r="UXR435" s="755"/>
      <c r="UXS435" s="755"/>
      <c r="UXT435" s="755"/>
      <c r="UXU435" s="755"/>
      <c r="UXV435" s="755"/>
      <c r="UXW435" s="755"/>
      <c r="UXX435" s="755"/>
      <c r="UXY435" s="755"/>
      <c r="UXZ435" s="755"/>
      <c r="UYA435" s="755"/>
      <c r="UYB435" s="755"/>
      <c r="UYC435" s="755"/>
      <c r="UYD435" s="755"/>
      <c r="UYE435" s="755"/>
      <c r="UYF435" s="755"/>
      <c r="UYG435" s="755"/>
      <c r="UYH435" s="755"/>
      <c r="UYI435" s="755"/>
      <c r="UYJ435" s="755"/>
      <c r="UYK435" s="755"/>
      <c r="UYL435" s="755"/>
      <c r="UYM435" s="755"/>
      <c r="UYN435" s="755"/>
      <c r="UYO435" s="755"/>
      <c r="UYP435" s="755"/>
      <c r="UYQ435" s="755"/>
      <c r="UYR435" s="755"/>
      <c r="UYS435" s="755"/>
      <c r="UYT435" s="755"/>
      <c r="UYU435" s="755"/>
      <c r="UYV435" s="755"/>
      <c r="UYW435" s="755"/>
      <c r="UYX435" s="755"/>
      <c r="UYY435" s="755"/>
      <c r="UYZ435" s="755"/>
      <c r="UZA435" s="755"/>
      <c r="UZB435" s="755"/>
      <c r="UZC435" s="755"/>
      <c r="UZD435" s="755"/>
      <c r="UZE435" s="755"/>
      <c r="UZF435" s="755"/>
      <c r="UZG435" s="755"/>
      <c r="UZH435" s="755"/>
      <c r="UZI435" s="755"/>
      <c r="UZJ435" s="755"/>
      <c r="UZK435" s="755"/>
      <c r="UZL435" s="755"/>
      <c r="UZM435" s="755"/>
      <c r="UZN435" s="755"/>
      <c r="UZO435" s="755"/>
      <c r="UZP435" s="755"/>
      <c r="UZQ435" s="755"/>
      <c r="UZR435" s="755"/>
      <c r="UZS435" s="755"/>
      <c r="UZT435" s="755"/>
      <c r="UZU435" s="755"/>
      <c r="UZV435" s="755"/>
      <c r="UZW435" s="755"/>
      <c r="UZX435" s="755"/>
      <c r="UZY435" s="755"/>
      <c r="UZZ435" s="755"/>
      <c r="VAA435" s="755"/>
      <c r="VAB435" s="755"/>
      <c r="VAC435" s="755"/>
      <c r="VAD435" s="755"/>
      <c r="VAE435" s="755"/>
      <c r="VAF435" s="755"/>
      <c r="VAG435" s="755"/>
      <c r="VAH435" s="755"/>
      <c r="VAI435" s="755"/>
      <c r="VAJ435" s="755"/>
      <c r="VAK435" s="755"/>
      <c r="VAL435" s="755"/>
      <c r="VAM435" s="755"/>
      <c r="VAN435" s="755"/>
      <c r="VAO435" s="755"/>
      <c r="VAP435" s="755"/>
      <c r="VAQ435" s="755"/>
      <c r="VAR435" s="755"/>
      <c r="VAS435" s="755"/>
      <c r="VAT435" s="755"/>
      <c r="VAU435" s="755"/>
      <c r="VAV435" s="755"/>
      <c r="VAW435" s="755"/>
      <c r="VAX435" s="755"/>
      <c r="VAY435" s="755"/>
      <c r="VAZ435" s="755"/>
      <c r="VBA435" s="755"/>
      <c r="VBB435" s="755"/>
      <c r="VBC435" s="755"/>
      <c r="VBD435" s="755"/>
      <c r="VBE435" s="755"/>
      <c r="VBF435" s="755"/>
      <c r="VBG435" s="755"/>
      <c r="VBH435" s="755"/>
      <c r="VBI435" s="755"/>
      <c r="VBJ435" s="755"/>
      <c r="VBK435" s="755"/>
      <c r="VBL435" s="755"/>
      <c r="VBM435" s="755"/>
      <c r="VBN435" s="755"/>
      <c r="VBO435" s="755"/>
      <c r="VBP435" s="755"/>
      <c r="VBQ435" s="755"/>
      <c r="VBR435" s="755"/>
      <c r="VBS435" s="755"/>
      <c r="VBT435" s="755"/>
      <c r="VBU435" s="755"/>
      <c r="VBV435" s="755"/>
      <c r="VBW435" s="755"/>
      <c r="VBX435" s="755"/>
      <c r="VBY435" s="755"/>
      <c r="VBZ435" s="755"/>
      <c r="VCA435" s="755"/>
      <c r="VCB435" s="755"/>
      <c r="VCC435" s="755"/>
      <c r="VCD435" s="755"/>
      <c r="VCE435" s="755"/>
      <c r="VCF435" s="755"/>
      <c r="VCG435" s="755"/>
      <c r="VCH435" s="755"/>
      <c r="VCI435" s="755"/>
      <c r="VCJ435" s="755"/>
      <c r="VCK435" s="755"/>
      <c r="VCL435" s="755"/>
      <c r="VCM435" s="755"/>
      <c r="VCN435" s="755"/>
      <c r="VCO435" s="755"/>
      <c r="VCP435" s="755"/>
      <c r="VCQ435" s="755"/>
      <c r="VCR435" s="755"/>
      <c r="VCS435" s="755"/>
      <c r="VCT435" s="755"/>
      <c r="VCU435" s="755"/>
      <c r="VCV435" s="755"/>
      <c r="VCW435" s="755"/>
      <c r="VCX435" s="755"/>
      <c r="VCY435" s="755"/>
      <c r="VCZ435" s="755"/>
      <c r="VDA435" s="755"/>
      <c r="VDB435" s="755"/>
      <c r="VDC435" s="755"/>
      <c r="VDD435" s="755"/>
      <c r="VDE435" s="755"/>
      <c r="VDF435" s="755"/>
      <c r="VDG435" s="755"/>
      <c r="VDH435" s="755"/>
      <c r="VDI435" s="755"/>
      <c r="VDJ435" s="755"/>
      <c r="VDK435" s="755"/>
      <c r="VDL435" s="755"/>
      <c r="VDM435" s="755"/>
      <c r="VDN435" s="755"/>
      <c r="VDO435" s="755"/>
      <c r="VDP435" s="755"/>
      <c r="VDQ435" s="755"/>
      <c r="VDR435" s="755"/>
      <c r="VDS435" s="755"/>
      <c r="VDT435" s="755"/>
      <c r="VDU435" s="755"/>
      <c r="VDV435" s="755"/>
      <c r="VDW435" s="755"/>
      <c r="VDX435" s="755"/>
      <c r="VDY435" s="755"/>
      <c r="VDZ435" s="755"/>
      <c r="VEA435" s="755"/>
      <c r="VEB435" s="755"/>
      <c r="VEC435" s="755"/>
      <c r="VED435" s="755"/>
      <c r="VEE435" s="755"/>
      <c r="VEF435" s="755"/>
      <c r="VEG435" s="755"/>
      <c r="VEH435" s="755"/>
      <c r="VEI435" s="755"/>
      <c r="VEJ435" s="755"/>
      <c r="VEK435" s="755"/>
      <c r="VEL435" s="755"/>
      <c r="VEM435" s="755"/>
      <c r="VEN435" s="755"/>
      <c r="VEO435" s="755"/>
      <c r="VEP435" s="755"/>
      <c r="VEQ435" s="755"/>
      <c r="VER435" s="755"/>
      <c r="VES435" s="755"/>
      <c r="VET435" s="755"/>
      <c r="VEU435" s="755"/>
      <c r="VEV435" s="755"/>
      <c r="VEW435" s="755"/>
      <c r="VEX435" s="755"/>
      <c r="VEY435" s="755"/>
      <c r="VEZ435" s="755"/>
      <c r="VFA435" s="755"/>
      <c r="VFB435" s="755"/>
      <c r="VFC435" s="755"/>
      <c r="VFD435" s="755"/>
      <c r="VFE435" s="755"/>
      <c r="VFF435" s="755"/>
      <c r="VFG435" s="755"/>
      <c r="VFH435" s="755"/>
      <c r="VFI435" s="755"/>
      <c r="VFJ435" s="755"/>
      <c r="VFK435" s="755"/>
      <c r="VFL435" s="755"/>
      <c r="VFM435" s="755"/>
      <c r="VFN435" s="755"/>
      <c r="VFO435" s="755"/>
      <c r="VFP435" s="755"/>
      <c r="VFQ435" s="755"/>
      <c r="VFR435" s="755"/>
      <c r="VFS435" s="755"/>
      <c r="VFT435" s="755"/>
      <c r="VFU435" s="755"/>
      <c r="VFV435" s="755"/>
      <c r="VFW435" s="755"/>
      <c r="VFX435" s="755"/>
      <c r="VFY435" s="755"/>
      <c r="VFZ435" s="755"/>
      <c r="VGA435" s="755"/>
      <c r="VGB435" s="755"/>
      <c r="VGC435" s="755"/>
      <c r="VGD435" s="755"/>
      <c r="VGE435" s="755"/>
      <c r="VGF435" s="755"/>
      <c r="VGG435" s="755"/>
      <c r="VGH435" s="755"/>
      <c r="VGI435" s="755"/>
      <c r="VGJ435" s="755"/>
      <c r="VGK435" s="755"/>
      <c r="VGL435" s="755"/>
      <c r="VGM435" s="755"/>
      <c r="VGN435" s="755"/>
      <c r="VGO435" s="755"/>
      <c r="VGP435" s="755"/>
      <c r="VGQ435" s="755"/>
      <c r="VGR435" s="755"/>
      <c r="VGS435" s="755"/>
      <c r="VGT435" s="755"/>
      <c r="VGU435" s="755"/>
      <c r="VGV435" s="755"/>
      <c r="VGW435" s="755"/>
      <c r="VGX435" s="755"/>
      <c r="VGY435" s="755"/>
      <c r="VGZ435" s="755"/>
      <c r="VHA435" s="755"/>
      <c r="VHB435" s="755"/>
      <c r="VHC435" s="755"/>
      <c r="VHD435" s="755"/>
      <c r="VHE435" s="755"/>
      <c r="VHF435" s="755"/>
      <c r="VHG435" s="755"/>
      <c r="VHH435" s="755"/>
      <c r="VHI435" s="755"/>
      <c r="VHJ435" s="755"/>
      <c r="VHK435" s="755"/>
      <c r="VHL435" s="755"/>
      <c r="VHM435" s="755"/>
      <c r="VHN435" s="755"/>
      <c r="VHO435" s="755"/>
      <c r="VHP435" s="755"/>
      <c r="VHQ435" s="755"/>
      <c r="VHR435" s="755"/>
      <c r="VHS435" s="755"/>
      <c r="VHT435" s="755"/>
      <c r="VHU435" s="755"/>
      <c r="VHV435" s="755"/>
      <c r="VHW435" s="755"/>
      <c r="VHX435" s="755"/>
      <c r="VHY435" s="755"/>
      <c r="VHZ435" s="755"/>
      <c r="VIA435" s="755"/>
      <c r="VIB435" s="755"/>
      <c r="VIC435" s="755"/>
      <c r="VID435" s="755"/>
      <c r="VIE435" s="755"/>
      <c r="VIF435" s="755"/>
      <c r="VIG435" s="755"/>
      <c r="VIH435" s="755"/>
      <c r="VII435" s="755"/>
      <c r="VIJ435" s="755"/>
      <c r="VIK435" s="755"/>
      <c r="VIL435" s="755"/>
      <c r="VIM435" s="755"/>
      <c r="VIN435" s="755"/>
      <c r="VIO435" s="755"/>
      <c r="VIP435" s="755"/>
      <c r="VIQ435" s="755"/>
      <c r="VIR435" s="755"/>
      <c r="VIS435" s="755"/>
      <c r="VIT435" s="755"/>
      <c r="VIU435" s="755"/>
      <c r="VIV435" s="755"/>
      <c r="VIW435" s="755"/>
      <c r="VIX435" s="755"/>
      <c r="VIY435" s="755"/>
      <c r="VIZ435" s="755"/>
      <c r="VJA435" s="755"/>
      <c r="VJB435" s="755"/>
      <c r="VJC435" s="755"/>
      <c r="VJD435" s="755"/>
      <c r="VJE435" s="755"/>
      <c r="VJF435" s="755"/>
      <c r="VJG435" s="755"/>
      <c r="VJH435" s="755"/>
      <c r="VJI435" s="755"/>
      <c r="VJJ435" s="755"/>
      <c r="VJK435" s="755"/>
      <c r="VJL435" s="755"/>
      <c r="VJM435" s="755"/>
      <c r="VJN435" s="755"/>
      <c r="VJO435" s="755"/>
      <c r="VJP435" s="755"/>
      <c r="VJQ435" s="755"/>
      <c r="VJR435" s="755"/>
      <c r="VJS435" s="755"/>
      <c r="VJT435" s="755"/>
      <c r="VJU435" s="755"/>
      <c r="VJV435" s="755"/>
      <c r="VJW435" s="755"/>
      <c r="VJX435" s="755"/>
      <c r="VJY435" s="755"/>
      <c r="VJZ435" s="755"/>
      <c r="VKA435" s="755"/>
      <c r="VKB435" s="755"/>
      <c r="VKC435" s="755"/>
      <c r="VKD435" s="755"/>
      <c r="VKE435" s="755"/>
      <c r="VKF435" s="755"/>
      <c r="VKG435" s="755"/>
      <c r="VKH435" s="755"/>
      <c r="VKI435" s="755"/>
      <c r="VKJ435" s="755"/>
      <c r="VKK435" s="755"/>
      <c r="VKL435" s="755"/>
      <c r="VKM435" s="755"/>
      <c r="VKN435" s="755"/>
      <c r="VKO435" s="755"/>
      <c r="VKP435" s="755"/>
      <c r="VKQ435" s="755"/>
      <c r="VKR435" s="755"/>
      <c r="VKS435" s="755"/>
      <c r="VKT435" s="755"/>
      <c r="VKU435" s="755"/>
      <c r="VKV435" s="755"/>
      <c r="VKW435" s="755"/>
      <c r="VKX435" s="755"/>
      <c r="VKY435" s="755"/>
      <c r="VKZ435" s="755"/>
      <c r="VLA435" s="755"/>
      <c r="VLB435" s="755"/>
      <c r="VLC435" s="755"/>
      <c r="VLD435" s="755"/>
      <c r="VLE435" s="755"/>
      <c r="VLF435" s="755"/>
      <c r="VLG435" s="755"/>
      <c r="VLH435" s="755"/>
      <c r="VLI435" s="755"/>
      <c r="VLJ435" s="755"/>
      <c r="VLK435" s="755"/>
      <c r="VLL435" s="755"/>
      <c r="VLM435" s="755"/>
      <c r="VLN435" s="755"/>
      <c r="VLO435" s="755"/>
      <c r="VLP435" s="755"/>
      <c r="VLQ435" s="755"/>
      <c r="VLR435" s="755"/>
      <c r="VLS435" s="755"/>
      <c r="VLT435" s="755"/>
      <c r="VLU435" s="755"/>
      <c r="VLV435" s="755"/>
      <c r="VLW435" s="755"/>
      <c r="VLX435" s="755"/>
      <c r="VLY435" s="755"/>
      <c r="VLZ435" s="755"/>
      <c r="VMA435" s="755"/>
      <c r="VMB435" s="755"/>
      <c r="VMC435" s="755"/>
      <c r="VMD435" s="755"/>
      <c r="VME435" s="755"/>
      <c r="VMF435" s="755"/>
      <c r="VMG435" s="755"/>
      <c r="VMH435" s="755"/>
      <c r="VMI435" s="755"/>
      <c r="VMJ435" s="755"/>
      <c r="VMK435" s="755"/>
      <c r="VML435" s="755"/>
      <c r="VMM435" s="755"/>
      <c r="VMN435" s="755"/>
      <c r="VMO435" s="755"/>
      <c r="VMP435" s="755"/>
      <c r="VMQ435" s="755"/>
      <c r="VMR435" s="755"/>
      <c r="VMS435" s="755"/>
      <c r="VMT435" s="755"/>
      <c r="VMU435" s="755"/>
      <c r="VMV435" s="755"/>
      <c r="VMW435" s="755"/>
      <c r="VMX435" s="755"/>
      <c r="VMY435" s="755"/>
      <c r="VMZ435" s="755"/>
      <c r="VNA435" s="755"/>
      <c r="VNB435" s="755"/>
      <c r="VNC435" s="755"/>
      <c r="VND435" s="755"/>
      <c r="VNE435" s="755"/>
      <c r="VNF435" s="755"/>
      <c r="VNG435" s="755"/>
      <c r="VNH435" s="755"/>
      <c r="VNI435" s="755"/>
      <c r="VNJ435" s="755"/>
      <c r="VNK435" s="755"/>
      <c r="VNL435" s="755"/>
      <c r="VNM435" s="755"/>
      <c r="VNN435" s="755"/>
      <c r="VNO435" s="755"/>
      <c r="VNP435" s="755"/>
      <c r="VNQ435" s="755"/>
      <c r="VNR435" s="755"/>
      <c r="VNS435" s="755"/>
      <c r="VNT435" s="755"/>
      <c r="VNU435" s="755"/>
      <c r="VNV435" s="755"/>
      <c r="VNW435" s="755"/>
      <c r="VNX435" s="755"/>
      <c r="VNY435" s="755"/>
      <c r="VNZ435" s="755"/>
      <c r="VOA435" s="755"/>
      <c r="VOB435" s="755"/>
      <c r="VOC435" s="755"/>
      <c r="VOD435" s="755"/>
      <c r="VOE435" s="755"/>
      <c r="VOF435" s="755"/>
      <c r="VOG435" s="755"/>
      <c r="VOH435" s="755"/>
      <c r="VOI435" s="755"/>
      <c r="VOJ435" s="755"/>
      <c r="VOK435" s="755"/>
      <c r="VOL435" s="755"/>
      <c r="VOM435" s="755"/>
      <c r="VON435" s="755"/>
      <c r="VOO435" s="755"/>
      <c r="VOP435" s="755"/>
      <c r="VOQ435" s="755"/>
      <c r="VOR435" s="755"/>
      <c r="VOS435" s="755"/>
      <c r="VOT435" s="755"/>
      <c r="VOU435" s="755"/>
      <c r="VOV435" s="755"/>
      <c r="VOW435" s="755"/>
      <c r="VOX435" s="755"/>
      <c r="VOY435" s="755"/>
      <c r="VOZ435" s="755"/>
      <c r="VPA435" s="755"/>
      <c r="VPB435" s="755"/>
      <c r="VPC435" s="755"/>
      <c r="VPD435" s="755"/>
      <c r="VPE435" s="755"/>
      <c r="VPF435" s="755"/>
      <c r="VPG435" s="755"/>
      <c r="VPH435" s="755"/>
      <c r="VPI435" s="755"/>
      <c r="VPJ435" s="755"/>
      <c r="VPK435" s="755"/>
      <c r="VPL435" s="755"/>
      <c r="VPM435" s="755"/>
      <c r="VPN435" s="755"/>
      <c r="VPO435" s="755"/>
      <c r="VPP435" s="755"/>
      <c r="VPQ435" s="755"/>
      <c r="VPR435" s="755"/>
      <c r="VPS435" s="755"/>
      <c r="VPT435" s="755"/>
      <c r="VPU435" s="755"/>
      <c r="VPV435" s="755"/>
      <c r="VPW435" s="755"/>
      <c r="VPX435" s="755"/>
      <c r="VPY435" s="755"/>
      <c r="VPZ435" s="755"/>
      <c r="VQA435" s="755"/>
      <c r="VQB435" s="755"/>
      <c r="VQC435" s="755"/>
      <c r="VQD435" s="755"/>
      <c r="VQE435" s="755"/>
      <c r="VQF435" s="755"/>
      <c r="VQG435" s="755"/>
      <c r="VQH435" s="755"/>
      <c r="VQI435" s="755"/>
      <c r="VQJ435" s="755"/>
      <c r="VQK435" s="755"/>
      <c r="VQL435" s="755"/>
      <c r="VQM435" s="755"/>
      <c r="VQN435" s="755"/>
      <c r="VQO435" s="755"/>
      <c r="VQP435" s="755"/>
      <c r="VQQ435" s="755"/>
      <c r="VQR435" s="755"/>
      <c r="VQS435" s="755"/>
      <c r="VQT435" s="755"/>
      <c r="VQU435" s="755"/>
      <c r="VQV435" s="755"/>
      <c r="VQW435" s="755"/>
      <c r="VQX435" s="755"/>
      <c r="VQY435" s="755"/>
      <c r="VQZ435" s="755"/>
      <c r="VRA435" s="755"/>
      <c r="VRB435" s="755"/>
      <c r="VRC435" s="755"/>
      <c r="VRD435" s="755"/>
      <c r="VRE435" s="755"/>
      <c r="VRF435" s="755"/>
      <c r="VRG435" s="755"/>
      <c r="VRH435" s="755"/>
      <c r="VRI435" s="755"/>
      <c r="VRJ435" s="755"/>
      <c r="VRK435" s="755"/>
      <c r="VRL435" s="755"/>
      <c r="VRM435" s="755"/>
      <c r="VRN435" s="755"/>
      <c r="VRO435" s="755"/>
      <c r="VRP435" s="755"/>
      <c r="VRQ435" s="755"/>
      <c r="VRR435" s="755"/>
      <c r="VRS435" s="755"/>
      <c r="VRT435" s="755"/>
      <c r="VRU435" s="755"/>
      <c r="VRV435" s="755"/>
      <c r="VRW435" s="755"/>
      <c r="VRX435" s="755"/>
      <c r="VRY435" s="755"/>
      <c r="VRZ435" s="755"/>
      <c r="VSA435" s="755"/>
      <c r="VSB435" s="755"/>
      <c r="VSC435" s="755"/>
      <c r="VSD435" s="755"/>
      <c r="VSE435" s="755"/>
      <c r="VSF435" s="755"/>
      <c r="VSG435" s="755"/>
      <c r="VSH435" s="755"/>
      <c r="VSI435" s="755"/>
      <c r="VSJ435" s="755"/>
      <c r="VSK435" s="755"/>
      <c r="VSL435" s="755"/>
      <c r="VSM435" s="755"/>
      <c r="VSN435" s="755"/>
      <c r="VSO435" s="755"/>
      <c r="VSP435" s="755"/>
      <c r="VSQ435" s="755"/>
      <c r="VSR435" s="755"/>
      <c r="VSS435" s="755"/>
      <c r="VST435" s="755"/>
      <c r="VSU435" s="755"/>
      <c r="VSV435" s="755"/>
      <c r="VSW435" s="755"/>
      <c r="VSX435" s="755"/>
      <c r="VSY435" s="755"/>
      <c r="VSZ435" s="755"/>
      <c r="VTA435" s="755"/>
      <c r="VTB435" s="755"/>
      <c r="VTC435" s="755"/>
      <c r="VTD435" s="755"/>
      <c r="VTE435" s="755"/>
      <c r="VTF435" s="755"/>
      <c r="VTG435" s="755"/>
      <c r="VTH435" s="755"/>
      <c r="VTI435" s="755"/>
      <c r="VTJ435" s="755"/>
      <c r="VTK435" s="755"/>
      <c r="VTL435" s="755"/>
      <c r="VTM435" s="755"/>
      <c r="VTN435" s="755"/>
      <c r="VTO435" s="755"/>
      <c r="VTP435" s="755"/>
      <c r="VTQ435" s="755"/>
      <c r="VTR435" s="755"/>
      <c r="VTS435" s="755"/>
      <c r="VTT435" s="755"/>
      <c r="VTU435" s="755"/>
      <c r="VTV435" s="755"/>
      <c r="VTW435" s="755"/>
      <c r="VTX435" s="755"/>
      <c r="VTY435" s="755"/>
      <c r="VTZ435" s="755"/>
      <c r="VUA435" s="755"/>
      <c r="VUB435" s="755"/>
      <c r="VUC435" s="755"/>
      <c r="VUD435" s="755"/>
      <c r="VUE435" s="755"/>
      <c r="VUF435" s="755"/>
      <c r="VUG435" s="755"/>
      <c r="VUH435" s="755"/>
      <c r="VUI435" s="755"/>
      <c r="VUJ435" s="755"/>
      <c r="VUK435" s="755"/>
      <c r="VUL435" s="755"/>
      <c r="VUM435" s="755"/>
      <c r="VUN435" s="755"/>
      <c r="VUO435" s="755"/>
      <c r="VUP435" s="755"/>
      <c r="VUQ435" s="755"/>
      <c r="VUR435" s="755"/>
      <c r="VUS435" s="755"/>
      <c r="VUT435" s="755"/>
      <c r="VUU435" s="755"/>
      <c r="VUV435" s="755"/>
      <c r="VUW435" s="755"/>
      <c r="VUX435" s="755"/>
      <c r="VUY435" s="755"/>
      <c r="VUZ435" s="755"/>
      <c r="VVA435" s="755"/>
      <c r="VVB435" s="755"/>
      <c r="VVC435" s="755"/>
      <c r="VVD435" s="755"/>
      <c r="VVE435" s="755"/>
      <c r="VVF435" s="755"/>
      <c r="VVG435" s="755"/>
      <c r="VVH435" s="755"/>
      <c r="VVI435" s="755"/>
      <c r="VVJ435" s="755"/>
      <c r="VVK435" s="755"/>
      <c r="VVL435" s="755"/>
      <c r="VVM435" s="755"/>
      <c r="VVN435" s="755"/>
      <c r="VVO435" s="755"/>
      <c r="VVP435" s="755"/>
      <c r="VVQ435" s="755"/>
      <c r="VVR435" s="755"/>
      <c r="VVS435" s="755"/>
      <c r="VVT435" s="755"/>
      <c r="VVU435" s="755"/>
      <c r="VVV435" s="755"/>
      <c r="VVW435" s="755"/>
      <c r="VVX435" s="755"/>
      <c r="VVY435" s="755"/>
      <c r="VVZ435" s="755"/>
      <c r="VWA435" s="755"/>
      <c r="VWB435" s="755"/>
      <c r="VWC435" s="755"/>
      <c r="VWD435" s="755"/>
      <c r="VWE435" s="755"/>
      <c r="VWF435" s="755"/>
      <c r="VWG435" s="755"/>
      <c r="VWH435" s="755"/>
      <c r="VWI435" s="755"/>
      <c r="VWJ435" s="755"/>
      <c r="VWK435" s="755"/>
      <c r="VWL435" s="755"/>
      <c r="VWM435" s="755"/>
      <c r="VWN435" s="755"/>
      <c r="VWO435" s="755"/>
      <c r="VWP435" s="755"/>
      <c r="VWQ435" s="755"/>
      <c r="VWR435" s="755"/>
      <c r="VWS435" s="755"/>
      <c r="VWT435" s="755"/>
      <c r="VWU435" s="755"/>
      <c r="VWV435" s="755"/>
      <c r="VWW435" s="755"/>
      <c r="VWX435" s="755"/>
      <c r="VWY435" s="755"/>
      <c r="VWZ435" s="755"/>
      <c r="VXA435" s="755"/>
      <c r="VXB435" s="755"/>
      <c r="VXC435" s="755"/>
      <c r="VXD435" s="755"/>
      <c r="VXE435" s="755"/>
      <c r="VXF435" s="755"/>
      <c r="VXG435" s="755"/>
      <c r="VXH435" s="755"/>
      <c r="VXI435" s="755"/>
      <c r="VXJ435" s="755"/>
      <c r="VXK435" s="755"/>
      <c r="VXL435" s="755"/>
      <c r="VXM435" s="755"/>
      <c r="VXN435" s="755"/>
      <c r="VXO435" s="755"/>
      <c r="VXP435" s="755"/>
      <c r="VXQ435" s="755"/>
      <c r="VXR435" s="755"/>
      <c r="VXS435" s="755"/>
      <c r="VXT435" s="755"/>
      <c r="VXU435" s="755"/>
      <c r="VXV435" s="755"/>
      <c r="VXW435" s="755"/>
      <c r="VXX435" s="755"/>
      <c r="VXY435" s="755"/>
      <c r="VXZ435" s="755"/>
      <c r="VYA435" s="755"/>
      <c r="VYB435" s="755"/>
      <c r="VYC435" s="755"/>
      <c r="VYD435" s="755"/>
      <c r="VYE435" s="755"/>
      <c r="VYF435" s="755"/>
      <c r="VYG435" s="755"/>
      <c r="VYH435" s="755"/>
      <c r="VYI435" s="755"/>
      <c r="VYJ435" s="755"/>
      <c r="VYK435" s="755"/>
      <c r="VYL435" s="755"/>
      <c r="VYM435" s="755"/>
      <c r="VYN435" s="755"/>
      <c r="VYO435" s="755"/>
      <c r="VYP435" s="755"/>
      <c r="VYQ435" s="755"/>
      <c r="VYR435" s="755"/>
      <c r="VYS435" s="755"/>
      <c r="VYT435" s="755"/>
      <c r="VYU435" s="755"/>
      <c r="VYV435" s="755"/>
      <c r="VYW435" s="755"/>
      <c r="VYX435" s="755"/>
      <c r="VYY435" s="755"/>
      <c r="VYZ435" s="755"/>
      <c r="VZA435" s="755"/>
      <c r="VZB435" s="755"/>
      <c r="VZC435" s="755"/>
      <c r="VZD435" s="755"/>
      <c r="VZE435" s="755"/>
      <c r="VZF435" s="755"/>
      <c r="VZG435" s="755"/>
      <c r="VZH435" s="755"/>
      <c r="VZI435" s="755"/>
      <c r="VZJ435" s="755"/>
      <c r="VZK435" s="755"/>
      <c r="VZL435" s="755"/>
      <c r="VZM435" s="755"/>
      <c r="VZN435" s="755"/>
      <c r="VZO435" s="755"/>
      <c r="VZP435" s="755"/>
      <c r="VZQ435" s="755"/>
      <c r="VZR435" s="755"/>
      <c r="VZS435" s="755"/>
      <c r="VZT435" s="755"/>
      <c r="VZU435" s="755"/>
      <c r="VZV435" s="755"/>
      <c r="VZW435" s="755"/>
      <c r="VZX435" s="755"/>
      <c r="VZY435" s="755"/>
      <c r="VZZ435" s="755"/>
      <c r="WAA435" s="755"/>
      <c r="WAB435" s="755"/>
      <c r="WAC435" s="755"/>
      <c r="WAD435" s="755"/>
      <c r="WAE435" s="755"/>
      <c r="WAF435" s="755"/>
      <c r="WAG435" s="755"/>
      <c r="WAH435" s="755"/>
      <c r="WAI435" s="755"/>
      <c r="WAJ435" s="755"/>
      <c r="WAK435" s="755"/>
      <c r="WAL435" s="755"/>
      <c r="WAM435" s="755"/>
      <c r="WAN435" s="755"/>
      <c r="WAO435" s="755"/>
      <c r="WAP435" s="755"/>
      <c r="WAQ435" s="755"/>
      <c r="WAR435" s="755"/>
      <c r="WAS435" s="755"/>
      <c r="WAT435" s="755"/>
      <c r="WAU435" s="755"/>
      <c r="WAV435" s="755"/>
      <c r="WAW435" s="755"/>
      <c r="WAX435" s="755"/>
      <c r="WAY435" s="755"/>
      <c r="WAZ435" s="755"/>
      <c r="WBA435" s="755"/>
      <c r="WBB435" s="755"/>
      <c r="WBC435" s="755"/>
      <c r="WBD435" s="755"/>
      <c r="WBE435" s="755"/>
      <c r="WBF435" s="755"/>
      <c r="WBG435" s="755"/>
      <c r="WBH435" s="755"/>
      <c r="WBI435" s="755"/>
      <c r="WBJ435" s="755"/>
      <c r="WBK435" s="755"/>
      <c r="WBL435" s="755"/>
      <c r="WBM435" s="755"/>
      <c r="WBN435" s="755"/>
      <c r="WBO435" s="755"/>
      <c r="WBP435" s="755"/>
      <c r="WBQ435" s="755"/>
      <c r="WBR435" s="755"/>
      <c r="WBS435" s="755"/>
      <c r="WBT435" s="755"/>
      <c r="WBU435" s="755"/>
      <c r="WBV435" s="755"/>
      <c r="WBW435" s="755"/>
      <c r="WBX435" s="755"/>
      <c r="WBY435" s="755"/>
      <c r="WBZ435" s="755"/>
      <c r="WCA435" s="755"/>
      <c r="WCB435" s="755"/>
      <c r="WCC435" s="755"/>
      <c r="WCD435" s="755"/>
      <c r="WCE435" s="755"/>
      <c r="WCF435" s="755"/>
      <c r="WCG435" s="755"/>
      <c r="WCH435" s="755"/>
      <c r="WCI435" s="755"/>
      <c r="WCJ435" s="755"/>
      <c r="WCK435" s="755"/>
      <c r="WCL435" s="755"/>
      <c r="WCM435" s="755"/>
      <c r="WCN435" s="755"/>
      <c r="WCO435" s="755"/>
      <c r="WCP435" s="755"/>
      <c r="WCQ435" s="755"/>
      <c r="WCR435" s="755"/>
      <c r="WCS435" s="755"/>
      <c r="WCT435" s="755"/>
      <c r="WCU435" s="755"/>
      <c r="WCV435" s="755"/>
      <c r="WCW435" s="755"/>
      <c r="WCX435" s="755"/>
      <c r="WCY435" s="755"/>
      <c r="WCZ435" s="755"/>
      <c r="WDA435" s="755"/>
      <c r="WDB435" s="755"/>
      <c r="WDC435" s="755"/>
      <c r="WDD435" s="755"/>
      <c r="WDE435" s="755"/>
      <c r="WDF435" s="755"/>
      <c r="WDG435" s="755"/>
      <c r="WDH435" s="755"/>
      <c r="WDI435" s="755"/>
      <c r="WDJ435" s="755"/>
      <c r="WDK435" s="755"/>
      <c r="WDL435" s="755"/>
      <c r="WDM435" s="755"/>
      <c r="WDN435" s="755"/>
      <c r="WDO435" s="755"/>
      <c r="WDP435" s="755"/>
      <c r="WDQ435" s="755"/>
      <c r="WDR435" s="755"/>
      <c r="WDS435" s="755"/>
      <c r="WDT435" s="755"/>
      <c r="WDU435" s="755"/>
      <c r="WDV435" s="755"/>
      <c r="WDW435" s="755"/>
      <c r="WDX435" s="755"/>
      <c r="WDY435" s="755"/>
      <c r="WDZ435" s="755"/>
      <c r="WEA435" s="755"/>
      <c r="WEB435" s="755"/>
      <c r="WEC435" s="755"/>
      <c r="WED435" s="755"/>
      <c r="WEE435" s="755"/>
      <c r="WEF435" s="755"/>
      <c r="WEG435" s="755"/>
      <c r="WEH435" s="755"/>
      <c r="WEI435" s="755"/>
      <c r="WEJ435" s="755"/>
      <c r="WEK435" s="755"/>
      <c r="WEL435" s="755"/>
      <c r="WEM435" s="755"/>
      <c r="WEN435" s="755"/>
      <c r="WEO435" s="755"/>
      <c r="WEP435" s="755"/>
      <c r="WEQ435" s="755"/>
      <c r="WER435" s="755"/>
      <c r="WES435" s="755"/>
      <c r="WET435" s="755"/>
      <c r="WEU435" s="755"/>
      <c r="WEV435" s="755"/>
      <c r="WEW435" s="755"/>
      <c r="WEX435" s="755"/>
      <c r="WEY435" s="755"/>
      <c r="WEZ435" s="755"/>
      <c r="WFA435" s="755"/>
      <c r="WFB435" s="755"/>
      <c r="WFC435" s="755"/>
      <c r="WFD435" s="755"/>
      <c r="WFE435" s="755"/>
      <c r="WFF435" s="755"/>
      <c r="WFG435" s="755"/>
      <c r="WFH435" s="755"/>
      <c r="WFI435" s="755"/>
      <c r="WFJ435" s="755"/>
      <c r="WFK435" s="755"/>
      <c r="WFL435" s="755"/>
      <c r="WFM435" s="755"/>
      <c r="WFN435" s="755"/>
      <c r="WFO435" s="755"/>
      <c r="WFP435" s="755"/>
      <c r="WFQ435" s="755"/>
      <c r="WFR435" s="755"/>
      <c r="WFS435" s="755"/>
      <c r="WFT435" s="755"/>
      <c r="WFU435" s="755"/>
      <c r="WFV435" s="755"/>
      <c r="WFW435" s="755"/>
      <c r="WFX435" s="755"/>
      <c r="WFY435" s="755"/>
      <c r="WFZ435" s="755"/>
      <c r="WGA435" s="755"/>
      <c r="WGB435" s="755"/>
      <c r="WGC435" s="755"/>
      <c r="WGD435" s="755"/>
      <c r="WGE435" s="755"/>
      <c r="WGF435" s="755"/>
      <c r="WGG435" s="755"/>
      <c r="WGH435" s="755"/>
      <c r="WGI435" s="755"/>
      <c r="WGJ435" s="755"/>
      <c r="WGK435" s="755"/>
      <c r="WGL435" s="755"/>
      <c r="WGM435" s="755"/>
      <c r="WGN435" s="755"/>
      <c r="WGO435" s="755"/>
      <c r="WGP435" s="755"/>
      <c r="WGQ435" s="755"/>
      <c r="WGR435" s="755"/>
      <c r="WGS435" s="755"/>
      <c r="WGT435" s="755"/>
      <c r="WGU435" s="755"/>
      <c r="WGV435" s="755"/>
      <c r="WGW435" s="755"/>
      <c r="WGX435" s="755"/>
      <c r="WGY435" s="755"/>
      <c r="WGZ435" s="755"/>
      <c r="WHA435" s="755"/>
      <c r="WHB435" s="755"/>
      <c r="WHC435" s="755"/>
      <c r="WHD435" s="755"/>
      <c r="WHE435" s="755"/>
      <c r="WHF435" s="755"/>
      <c r="WHG435" s="755"/>
      <c r="WHH435" s="755"/>
      <c r="WHI435" s="755"/>
      <c r="WHJ435" s="755"/>
      <c r="WHK435" s="755"/>
      <c r="WHL435" s="755"/>
      <c r="WHM435" s="755"/>
      <c r="WHN435" s="755"/>
      <c r="WHO435" s="755"/>
      <c r="WHP435" s="755"/>
      <c r="WHQ435" s="755"/>
      <c r="WHR435" s="755"/>
      <c r="WHS435" s="755"/>
      <c r="WHT435" s="755"/>
      <c r="WHU435" s="755"/>
      <c r="WHV435" s="755"/>
      <c r="WHW435" s="755"/>
      <c r="WHX435" s="755"/>
      <c r="WHY435" s="755"/>
      <c r="WHZ435" s="755"/>
      <c r="WIA435" s="755"/>
      <c r="WIB435" s="755"/>
      <c r="WIC435" s="755"/>
      <c r="WID435" s="755"/>
      <c r="WIE435" s="755"/>
      <c r="WIF435" s="755"/>
      <c r="WIG435" s="755"/>
      <c r="WIH435" s="755"/>
      <c r="WII435" s="755"/>
      <c r="WIJ435" s="755"/>
      <c r="WIK435" s="755"/>
      <c r="WIL435" s="755"/>
      <c r="WIM435" s="755"/>
      <c r="WIN435" s="755"/>
      <c r="WIO435" s="755"/>
      <c r="WIP435" s="755"/>
      <c r="WIQ435" s="755"/>
      <c r="WIR435" s="755"/>
      <c r="WIS435" s="755"/>
      <c r="WIT435" s="755"/>
      <c r="WIU435" s="755"/>
      <c r="WIV435" s="755"/>
      <c r="WIW435" s="755"/>
      <c r="WIX435" s="755"/>
      <c r="WIY435" s="755"/>
      <c r="WIZ435" s="755"/>
      <c r="WJA435" s="755"/>
      <c r="WJB435" s="755"/>
      <c r="WJC435" s="755"/>
      <c r="WJD435" s="755"/>
      <c r="WJE435" s="755"/>
      <c r="WJF435" s="755"/>
      <c r="WJG435" s="755"/>
      <c r="WJH435" s="755"/>
      <c r="WJI435" s="755"/>
      <c r="WJJ435" s="755"/>
      <c r="WJK435" s="755"/>
      <c r="WJL435" s="755"/>
      <c r="WJM435" s="755"/>
      <c r="WJN435" s="755"/>
      <c r="WJO435" s="755"/>
      <c r="WJP435" s="755"/>
      <c r="WJQ435" s="755"/>
      <c r="WJR435" s="755"/>
      <c r="WJS435" s="755"/>
      <c r="WJT435" s="755"/>
      <c r="WJU435" s="755"/>
      <c r="WJV435" s="755"/>
      <c r="WJW435" s="755"/>
      <c r="WJX435" s="755"/>
      <c r="WJY435" s="755"/>
      <c r="WJZ435" s="755"/>
      <c r="WKA435" s="755"/>
      <c r="WKB435" s="755"/>
      <c r="WKC435" s="755"/>
      <c r="WKD435" s="755"/>
      <c r="WKE435" s="755"/>
      <c r="WKF435" s="755"/>
      <c r="WKG435" s="755"/>
      <c r="WKH435" s="755"/>
      <c r="WKI435" s="755"/>
      <c r="WKJ435" s="755"/>
      <c r="WKK435" s="755"/>
      <c r="WKL435" s="755"/>
      <c r="WKM435" s="755"/>
      <c r="WKN435" s="755"/>
      <c r="WKO435" s="755"/>
      <c r="WKP435" s="755"/>
      <c r="WKQ435" s="755"/>
      <c r="WKR435" s="755"/>
      <c r="WKS435" s="755"/>
      <c r="WKT435" s="755"/>
      <c r="WKU435" s="755"/>
      <c r="WKV435" s="755"/>
      <c r="WKW435" s="755"/>
      <c r="WKX435" s="755"/>
      <c r="WKY435" s="755"/>
      <c r="WKZ435" s="755"/>
      <c r="WLA435" s="755"/>
      <c r="WLB435" s="755"/>
      <c r="WLC435" s="755"/>
      <c r="WLD435" s="755"/>
      <c r="WLE435" s="755"/>
      <c r="WLF435" s="755"/>
      <c r="WLG435" s="755"/>
      <c r="WLH435" s="755"/>
      <c r="WLI435" s="755"/>
      <c r="WLJ435" s="755"/>
      <c r="WLK435" s="755"/>
      <c r="WLL435" s="755"/>
      <c r="WLM435" s="755"/>
      <c r="WLN435" s="755"/>
      <c r="WLO435" s="755"/>
      <c r="WLP435" s="755"/>
      <c r="WLQ435" s="755"/>
      <c r="WLR435" s="755"/>
      <c r="WLS435" s="755"/>
      <c r="WLT435" s="755"/>
      <c r="WLU435" s="755"/>
      <c r="WLV435" s="755"/>
      <c r="WLW435" s="755"/>
      <c r="WLX435" s="755"/>
      <c r="WLY435" s="755"/>
      <c r="WLZ435" s="755"/>
      <c r="WMA435" s="755"/>
      <c r="WMB435" s="755"/>
      <c r="WMC435" s="755"/>
      <c r="WMD435" s="755"/>
      <c r="WME435" s="755"/>
      <c r="WMF435" s="755"/>
      <c r="WMG435" s="755"/>
      <c r="WMH435" s="755"/>
      <c r="WMI435" s="755"/>
      <c r="WMJ435" s="755"/>
      <c r="WMK435" s="755"/>
      <c r="WML435" s="755"/>
      <c r="WMM435" s="755"/>
      <c r="WMN435" s="755"/>
      <c r="WMO435" s="755"/>
      <c r="WMP435" s="755"/>
      <c r="WMQ435" s="755"/>
      <c r="WMR435" s="755"/>
      <c r="WMS435" s="755"/>
      <c r="WMT435" s="755"/>
      <c r="WMU435" s="755"/>
      <c r="WMV435" s="755"/>
      <c r="WMW435" s="755"/>
      <c r="WMX435" s="755"/>
      <c r="WMY435" s="755"/>
      <c r="WMZ435" s="755"/>
      <c r="WNA435" s="755"/>
      <c r="WNB435" s="755"/>
      <c r="WNC435" s="755"/>
      <c r="WND435" s="755"/>
      <c r="WNE435" s="755"/>
      <c r="WNF435" s="755"/>
      <c r="WNG435" s="755"/>
      <c r="WNH435" s="755"/>
      <c r="WNI435" s="755"/>
      <c r="WNJ435" s="755"/>
      <c r="WNK435" s="755"/>
      <c r="WNL435" s="755"/>
      <c r="WNM435" s="755"/>
      <c r="WNN435" s="755"/>
      <c r="WNO435" s="755"/>
      <c r="WNP435" s="755"/>
      <c r="WNQ435" s="755"/>
      <c r="WNR435" s="755"/>
      <c r="WNS435" s="755"/>
      <c r="WNT435" s="755"/>
      <c r="WNU435" s="755"/>
      <c r="WNV435" s="755"/>
      <c r="WNW435" s="755"/>
      <c r="WNX435" s="755"/>
      <c r="WNY435" s="755"/>
      <c r="WNZ435" s="755"/>
      <c r="WOA435" s="755"/>
      <c r="WOB435" s="755"/>
      <c r="WOC435" s="755"/>
      <c r="WOD435" s="755"/>
      <c r="WOE435" s="755"/>
      <c r="WOF435" s="755"/>
      <c r="WOG435" s="755"/>
      <c r="WOH435" s="755"/>
      <c r="WOI435" s="755"/>
      <c r="WOJ435" s="755"/>
      <c r="WOK435" s="755"/>
      <c r="WOL435" s="755"/>
      <c r="WOM435" s="755"/>
      <c r="WON435" s="755"/>
      <c r="WOO435" s="755"/>
      <c r="WOP435" s="755"/>
      <c r="WOQ435" s="755"/>
      <c r="WOR435" s="755"/>
      <c r="WOS435" s="755"/>
      <c r="WOT435" s="755"/>
      <c r="WOU435" s="755"/>
      <c r="WOV435" s="755"/>
      <c r="WOW435" s="755"/>
      <c r="WOX435" s="755"/>
      <c r="WOY435" s="755"/>
      <c r="WOZ435" s="755"/>
      <c r="WPA435" s="755"/>
      <c r="WPB435" s="755"/>
      <c r="WPC435" s="755"/>
      <c r="WPD435" s="755"/>
      <c r="WPE435" s="755"/>
      <c r="WPF435" s="755"/>
      <c r="WPG435" s="755"/>
      <c r="WPH435" s="755"/>
      <c r="WPI435" s="755"/>
      <c r="WPJ435" s="755"/>
      <c r="WPK435" s="755"/>
      <c r="WPL435" s="755"/>
      <c r="WPM435" s="755"/>
      <c r="WPN435" s="755"/>
      <c r="WPO435" s="755"/>
      <c r="WPP435" s="755"/>
      <c r="WPQ435" s="755"/>
      <c r="WPR435" s="755"/>
      <c r="WPS435" s="755"/>
      <c r="WPT435" s="755"/>
      <c r="WPU435" s="755"/>
      <c r="WPV435" s="755"/>
      <c r="WPW435" s="755"/>
      <c r="WPX435" s="755"/>
      <c r="WPY435" s="755"/>
      <c r="WPZ435" s="755"/>
      <c r="WQA435" s="755"/>
      <c r="WQB435" s="755"/>
      <c r="WQC435" s="755"/>
      <c r="WQD435" s="755"/>
      <c r="WQE435" s="755"/>
      <c r="WQF435" s="755"/>
      <c r="WQG435" s="755"/>
      <c r="WQH435" s="755"/>
      <c r="WQI435" s="755"/>
      <c r="WQJ435" s="755"/>
      <c r="WQK435" s="755"/>
      <c r="WQL435" s="755"/>
      <c r="WQM435" s="755"/>
      <c r="WQN435" s="755"/>
      <c r="WQO435" s="755"/>
      <c r="WQP435" s="755"/>
      <c r="WQQ435" s="755"/>
      <c r="WQR435" s="755"/>
      <c r="WQS435" s="755"/>
      <c r="WQT435" s="755"/>
      <c r="WQU435" s="755"/>
      <c r="WQV435" s="755"/>
      <c r="WQW435" s="755"/>
      <c r="WQX435" s="755"/>
      <c r="WQY435" s="755"/>
      <c r="WQZ435" s="755"/>
      <c r="WRA435" s="755"/>
      <c r="WRB435" s="755"/>
      <c r="WRC435" s="755"/>
      <c r="WRD435" s="755"/>
      <c r="WRE435" s="755"/>
      <c r="WRF435" s="755"/>
      <c r="WRG435" s="755"/>
      <c r="WRH435" s="755"/>
      <c r="WRI435" s="755"/>
      <c r="WRJ435" s="755"/>
      <c r="WRK435" s="755"/>
      <c r="WRL435" s="755"/>
      <c r="WRM435" s="755"/>
      <c r="WRN435" s="755"/>
      <c r="WRO435" s="755"/>
      <c r="WRP435" s="755"/>
      <c r="WRQ435" s="755"/>
      <c r="WRR435" s="755"/>
      <c r="WRS435" s="755"/>
      <c r="WRT435" s="755"/>
      <c r="WRU435" s="755"/>
      <c r="WRV435" s="755"/>
      <c r="WRW435" s="755"/>
      <c r="WRX435" s="755"/>
      <c r="WRY435" s="755"/>
      <c r="WRZ435" s="755"/>
      <c r="WSA435" s="755"/>
      <c r="WSB435" s="755"/>
      <c r="WSC435" s="755"/>
      <c r="WSD435" s="755"/>
      <c r="WSE435" s="755"/>
      <c r="WSF435" s="755"/>
      <c r="WSG435" s="755"/>
      <c r="WSH435" s="755"/>
      <c r="WSI435" s="755"/>
      <c r="WSJ435" s="755"/>
      <c r="WSK435" s="755"/>
      <c r="WSL435" s="755"/>
      <c r="WSM435" s="755"/>
      <c r="WSN435" s="755"/>
      <c r="WSO435" s="755"/>
      <c r="WSP435" s="755"/>
      <c r="WSQ435" s="755"/>
      <c r="WSR435" s="755"/>
      <c r="WSS435" s="755"/>
      <c r="WST435" s="755"/>
      <c r="WSU435" s="755"/>
      <c r="WSV435" s="755"/>
      <c r="WSW435" s="755"/>
      <c r="WSX435" s="755"/>
      <c r="WSY435" s="755"/>
      <c r="WSZ435" s="755"/>
      <c r="WTA435" s="755"/>
      <c r="WTB435" s="755"/>
      <c r="WTC435" s="755"/>
      <c r="WTD435" s="755"/>
      <c r="WTE435" s="755"/>
      <c r="WTF435" s="755"/>
      <c r="WTG435" s="755"/>
      <c r="WTH435" s="755"/>
      <c r="WTI435" s="755"/>
      <c r="WTJ435" s="755"/>
      <c r="WTK435" s="755"/>
      <c r="WTL435" s="755"/>
      <c r="WTM435" s="755"/>
      <c r="WTN435" s="755"/>
      <c r="WTO435" s="755"/>
      <c r="WTP435" s="755"/>
      <c r="WTQ435" s="755"/>
      <c r="WTR435" s="755"/>
      <c r="WTS435" s="755"/>
      <c r="WTT435" s="755"/>
      <c r="WTU435" s="755"/>
      <c r="WTV435" s="755"/>
      <c r="WTW435" s="755"/>
      <c r="WTX435" s="755"/>
      <c r="WTY435" s="755"/>
      <c r="WTZ435" s="755"/>
      <c r="WUA435" s="755"/>
      <c r="WUB435" s="755"/>
      <c r="WUC435" s="755"/>
      <c r="WUD435" s="755"/>
      <c r="WUE435" s="755"/>
      <c r="WUF435" s="755"/>
      <c r="WUG435" s="755"/>
      <c r="WUH435" s="755"/>
      <c r="WUI435" s="755"/>
      <c r="WUJ435" s="755"/>
      <c r="WUK435" s="755"/>
      <c r="WUL435" s="755"/>
      <c r="WUM435" s="755"/>
      <c r="WUN435" s="755"/>
      <c r="WUO435" s="755"/>
      <c r="WUP435" s="755"/>
      <c r="WUQ435" s="755"/>
      <c r="WUR435" s="755"/>
      <c r="WUS435" s="755"/>
      <c r="WUT435" s="755"/>
      <c r="WUU435" s="755"/>
      <c r="WUV435" s="755"/>
      <c r="WUW435" s="755"/>
      <c r="WUX435" s="755"/>
      <c r="WUY435" s="755"/>
      <c r="WUZ435" s="755"/>
      <c r="WVA435" s="755"/>
      <c r="WVB435" s="755"/>
      <c r="WVC435" s="755"/>
      <c r="WVD435" s="755"/>
      <c r="WVE435" s="755"/>
      <c r="WVF435" s="755"/>
      <c r="WVG435" s="755"/>
      <c r="WVH435" s="755"/>
      <c r="WVI435" s="755"/>
      <c r="WVJ435" s="755"/>
      <c r="WVK435" s="755"/>
      <c r="WVL435" s="755"/>
      <c r="WVM435" s="755"/>
      <c r="WVN435" s="755"/>
      <c r="WVO435" s="755"/>
      <c r="WVP435" s="755"/>
      <c r="WVQ435" s="755"/>
      <c r="WVR435" s="755"/>
      <c r="WVS435" s="755"/>
      <c r="WVT435" s="755"/>
      <c r="WVU435" s="755"/>
      <c r="WVV435" s="755"/>
      <c r="WVW435" s="755"/>
      <c r="WVX435" s="755"/>
      <c r="WVY435" s="755"/>
      <c r="WVZ435" s="755"/>
      <c r="WWA435" s="755"/>
      <c r="WWB435" s="755"/>
      <c r="WWC435" s="755"/>
      <c r="WWD435" s="755"/>
      <c r="WWE435" s="755"/>
      <c r="WWF435" s="755"/>
      <c r="WWG435" s="755"/>
      <c r="WWH435" s="755"/>
      <c r="WWI435" s="755"/>
      <c r="WWJ435" s="755"/>
      <c r="WWK435" s="755"/>
      <c r="WWL435" s="755"/>
      <c r="WWM435" s="755"/>
      <c r="WWN435" s="755"/>
      <c r="WWO435" s="755"/>
      <c r="WWP435" s="755"/>
      <c r="WWQ435" s="755"/>
      <c r="WWR435" s="755"/>
      <c r="WWS435" s="755"/>
      <c r="WWT435" s="755"/>
      <c r="WWU435" s="755"/>
      <c r="WWV435" s="755"/>
      <c r="WWW435" s="755"/>
      <c r="WWX435" s="755"/>
      <c r="WWY435" s="755"/>
      <c r="WWZ435" s="755"/>
      <c r="WXA435" s="755"/>
      <c r="WXB435" s="755"/>
      <c r="WXC435" s="755"/>
      <c r="WXD435" s="755"/>
      <c r="WXE435" s="755"/>
      <c r="WXF435" s="755"/>
      <c r="WXG435" s="755"/>
      <c r="WXH435" s="755"/>
      <c r="WXI435" s="755"/>
      <c r="WXJ435" s="755"/>
      <c r="WXK435" s="755"/>
      <c r="WXL435" s="755"/>
      <c r="WXM435" s="755"/>
      <c r="WXN435" s="755"/>
      <c r="WXO435" s="755"/>
      <c r="WXP435" s="755"/>
      <c r="WXQ435" s="755"/>
      <c r="WXR435" s="755"/>
      <c r="WXS435" s="755"/>
      <c r="WXT435" s="755"/>
      <c r="WXU435" s="755"/>
      <c r="WXV435" s="755"/>
      <c r="WXW435" s="755"/>
      <c r="WXX435" s="755"/>
      <c r="WXY435" s="755"/>
      <c r="WXZ435" s="755"/>
      <c r="WYA435" s="755"/>
      <c r="WYB435" s="755"/>
      <c r="WYC435" s="755"/>
      <c r="WYD435" s="755"/>
      <c r="WYE435" s="755"/>
      <c r="WYF435" s="755"/>
      <c r="WYG435" s="755"/>
      <c r="WYH435" s="755"/>
      <c r="WYI435" s="755"/>
      <c r="WYJ435" s="755"/>
      <c r="WYK435" s="755"/>
      <c r="WYL435" s="755"/>
      <c r="WYM435" s="755"/>
      <c r="WYN435" s="755"/>
      <c r="WYO435" s="755"/>
      <c r="WYP435" s="755"/>
      <c r="WYQ435" s="755"/>
      <c r="WYR435" s="755"/>
      <c r="WYS435" s="755"/>
      <c r="WYT435" s="755"/>
      <c r="WYU435" s="755"/>
      <c r="WYV435" s="755"/>
      <c r="WYW435" s="755"/>
      <c r="WYX435" s="755"/>
      <c r="WYY435" s="755"/>
      <c r="WYZ435" s="755"/>
      <c r="WZA435" s="755"/>
      <c r="WZB435" s="755"/>
      <c r="WZC435" s="755"/>
      <c r="WZD435" s="755"/>
      <c r="WZE435" s="755"/>
      <c r="WZF435" s="755"/>
      <c r="WZG435" s="755"/>
      <c r="WZH435" s="755"/>
      <c r="WZI435" s="755"/>
      <c r="WZJ435" s="755"/>
      <c r="WZK435" s="755"/>
      <c r="WZL435" s="755"/>
      <c r="WZM435" s="755"/>
      <c r="WZN435" s="755"/>
      <c r="WZO435" s="755"/>
      <c r="WZP435" s="755"/>
      <c r="WZQ435" s="755"/>
      <c r="WZR435" s="755"/>
      <c r="WZS435" s="755"/>
      <c r="WZT435" s="755"/>
      <c r="WZU435" s="755"/>
      <c r="WZV435" s="755"/>
      <c r="WZW435" s="755"/>
      <c r="WZX435" s="755"/>
      <c r="WZY435" s="755"/>
      <c r="WZZ435" s="755"/>
      <c r="XAA435" s="755"/>
      <c r="XAB435" s="755"/>
      <c r="XAC435" s="755"/>
      <c r="XAD435" s="755"/>
      <c r="XAE435" s="755"/>
      <c r="XAF435" s="755"/>
      <c r="XAG435" s="755"/>
      <c r="XAH435" s="755"/>
      <c r="XAI435" s="755"/>
      <c r="XAJ435" s="755"/>
      <c r="XAK435" s="755"/>
      <c r="XAL435" s="755"/>
      <c r="XAM435" s="755"/>
      <c r="XAN435" s="755"/>
      <c r="XAO435" s="755"/>
      <c r="XAP435" s="755"/>
      <c r="XAQ435" s="755"/>
      <c r="XAR435" s="755"/>
      <c r="XAS435" s="755"/>
      <c r="XAT435" s="755"/>
      <c r="XAU435" s="755"/>
      <c r="XAV435" s="755"/>
      <c r="XAW435" s="755"/>
      <c r="XAX435" s="755"/>
      <c r="XAY435" s="755"/>
      <c r="XAZ435" s="755"/>
      <c r="XBA435" s="755"/>
      <c r="XBB435" s="755"/>
      <c r="XBC435" s="755"/>
      <c r="XBD435" s="755"/>
      <c r="XBE435" s="755"/>
      <c r="XBF435" s="755"/>
      <c r="XBG435" s="755"/>
      <c r="XBH435" s="755"/>
      <c r="XBI435" s="755"/>
      <c r="XBJ435" s="755"/>
      <c r="XBK435" s="755"/>
      <c r="XBL435" s="755"/>
      <c r="XBM435" s="755"/>
      <c r="XBN435" s="755"/>
      <c r="XBO435" s="755"/>
      <c r="XBP435" s="755"/>
      <c r="XBQ435" s="755"/>
      <c r="XBR435" s="755"/>
      <c r="XBS435" s="755"/>
      <c r="XBT435" s="755"/>
      <c r="XBU435" s="755"/>
      <c r="XBV435" s="755"/>
      <c r="XBW435" s="755"/>
      <c r="XBX435" s="755"/>
      <c r="XBY435" s="755"/>
      <c r="XBZ435" s="755"/>
      <c r="XCA435" s="755"/>
      <c r="XCB435" s="755"/>
      <c r="XCC435" s="755"/>
      <c r="XCD435" s="755"/>
      <c r="XCE435" s="755"/>
      <c r="XCF435" s="755"/>
      <c r="XCG435" s="755"/>
      <c r="XCH435" s="755"/>
      <c r="XCI435" s="755"/>
      <c r="XCJ435" s="755"/>
      <c r="XCK435" s="755"/>
      <c r="XCL435" s="755"/>
      <c r="XCM435" s="755"/>
      <c r="XCN435" s="755"/>
      <c r="XCO435" s="755"/>
      <c r="XCP435" s="755"/>
      <c r="XCQ435" s="755"/>
      <c r="XCR435" s="755"/>
      <c r="XCS435" s="755"/>
      <c r="XCT435" s="755"/>
      <c r="XCU435" s="755"/>
      <c r="XCV435" s="755"/>
      <c r="XCW435" s="755"/>
      <c r="XCX435" s="755"/>
      <c r="XCY435" s="755"/>
      <c r="XCZ435" s="755"/>
      <c r="XDA435" s="755"/>
      <c r="XDB435" s="755"/>
      <c r="XDC435" s="755"/>
      <c r="XDD435" s="755"/>
      <c r="XDE435" s="755"/>
      <c r="XDF435" s="755"/>
      <c r="XDG435" s="755"/>
      <c r="XDH435" s="755"/>
      <c r="XDI435" s="755"/>
      <c r="XDJ435" s="755"/>
      <c r="XDK435" s="755"/>
      <c r="XDL435" s="755"/>
      <c r="XDM435" s="755"/>
      <c r="XDN435" s="755"/>
      <c r="XDO435" s="755"/>
      <c r="XDP435" s="755"/>
      <c r="XDQ435" s="755"/>
      <c r="XDR435" s="755"/>
      <c r="XDS435" s="755"/>
      <c r="XDT435" s="755"/>
      <c r="XDU435" s="755"/>
      <c r="XDV435" s="755"/>
      <c r="XDW435" s="755"/>
      <c r="XDX435" s="755"/>
      <c r="XDY435" s="755"/>
      <c r="XDZ435" s="755"/>
      <c r="XEA435" s="755"/>
      <c r="XEB435" s="755"/>
      <c r="XEC435" s="755"/>
      <c r="XED435" s="755"/>
      <c r="XEE435" s="755"/>
      <c r="XEF435" s="755"/>
      <c r="XEG435" s="755"/>
      <c r="XEH435" s="755"/>
      <c r="XEI435" s="755"/>
      <c r="XEJ435" s="755"/>
      <c r="XEK435" s="755"/>
      <c r="XEL435" s="755"/>
      <c r="XEM435" s="755"/>
      <c r="XEN435" s="755"/>
      <c r="XEO435" s="755"/>
      <c r="XEP435" s="755"/>
      <c r="XEQ435" s="755"/>
      <c r="XER435" s="755"/>
      <c r="XES435" s="755"/>
      <c r="XET435" s="755"/>
      <c r="XEU435" s="755"/>
      <c r="XEV435" s="755"/>
      <c r="XEW435" s="755"/>
      <c r="XEX435" s="755"/>
      <c r="XEY435" s="755"/>
      <c r="XEZ435" s="755"/>
      <c r="XFA435" s="755"/>
      <c r="XFB435" s="755"/>
    </row>
    <row r="436" spans="1:16382" s="432" customFormat="1" ht="14.5" x14ac:dyDescent="0.35">
      <c r="A436" s="755"/>
      <c r="B436" s="756">
        <v>44804</v>
      </c>
      <c r="C436" s="757">
        <v>1796</v>
      </c>
      <c r="D436" s="758" t="s">
        <v>1133</v>
      </c>
      <c r="E436" s="759" t="s">
        <v>1050</v>
      </c>
      <c r="F436" s="760" t="s">
        <v>1050</v>
      </c>
      <c r="G436" s="761">
        <v>10413118</v>
      </c>
      <c r="H436" s="677" t="s">
        <v>681</v>
      </c>
      <c r="I436" s="335">
        <v>5206.5590000000002</v>
      </c>
      <c r="J436" s="762"/>
      <c r="K436" s="467"/>
      <c r="L436" s="307"/>
      <c r="M436" s="307"/>
      <c r="N436" s="307"/>
      <c r="O436" s="307"/>
      <c r="P436" s="307"/>
      <c r="Q436" s="307"/>
      <c r="R436" s="307"/>
      <c r="S436" s="307"/>
      <c r="T436" s="307"/>
      <c r="U436" s="307"/>
      <c r="V436" s="307"/>
      <c r="W436" s="307"/>
      <c r="X436" s="307"/>
      <c r="Y436" s="307"/>
      <c r="Z436" s="755"/>
      <c r="AA436" s="755"/>
      <c r="AB436" s="755"/>
      <c r="AC436" s="755"/>
      <c r="AD436" s="755"/>
      <c r="AE436" s="755"/>
      <c r="AF436" s="755"/>
      <c r="AG436" s="755"/>
      <c r="AH436" s="755"/>
      <c r="AI436" s="755"/>
      <c r="AJ436" s="755"/>
      <c r="AK436" s="755"/>
      <c r="AL436" s="755"/>
      <c r="AM436" s="755"/>
      <c r="AN436" s="755"/>
      <c r="AO436" s="755"/>
      <c r="AP436" s="755"/>
      <c r="AQ436" s="755"/>
      <c r="AR436" s="755"/>
      <c r="AS436" s="755"/>
      <c r="AT436" s="755"/>
      <c r="AU436" s="755"/>
      <c r="AV436" s="755"/>
      <c r="AW436" s="755"/>
      <c r="AX436" s="755"/>
      <c r="AY436" s="755"/>
      <c r="AZ436" s="755"/>
      <c r="BA436" s="755"/>
      <c r="BB436" s="755"/>
      <c r="BC436" s="755"/>
      <c r="BD436" s="755"/>
      <c r="BE436" s="755"/>
      <c r="BF436" s="755"/>
      <c r="BG436" s="755"/>
      <c r="BH436" s="755"/>
      <c r="BI436" s="755"/>
      <c r="BJ436" s="755"/>
      <c r="BK436" s="755"/>
      <c r="BL436" s="755"/>
      <c r="BM436" s="755"/>
      <c r="BN436" s="755"/>
      <c r="BO436" s="755"/>
      <c r="BP436" s="755"/>
      <c r="BQ436" s="755"/>
      <c r="BR436" s="755"/>
      <c r="BS436" s="755"/>
      <c r="BT436" s="755"/>
      <c r="BU436" s="755"/>
      <c r="BV436" s="755"/>
      <c r="BW436" s="755"/>
      <c r="BX436" s="755"/>
      <c r="BY436" s="755"/>
      <c r="BZ436" s="755"/>
      <c r="CA436" s="755"/>
      <c r="CB436" s="755"/>
      <c r="CC436" s="755"/>
      <c r="CD436" s="755"/>
      <c r="CE436" s="755"/>
      <c r="CF436" s="755"/>
      <c r="CG436" s="755"/>
      <c r="CH436" s="755"/>
      <c r="CI436" s="755"/>
      <c r="CJ436" s="755"/>
      <c r="CK436" s="755"/>
      <c r="CL436" s="755"/>
      <c r="CM436" s="755"/>
      <c r="CN436" s="755"/>
      <c r="CO436" s="755"/>
      <c r="CP436" s="755"/>
      <c r="CQ436" s="755"/>
      <c r="CR436" s="755"/>
      <c r="CS436" s="755"/>
      <c r="CT436" s="755"/>
      <c r="CU436" s="755"/>
      <c r="CV436" s="755"/>
      <c r="CW436" s="755"/>
      <c r="CX436" s="755"/>
      <c r="CY436" s="755"/>
      <c r="CZ436" s="755"/>
      <c r="DA436" s="755"/>
      <c r="DB436" s="755"/>
      <c r="DC436" s="755"/>
      <c r="DD436" s="755"/>
      <c r="DE436" s="755"/>
      <c r="DF436" s="755"/>
      <c r="DG436" s="755"/>
      <c r="DH436" s="755"/>
      <c r="DI436" s="755"/>
      <c r="DJ436" s="755"/>
      <c r="DK436" s="755"/>
      <c r="DL436" s="755"/>
      <c r="DM436" s="755"/>
      <c r="DN436" s="755"/>
      <c r="DO436" s="755"/>
      <c r="DP436" s="755"/>
      <c r="DQ436" s="755"/>
      <c r="DR436" s="755"/>
      <c r="DS436" s="755"/>
      <c r="DT436" s="755"/>
      <c r="DU436" s="755"/>
      <c r="DV436" s="755"/>
      <c r="DW436" s="755"/>
      <c r="DX436" s="755"/>
      <c r="DY436" s="755"/>
      <c r="DZ436" s="755"/>
      <c r="EA436" s="755"/>
      <c r="EB436" s="755"/>
      <c r="EC436" s="755"/>
      <c r="ED436" s="755"/>
      <c r="EE436" s="755"/>
      <c r="EF436" s="755"/>
      <c r="EG436" s="755"/>
      <c r="EH436" s="755"/>
      <c r="EI436" s="755"/>
      <c r="EJ436" s="755"/>
      <c r="EK436" s="755"/>
      <c r="EL436" s="755"/>
      <c r="EM436" s="755"/>
      <c r="EN436" s="755"/>
      <c r="EO436" s="755"/>
      <c r="EP436" s="755"/>
      <c r="EQ436" s="755"/>
      <c r="ER436" s="755"/>
      <c r="ES436" s="755"/>
      <c r="ET436" s="755"/>
      <c r="EU436" s="755"/>
      <c r="EV436" s="755"/>
      <c r="EW436" s="755"/>
      <c r="EX436" s="755"/>
      <c r="EY436" s="755"/>
      <c r="EZ436" s="755"/>
      <c r="FA436" s="755"/>
      <c r="FB436" s="755"/>
      <c r="FC436" s="755"/>
      <c r="FD436" s="755"/>
      <c r="FE436" s="755"/>
      <c r="FF436" s="755"/>
      <c r="FG436" s="755"/>
      <c r="FH436" s="755"/>
      <c r="FI436" s="755"/>
      <c r="FJ436" s="755"/>
      <c r="FK436" s="755"/>
      <c r="FL436" s="755"/>
      <c r="FM436" s="755"/>
      <c r="FN436" s="755"/>
      <c r="FO436" s="755"/>
      <c r="FP436" s="755"/>
      <c r="FQ436" s="755"/>
      <c r="FR436" s="755"/>
      <c r="FS436" s="755"/>
      <c r="FT436" s="755"/>
      <c r="FU436" s="755"/>
      <c r="FV436" s="755"/>
      <c r="FW436" s="755"/>
      <c r="FX436" s="755"/>
      <c r="FY436" s="755"/>
      <c r="FZ436" s="755"/>
      <c r="GA436" s="755"/>
      <c r="GB436" s="755"/>
      <c r="GC436" s="755"/>
      <c r="GD436" s="755"/>
      <c r="GE436" s="755"/>
      <c r="GF436" s="755"/>
      <c r="GG436" s="755"/>
      <c r="GH436" s="755"/>
      <c r="GI436" s="755"/>
      <c r="GJ436" s="755"/>
      <c r="GK436" s="755"/>
      <c r="GL436" s="755"/>
      <c r="GM436" s="755"/>
      <c r="GN436" s="755"/>
      <c r="GO436" s="755"/>
      <c r="GP436" s="755"/>
      <c r="GQ436" s="755"/>
      <c r="GR436" s="755"/>
      <c r="GS436" s="755"/>
      <c r="GT436" s="755"/>
      <c r="GU436" s="755"/>
      <c r="GV436" s="755"/>
      <c r="GW436" s="755"/>
      <c r="GX436" s="755"/>
      <c r="GY436" s="755"/>
      <c r="GZ436" s="755"/>
      <c r="HA436" s="755"/>
      <c r="HB436" s="755"/>
      <c r="HC436" s="755"/>
      <c r="HD436" s="755"/>
      <c r="HE436" s="755"/>
      <c r="HF436" s="755"/>
      <c r="HG436" s="755"/>
      <c r="HH436" s="755"/>
      <c r="HI436" s="755"/>
      <c r="HJ436" s="755"/>
      <c r="HK436" s="755"/>
      <c r="HL436" s="755"/>
      <c r="HM436" s="755"/>
      <c r="HN436" s="755"/>
      <c r="HO436" s="755"/>
      <c r="HP436" s="755"/>
      <c r="HQ436" s="755"/>
      <c r="HR436" s="755"/>
      <c r="HS436" s="755"/>
      <c r="HT436" s="755"/>
      <c r="HU436" s="755"/>
      <c r="HV436" s="755"/>
      <c r="HW436" s="755"/>
      <c r="HX436" s="755"/>
      <c r="HY436" s="755"/>
      <c r="HZ436" s="755"/>
      <c r="IA436" s="755"/>
      <c r="IB436" s="755"/>
      <c r="IC436" s="755"/>
      <c r="ID436" s="755"/>
      <c r="IE436" s="755"/>
      <c r="IF436" s="755"/>
      <c r="IG436" s="755"/>
      <c r="IH436" s="755"/>
      <c r="II436" s="755"/>
      <c r="IJ436" s="755"/>
      <c r="IK436" s="755"/>
      <c r="IL436" s="755"/>
      <c r="IM436" s="755"/>
      <c r="IN436" s="755"/>
      <c r="IO436" s="755"/>
      <c r="IP436" s="755"/>
      <c r="IQ436" s="755"/>
      <c r="IR436" s="755"/>
      <c r="IS436" s="755"/>
      <c r="IT436" s="755"/>
      <c r="IU436" s="755"/>
      <c r="IV436" s="755"/>
      <c r="IW436" s="755"/>
      <c r="IX436" s="755"/>
      <c r="IY436" s="755"/>
      <c r="IZ436" s="755"/>
      <c r="JA436" s="755"/>
      <c r="JB436" s="755"/>
      <c r="JC436" s="755"/>
      <c r="JD436" s="755"/>
      <c r="JE436" s="755"/>
      <c r="JF436" s="755"/>
      <c r="JG436" s="755"/>
      <c r="JH436" s="755"/>
      <c r="JI436" s="755"/>
      <c r="JJ436" s="755"/>
      <c r="JK436" s="755"/>
      <c r="JL436" s="755"/>
      <c r="JM436" s="755"/>
      <c r="JN436" s="755"/>
      <c r="JO436" s="755"/>
      <c r="JP436" s="755"/>
      <c r="JQ436" s="755"/>
      <c r="JR436" s="755"/>
      <c r="JS436" s="755"/>
      <c r="JT436" s="755"/>
      <c r="JU436" s="755"/>
      <c r="JV436" s="755"/>
      <c r="JW436" s="755"/>
      <c r="JX436" s="755"/>
      <c r="JY436" s="755"/>
      <c r="JZ436" s="755"/>
      <c r="KA436" s="755"/>
      <c r="KB436" s="755"/>
      <c r="KC436" s="755"/>
      <c r="KD436" s="755"/>
      <c r="KE436" s="755"/>
      <c r="KF436" s="755"/>
      <c r="KG436" s="755"/>
      <c r="KH436" s="755"/>
      <c r="KI436" s="755"/>
      <c r="KJ436" s="755"/>
      <c r="KK436" s="755"/>
      <c r="KL436" s="755"/>
      <c r="KM436" s="755"/>
      <c r="KN436" s="755"/>
      <c r="KO436" s="755"/>
      <c r="KP436" s="755"/>
      <c r="KQ436" s="755"/>
      <c r="KR436" s="755"/>
      <c r="KS436" s="755"/>
      <c r="KT436" s="755"/>
      <c r="KU436" s="755"/>
      <c r="KV436" s="755"/>
      <c r="KW436" s="755"/>
      <c r="KX436" s="755"/>
      <c r="KY436" s="755"/>
      <c r="KZ436" s="755"/>
      <c r="LA436" s="755"/>
      <c r="LB436" s="755"/>
      <c r="LC436" s="755"/>
      <c r="LD436" s="755"/>
      <c r="LE436" s="755"/>
      <c r="LF436" s="755"/>
      <c r="LG436" s="755"/>
      <c r="LH436" s="755"/>
      <c r="LI436" s="755"/>
      <c r="LJ436" s="755"/>
      <c r="LK436" s="755"/>
      <c r="LL436" s="755"/>
      <c r="LM436" s="755"/>
      <c r="LN436" s="755"/>
      <c r="LO436" s="755"/>
      <c r="LP436" s="755"/>
      <c r="LQ436" s="755"/>
      <c r="LR436" s="755"/>
      <c r="LS436" s="755"/>
      <c r="LT436" s="755"/>
      <c r="LU436" s="755"/>
      <c r="LV436" s="755"/>
      <c r="LW436" s="755"/>
      <c r="LX436" s="755"/>
      <c r="LY436" s="755"/>
      <c r="LZ436" s="755"/>
      <c r="MA436" s="755"/>
      <c r="MB436" s="755"/>
      <c r="MC436" s="755"/>
      <c r="MD436" s="755"/>
      <c r="ME436" s="755"/>
      <c r="MF436" s="755"/>
      <c r="MG436" s="755"/>
      <c r="MH436" s="755"/>
      <c r="MI436" s="755"/>
      <c r="MJ436" s="755"/>
      <c r="MK436" s="755"/>
      <c r="ML436" s="755"/>
      <c r="MM436" s="755"/>
      <c r="MN436" s="755"/>
      <c r="MO436" s="755"/>
      <c r="MP436" s="755"/>
      <c r="MQ436" s="755"/>
      <c r="MR436" s="755"/>
      <c r="MS436" s="755"/>
      <c r="MT436" s="755"/>
      <c r="MU436" s="755"/>
      <c r="MV436" s="755"/>
      <c r="MW436" s="755"/>
      <c r="MX436" s="755"/>
      <c r="MY436" s="755"/>
      <c r="MZ436" s="755"/>
      <c r="NA436" s="755"/>
      <c r="NB436" s="755"/>
      <c r="NC436" s="755"/>
      <c r="ND436" s="755"/>
      <c r="NE436" s="755"/>
      <c r="NF436" s="755"/>
      <c r="NG436" s="755"/>
      <c r="NH436" s="755"/>
      <c r="NI436" s="755"/>
      <c r="NJ436" s="755"/>
      <c r="NK436" s="755"/>
      <c r="NL436" s="755"/>
      <c r="NM436" s="755"/>
      <c r="NN436" s="755"/>
      <c r="NO436" s="755"/>
      <c r="NP436" s="755"/>
      <c r="NQ436" s="755"/>
      <c r="NR436" s="755"/>
      <c r="NS436" s="755"/>
      <c r="NT436" s="755"/>
      <c r="NU436" s="755"/>
      <c r="NV436" s="755"/>
      <c r="NW436" s="755"/>
      <c r="NX436" s="755"/>
      <c r="NY436" s="755"/>
      <c r="NZ436" s="755"/>
      <c r="OA436" s="755"/>
      <c r="OB436" s="755"/>
      <c r="OC436" s="755"/>
      <c r="OD436" s="755"/>
      <c r="OE436" s="755"/>
      <c r="OF436" s="755"/>
      <c r="OG436" s="755"/>
      <c r="OH436" s="755"/>
      <c r="OI436" s="755"/>
      <c r="OJ436" s="755"/>
      <c r="OK436" s="755"/>
      <c r="OL436" s="755"/>
      <c r="OM436" s="755"/>
      <c r="ON436" s="755"/>
      <c r="OO436" s="755"/>
      <c r="OP436" s="755"/>
      <c r="OQ436" s="755"/>
      <c r="OR436" s="755"/>
      <c r="OS436" s="755"/>
      <c r="OT436" s="755"/>
      <c r="OU436" s="755"/>
      <c r="OV436" s="755"/>
      <c r="OW436" s="755"/>
      <c r="OX436" s="755"/>
      <c r="OY436" s="755"/>
      <c r="OZ436" s="755"/>
      <c r="PA436" s="755"/>
      <c r="PB436" s="755"/>
      <c r="PC436" s="755"/>
      <c r="PD436" s="755"/>
      <c r="PE436" s="755"/>
      <c r="PF436" s="755"/>
      <c r="PG436" s="755"/>
      <c r="PH436" s="755"/>
      <c r="PI436" s="755"/>
      <c r="PJ436" s="755"/>
      <c r="PK436" s="755"/>
      <c r="PL436" s="755"/>
      <c r="PM436" s="755"/>
      <c r="PN436" s="755"/>
      <c r="PO436" s="755"/>
      <c r="PP436" s="755"/>
      <c r="PQ436" s="755"/>
      <c r="PR436" s="755"/>
      <c r="PS436" s="755"/>
      <c r="PT436" s="755"/>
      <c r="PU436" s="755"/>
      <c r="PV436" s="755"/>
      <c r="PW436" s="755"/>
      <c r="PX436" s="755"/>
      <c r="PY436" s="755"/>
      <c r="PZ436" s="755"/>
      <c r="QA436" s="755"/>
      <c r="QB436" s="755"/>
      <c r="QC436" s="755"/>
      <c r="QD436" s="755"/>
      <c r="QE436" s="755"/>
      <c r="QF436" s="755"/>
      <c r="QG436" s="755"/>
      <c r="QH436" s="755"/>
      <c r="QI436" s="755"/>
      <c r="QJ436" s="755"/>
      <c r="QK436" s="755"/>
      <c r="QL436" s="755"/>
      <c r="QM436" s="755"/>
      <c r="QN436" s="755"/>
      <c r="QO436" s="755"/>
      <c r="QP436" s="755"/>
      <c r="QQ436" s="755"/>
      <c r="QR436" s="755"/>
      <c r="QS436" s="755"/>
      <c r="QT436" s="755"/>
      <c r="QU436" s="755"/>
      <c r="QV436" s="755"/>
      <c r="QW436" s="755"/>
      <c r="QX436" s="755"/>
      <c r="QY436" s="755"/>
      <c r="QZ436" s="755"/>
      <c r="RA436" s="755"/>
      <c r="RB436" s="755"/>
      <c r="RC436" s="755"/>
      <c r="RD436" s="755"/>
      <c r="RE436" s="755"/>
      <c r="RF436" s="755"/>
      <c r="RG436" s="755"/>
      <c r="RH436" s="755"/>
      <c r="RI436" s="755"/>
      <c r="RJ436" s="755"/>
      <c r="RK436" s="755"/>
      <c r="RL436" s="755"/>
      <c r="RM436" s="755"/>
      <c r="RN436" s="755"/>
      <c r="RO436" s="755"/>
      <c r="RP436" s="755"/>
      <c r="RQ436" s="755"/>
      <c r="RR436" s="755"/>
      <c r="RS436" s="755"/>
      <c r="RT436" s="755"/>
      <c r="RU436" s="755"/>
      <c r="RV436" s="755"/>
      <c r="RW436" s="755"/>
      <c r="RX436" s="755"/>
      <c r="RY436" s="755"/>
      <c r="RZ436" s="755"/>
      <c r="SA436" s="755"/>
      <c r="SB436" s="755"/>
      <c r="SC436" s="755"/>
      <c r="SD436" s="755"/>
      <c r="SE436" s="755"/>
      <c r="SF436" s="755"/>
      <c r="SG436" s="755"/>
      <c r="SH436" s="755"/>
      <c r="SI436" s="755"/>
      <c r="SJ436" s="755"/>
      <c r="SK436" s="755"/>
      <c r="SL436" s="755"/>
      <c r="SM436" s="755"/>
      <c r="SN436" s="755"/>
      <c r="SO436" s="755"/>
      <c r="SP436" s="755"/>
      <c r="SQ436" s="755"/>
      <c r="SR436" s="755"/>
      <c r="SS436" s="755"/>
      <c r="ST436" s="755"/>
      <c r="SU436" s="755"/>
      <c r="SV436" s="755"/>
      <c r="SW436" s="755"/>
      <c r="SX436" s="755"/>
      <c r="SY436" s="755"/>
      <c r="SZ436" s="755"/>
      <c r="TA436" s="755"/>
      <c r="TB436" s="755"/>
      <c r="TC436" s="755"/>
      <c r="TD436" s="755"/>
      <c r="TE436" s="755"/>
      <c r="TF436" s="755"/>
      <c r="TG436" s="755"/>
      <c r="TH436" s="755"/>
      <c r="TI436" s="755"/>
      <c r="TJ436" s="755"/>
      <c r="TK436" s="755"/>
      <c r="TL436" s="755"/>
      <c r="TM436" s="755"/>
      <c r="TN436" s="755"/>
      <c r="TO436" s="755"/>
      <c r="TP436" s="755"/>
      <c r="TQ436" s="755"/>
      <c r="TR436" s="755"/>
      <c r="TS436" s="755"/>
      <c r="TT436" s="755"/>
      <c r="TU436" s="755"/>
      <c r="TV436" s="755"/>
      <c r="TW436" s="755"/>
      <c r="TX436" s="755"/>
      <c r="TY436" s="755"/>
      <c r="TZ436" s="755"/>
      <c r="UA436" s="755"/>
      <c r="UB436" s="755"/>
      <c r="UC436" s="755"/>
      <c r="UD436" s="755"/>
      <c r="UE436" s="755"/>
      <c r="UF436" s="755"/>
      <c r="UG436" s="755"/>
      <c r="UH436" s="755"/>
      <c r="UI436" s="755"/>
      <c r="UJ436" s="755"/>
      <c r="UK436" s="755"/>
      <c r="UL436" s="755"/>
      <c r="UM436" s="755"/>
      <c r="UN436" s="755"/>
      <c r="UO436" s="755"/>
      <c r="UP436" s="755"/>
      <c r="UQ436" s="755"/>
      <c r="UR436" s="755"/>
      <c r="US436" s="755"/>
      <c r="UT436" s="755"/>
      <c r="UU436" s="755"/>
      <c r="UV436" s="755"/>
      <c r="UW436" s="755"/>
      <c r="UX436" s="755"/>
      <c r="UY436" s="755"/>
      <c r="UZ436" s="755"/>
      <c r="VA436" s="755"/>
      <c r="VB436" s="755"/>
      <c r="VC436" s="755"/>
      <c r="VD436" s="755"/>
      <c r="VE436" s="755"/>
      <c r="VF436" s="755"/>
      <c r="VG436" s="755"/>
      <c r="VH436" s="755"/>
      <c r="VI436" s="755"/>
      <c r="VJ436" s="755"/>
      <c r="VK436" s="755"/>
      <c r="VL436" s="755"/>
      <c r="VM436" s="755"/>
      <c r="VN436" s="755"/>
      <c r="VO436" s="755"/>
      <c r="VP436" s="755"/>
      <c r="VQ436" s="755"/>
      <c r="VR436" s="755"/>
      <c r="VS436" s="755"/>
      <c r="VT436" s="755"/>
      <c r="VU436" s="755"/>
      <c r="VV436" s="755"/>
      <c r="VW436" s="755"/>
      <c r="VX436" s="755"/>
      <c r="VY436" s="755"/>
      <c r="VZ436" s="755"/>
      <c r="WA436" s="755"/>
      <c r="WB436" s="755"/>
      <c r="WC436" s="755"/>
      <c r="WD436" s="755"/>
      <c r="WE436" s="755"/>
      <c r="WF436" s="755"/>
      <c r="WG436" s="755"/>
      <c r="WH436" s="755"/>
      <c r="WI436" s="755"/>
      <c r="WJ436" s="755"/>
      <c r="WK436" s="755"/>
      <c r="WL436" s="755"/>
      <c r="WM436" s="755"/>
      <c r="WN436" s="755"/>
      <c r="WO436" s="755"/>
      <c r="WP436" s="755"/>
      <c r="WQ436" s="755"/>
      <c r="WR436" s="755"/>
      <c r="WS436" s="755"/>
      <c r="WT436" s="755"/>
      <c r="WU436" s="755"/>
      <c r="WV436" s="755"/>
      <c r="WW436" s="755"/>
      <c r="WX436" s="755"/>
      <c r="WY436" s="755"/>
      <c r="WZ436" s="755"/>
      <c r="XA436" s="755"/>
      <c r="XB436" s="755"/>
      <c r="XC436" s="755"/>
      <c r="XD436" s="755"/>
      <c r="XE436" s="755"/>
      <c r="XF436" s="755"/>
      <c r="XG436" s="755"/>
      <c r="XH436" s="755"/>
      <c r="XI436" s="755"/>
      <c r="XJ436" s="755"/>
      <c r="XK436" s="755"/>
      <c r="XL436" s="755"/>
      <c r="XM436" s="755"/>
      <c r="XN436" s="755"/>
      <c r="XO436" s="755"/>
      <c r="XP436" s="755"/>
      <c r="XQ436" s="755"/>
      <c r="XR436" s="755"/>
      <c r="XS436" s="755"/>
      <c r="XT436" s="755"/>
      <c r="XU436" s="755"/>
      <c r="XV436" s="755"/>
      <c r="XW436" s="755"/>
      <c r="XX436" s="755"/>
      <c r="XY436" s="755"/>
      <c r="XZ436" s="755"/>
      <c r="YA436" s="755"/>
      <c r="YB436" s="755"/>
      <c r="YC436" s="755"/>
      <c r="YD436" s="755"/>
      <c r="YE436" s="755"/>
      <c r="YF436" s="755"/>
      <c r="YG436" s="755"/>
      <c r="YH436" s="755"/>
      <c r="YI436" s="755"/>
      <c r="YJ436" s="755"/>
      <c r="YK436" s="755"/>
      <c r="YL436" s="755"/>
      <c r="YM436" s="755"/>
      <c r="YN436" s="755"/>
      <c r="YO436" s="755"/>
      <c r="YP436" s="755"/>
      <c r="YQ436" s="755"/>
      <c r="YR436" s="755"/>
      <c r="YS436" s="755"/>
      <c r="YT436" s="755"/>
      <c r="YU436" s="755"/>
      <c r="YV436" s="755"/>
      <c r="YW436" s="755"/>
      <c r="YX436" s="755"/>
      <c r="YY436" s="755"/>
      <c r="YZ436" s="755"/>
      <c r="ZA436" s="755"/>
      <c r="ZB436" s="755"/>
      <c r="ZC436" s="755"/>
      <c r="ZD436" s="755"/>
      <c r="ZE436" s="755"/>
      <c r="ZF436" s="755"/>
      <c r="ZG436" s="755"/>
      <c r="ZH436" s="755"/>
      <c r="ZI436" s="755"/>
      <c r="ZJ436" s="755"/>
      <c r="ZK436" s="755"/>
      <c r="ZL436" s="755"/>
      <c r="ZM436" s="755"/>
      <c r="ZN436" s="755"/>
      <c r="ZO436" s="755"/>
      <c r="ZP436" s="755"/>
      <c r="ZQ436" s="755"/>
      <c r="ZR436" s="755"/>
      <c r="ZS436" s="755"/>
      <c r="ZT436" s="755"/>
      <c r="ZU436" s="755"/>
      <c r="ZV436" s="755"/>
      <c r="ZW436" s="755"/>
      <c r="ZX436" s="755"/>
      <c r="ZY436" s="755"/>
      <c r="ZZ436" s="755"/>
      <c r="AAA436" s="755"/>
      <c r="AAB436" s="755"/>
      <c r="AAC436" s="755"/>
      <c r="AAD436" s="755"/>
      <c r="AAE436" s="755"/>
      <c r="AAF436" s="755"/>
      <c r="AAG436" s="755"/>
      <c r="AAH436" s="755"/>
      <c r="AAI436" s="755"/>
      <c r="AAJ436" s="755"/>
      <c r="AAK436" s="755"/>
      <c r="AAL436" s="755"/>
      <c r="AAM436" s="755"/>
      <c r="AAN436" s="755"/>
      <c r="AAO436" s="755"/>
      <c r="AAP436" s="755"/>
      <c r="AAQ436" s="755"/>
      <c r="AAR436" s="755"/>
      <c r="AAS436" s="755"/>
      <c r="AAT436" s="755"/>
      <c r="AAU436" s="755"/>
      <c r="AAV436" s="755"/>
      <c r="AAW436" s="755"/>
      <c r="AAX436" s="755"/>
      <c r="AAY436" s="755"/>
      <c r="AAZ436" s="755"/>
      <c r="ABA436" s="755"/>
      <c r="ABB436" s="755"/>
      <c r="ABC436" s="755"/>
      <c r="ABD436" s="755"/>
      <c r="ABE436" s="755"/>
      <c r="ABF436" s="755"/>
      <c r="ABG436" s="755"/>
      <c r="ABH436" s="755"/>
      <c r="ABI436" s="755"/>
      <c r="ABJ436" s="755"/>
      <c r="ABK436" s="755"/>
      <c r="ABL436" s="755"/>
      <c r="ABM436" s="755"/>
      <c r="ABN436" s="755"/>
      <c r="ABO436" s="755"/>
      <c r="ABP436" s="755"/>
      <c r="ABQ436" s="755"/>
      <c r="ABR436" s="755"/>
      <c r="ABS436" s="755"/>
      <c r="ABT436" s="755"/>
      <c r="ABU436" s="755"/>
      <c r="ABV436" s="755"/>
      <c r="ABW436" s="755"/>
      <c r="ABX436" s="755"/>
      <c r="ABY436" s="755"/>
      <c r="ABZ436" s="755"/>
      <c r="ACA436" s="755"/>
      <c r="ACB436" s="755"/>
      <c r="ACC436" s="755"/>
      <c r="ACD436" s="755"/>
      <c r="ACE436" s="755"/>
      <c r="ACF436" s="755"/>
      <c r="ACG436" s="755"/>
      <c r="ACH436" s="755"/>
      <c r="ACI436" s="755"/>
      <c r="ACJ436" s="755"/>
      <c r="ACK436" s="755"/>
      <c r="ACL436" s="755"/>
      <c r="ACM436" s="755"/>
      <c r="ACN436" s="755"/>
      <c r="ACO436" s="755"/>
      <c r="ACP436" s="755"/>
      <c r="ACQ436" s="755"/>
      <c r="ACR436" s="755"/>
      <c r="ACS436" s="755"/>
      <c r="ACT436" s="755"/>
      <c r="ACU436" s="755"/>
      <c r="ACV436" s="755"/>
      <c r="ACW436" s="755"/>
      <c r="ACX436" s="755"/>
      <c r="ACY436" s="755"/>
      <c r="ACZ436" s="755"/>
      <c r="ADA436" s="755"/>
      <c r="ADB436" s="755"/>
      <c r="ADC436" s="755"/>
      <c r="ADD436" s="755"/>
      <c r="ADE436" s="755"/>
      <c r="ADF436" s="755"/>
      <c r="ADG436" s="755"/>
      <c r="ADH436" s="755"/>
      <c r="ADI436" s="755"/>
      <c r="ADJ436" s="755"/>
      <c r="ADK436" s="755"/>
      <c r="ADL436" s="755"/>
      <c r="ADM436" s="755"/>
      <c r="ADN436" s="755"/>
      <c r="ADO436" s="755"/>
      <c r="ADP436" s="755"/>
      <c r="ADQ436" s="755"/>
      <c r="ADR436" s="755"/>
      <c r="ADS436" s="755"/>
      <c r="ADT436" s="755"/>
      <c r="ADU436" s="755"/>
      <c r="ADV436" s="755"/>
      <c r="ADW436" s="755"/>
      <c r="ADX436" s="755"/>
      <c r="ADY436" s="755"/>
      <c r="ADZ436" s="755"/>
      <c r="AEA436" s="755"/>
      <c r="AEB436" s="755"/>
      <c r="AEC436" s="755"/>
      <c r="AED436" s="755"/>
      <c r="AEE436" s="755"/>
      <c r="AEF436" s="755"/>
      <c r="AEG436" s="755"/>
      <c r="AEH436" s="755"/>
      <c r="AEI436" s="755"/>
      <c r="AEJ436" s="755"/>
      <c r="AEK436" s="755"/>
      <c r="AEL436" s="755"/>
      <c r="AEM436" s="755"/>
      <c r="AEN436" s="755"/>
      <c r="AEO436" s="755"/>
      <c r="AEP436" s="755"/>
      <c r="AEQ436" s="755"/>
      <c r="AER436" s="755"/>
      <c r="AES436" s="755"/>
      <c r="AET436" s="755"/>
      <c r="AEU436" s="755"/>
      <c r="AEV436" s="755"/>
      <c r="AEW436" s="755"/>
      <c r="AEX436" s="755"/>
      <c r="AEY436" s="755"/>
      <c r="AEZ436" s="755"/>
      <c r="AFA436" s="755"/>
      <c r="AFB436" s="755"/>
      <c r="AFC436" s="755"/>
      <c r="AFD436" s="755"/>
      <c r="AFE436" s="755"/>
      <c r="AFF436" s="755"/>
      <c r="AFG436" s="755"/>
      <c r="AFH436" s="755"/>
      <c r="AFI436" s="755"/>
      <c r="AFJ436" s="755"/>
      <c r="AFK436" s="755"/>
      <c r="AFL436" s="755"/>
      <c r="AFM436" s="755"/>
      <c r="AFN436" s="755"/>
      <c r="AFO436" s="755"/>
      <c r="AFP436" s="755"/>
      <c r="AFQ436" s="755"/>
      <c r="AFR436" s="755"/>
      <c r="AFS436" s="755"/>
      <c r="AFT436" s="755"/>
      <c r="AFU436" s="755"/>
      <c r="AFV436" s="755"/>
      <c r="AFW436" s="755"/>
      <c r="AFX436" s="755"/>
      <c r="AFY436" s="755"/>
      <c r="AFZ436" s="755"/>
      <c r="AGA436" s="755"/>
      <c r="AGB436" s="755"/>
      <c r="AGC436" s="755"/>
      <c r="AGD436" s="755"/>
      <c r="AGE436" s="755"/>
      <c r="AGF436" s="755"/>
      <c r="AGG436" s="755"/>
      <c r="AGH436" s="755"/>
      <c r="AGI436" s="755"/>
      <c r="AGJ436" s="755"/>
      <c r="AGK436" s="755"/>
      <c r="AGL436" s="755"/>
      <c r="AGM436" s="755"/>
      <c r="AGN436" s="755"/>
      <c r="AGO436" s="755"/>
      <c r="AGP436" s="755"/>
      <c r="AGQ436" s="755"/>
      <c r="AGR436" s="755"/>
      <c r="AGS436" s="755"/>
      <c r="AGT436" s="755"/>
      <c r="AGU436" s="755"/>
      <c r="AGV436" s="755"/>
      <c r="AGW436" s="755"/>
      <c r="AGX436" s="755"/>
      <c r="AGY436" s="755"/>
      <c r="AGZ436" s="755"/>
      <c r="AHA436" s="755"/>
      <c r="AHB436" s="755"/>
      <c r="AHC436" s="755"/>
      <c r="AHD436" s="755"/>
      <c r="AHE436" s="755"/>
      <c r="AHF436" s="755"/>
      <c r="AHG436" s="755"/>
      <c r="AHH436" s="755"/>
      <c r="AHI436" s="755"/>
      <c r="AHJ436" s="755"/>
      <c r="AHK436" s="755"/>
      <c r="AHL436" s="755"/>
      <c r="AHM436" s="755"/>
      <c r="AHN436" s="755"/>
      <c r="AHO436" s="755"/>
      <c r="AHP436" s="755"/>
      <c r="AHQ436" s="755"/>
      <c r="AHR436" s="755"/>
      <c r="AHS436" s="755"/>
      <c r="AHT436" s="755"/>
      <c r="AHU436" s="755"/>
      <c r="AHV436" s="755"/>
      <c r="AHW436" s="755"/>
      <c r="AHX436" s="755"/>
      <c r="AHY436" s="755"/>
      <c r="AHZ436" s="755"/>
      <c r="AIA436" s="755"/>
      <c r="AIB436" s="755"/>
      <c r="AIC436" s="755"/>
      <c r="AID436" s="755"/>
      <c r="AIE436" s="755"/>
      <c r="AIF436" s="755"/>
      <c r="AIG436" s="755"/>
      <c r="AIH436" s="755"/>
      <c r="AII436" s="755"/>
      <c r="AIJ436" s="755"/>
      <c r="AIK436" s="755"/>
      <c r="AIL436" s="755"/>
      <c r="AIM436" s="755"/>
      <c r="AIN436" s="755"/>
      <c r="AIO436" s="755"/>
      <c r="AIP436" s="755"/>
      <c r="AIQ436" s="755"/>
      <c r="AIR436" s="755"/>
      <c r="AIS436" s="755"/>
      <c r="AIT436" s="755"/>
      <c r="AIU436" s="755"/>
      <c r="AIV436" s="755"/>
      <c r="AIW436" s="755"/>
      <c r="AIX436" s="755"/>
      <c r="AIY436" s="755"/>
      <c r="AIZ436" s="755"/>
      <c r="AJA436" s="755"/>
      <c r="AJB436" s="755"/>
      <c r="AJC436" s="755"/>
      <c r="AJD436" s="755"/>
      <c r="AJE436" s="755"/>
      <c r="AJF436" s="755"/>
      <c r="AJG436" s="755"/>
      <c r="AJH436" s="755"/>
      <c r="AJI436" s="755"/>
      <c r="AJJ436" s="755"/>
      <c r="AJK436" s="755"/>
      <c r="AJL436" s="755"/>
      <c r="AJM436" s="755"/>
      <c r="AJN436" s="755"/>
      <c r="AJO436" s="755"/>
      <c r="AJP436" s="755"/>
      <c r="AJQ436" s="755"/>
      <c r="AJR436" s="755"/>
      <c r="AJS436" s="755"/>
      <c r="AJT436" s="755"/>
      <c r="AJU436" s="755"/>
      <c r="AJV436" s="755"/>
      <c r="AJW436" s="755"/>
      <c r="AJX436" s="755"/>
      <c r="AJY436" s="755"/>
      <c r="AJZ436" s="755"/>
      <c r="AKA436" s="755"/>
      <c r="AKB436" s="755"/>
      <c r="AKC436" s="755"/>
      <c r="AKD436" s="755"/>
      <c r="AKE436" s="755"/>
      <c r="AKF436" s="755"/>
      <c r="AKG436" s="755"/>
      <c r="AKH436" s="755"/>
      <c r="AKI436" s="755"/>
      <c r="AKJ436" s="755"/>
      <c r="AKK436" s="755"/>
      <c r="AKL436" s="755"/>
      <c r="AKM436" s="755"/>
      <c r="AKN436" s="755"/>
      <c r="AKO436" s="755"/>
      <c r="AKP436" s="755"/>
      <c r="AKQ436" s="755"/>
      <c r="AKR436" s="755"/>
      <c r="AKS436" s="755"/>
      <c r="AKT436" s="755"/>
      <c r="AKU436" s="755"/>
      <c r="AKV436" s="755"/>
      <c r="AKW436" s="755"/>
      <c r="AKX436" s="755"/>
      <c r="AKY436" s="755"/>
      <c r="AKZ436" s="755"/>
      <c r="ALA436" s="755"/>
      <c r="ALB436" s="755"/>
      <c r="ALC436" s="755"/>
      <c r="ALD436" s="755"/>
      <c r="ALE436" s="755"/>
      <c r="ALF436" s="755"/>
      <c r="ALG436" s="755"/>
      <c r="ALH436" s="755"/>
      <c r="ALI436" s="755"/>
      <c r="ALJ436" s="755"/>
      <c r="ALK436" s="755"/>
      <c r="ALL436" s="755"/>
      <c r="ALM436" s="755"/>
      <c r="ALN436" s="755"/>
      <c r="ALO436" s="755"/>
      <c r="ALP436" s="755"/>
      <c r="ALQ436" s="755"/>
      <c r="ALR436" s="755"/>
      <c r="ALS436" s="755"/>
      <c r="ALT436" s="755"/>
      <c r="ALU436" s="755"/>
      <c r="ALV436" s="755"/>
      <c r="ALW436" s="755"/>
      <c r="ALX436" s="755"/>
      <c r="ALY436" s="755"/>
      <c r="ALZ436" s="755"/>
      <c r="AMA436" s="755"/>
      <c r="AMB436" s="755"/>
      <c r="AMC436" s="755"/>
      <c r="AMD436" s="755"/>
      <c r="AME436" s="755"/>
      <c r="AMF436" s="755"/>
      <c r="AMG436" s="755"/>
      <c r="AMH436" s="755"/>
      <c r="AMI436" s="755"/>
      <c r="AMJ436" s="755"/>
      <c r="AMK436" s="755"/>
      <c r="AML436" s="755"/>
      <c r="AMM436" s="755"/>
      <c r="AMN436" s="755"/>
      <c r="AMO436" s="755"/>
      <c r="AMP436" s="755"/>
      <c r="AMQ436" s="755"/>
      <c r="AMR436" s="755"/>
      <c r="AMS436" s="755"/>
      <c r="AMT436" s="755"/>
      <c r="AMU436" s="755"/>
      <c r="AMV436" s="755"/>
      <c r="AMW436" s="755"/>
      <c r="AMX436" s="755"/>
      <c r="AMY436" s="755"/>
      <c r="AMZ436" s="755"/>
      <c r="ANA436" s="755"/>
      <c r="ANB436" s="755"/>
      <c r="ANC436" s="755"/>
      <c r="AND436" s="755"/>
      <c r="ANE436" s="755"/>
      <c r="ANF436" s="755"/>
      <c r="ANG436" s="755"/>
      <c r="ANH436" s="755"/>
      <c r="ANI436" s="755"/>
      <c r="ANJ436" s="755"/>
      <c r="ANK436" s="755"/>
      <c r="ANL436" s="755"/>
      <c r="ANM436" s="755"/>
      <c r="ANN436" s="755"/>
      <c r="ANO436" s="755"/>
      <c r="ANP436" s="755"/>
      <c r="ANQ436" s="755"/>
      <c r="ANR436" s="755"/>
      <c r="ANS436" s="755"/>
      <c r="ANT436" s="755"/>
      <c r="ANU436" s="755"/>
      <c r="ANV436" s="755"/>
      <c r="ANW436" s="755"/>
      <c r="ANX436" s="755"/>
      <c r="ANY436" s="755"/>
      <c r="ANZ436" s="755"/>
      <c r="AOA436" s="755"/>
      <c r="AOB436" s="755"/>
      <c r="AOC436" s="755"/>
      <c r="AOD436" s="755"/>
      <c r="AOE436" s="755"/>
      <c r="AOF436" s="755"/>
      <c r="AOG436" s="755"/>
      <c r="AOH436" s="755"/>
      <c r="AOI436" s="755"/>
      <c r="AOJ436" s="755"/>
      <c r="AOK436" s="755"/>
      <c r="AOL436" s="755"/>
      <c r="AOM436" s="755"/>
      <c r="AON436" s="755"/>
      <c r="AOO436" s="755"/>
      <c r="AOP436" s="755"/>
      <c r="AOQ436" s="755"/>
      <c r="AOR436" s="755"/>
      <c r="AOS436" s="755"/>
      <c r="AOT436" s="755"/>
      <c r="AOU436" s="755"/>
      <c r="AOV436" s="755"/>
      <c r="AOW436" s="755"/>
      <c r="AOX436" s="755"/>
      <c r="AOY436" s="755"/>
      <c r="AOZ436" s="755"/>
      <c r="APA436" s="755"/>
      <c r="APB436" s="755"/>
      <c r="APC436" s="755"/>
      <c r="APD436" s="755"/>
      <c r="APE436" s="755"/>
      <c r="APF436" s="755"/>
      <c r="APG436" s="755"/>
      <c r="APH436" s="755"/>
      <c r="API436" s="755"/>
      <c r="APJ436" s="755"/>
      <c r="APK436" s="755"/>
      <c r="APL436" s="755"/>
      <c r="APM436" s="755"/>
      <c r="APN436" s="755"/>
      <c r="APO436" s="755"/>
      <c r="APP436" s="755"/>
      <c r="APQ436" s="755"/>
      <c r="APR436" s="755"/>
      <c r="APS436" s="755"/>
      <c r="APT436" s="755"/>
      <c r="APU436" s="755"/>
      <c r="APV436" s="755"/>
      <c r="APW436" s="755"/>
      <c r="APX436" s="755"/>
      <c r="APY436" s="755"/>
      <c r="APZ436" s="755"/>
      <c r="AQA436" s="755"/>
      <c r="AQB436" s="755"/>
      <c r="AQC436" s="755"/>
      <c r="AQD436" s="755"/>
      <c r="AQE436" s="755"/>
      <c r="AQF436" s="755"/>
      <c r="AQG436" s="755"/>
      <c r="AQH436" s="755"/>
      <c r="AQI436" s="755"/>
      <c r="AQJ436" s="755"/>
      <c r="AQK436" s="755"/>
      <c r="AQL436" s="755"/>
      <c r="AQM436" s="755"/>
      <c r="AQN436" s="755"/>
      <c r="AQO436" s="755"/>
      <c r="AQP436" s="755"/>
      <c r="AQQ436" s="755"/>
      <c r="AQR436" s="755"/>
      <c r="AQS436" s="755"/>
      <c r="AQT436" s="755"/>
      <c r="AQU436" s="755"/>
      <c r="AQV436" s="755"/>
      <c r="AQW436" s="755"/>
      <c r="AQX436" s="755"/>
      <c r="AQY436" s="755"/>
      <c r="AQZ436" s="755"/>
      <c r="ARA436" s="755"/>
      <c r="ARB436" s="755"/>
      <c r="ARC436" s="755"/>
      <c r="ARD436" s="755"/>
      <c r="ARE436" s="755"/>
      <c r="ARF436" s="755"/>
      <c r="ARG436" s="755"/>
      <c r="ARH436" s="755"/>
      <c r="ARI436" s="755"/>
      <c r="ARJ436" s="755"/>
      <c r="ARK436" s="755"/>
      <c r="ARL436" s="755"/>
      <c r="ARM436" s="755"/>
      <c r="ARN436" s="755"/>
      <c r="ARO436" s="755"/>
      <c r="ARP436" s="755"/>
      <c r="ARQ436" s="755"/>
      <c r="ARR436" s="755"/>
      <c r="ARS436" s="755"/>
      <c r="ART436" s="755"/>
      <c r="ARU436" s="755"/>
      <c r="ARV436" s="755"/>
      <c r="ARW436" s="755"/>
      <c r="ARX436" s="755"/>
      <c r="ARY436" s="755"/>
      <c r="ARZ436" s="755"/>
      <c r="ASA436" s="755"/>
      <c r="ASB436" s="755"/>
      <c r="ASC436" s="755"/>
      <c r="ASD436" s="755"/>
      <c r="ASE436" s="755"/>
      <c r="ASF436" s="755"/>
      <c r="ASG436" s="755"/>
      <c r="ASH436" s="755"/>
      <c r="ASI436" s="755"/>
      <c r="ASJ436" s="755"/>
      <c r="ASK436" s="755"/>
      <c r="ASL436" s="755"/>
      <c r="ASM436" s="755"/>
      <c r="ASN436" s="755"/>
      <c r="ASO436" s="755"/>
      <c r="ASP436" s="755"/>
      <c r="ASQ436" s="755"/>
      <c r="ASR436" s="755"/>
      <c r="ASS436" s="755"/>
      <c r="AST436" s="755"/>
      <c r="ASU436" s="755"/>
      <c r="ASV436" s="755"/>
      <c r="ASW436" s="755"/>
      <c r="ASX436" s="755"/>
      <c r="ASY436" s="755"/>
      <c r="ASZ436" s="755"/>
      <c r="ATA436" s="755"/>
      <c r="ATB436" s="755"/>
      <c r="ATC436" s="755"/>
      <c r="ATD436" s="755"/>
      <c r="ATE436" s="755"/>
      <c r="ATF436" s="755"/>
      <c r="ATG436" s="755"/>
      <c r="ATH436" s="755"/>
      <c r="ATI436" s="755"/>
      <c r="ATJ436" s="755"/>
      <c r="ATK436" s="755"/>
      <c r="ATL436" s="755"/>
      <c r="ATM436" s="755"/>
      <c r="ATN436" s="755"/>
      <c r="ATO436" s="755"/>
      <c r="ATP436" s="755"/>
      <c r="ATQ436" s="755"/>
      <c r="ATR436" s="755"/>
      <c r="ATS436" s="755"/>
      <c r="ATT436" s="755"/>
      <c r="ATU436" s="755"/>
      <c r="ATV436" s="755"/>
      <c r="ATW436" s="755"/>
      <c r="ATX436" s="755"/>
      <c r="ATY436" s="755"/>
      <c r="ATZ436" s="755"/>
      <c r="AUA436" s="755"/>
      <c r="AUB436" s="755"/>
      <c r="AUC436" s="755"/>
      <c r="AUD436" s="755"/>
      <c r="AUE436" s="755"/>
      <c r="AUF436" s="755"/>
      <c r="AUG436" s="755"/>
      <c r="AUH436" s="755"/>
      <c r="AUI436" s="755"/>
      <c r="AUJ436" s="755"/>
      <c r="AUK436" s="755"/>
      <c r="AUL436" s="755"/>
      <c r="AUM436" s="755"/>
      <c r="AUN436" s="755"/>
      <c r="AUO436" s="755"/>
      <c r="AUP436" s="755"/>
      <c r="AUQ436" s="755"/>
      <c r="AUR436" s="755"/>
      <c r="AUS436" s="755"/>
      <c r="AUT436" s="755"/>
      <c r="AUU436" s="755"/>
      <c r="AUV436" s="755"/>
      <c r="AUW436" s="755"/>
      <c r="AUX436" s="755"/>
      <c r="AUY436" s="755"/>
      <c r="AUZ436" s="755"/>
      <c r="AVA436" s="755"/>
      <c r="AVB436" s="755"/>
      <c r="AVC436" s="755"/>
      <c r="AVD436" s="755"/>
      <c r="AVE436" s="755"/>
      <c r="AVF436" s="755"/>
      <c r="AVG436" s="755"/>
      <c r="AVH436" s="755"/>
      <c r="AVI436" s="755"/>
      <c r="AVJ436" s="755"/>
      <c r="AVK436" s="755"/>
      <c r="AVL436" s="755"/>
      <c r="AVM436" s="755"/>
      <c r="AVN436" s="755"/>
      <c r="AVO436" s="755"/>
      <c r="AVP436" s="755"/>
      <c r="AVQ436" s="755"/>
      <c r="AVR436" s="755"/>
      <c r="AVS436" s="755"/>
      <c r="AVT436" s="755"/>
      <c r="AVU436" s="755"/>
      <c r="AVV436" s="755"/>
      <c r="AVW436" s="755"/>
      <c r="AVX436" s="755"/>
      <c r="AVY436" s="755"/>
      <c r="AVZ436" s="755"/>
      <c r="AWA436" s="755"/>
      <c r="AWB436" s="755"/>
      <c r="AWC436" s="755"/>
      <c r="AWD436" s="755"/>
      <c r="AWE436" s="755"/>
      <c r="AWF436" s="755"/>
      <c r="AWG436" s="755"/>
      <c r="AWH436" s="755"/>
      <c r="AWI436" s="755"/>
      <c r="AWJ436" s="755"/>
      <c r="AWK436" s="755"/>
      <c r="AWL436" s="755"/>
      <c r="AWM436" s="755"/>
      <c r="AWN436" s="755"/>
      <c r="AWO436" s="755"/>
      <c r="AWP436" s="755"/>
      <c r="AWQ436" s="755"/>
      <c r="AWR436" s="755"/>
      <c r="AWS436" s="755"/>
      <c r="AWT436" s="755"/>
      <c r="AWU436" s="755"/>
      <c r="AWV436" s="755"/>
      <c r="AWW436" s="755"/>
      <c r="AWX436" s="755"/>
      <c r="AWY436" s="755"/>
      <c r="AWZ436" s="755"/>
      <c r="AXA436" s="755"/>
      <c r="AXB436" s="755"/>
      <c r="AXC436" s="755"/>
      <c r="AXD436" s="755"/>
      <c r="AXE436" s="755"/>
      <c r="AXF436" s="755"/>
      <c r="AXG436" s="755"/>
      <c r="AXH436" s="755"/>
      <c r="AXI436" s="755"/>
      <c r="AXJ436" s="755"/>
      <c r="AXK436" s="755"/>
      <c r="AXL436" s="755"/>
      <c r="AXM436" s="755"/>
      <c r="AXN436" s="755"/>
      <c r="AXO436" s="755"/>
      <c r="AXP436" s="755"/>
      <c r="AXQ436" s="755"/>
      <c r="AXR436" s="755"/>
      <c r="AXS436" s="755"/>
      <c r="AXT436" s="755"/>
      <c r="AXU436" s="755"/>
      <c r="AXV436" s="755"/>
      <c r="AXW436" s="755"/>
      <c r="AXX436" s="755"/>
      <c r="AXY436" s="755"/>
      <c r="AXZ436" s="755"/>
      <c r="AYA436" s="755"/>
      <c r="AYB436" s="755"/>
      <c r="AYC436" s="755"/>
      <c r="AYD436" s="755"/>
      <c r="AYE436" s="755"/>
      <c r="AYF436" s="755"/>
      <c r="AYG436" s="755"/>
      <c r="AYH436" s="755"/>
      <c r="AYI436" s="755"/>
      <c r="AYJ436" s="755"/>
      <c r="AYK436" s="755"/>
      <c r="AYL436" s="755"/>
      <c r="AYM436" s="755"/>
      <c r="AYN436" s="755"/>
      <c r="AYO436" s="755"/>
      <c r="AYP436" s="755"/>
      <c r="AYQ436" s="755"/>
      <c r="AYR436" s="755"/>
      <c r="AYS436" s="755"/>
      <c r="AYT436" s="755"/>
      <c r="AYU436" s="755"/>
      <c r="AYV436" s="755"/>
      <c r="AYW436" s="755"/>
      <c r="AYX436" s="755"/>
      <c r="AYY436" s="755"/>
      <c r="AYZ436" s="755"/>
      <c r="AZA436" s="755"/>
      <c r="AZB436" s="755"/>
      <c r="AZC436" s="755"/>
      <c r="AZD436" s="755"/>
      <c r="AZE436" s="755"/>
      <c r="AZF436" s="755"/>
      <c r="AZG436" s="755"/>
      <c r="AZH436" s="755"/>
      <c r="AZI436" s="755"/>
      <c r="AZJ436" s="755"/>
      <c r="AZK436" s="755"/>
      <c r="AZL436" s="755"/>
      <c r="AZM436" s="755"/>
      <c r="AZN436" s="755"/>
      <c r="AZO436" s="755"/>
      <c r="AZP436" s="755"/>
      <c r="AZQ436" s="755"/>
      <c r="AZR436" s="755"/>
      <c r="AZS436" s="755"/>
      <c r="AZT436" s="755"/>
      <c r="AZU436" s="755"/>
      <c r="AZV436" s="755"/>
      <c r="AZW436" s="755"/>
      <c r="AZX436" s="755"/>
      <c r="AZY436" s="755"/>
      <c r="AZZ436" s="755"/>
      <c r="BAA436" s="755"/>
      <c r="BAB436" s="755"/>
      <c r="BAC436" s="755"/>
      <c r="BAD436" s="755"/>
      <c r="BAE436" s="755"/>
      <c r="BAF436" s="755"/>
      <c r="BAG436" s="755"/>
      <c r="BAH436" s="755"/>
      <c r="BAI436" s="755"/>
      <c r="BAJ436" s="755"/>
      <c r="BAK436" s="755"/>
      <c r="BAL436" s="755"/>
      <c r="BAM436" s="755"/>
      <c r="BAN436" s="755"/>
      <c r="BAO436" s="755"/>
      <c r="BAP436" s="755"/>
      <c r="BAQ436" s="755"/>
      <c r="BAR436" s="755"/>
      <c r="BAS436" s="755"/>
      <c r="BAT436" s="755"/>
      <c r="BAU436" s="755"/>
      <c r="BAV436" s="755"/>
      <c r="BAW436" s="755"/>
      <c r="BAX436" s="755"/>
      <c r="BAY436" s="755"/>
      <c r="BAZ436" s="755"/>
      <c r="BBA436" s="755"/>
      <c r="BBB436" s="755"/>
      <c r="BBC436" s="755"/>
      <c r="BBD436" s="755"/>
      <c r="BBE436" s="755"/>
      <c r="BBF436" s="755"/>
      <c r="BBG436" s="755"/>
      <c r="BBH436" s="755"/>
      <c r="BBI436" s="755"/>
      <c r="BBJ436" s="755"/>
      <c r="BBK436" s="755"/>
      <c r="BBL436" s="755"/>
      <c r="BBM436" s="755"/>
      <c r="BBN436" s="755"/>
      <c r="BBO436" s="755"/>
      <c r="BBP436" s="755"/>
      <c r="BBQ436" s="755"/>
      <c r="BBR436" s="755"/>
      <c r="BBS436" s="755"/>
      <c r="BBT436" s="755"/>
      <c r="BBU436" s="755"/>
      <c r="BBV436" s="755"/>
      <c r="BBW436" s="755"/>
      <c r="BBX436" s="755"/>
      <c r="BBY436" s="755"/>
      <c r="BBZ436" s="755"/>
      <c r="BCA436" s="755"/>
      <c r="BCB436" s="755"/>
      <c r="BCC436" s="755"/>
      <c r="BCD436" s="755"/>
      <c r="BCE436" s="755"/>
      <c r="BCF436" s="755"/>
      <c r="BCG436" s="755"/>
      <c r="BCH436" s="755"/>
      <c r="BCI436" s="755"/>
      <c r="BCJ436" s="755"/>
      <c r="BCK436" s="755"/>
      <c r="BCL436" s="755"/>
      <c r="BCM436" s="755"/>
      <c r="BCN436" s="755"/>
      <c r="BCO436" s="755"/>
      <c r="BCP436" s="755"/>
      <c r="BCQ436" s="755"/>
      <c r="BCR436" s="755"/>
      <c r="BCS436" s="755"/>
      <c r="BCT436" s="755"/>
      <c r="BCU436" s="755"/>
      <c r="BCV436" s="755"/>
      <c r="BCW436" s="755"/>
      <c r="BCX436" s="755"/>
      <c r="BCY436" s="755"/>
      <c r="BCZ436" s="755"/>
      <c r="BDA436" s="755"/>
      <c r="BDB436" s="755"/>
      <c r="BDC436" s="755"/>
      <c r="BDD436" s="755"/>
      <c r="BDE436" s="755"/>
      <c r="BDF436" s="755"/>
      <c r="BDG436" s="755"/>
      <c r="BDH436" s="755"/>
      <c r="BDI436" s="755"/>
      <c r="BDJ436" s="755"/>
      <c r="BDK436" s="755"/>
      <c r="BDL436" s="755"/>
      <c r="BDM436" s="755"/>
      <c r="BDN436" s="755"/>
      <c r="BDO436" s="755"/>
      <c r="BDP436" s="755"/>
      <c r="BDQ436" s="755"/>
      <c r="BDR436" s="755"/>
      <c r="BDS436" s="755"/>
      <c r="BDT436" s="755"/>
      <c r="BDU436" s="755"/>
      <c r="BDV436" s="755"/>
      <c r="BDW436" s="755"/>
      <c r="BDX436" s="755"/>
      <c r="BDY436" s="755"/>
      <c r="BDZ436" s="755"/>
      <c r="BEA436" s="755"/>
      <c r="BEB436" s="755"/>
      <c r="BEC436" s="755"/>
      <c r="BED436" s="755"/>
      <c r="BEE436" s="755"/>
      <c r="BEF436" s="755"/>
      <c r="BEG436" s="755"/>
      <c r="BEH436" s="755"/>
      <c r="BEI436" s="755"/>
      <c r="BEJ436" s="755"/>
      <c r="BEK436" s="755"/>
      <c r="BEL436" s="755"/>
      <c r="BEM436" s="755"/>
      <c r="BEN436" s="755"/>
      <c r="BEO436" s="755"/>
      <c r="BEP436" s="755"/>
      <c r="BEQ436" s="755"/>
      <c r="BER436" s="755"/>
      <c r="BES436" s="755"/>
      <c r="BET436" s="755"/>
      <c r="BEU436" s="755"/>
      <c r="BEV436" s="755"/>
      <c r="BEW436" s="755"/>
      <c r="BEX436" s="755"/>
      <c r="BEY436" s="755"/>
      <c r="BEZ436" s="755"/>
      <c r="BFA436" s="755"/>
      <c r="BFB436" s="755"/>
      <c r="BFC436" s="755"/>
      <c r="BFD436" s="755"/>
      <c r="BFE436" s="755"/>
      <c r="BFF436" s="755"/>
      <c r="BFG436" s="755"/>
      <c r="BFH436" s="755"/>
      <c r="BFI436" s="755"/>
      <c r="BFJ436" s="755"/>
      <c r="BFK436" s="755"/>
      <c r="BFL436" s="755"/>
      <c r="BFM436" s="755"/>
      <c r="BFN436" s="755"/>
      <c r="BFO436" s="755"/>
      <c r="BFP436" s="755"/>
      <c r="BFQ436" s="755"/>
      <c r="BFR436" s="755"/>
      <c r="BFS436" s="755"/>
      <c r="BFT436" s="755"/>
      <c r="BFU436" s="755"/>
      <c r="BFV436" s="755"/>
      <c r="BFW436" s="755"/>
      <c r="BFX436" s="755"/>
      <c r="BFY436" s="755"/>
      <c r="BFZ436" s="755"/>
      <c r="BGA436" s="755"/>
      <c r="BGB436" s="755"/>
      <c r="BGC436" s="755"/>
      <c r="BGD436" s="755"/>
      <c r="BGE436" s="755"/>
      <c r="BGF436" s="755"/>
      <c r="BGG436" s="755"/>
      <c r="BGH436" s="755"/>
      <c r="BGI436" s="755"/>
      <c r="BGJ436" s="755"/>
      <c r="BGK436" s="755"/>
      <c r="BGL436" s="755"/>
      <c r="BGM436" s="755"/>
      <c r="BGN436" s="755"/>
      <c r="BGO436" s="755"/>
      <c r="BGP436" s="755"/>
      <c r="BGQ436" s="755"/>
      <c r="BGR436" s="755"/>
      <c r="BGS436" s="755"/>
      <c r="BGT436" s="755"/>
      <c r="BGU436" s="755"/>
      <c r="BGV436" s="755"/>
      <c r="BGW436" s="755"/>
      <c r="BGX436" s="755"/>
      <c r="BGY436" s="755"/>
      <c r="BGZ436" s="755"/>
      <c r="BHA436" s="755"/>
      <c r="BHB436" s="755"/>
      <c r="BHC436" s="755"/>
      <c r="BHD436" s="755"/>
      <c r="BHE436" s="755"/>
      <c r="BHF436" s="755"/>
      <c r="BHG436" s="755"/>
      <c r="BHH436" s="755"/>
      <c r="BHI436" s="755"/>
      <c r="BHJ436" s="755"/>
      <c r="BHK436" s="755"/>
      <c r="BHL436" s="755"/>
      <c r="BHM436" s="755"/>
      <c r="BHN436" s="755"/>
      <c r="BHO436" s="755"/>
      <c r="BHP436" s="755"/>
      <c r="BHQ436" s="755"/>
      <c r="BHR436" s="755"/>
      <c r="BHS436" s="755"/>
      <c r="BHT436" s="755"/>
      <c r="BHU436" s="755"/>
      <c r="BHV436" s="755"/>
      <c r="BHW436" s="755"/>
      <c r="BHX436" s="755"/>
      <c r="BHY436" s="755"/>
      <c r="BHZ436" s="755"/>
      <c r="BIA436" s="755"/>
      <c r="BIB436" s="755"/>
      <c r="BIC436" s="755"/>
      <c r="BID436" s="755"/>
      <c r="BIE436" s="755"/>
      <c r="BIF436" s="755"/>
      <c r="BIG436" s="755"/>
      <c r="BIH436" s="755"/>
      <c r="BII436" s="755"/>
      <c r="BIJ436" s="755"/>
      <c r="BIK436" s="755"/>
      <c r="BIL436" s="755"/>
      <c r="BIM436" s="755"/>
      <c r="BIN436" s="755"/>
      <c r="BIO436" s="755"/>
      <c r="BIP436" s="755"/>
      <c r="BIQ436" s="755"/>
      <c r="BIR436" s="755"/>
      <c r="BIS436" s="755"/>
      <c r="BIT436" s="755"/>
      <c r="BIU436" s="755"/>
      <c r="BIV436" s="755"/>
      <c r="BIW436" s="755"/>
      <c r="BIX436" s="755"/>
      <c r="BIY436" s="755"/>
      <c r="BIZ436" s="755"/>
      <c r="BJA436" s="755"/>
      <c r="BJB436" s="755"/>
      <c r="BJC436" s="755"/>
      <c r="BJD436" s="755"/>
      <c r="BJE436" s="755"/>
      <c r="BJF436" s="755"/>
      <c r="BJG436" s="755"/>
      <c r="BJH436" s="755"/>
      <c r="BJI436" s="755"/>
      <c r="BJJ436" s="755"/>
      <c r="BJK436" s="755"/>
      <c r="BJL436" s="755"/>
      <c r="BJM436" s="755"/>
      <c r="BJN436" s="755"/>
      <c r="BJO436" s="755"/>
      <c r="BJP436" s="755"/>
      <c r="BJQ436" s="755"/>
      <c r="BJR436" s="755"/>
      <c r="BJS436" s="755"/>
      <c r="BJT436" s="755"/>
      <c r="BJU436" s="755"/>
      <c r="BJV436" s="755"/>
      <c r="BJW436" s="755"/>
      <c r="BJX436" s="755"/>
      <c r="BJY436" s="755"/>
      <c r="BJZ436" s="755"/>
      <c r="BKA436" s="755"/>
      <c r="BKB436" s="755"/>
      <c r="BKC436" s="755"/>
      <c r="BKD436" s="755"/>
      <c r="BKE436" s="755"/>
      <c r="BKF436" s="755"/>
      <c r="BKG436" s="755"/>
      <c r="BKH436" s="755"/>
      <c r="BKI436" s="755"/>
      <c r="BKJ436" s="755"/>
      <c r="BKK436" s="755"/>
      <c r="BKL436" s="755"/>
      <c r="BKM436" s="755"/>
      <c r="BKN436" s="755"/>
      <c r="BKO436" s="755"/>
      <c r="BKP436" s="755"/>
      <c r="BKQ436" s="755"/>
      <c r="BKR436" s="755"/>
      <c r="BKS436" s="755"/>
      <c r="BKT436" s="755"/>
      <c r="BKU436" s="755"/>
      <c r="BKV436" s="755"/>
      <c r="BKW436" s="755"/>
      <c r="BKX436" s="755"/>
      <c r="BKY436" s="755"/>
      <c r="BKZ436" s="755"/>
      <c r="BLA436" s="755"/>
      <c r="BLB436" s="755"/>
      <c r="BLC436" s="755"/>
      <c r="BLD436" s="755"/>
      <c r="BLE436" s="755"/>
      <c r="BLF436" s="755"/>
      <c r="BLG436" s="755"/>
      <c r="BLH436" s="755"/>
      <c r="BLI436" s="755"/>
      <c r="BLJ436" s="755"/>
      <c r="BLK436" s="755"/>
      <c r="BLL436" s="755"/>
      <c r="BLM436" s="755"/>
      <c r="BLN436" s="755"/>
      <c r="BLO436" s="755"/>
      <c r="BLP436" s="755"/>
      <c r="BLQ436" s="755"/>
      <c r="BLR436" s="755"/>
      <c r="BLS436" s="755"/>
      <c r="BLT436" s="755"/>
      <c r="BLU436" s="755"/>
      <c r="BLV436" s="755"/>
      <c r="BLW436" s="755"/>
      <c r="BLX436" s="755"/>
      <c r="BLY436" s="755"/>
      <c r="BLZ436" s="755"/>
      <c r="BMA436" s="755"/>
      <c r="BMB436" s="755"/>
      <c r="BMC436" s="755"/>
      <c r="BMD436" s="755"/>
      <c r="BME436" s="755"/>
      <c r="BMF436" s="755"/>
      <c r="BMG436" s="755"/>
      <c r="BMH436" s="755"/>
      <c r="BMI436" s="755"/>
      <c r="BMJ436" s="755"/>
      <c r="BMK436" s="755"/>
      <c r="BML436" s="755"/>
      <c r="BMM436" s="755"/>
      <c r="BMN436" s="755"/>
      <c r="BMO436" s="755"/>
      <c r="BMP436" s="755"/>
      <c r="BMQ436" s="755"/>
      <c r="BMR436" s="755"/>
      <c r="BMS436" s="755"/>
      <c r="BMT436" s="755"/>
      <c r="BMU436" s="755"/>
      <c r="BMV436" s="755"/>
      <c r="BMW436" s="755"/>
      <c r="BMX436" s="755"/>
      <c r="BMY436" s="755"/>
      <c r="BMZ436" s="755"/>
      <c r="BNA436" s="755"/>
      <c r="BNB436" s="755"/>
      <c r="BNC436" s="755"/>
      <c r="BND436" s="755"/>
      <c r="BNE436" s="755"/>
      <c r="BNF436" s="755"/>
      <c r="BNG436" s="755"/>
      <c r="BNH436" s="755"/>
      <c r="BNI436" s="755"/>
      <c r="BNJ436" s="755"/>
      <c r="BNK436" s="755"/>
      <c r="BNL436" s="755"/>
      <c r="BNM436" s="755"/>
      <c r="BNN436" s="755"/>
      <c r="BNO436" s="755"/>
      <c r="BNP436" s="755"/>
      <c r="BNQ436" s="755"/>
      <c r="BNR436" s="755"/>
      <c r="BNS436" s="755"/>
      <c r="BNT436" s="755"/>
      <c r="BNU436" s="755"/>
      <c r="BNV436" s="755"/>
      <c r="BNW436" s="755"/>
      <c r="BNX436" s="755"/>
      <c r="BNY436" s="755"/>
      <c r="BNZ436" s="755"/>
      <c r="BOA436" s="755"/>
      <c r="BOB436" s="755"/>
      <c r="BOC436" s="755"/>
      <c r="BOD436" s="755"/>
      <c r="BOE436" s="755"/>
      <c r="BOF436" s="755"/>
      <c r="BOG436" s="755"/>
      <c r="BOH436" s="755"/>
      <c r="BOI436" s="755"/>
      <c r="BOJ436" s="755"/>
      <c r="BOK436" s="755"/>
      <c r="BOL436" s="755"/>
      <c r="BOM436" s="755"/>
      <c r="BON436" s="755"/>
      <c r="BOO436" s="755"/>
      <c r="BOP436" s="755"/>
      <c r="BOQ436" s="755"/>
      <c r="BOR436" s="755"/>
      <c r="BOS436" s="755"/>
      <c r="BOT436" s="755"/>
      <c r="BOU436" s="755"/>
      <c r="BOV436" s="755"/>
      <c r="BOW436" s="755"/>
      <c r="BOX436" s="755"/>
      <c r="BOY436" s="755"/>
      <c r="BOZ436" s="755"/>
      <c r="BPA436" s="755"/>
      <c r="BPB436" s="755"/>
      <c r="BPC436" s="755"/>
      <c r="BPD436" s="755"/>
      <c r="BPE436" s="755"/>
      <c r="BPF436" s="755"/>
      <c r="BPG436" s="755"/>
      <c r="BPH436" s="755"/>
      <c r="BPI436" s="755"/>
      <c r="BPJ436" s="755"/>
      <c r="BPK436" s="755"/>
      <c r="BPL436" s="755"/>
      <c r="BPM436" s="755"/>
      <c r="BPN436" s="755"/>
      <c r="BPO436" s="755"/>
      <c r="BPP436" s="755"/>
      <c r="BPQ436" s="755"/>
      <c r="BPR436" s="755"/>
      <c r="BPS436" s="755"/>
      <c r="BPT436" s="755"/>
      <c r="BPU436" s="755"/>
      <c r="BPV436" s="755"/>
      <c r="BPW436" s="755"/>
      <c r="BPX436" s="755"/>
      <c r="BPY436" s="755"/>
      <c r="BPZ436" s="755"/>
      <c r="BQA436" s="755"/>
      <c r="BQB436" s="755"/>
      <c r="BQC436" s="755"/>
      <c r="BQD436" s="755"/>
      <c r="BQE436" s="755"/>
      <c r="BQF436" s="755"/>
      <c r="BQG436" s="755"/>
      <c r="BQH436" s="755"/>
      <c r="BQI436" s="755"/>
      <c r="BQJ436" s="755"/>
      <c r="BQK436" s="755"/>
      <c r="BQL436" s="755"/>
      <c r="BQM436" s="755"/>
      <c r="BQN436" s="755"/>
      <c r="BQO436" s="755"/>
      <c r="BQP436" s="755"/>
      <c r="BQQ436" s="755"/>
      <c r="BQR436" s="755"/>
      <c r="BQS436" s="755"/>
      <c r="BQT436" s="755"/>
      <c r="BQU436" s="755"/>
      <c r="BQV436" s="755"/>
      <c r="BQW436" s="755"/>
      <c r="BQX436" s="755"/>
      <c r="BQY436" s="755"/>
      <c r="BQZ436" s="755"/>
      <c r="BRA436" s="755"/>
      <c r="BRB436" s="755"/>
      <c r="BRC436" s="755"/>
      <c r="BRD436" s="755"/>
      <c r="BRE436" s="755"/>
      <c r="BRF436" s="755"/>
      <c r="BRG436" s="755"/>
      <c r="BRH436" s="755"/>
      <c r="BRI436" s="755"/>
      <c r="BRJ436" s="755"/>
      <c r="BRK436" s="755"/>
      <c r="BRL436" s="755"/>
      <c r="BRM436" s="755"/>
      <c r="BRN436" s="755"/>
      <c r="BRO436" s="755"/>
      <c r="BRP436" s="755"/>
      <c r="BRQ436" s="755"/>
      <c r="BRR436" s="755"/>
      <c r="BRS436" s="755"/>
      <c r="BRT436" s="755"/>
      <c r="BRU436" s="755"/>
      <c r="BRV436" s="755"/>
      <c r="BRW436" s="755"/>
      <c r="BRX436" s="755"/>
      <c r="BRY436" s="755"/>
      <c r="BRZ436" s="755"/>
      <c r="BSA436" s="755"/>
      <c r="BSB436" s="755"/>
      <c r="BSC436" s="755"/>
      <c r="BSD436" s="755"/>
      <c r="BSE436" s="755"/>
      <c r="BSF436" s="755"/>
      <c r="BSG436" s="755"/>
      <c r="BSH436" s="755"/>
      <c r="BSI436" s="755"/>
      <c r="BSJ436" s="755"/>
      <c r="BSK436" s="755"/>
      <c r="BSL436" s="755"/>
      <c r="BSM436" s="755"/>
      <c r="BSN436" s="755"/>
      <c r="BSO436" s="755"/>
      <c r="BSP436" s="755"/>
      <c r="BSQ436" s="755"/>
      <c r="BSR436" s="755"/>
      <c r="BSS436" s="755"/>
      <c r="BST436" s="755"/>
      <c r="BSU436" s="755"/>
      <c r="BSV436" s="755"/>
      <c r="BSW436" s="755"/>
      <c r="BSX436" s="755"/>
      <c r="BSY436" s="755"/>
      <c r="BSZ436" s="755"/>
      <c r="BTA436" s="755"/>
      <c r="BTB436" s="755"/>
      <c r="BTC436" s="755"/>
      <c r="BTD436" s="755"/>
      <c r="BTE436" s="755"/>
      <c r="BTF436" s="755"/>
      <c r="BTG436" s="755"/>
      <c r="BTH436" s="755"/>
      <c r="BTI436" s="755"/>
      <c r="BTJ436" s="755"/>
      <c r="BTK436" s="755"/>
      <c r="BTL436" s="755"/>
      <c r="BTM436" s="755"/>
      <c r="BTN436" s="755"/>
      <c r="BTO436" s="755"/>
      <c r="BTP436" s="755"/>
      <c r="BTQ436" s="755"/>
      <c r="BTR436" s="755"/>
      <c r="BTS436" s="755"/>
      <c r="BTT436" s="755"/>
      <c r="BTU436" s="755"/>
      <c r="BTV436" s="755"/>
      <c r="BTW436" s="755"/>
      <c r="BTX436" s="755"/>
      <c r="BTY436" s="755"/>
      <c r="BTZ436" s="755"/>
      <c r="BUA436" s="755"/>
      <c r="BUB436" s="755"/>
      <c r="BUC436" s="755"/>
      <c r="BUD436" s="755"/>
      <c r="BUE436" s="755"/>
      <c r="BUF436" s="755"/>
      <c r="BUG436" s="755"/>
      <c r="BUH436" s="755"/>
      <c r="BUI436" s="755"/>
      <c r="BUJ436" s="755"/>
      <c r="BUK436" s="755"/>
      <c r="BUL436" s="755"/>
      <c r="BUM436" s="755"/>
      <c r="BUN436" s="755"/>
      <c r="BUO436" s="755"/>
      <c r="BUP436" s="755"/>
      <c r="BUQ436" s="755"/>
      <c r="BUR436" s="755"/>
      <c r="BUS436" s="755"/>
      <c r="BUT436" s="755"/>
      <c r="BUU436" s="755"/>
      <c r="BUV436" s="755"/>
      <c r="BUW436" s="755"/>
      <c r="BUX436" s="755"/>
      <c r="BUY436" s="755"/>
      <c r="BUZ436" s="755"/>
      <c r="BVA436" s="755"/>
      <c r="BVB436" s="755"/>
      <c r="BVC436" s="755"/>
      <c r="BVD436" s="755"/>
      <c r="BVE436" s="755"/>
      <c r="BVF436" s="755"/>
      <c r="BVG436" s="755"/>
      <c r="BVH436" s="755"/>
      <c r="BVI436" s="755"/>
      <c r="BVJ436" s="755"/>
      <c r="BVK436" s="755"/>
      <c r="BVL436" s="755"/>
      <c r="BVM436" s="755"/>
      <c r="BVN436" s="755"/>
      <c r="BVO436" s="755"/>
      <c r="BVP436" s="755"/>
      <c r="BVQ436" s="755"/>
      <c r="BVR436" s="755"/>
      <c r="BVS436" s="755"/>
      <c r="BVT436" s="755"/>
      <c r="BVU436" s="755"/>
      <c r="BVV436" s="755"/>
      <c r="BVW436" s="755"/>
      <c r="BVX436" s="755"/>
      <c r="BVY436" s="755"/>
      <c r="BVZ436" s="755"/>
      <c r="BWA436" s="755"/>
      <c r="BWB436" s="755"/>
      <c r="BWC436" s="755"/>
      <c r="BWD436" s="755"/>
      <c r="BWE436" s="755"/>
      <c r="BWF436" s="755"/>
      <c r="BWG436" s="755"/>
      <c r="BWH436" s="755"/>
      <c r="BWI436" s="755"/>
      <c r="BWJ436" s="755"/>
      <c r="BWK436" s="755"/>
      <c r="BWL436" s="755"/>
      <c r="BWM436" s="755"/>
      <c r="BWN436" s="755"/>
      <c r="BWO436" s="755"/>
      <c r="BWP436" s="755"/>
      <c r="BWQ436" s="755"/>
      <c r="BWR436" s="755"/>
      <c r="BWS436" s="755"/>
      <c r="BWT436" s="755"/>
      <c r="BWU436" s="755"/>
      <c r="BWV436" s="755"/>
      <c r="BWW436" s="755"/>
      <c r="BWX436" s="755"/>
      <c r="BWY436" s="755"/>
      <c r="BWZ436" s="755"/>
      <c r="BXA436" s="755"/>
      <c r="BXB436" s="755"/>
      <c r="BXC436" s="755"/>
      <c r="BXD436" s="755"/>
      <c r="BXE436" s="755"/>
      <c r="BXF436" s="755"/>
      <c r="BXG436" s="755"/>
      <c r="BXH436" s="755"/>
      <c r="BXI436" s="755"/>
      <c r="BXJ436" s="755"/>
      <c r="BXK436" s="755"/>
      <c r="BXL436" s="755"/>
      <c r="BXM436" s="755"/>
      <c r="BXN436" s="755"/>
      <c r="BXO436" s="755"/>
      <c r="BXP436" s="755"/>
      <c r="BXQ436" s="755"/>
      <c r="BXR436" s="755"/>
      <c r="BXS436" s="755"/>
      <c r="BXT436" s="755"/>
      <c r="BXU436" s="755"/>
      <c r="BXV436" s="755"/>
      <c r="BXW436" s="755"/>
      <c r="BXX436" s="755"/>
      <c r="BXY436" s="755"/>
      <c r="BXZ436" s="755"/>
      <c r="BYA436" s="755"/>
      <c r="BYB436" s="755"/>
      <c r="BYC436" s="755"/>
      <c r="BYD436" s="755"/>
      <c r="BYE436" s="755"/>
      <c r="BYF436" s="755"/>
      <c r="BYG436" s="755"/>
      <c r="BYH436" s="755"/>
      <c r="BYI436" s="755"/>
      <c r="BYJ436" s="755"/>
      <c r="BYK436" s="755"/>
      <c r="BYL436" s="755"/>
      <c r="BYM436" s="755"/>
      <c r="BYN436" s="755"/>
      <c r="BYO436" s="755"/>
      <c r="BYP436" s="755"/>
      <c r="BYQ436" s="755"/>
      <c r="BYR436" s="755"/>
      <c r="BYS436" s="755"/>
      <c r="BYT436" s="755"/>
      <c r="BYU436" s="755"/>
      <c r="BYV436" s="755"/>
      <c r="BYW436" s="755"/>
      <c r="BYX436" s="755"/>
      <c r="BYY436" s="755"/>
      <c r="BYZ436" s="755"/>
      <c r="BZA436" s="755"/>
      <c r="BZB436" s="755"/>
      <c r="BZC436" s="755"/>
      <c r="BZD436" s="755"/>
      <c r="BZE436" s="755"/>
      <c r="BZF436" s="755"/>
      <c r="BZG436" s="755"/>
      <c r="BZH436" s="755"/>
      <c r="BZI436" s="755"/>
      <c r="BZJ436" s="755"/>
      <c r="BZK436" s="755"/>
      <c r="BZL436" s="755"/>
      <c r="BZM436" s="755"/>
      <c r="BZN436" s="755"/>
      <c r="BZO436" s="755"/>
      <c r="BZP436" s="755"/>
      <c r="BZQ436" s="755"/>
      <c r="BZR436" s="755"/>
      <c r="BZS436" s="755"/>
      <c r="BZT436" s="755"/>
      <c r="BZU436" s="755"/>
      <c r="BZV436" s="755"/>
      <c r="BZW436" s="755"/>
      <c r="BZX436" s="755"/>
      <c r="BZY436" s="755"/>
      <c r="BZZ436" s="755"/>
      <c r="CAA436" s="755"/>
      <c r="CAB436" s="755"/>
      <c r="CAC436" s="755"/>
      <c r="CAD436" s="755"/>
      <c r="CAE436" s="755"/>
      <c r="CAF436" s="755"/>
      <c r="CAG436" s="755"/>
      <c r="CAH436" s="755"/>
      <c r="CAI436" s="755"/>
      <c r="CAJ436" s="755"/>
      <c r="CAK436" s="755"/>
      <c r="CAL436" s="755"/>
      <c r="CAM436" s="755"/>
      <c r="CAN436" s="755"/>
      <c r="CAO436" s="755"/>
      <c r="CAP436" s="755"/>
      <c r="CAQ436" s="755"/>
      <c r="CAR436" s="755"/>
      <c r="CAS436" s="755"/>
      <c r="CAT436" s="755"/>
      <c r="CAU436" s="755"/>
      <c r="CAV436" s="755"/>
      <c r="CAW436" s="755"/>
      <c r="CAX436" s="755"/>
      <c r="CAY436" s="755"/>
      <c r="CAZ436" s="755"/>
      <c r="CBA436" s="755"/>
      <c r="CBB436" s="755"/>
      <c r="CBC436" s="755"/>
      <c r="CBD436" s="755"/>
      <c r="CBE436" s="755"/>
      <c r="CBF436" s="755"/>
      <c r="CBG436" s="755"/>
      <c r="CBH436" s="755"/>
      <c r="CBI436" s="755"/>
      <c r="CBJ436" s="755"/>
      <c r="CBK436" s="755"/>
      <c r="CBL436" s="755"/>
      <c r="CBM436" s="755"/>
      <c r="CBN436" s="755"/>
      <c r="CBO436" s="755"/>
      <c r="CBP436" s="755"/>
      <c r="CBQ436" s="755"/>
      <c r="CBR436" s="755"/>
      <c r="CBS436" s="755"/>
      <c r="CBT436" s="755"/>
      <c r="CBU436" s="755"/>
      <c r="CBV436" s="755"/>
      <c r="CBW436" s="755"/>
      <c r="CBX436" s="755"/>
      <c r="CBY436" s="755"/>
      <c r="CBZ436" s="755"/>
      <c r="CCA436" s="755"/>
      <c r="CCB436" s="755"/>
      <c r="CCC436" s="755"/>
      <c r="CCD436" s="755"/>
      <c r="CCE436" s="755"/>
      <c r="CCF436" s="755"/>
      <c r="CCG436" s="755"/>
      <c r="CCH436" s="755"/>
      <c r="CCI436" s="755"/>
      <c r="CCJ436" s="755"/>
      <c r="CCK436" s="755"/>
      <c r="CCL436" s="755"/>
      <c r="CCM436" s="755"/>
      <c r="CCN436" s="755"/>
      <c r="CCO436" s="755"/>
      <c r="CCP436" s="755"/>
      <c r="CCQ436" s="755"/>
      <c r="CCR436" s="755"/>
      <c r="CCS436" s="755"/>
      <c r="CCT436" s="755"/>
      <c r="CCU436" s="755"/>
      <c r="CCV436" s="755"/>
      <c r="CCW436" s="755"/>
      <c r="CCX436" s="755"/>
      <c r="CCY436" s="755"/>
      <c r="CCZ436" s="755"/>
      <c r="CDA436" s="755"/>
      <c r="CDB436" s="755"/>
      <c r="CDC436" s="755"/>
      <c r="CDD436" s="755"/>
      <c r="CDE436" s="755"/>
      <c r="CDF436" s="755"/>
      <c r="CDG436" s="755"/>
      <c r="CDH436" s="755"/>
      <c r="CDI436" s="755"/>
      <c r="CDJ436" s="755"/>
      <c r="CDK436" s="755"/>
      <c r="CDL436" s="755"/>
      <c r="CDM436" s="755"/>
      <c r="CDN436" s="755"/>
      <c r="CDO436" s="755"/>
      <c r="CDP436" s="755"/>
      <c r="CDQ436" s="755"/>
      <c r="CDR436" s="755"/>
      <c r="CDS436" s="755"/>
      <c r="CDT436" s="755"/>
      <c r="CDU436" s="755"/>
      <c r="CDV436" s="755"/>
      <c r="CDW436" s="755"/>
      <c r="CDX436" s="755"/>
      <c r="CDY436" s="755"/>
      <c r="CDZ436" s="755"/>
      <c r="CEA436" s="755"/>
      <c r="CEB436" s="755"/>
      <c r="CEC436" s="755"/>
      <c r="CED436" s="755"/>
      <c r="CEE436" s="755"/>
      <c r="CEF436" s="755"/>
      <c r="CEG436" s="755"/>
      <c r="CEH436" s="755"/>
      <c r="CEI436" s="755"/>
      <c r="CEJ436" s="755"/>
      <c r="CEK436" s="755"/>
      <c r="CEL436" s="755"/>
      <c r="CEM436" s="755"/>
      <c r="CEN436" s="755"/>
      <c r="CEO436" s="755"/>
      <c r="CEP436" s="755"/>
      <c r="CEQ436" s="755"/>
      <c r="CER436" s="755"/>
      <c r="CES436" s="755"/>
      <c r="CET436" s="755"/>
      <c r="CEU436" s="755"/>
      <c r="CEV436" s="755"/>
      <c r="CEW436" s="755"/>
      <c r="CEX436" s="755"/>
      <c r="CEY436" s="755"/>
      <c r="CEZ436" s="755"/>
      <c r="CFA436" s="755"/>
      <c r="CFB436" s="755"/>
      <c r="CFC436" s="755"/>
      <c r="CFD436" s="755"/>
      <c r="CFE436" s="755"/>
      <c r="CFF436" s="755"/>
      <c r="CFG436" s="755"/>
      <c r="CFH436" s="755"/>
      <c r="CFI436" s="755"/>
      <c r="CFJ436" s="755"/>
      <c r="CFK436" s="755"/>
      <c r="CFL436" s="755"/>
      <c r="CFM436" s="755"/>
      <c r="CFN436" s="755"/>
      <c r="CFO436" s="755"/>
      <c r="CFP436" s="755"/>
      <c r="CFQ436" s="755"/>
      <c r="CFR436" s="755"/>
      <c r="CFS436" s="755"/>
      <c r="CFT436" s="755"/>
      <c r="CFU436" s="755"/>
      <c r="CFV436" s="755"/>
      <c r="CFW436" s="755"/>
      <c r="CFX436" s="755"/>
      <c r="CFY436" s="755"/>
      <c r="CFZ436" s="755"/>
      <c r="CGA436" s="755"/>
      <c r="CGB436" s="755"/>
      <c r="CGC436" s="755"/>
      <c r="CGD436" s="755"/>
      <c r="CGE436" s="755"/>
      <c r="CGF436" s="755"/>
      <c r="CGG436" s="755"/>
      <c r="CGH436" s="755"/>
      <c r="CGI436" s="755"/>
      <c r="CGJ436" s="755"/>
      <c r="CGK436" s="755"/>
      <c r="CGL436" s="755"/>
      <c r="CGM436" s="755"/>
      <c r="CGN436" s="755"/>
      <c r="CGO436" s="755"/>
      <c r="CGP436" s="755"/>
      <c r="CGQ436" s="755"/>
      <c r="CGR436" s="755"/>
      <c r="CGS436" s="755"/>
      <c r="CGT436" s="755"/>
      <c r="CGU436" s="755"/>
      <c r="CGV436" s="755"/>
      <c r="CGW436" s="755"/>
      <c r="CGX436" s="755"/>
      <c r="CGY436" s="755"/>
      <c r="CGZ436" s="755"/>
      <c r="CHA436" s="755"/>
      <c r="CHB436" s="755"/>
      <c r="CHC436" s="755"/>
      <c r="CHD436" s="755"/>
      <c r="CHE436" s="755"/>
      <c r="CHF436" s="755"/>
      <c r="CHG436" s="755"/>
      <c r="CHH436" s="755"/>
      <c r="CHI436" s="755"/>
      <c r="CHJ436" s="755"/>
      <c r="CHK436" s="755"/>
      <c r="CHL436" s="755"/>
      <c r="CHM436" s="755"/>
      <c r="CHN436" s="755"/>
      <c r="CHO436" s="755"/>
      <c r="CHP436" s="755"/>
      <c r="CHQ436" s="755"/>
      <c r="CHR436" s="755"/>
      <c r="CHS436" s="755"/>
      <c r="CHT436" s="755"/>
      <c r="CHU436" s="755"/>
      <c r="CHV436" s="755"/>
      <c r="CHW436" s="755"/>
      <c r="CHX436" s="755"/>
      <c r="CHY436" s="755"/>
      <c r="CHZ436" s="755"/>
      <c r="CIA436" s="755"/>
      <c r="CIB436" s="755"/>
      <c r="CIC436" s="755"/>
      <c r="CID436" s="755"/>
      <c r="CIE436" s="755"/>
      <c r="CIF436" s="755"/>
      <c r="CIG436" s="755"/>
      <c r="CIH436" s="755"/>
      <c r="CII436" s="755"/>
      <c r="CIJ436" s="755"/>
      <c r="CIK436" s="755"/>
      <c r="CIL436" s="755"/>
      <c r="CIM436" s="755"/>
      <c r="CIN436" s="755"/>
      <c r="CIO436" s="755"/>
      <c r="CIP436" s="755"/>
      <c r="CIQ436" s="755"/>
      <c r="CIR436" s="755"/>
      <c r="CIS436" s="755"/>
      <c r="CIT436" s="755"/>
      <c r="CIU436" s="755"/>
      <c r="CIV436" s="755"/>
      <c r="CIW436" s="755"/>
      <c r="CIX436" s="755"/>
      <c r="CIY436" s="755"/>
      <c r="CIZ436" s="755"/>
      <c r="CJA436" s="755"/>
      <c r="CJB436" s="755"/>
      <c r="CJC436" s="755"/>
      <c r="CJD436" s="755"/>
      <c r="CJE436" s="755"/>
      <c r="CJF436" s="755"/>
      <c r="CJG436" s="755"/>
      <c r="CJH436" s="755"/>
      <c r="CJI436" s="755"/>
      <c r="CJJ436" s="755"/>
      <c r="CJK436" s="755"/>
      <c r="CJL436" s="755"/>
      <c r="CJM436" s="755"/>
      <c r="CJN436" s="755"/>
      <c r="CJO436" s="755"/>
      <c r="CJP436" s="755"/>
      <c r="CJQ436" s="755"/>
      <c r="CJR436" s="755"/>
      <c r="CJS436" s="755"/>
      <c r="CJT436" s="755"/>
      <c r="CJU436" s="755"/>
      <c r="CJV436" s="755"/>
      <c r="CJW436" s="755"/>
      <c r="CJX436" s="755"/>
      <c r="CJY436" s="755"/>
      <c r="CJZ436" s="755"/>
      <c r="CKA436" s="755"/>
      <c r="CKB436" s="755"/>
      <c r="CKC436" s="755"/>
      <c r="CKD436" s="755"/>
      <c r="CKE436" s="755"/>
      <c r="CKF436" s="755"/>
      <c r="CKG436" s="755"/>
      <c r="CKH436" s="755"/>
      <c r="CKI436" s="755"/>
      <c r="CKJ436" s="755"/>
      <c r="CKK436" s="755"/>
      <c r="CKL436" s="755"/>
      <c r="CKM436" s="755"/>
      <c r="CKN436" s="755"/>
      <c r="CKO436" s="755"/>
      <c r="CKP436" s="755"/>
      <c r="CKQ436" s="755"/>
      <c r="CKR436" s="755"/>
      <c r="CKS436" s="755"/>
      <c r="CKT436" s="755"/>
      <c r="CKU436" s="755"/>
      <c r="CKV436" s="755"/>
      <c r="CKW436" s="755"/>
      <c r="CKX436" s="755"/>
      <c r="CKY436" s="755"/>
      <c r="CKZ436" s="755"/>
      <c r="CLA436" s="755"/>
      <c r="CLB436" s="755"/>
      <c r="CLC436" s="755"/>
      <c r="CLD436" s="755"/>
      <c r="CLE436" s="755"/>
      <c r="CLF436" s="755"/>
      <c r="CLG436" s="755"/>
      <c r="CLH436" s="755"/>
      <c r="CLI436" s="755"/>
      <c r="CLJ436" s="755"/>
      <c r="CLK436" s="755"/>
      <c r="CLL436" s="755"/>
      <c r="CLM436" s="755"/>
      <c r="CLN436" s="755"/>
      <c r="CLO436" s="755"/>
      <c r="CLP436" s="755"/>
      <c r="CLQ436" s="755"/>
      <c r="CLR436" s="755"/>
      <c r="CLS436" s="755"/>
      <c r="CLT436" s="755"/>
      <c r="CLU436" s="755"/>
      <c r="CLV436" s="755"/>
      <c r="CLW436" s="755"/>
      <c r="CLX436" s="755"/>
      <c r="CLY436" s="755"/>
      <c r="CLZ436" s="755"/>
      <c r="CMA436" s="755"/>
      <c r="CMB436" s="755"/>
      <c r="CMC436" s="755"/>
      <c r="CMD436" s="755"/>
      <c r="CME436" s="755"/>
      <c r="CMF436" s="755"/>
      <c r="CMG436" s="755"/>
      <c r="CMH436" s="755"/>
      <c r="CMI436" s="755"/>
      <c r="CMJ436" s="755"/>
      <c r="CMK436" s="755"/>
      <c r="CML436" s="755"/>
      <c r="CMM436" s="755"/>
      <c r="CMN436" s="755"/>
      <c r="CMO436" s="755"/>
      <c r="CMP436" s="755"/>
      <c r="CMQ436" s="755"/>
      <c r="CMR436" s="755"/>
      <c r="CMS436" s="755"/>
      <c r="CMT436" s="755"/>
      <c r="CMU436" s="755"/>
      <c r="CMV436" s="755"/>
      <c r="CMW436" s="755"/>
      <c r="CMX436" s="755"/>
      <c r="CMY436" s="755"/>
      <c r="CMZ436" s="755"/>
      <c r="CNA436" s="755"/>
      <c r="CNB436" s="755"/>
      <c r="CNC436" s="755"/>
      <c r="CND436" s="755"/>
      <c r="CNE436" s="755"/>
      <c r="CNF436" s="755"/>
      <c r="CNG436" s="755"/>
      <c r="CNH436" s="755"/>
      <c r="CNI436" s="755"/>
      <c r="CNJ436" s="755"/>
      <c r="CNK436" s="755"/>
      <c r="CNL436" s="755"/>
      <c r="CNM436" s="755"/>
      <c r="CNN436" s="755"/>
      <c r="CNO436" s="755"/>
      <c r="CNP436" s="755"/>
      <c r="CNQ436" s="755"/>
      <c r="CNR436" s="755"/>
      <c r="CNS436" s="755"/>
      <c r="CNT436" s="755"/>
      <c r="CNU436" s="755"/>
      <c r="CNV436" s="755"/>
      <c r="CNW436" s="755"/>
      <c r="CNX436" s="755"/>
      <c r="CNY436" s="755"/>
      <c r="CNZ436" s="755"/>
      <c r="COA436" s="755"/>
      <c r="COB436" s="755"/>
      <c r="COC436" s="755"/>
      <c r="COD436" s="755"/>
      <c r="COE436" s="755"/>
      <c r="COF436" s="755"/>
      <c r="COG436" s="755"/>
      <c r="COH436" s="755"/>
      <c r="COI436" s="755"/>
      <c r="COJ436" s="755"/>
      <c r="COK436" s="755"/>
      <c r="COL436" s="755"/>
      <c r="COM436" s="755"/>
      <c r="CON436" s="755"/>
      <c r="COO436" s="755"/>
      <c r="COP436" s="755"/>
      <c r="COQ436" s="755"/>
      <c r="COR436" s="755"/>
      <c r="COS436" s="755"/>
      <c r="COT436" s="755"/>
      <c r="COU436" s="755"/>
      <c r="COV436" s="755"/>
      <c r="COW436" s="755"/>
      <c r="COX436" s="755"/>
      <c r="COY436" s="755"/>
      <c r="COZ436" s="755"/>
      <c r="CPA436" s="755"/>
      <c r="CPB436" s="755"/>
      <c r="CPC436" s="755"/>
      <c r="CPD436" s="755"/>
      <c r="CPE436" s="755"/>
      <c r="CPF436" s="755"/>
      <c r="CPG436" s="755"/>
      <c r="CPH436" s="755"/>
      <c r="CPI436" s="755"/>
      <c r="CPJ436" s="755"/>
      <c r="CPK436" s="755"/>
      <c r="CPL436" s="755"/>
      <c r="CPM436" s="755"/>
      <c r="CPN436" s="755"/>
      <c r="CPO436" s="755"/>
      <c r="CPP436" s="755"/>
      <c r="CPQ436" s="755"/>
      <c r="CPR436" s="755"/>
      <c r="CPS436" s="755"/>
      <c r="CPT436" s="755"/>
      <c r="CPU436" s="755"/>
      <c r="CPV436" s="755"/>
      <c r="CPW436" s="755"/>
      <c r="CPX436" s="755"/>
      <c r="CPY436" s="755"/>
      <c r="CPZ436" s="755"/>
      <c r="CQA436" s="755"/>
      <c r="CQB436" s="755"/>
      <c r="CQC436" s="755"/>
      <c r="CQD436" s="755"/>
      <c r="CQE436" s="755"/>
      <c r="CQF436" s="755"/>
      <c r="CQG436" s="755"/>
      <c r="CQH436" s="755"/>
      <c r="CQI436" s="755"/>
      <c r="CQJ436" s="755"/>
      <c r="CQK436" s="755"/>
      <c r="CQL436" s="755"/>
      <c r="CQM436" s="755"/>
      <c r="CQN436" s="755"/>
      <c r="CQO436" s="755"/>
      <c r="CQP436" s="755"/>
      <c r="CQQ436" s="755"/>
      <c r="CQR436" s="755"/>
      <c r="CQS436" s="755"/>
      <c r="CQT436" s="755"/>
      <c r="CQU436" s="755"/>
      <c r="CQV436" s="755"/>
      <c r="CQW436" s="755"/>
      <c r="CQX436" s="755"/>
      <c r="CQY436" s="755"/>
      <c r="CQZ436" s="755"/>
      <c r="CRA436" s="755"/>
      <c r="CRB436" s="755"/>
      <c r="CRC436" s="755"/>
      <c r="CRD436" s="755"/>
      <c r="CRE436" s="755"/>
      <c r="CRF436" s="755"/>
      <c r="CRG436" s="755"/>
      <c r="CRH436" s="755"/>
      <c r="CRI436" s="755"/>
      <c r="CRJ436" s="755"/>
      <c r="CRK436" s="755"/>
      <c r="CRL436" s="755"/>
      <c r="CRM436" s="755"/>
      <c r="CRN436" s="755"/>
      <c r="CRO436" s="755"/>
      <c r="CRP436" s="755"/>
      <c r="CRQ436" s="755"/>
      <c r="CRR436" s="755"/>
      <c r="CRS436" s="755"/>
      <c r="CRT436" s="755"/>
      <c r="CRU436" s="755"/>
      <c r="CRV436" s="755"/>
      <c r="CRW436" s="755"/>
      <c r="CRX436" s="755"/>
      <c r="CRY436" s="755"/>
      <c r="CRZ436" s="755"/>
      <c r="CSA436" s="755"/>
      <c r="CSB436" s="755"/>
      <c r="CSC436" s="755"/>
      <c r="CSD436" s="755"/>
      <c r="CSE436" s="755"/>
      <c r="CSF436" s="755"/>
      <c r="CSG436" s="755"/>
      <c r="CSH436" s="755"/>
      <c r="CSI436" s="755"/>
      <c r="CSJ436" s="755"/>
      <c r="CSK436" s="755"/>
      <c r="CSL436" s="755"/>
      <c r="CSM436" s="755"/>
      <c r="CSN436" s="755"/>
      <c r="CSO436" s="755"/>
      <c r="CSP436" s="755"/>
      <c r="CSQ436" s="755"/>
      <c r="CSR436" s="755"/>
      <c r="CSS436" s="755"/>
      <c r="CST436" s="755"/>
      <c r="CSU436" s="755"/>
      <c r="CSV436" s="755"/>
      <c r="CSW436" s="755"/>
      <c r="CSX436" s="755"/>
      <c r="CSY436" s="755"/>
      <c r="CSZ436" s="755"/>
      <c r="CTA436" s="755"/>
      <c r="CTB436" s="755"/>
      <c r="CTC436" s="755"/>
      <c r="CTD436" s="755"/>
      <c r="CTE436" s="755"/>
      <c r="CTF436" s="755"/>
      <c r="CTG436" s="755"/>
      <c r="CTH436" s="755"/>
      <c r="CTI436" s="755"/>
      <c r="CTJ436" s="755"/>
      <c r="CTK436" s="755"/>
      <c r="CTL436" s="755"/>
      <c r="CTM436" s="755"/>
      <c r="CTN436" s="755"/>
      <c r="CTO436" s="755"/>
      <c r="CTP436" s="755"/>
      <c r="CTQ436" s="755"/>
      <c r="CTR436" s="755"/>
      <c r="CTS436" s="755"/>
      <c r="CTT436" s="755"/>
      <c r="CTU436" s="755"/>
      <c r="CTV436" s="755"/>
      <c r="CTW436" s="755"/>
      <c r="CTX436" s="755"/>
      <c r="CTY436" s="755"/>
      <c r="CTZ436" s="755"/>
      <c r="CUA436" s="755"/>
      <c r="CUB436" s="755"/>
      <c r="CUC436" s="755"/>
      <c r="CUD436" s="755"/>
      <c r="CUE436" s="755"/>
      <c r="CUF436" s="755"/>
      <c r="CUG436" s="755"/>
      <c r="CUH436" s="755"/>
      <c r="CUI436" s="755"/>
      <c r="CUJ436" s="755"/>
      <c r="CUK436" s="755"/>
      <c r="CUL436" s="755"/>
      <c r="CUM436" s="755"/>
      <c r="CUN436" s="755"/>
      <c r="CUO436" s="755"/>
      <c r="CUP436" s="755"/>
      <c r="CUQ436" s="755"/>
      <c r="CUR436" s="755"/>
      <c r="CUS436" s="755"/>
      <c r="CUT436" s="755"/>
      <c r="CUU436" s="755"/>
      <c r="CUV436" s="755"/>
      <c r="CUW436" s="755"/>
      <c r="CUX436" s="755"/>
      <c r="CUY436" s="755"/>
      <c r="CUZ436" s="755"/>
      <c r="CVA436" s="755"/>
      <c r="CVB436" s="755"/>
      <c r="CVC436" s="755"/>
      <c r="CVD436" s="755"/>
      <c r="CVE436" s="755"/>
      <c r="CVF436" s="755"/>
      <c r="CVG436" s="755"/>
      <c r="CVH436" s="755"/>
      <c r="CVI436" s="755"/>
      <c r="CVJ436" s="755"/>
      <c r="CVK436" s="755"/>
      <c r="CVL436" s="755"/>
      <c r="CVM436" s="755"/>
      <c r="CVN436" s="755"/>
      <c r="CVO436" s="755"/>
      <c r="CVP436" s="755"/>
      <c r="CVQ436" s="755"/>
      <c r="CVR436" s="755"/>
      <c r="CVS436" s="755"/>
      <c r="CVT436" s="755"/>
      <c r="CVU436" s="755"/>
      <c r="CVV436" s="755"/>
      <c r="CVW436" s="755"/>
      <c r="CVX436" s="755"/>
      <c r="CVY436" s="755"/>
      <c r="CVZ436" s="755"/>
      <c r="CWA436" s="755"/>
      <c r="CWB436" s="755"/>
      <c r="CWC436" s="755"/>
      <c r="CWD436" s="755"/>
      <c r="CWE436" s="755"/>
      <c r="CWF436" s="755"/>
      <c r="CWG436" s="755"/>
      <c r="CWH436" s="755"/>
      <c r="CWI436" s="755"/>
      <c r="CWJ436" s="755"/>
      <c r="CWK436" s="755"/>
      <c r="CWL436" s="755"/>
      <c r="CWM436" s="755"/>
      <c r="CWN436" s="755"/>
      <c r="CWO436" s="755"/>
      <c r="CWP436" s="755"/>
      <c r="CWQ436" s="755"/>
      <c r="CWR436" s="755"/>
      <c r="CWS436" s="755"/>
      <c r="CWT436" s="755"/>
      <c r="CWU436" s="755"/>
      <c r="CWV436" s="755"/>
      <c r="CWW436" s="755"/>
      <c r="CWX436" s="755"/>
      <c r="CWY436" s="755"/>
      <c r="CWZ436" s="755"/>
      <c r="CXA436" s="755"/>
      <c r="CXB436" s="755"/>
      <c r="CXC436" s="755"/>
      <c r="CXD436" s="755"/>
      <c r="CXE436" s="755"/>
      <c r="CXF436" s="755"/>
      <c r="CXG436" s="755"/>
      <c r="CXH436" s="755"/>
      <c r="CXI436" s="755"/>
      <c r="CXJ436" s="755"/>
      <c r="CXK436" s="755"/>
      <c r="CXL436" s="755"/>
      <c r="CXM436" s="755"/>
      <c r="CXN436" s="755"/>
      <c r="CXO436" s="755"/>
      <c r="CXP436" s="755"/>
      <c r="CXQ436" s="755"/>
      <c r="CXR436" s="755"/>
      <c r="CXS436" s="755"/>
      <c r="CXT436" s="755"/>
      <c r="CXU436" s="755"/>
      <c r="CXV436" s="755"/>
      <c r="CXW436" s="755"/>
      <c r="CXX436" s="755"/>
      <c r="CXY436" s="755"/>
      <c r="CXZ436" s="755"/>
      <c r="CYA436" s="755"/>
      <c r="CYB436" s="755"/>
      <c r="CYC436" s="755"/>
      <c r="CYD436" s="755"/>
      <c r="CYE436" s="755"/>
      <c r="CYF436" s="755"/>
      <c r="CYG436" s="755"/>
      <c r="CYH436" s="755"/>
      <c r="CYI436" s="755"/>
      <c r="CYJ436" s="755"/>
      <c r="CYK436" s="755"/>
      <c r="CYL436" s="755"/>
      <c r="CYM436" s="755"/>
      <c r="CYN436" s="755"/>
      <c r="CYO436" s="755"/>
      <c r="CYP436" s="755"/>
      <c r="CYQ436" s="755"/>
      <c r="CYR436" s="755"/>
      <c r="CYS436" s="755"/>
      <c r="CYT436" s="755"/>
      <c r="CYU436" s="755"/>
      <c r="CYV436" s="755"/>
      <c r="CYW436" s="755"/>
      <c r="CYX436" s="755"/>
      <c r="CYY436" s="755"/>
      <c r="CYZ436" s="755"/>
      <c r="CZA436" s="755"/>
      <c r="CZB436" s="755"/>
      <c r="CZC436" s="755"/>
      <c r="CZD436" s="755"/>
      <c r="CZE436" s="755"/>
      <c r="CZF436" s="755"/>
      <c r="CZG436" s="755"/>
      <c r="CZH436" s="755"/>
      <c r="CZI436" s="755"/>
      <c r="CZJ436" s="755"/>
      <c r="CZK436" s="755"/>
      <c r="CZL436" s="755"/>
      <c r="CZM436" s="755"/>
      <c r="CZN436" s="755"/>
      <c r="CZO436" s="755"/>
      <c r="CZP436" s="755"/>
      <c r="CZQ436" s="755"/>
      <c r="CZR436" s="755"/>
      <c r="CZS436" s="755"/>
      <c r="CZT436" s="755"/>
      <c r="CZU436" s="755"/>
      <c r="CZV436" s="755"/>
      <c r="CZW436" s="755"/>
      <c r="CZX436" s="755"/>
      <c r="CZY436" s="755"/>
      <c r="CZZ436" s="755"/>
      <c r="DAA436" s="755"/>
      <c r="DAB436" s="755"/>
      <c r="DAC436" s="755"/>
      <c r="DAD436" s="755"/>
      <c r="DAE436" s="755"/>
      <c r="DAF436" s="755"/>
      <c r="DAG436" s="755"/>
      <c r="DAH436" s="755"/>
      <c r="DAI436" s="755"/>
      <c r="DAJ436" s="755"/>
      <c r="DAK436" s="755"/>
      <c r="DAL436" s="755"/>
      <c r="DAM436" s="755"/>
      <c r="DAN436" s="755"/>
      <c r="DAO436" s="755"/>
      <c r="DAP436" s="755"/>
      <c r="DAQ436" s="755"/>
      <c r="DAR436" s="755"/>
      <c r="DAS436" s="755"/>
      <c r="DAT436" s="755"/>
      <c r="DAU436" s="755"/>
      <c r="DAV436" s="755"/>
      <c r="DAW436" s="755"/>
      <c r="DAX436" s="755"/>
      <c r="DAY436" s="755"/>
      <c r="DAZ436" s="755"/>
      <c r="DBA436" s="755"/>
      <c r="DBB436" s="755"/>
      <c r="DBC436" s="755"/>
      <c r="DBD436" s="755"/>
      <c r="DBE436" s="755"/>
      <c r="DBF436" s="755"/>
      <c r="DBG436" s="755"/>
      <c r="DBH436" s="755"/>
      <c r="DBI436" s="755"/>
      <c r="DBJ436" s="755"/>
      <c r="DBK436" s="755"/>
      <c r="DBL436" s="755"/>
      <c r="DBM436" s="755"/>
      <c r="DBN436" s="755"/>
      <c r="DBO436" s="755"/>
      <c r="DBP436" s="755"/>
      <c r="DBQ436" s="755"/>
      <c r="DBR436" s="755"/>
      <c r="DBS436" s="755"/>
      <c r="DBT436" s="755"/>
      <c r="DBU436" s="755"/>
      <c r="DBV436" s="755"/>
      <c r="DBW436" s="755"/>
      <c r="DBX436" s="755"/>
      <c r="DBY436" s="755"/>
      <c r="DBZ436" s="755"/>
      <c r="DCA436" s="755"/>
      <c r="DCB436" s="755"/>
      <c r="DCC436" s="755"/>
      <c r="DCD436" s="755"/>
      <c r="DCE436" s="755"/>
      <c r="DCF436" s="755"/>
      <c r="DCG436" s="755"/>
      <c r="DCH436" s="755"/>
      <c r="DCI436" s="755"/>
      <c r="DCJ436" s="755"/>
      <c r="DCK436" s="755"/>
      <c r="DCL436" s="755"/>
      <c r="DCM436" s="755"/>
      <c r="DCN436" s="755"/>
      <c r="DCO436" s="755"/>
      <c r="DCP436" s="755"/>
      <c r="DCQ436" s="755"/>
      <c r="DCR436" s="755"/>
      <c r="DCS436" s="755"/>
      <c r="DCT436" s="755"/>
      <c r="DCU436" s="755"/>
      <c r="DCV436" s="755"/>
      <c r="DCW436" s="755"/>
      <c r="DCX436" s="755"/>
      <c r="DCY436" s="755"/>
      <c r="DCZ436" s="755"/>
      <c r="DDA436" s="755"/>
      <c r="DDB436" s="755"/>
      <c r="DDC436" s="755"/>
      <c r="DDD436" s="755"/>
      <c r="DDE436" s="755"/>
      <c r="DDF436" s="755"/>
      <c r="DDG436" s="755"/>
      <c r="DDH436" s="755"/>
      <c r="DDI436" s="755"/>
      <c r="DDJ436" s="755"/>
      <c r="DDK436" s="755"/>
      <c r="DDL436" s="755"/>
      <c r="DDM436" s="755"/>
      <c r="DDN436" s="755"/>
      <c r="DDO436" s="755"/>
      <c r="DDP436" s="755"/>
      <c r="DDQ436" s="755"/>
      <c r="DDR436" s="755"/>
      <c r="DDS436" s="755"/>
      <c r="DDT436" s="755"/>
      <c r="DDU436" s="755"/>
      <c r="DDV436" s="755"/>
      <c r="DDW436" s="755"/>
      <c r="DDX436" s="755"/>
      <c r="DDY436" s="755"/>
      <c r="DDZ436" s="755"/>
      <c r="DEA436" s="755"/>
      <c r="DEB436" s="755"/>
      <c r="DEC436" s="755"/>
      <c r="DED436" s="755"/>
      <c r="DEE436" s="755"/>
      <c r="DEF436" s="755"/>
      <c r="DEG436" s="755"/>
      <c r="DEH436" s="755"/>
      <c r="DEI436" s="755"/>
      <c r="DEJ436" s="755"/>
      <c r="DEK436" s="755"/>
      <c r="DEL436" s="755"/>
      <c r="DEM436" s="755"/>
      <c r="DEN436" s="755"/>
      <c r="DEO436" s="755"/>
      <c r="DEP436" s="755"/>
      <c r="DEQ436" s="755"/>
      <c r="DER436" s="755"/>
      <c r="DES436" s="755"/>
      <c r="DET436" s="755"/>
      <c r="DEU436" s="755"/>
      <c r="DEV436" s="755"/>
      <c r="DEW436" s="755"/>
      <c r="DEX436" s="755"/>
      <c r="DEY436" s="755"/>
      <c r="DEZ436" s="755"/>
      <c r="DFA436" s="755"/>
      <c r="DFB436" s="755"/>
      <c r="DFC436" s="755"/>
      <c r="DFD436" s="755"/>
      <c r="DFE436" s="755"/>
      <c r="DFF436" s="755"/>
      <c r="DFG436" s="755"/>
      <c r="DFH436" s="755"/>
      <c r="DFI436" s="755"/>
      <c r="DFJ436" s="755"/>
      <c r="DFK436" s="755"/>
      <c r="DFL436" s="755"/>
      <c r="DFM436" s="755"/>
      <c r="DFN436" s="755"/>
      <c r="DFO436" s="755"/>
      <c r="DFP436" s="755"/>
      <c r="DFQ436" s="755"/>
      <c r="DFR436" s="755"/>
      <c r="DFS436" s="755"/>
      <c r="DFT436" s="755"/>
      <c r="DFU436" s="755"/>
      <c r="DFV436" s="755"/>
      <c r="DFW436" s="755"/>
      <c r="DFX436" s="755"/>
      <c r="DFY436" s="755"/>
      <c r="DFZ436" s="755"/>
      <c r="DGA436" s="755"/>
      <c r="DGB436" s="755"/>
      <c r="DGC436" s="755"/>
      <c r="DGD436" s="755"/>
      <c r="DGE436" s="755"/>
      <c r="DGF436" s="755"/>
      <c r="DGG436" s="755"/>
      <c r="DGH436" s="755"/>
      <c r="DGI436" s="755"/>
      <c r="DGJ436" s="755"/>
      <c r="DGK436" s="755"/>
      <c r="DGL436" s="755"/>
      <c r="DGM436" s="755"/>
      <c r="DGN436" s="755"/>
      <c r="DGO436" s="755"/>
      <c r="DGP436" s="755"/>
      <c r="DGQ436" s="755"/>
      <c r="DGR436" s="755"/>
      <c r="DGS436" s="755"/>
      <c r="DGT436" s="755"/>
      <c r="DGU436" s="755"/>
      <c r="DGV436" s="755"/>
      <c r="DGW436" s="755"/>
      <c r="DGX436" s="755"/>
      <c r="DGY436" s="755"/>
      <c r="DGZ436" s="755"/>
      <c r="DHA436" s="755"/>
      <c r="DHB436" s="755"/>
      <c r="DHC436" s="755"/>
      <c r="DHD436" s="755"/>
      <c r="DHE436" s="755"/>
      <c r="DHF436" s="755"/>
      <c r="DHG436" s="755"/>
      <c r="DHH436" s="755"/>
      <c r="DHI436" s="755"/>
      <c r="DHJ436" s="755"/>
      <c r="DHK436" s="755"/>
      <c r="DHL436" s="755"/>
      <c r="DHM436" s="755"/>
      <c r="DHN436" s="755"/>
      <c r="DHO436" s="755"/>
      <c r="DHP436" s="755"/>
      <c r="DHQ436" s="755"/>
      <c r="DHR436" s="755"/>
      <c r="DHS436" s="755"/>
      <c r="DHT436" s="755"/>
      <c r="DHU436" s="755"/>
      <c r="DHV436" s="755"/>
      <c r="DHW436" s="755"/>
      <c r="DHX436" s="755"/>
      <c r="DHY436" s="755"/>
      <c r="DHZ436" s="755"/>
      <c r="DIA436" s="755"/>
      <c r="DIB436" s="755"/>
      <c r="DIC436" s="755"/>
      <c r="DID436" s="755"/>
      <c r="DIE436" s="755"/>
      <c r="DIF436" s="755"/>
      <c r="DIG436" s="755"/>
      <c r="DIH436" s="755"/>
      <c r="DII436" s="755"/>
      <c r="DIJ436" s="755"/>
      <c r="DIK436" s="755"/>
      <c r="DIL436" s="755"/>
      <c r="DIM436" s="755"/>
      <c r="DIN436" s="755"/>
      <c r="DIO436" s="755"/>
      <c r="DIP436" s="755"/>
      <c r="DIQ436" s="755"/>
      <c r="DIR436" s="755"/>
      <c r="DIS436" s="755"/>
      <c r="DIT436" s="755"/>
      <c r="DIU436" s="755"/>
      <c r="DIV436" s="755"/>
      <c r="DIW436" s="755"/>
      <c r="DIX436" s="755"/>
      <c r="DIY436" s="755"/>
      <c r="DIZ436" s="755"/>
      <c r="DJA436" s="755"/>
      <c r="DJB436" s="755"/>
      <c r="DJC436" s="755"/>
      <c r="DJD436" s="755"/>
      <c r="DJE436" s="755"/>
      <c r="DJF436" s="755"/>
      <c r="DJG436" s="755"/>
      <c r="DJH436" s="755"/>
      <c r="DJI436" s="755"/>
      <c r="DJJ436" s="755"/>
      <c r="DJK436" s="755"/>
      <c r="DJL436" s="755"/>
      <c r="DJM436" s="755"/>
      <c r="DJN436" s="755"/>
      <c r="DJO436" s="755"/>
      <c r="DJP436" s="755"/>
      <c r="DJQ436" s="755"/>
      <c r="DJR436" s="755"/>
      <c r="DJS436" s="755"/>
      <c r="DJT436" s="755"/>
      <c r="DJU436" s="755"/>
      <c r="DJV436" s="755"/>
      <c r="DJW436" s="755"/>
      <c r="DJX436" s="755"/>
      <c r="DJY436" s="755"/>
      <c r="DJZ436" s="755"/>
      <c r="DKA436" s="755"/>
      <c r="DKB436" s="755"/>
      <c r="DKC436" s="755"/>
      <c r="DKD436" s="755"/>
      <c r="DKE436" s="755"/>
      <c r="DKF436" s="755"/>
      <c r="DKG436" s="755"/>
      <c r="DKH436" s="755"/>
      <c r="DKI436" s="755"/>
      <c r="DKJ436" s="755"/>
      <c r="DKK436" s="755"/>
      <c r="DKL436" s="755"/>
      <c r="DKM436" s="755"/>
      <c r="DKN436" s="755"/>
      <c r="DKO436" s="755"/>
      <c r="DKP436" s="755"/>
      <c r="DKQ436" s="755"/>
      <c r="DKR436" s="755"/>
      <c r="DKS436" s="755"/>
      <c r="DKT436" s="755"/>
      <c r="DKU436" s="755"/>
      <c r="DKV436" s="755"/>
      <c r="DKW436" s="755"/>
      <c r="DKX436" s="755"/>
      <c r="DKY436" s="755"/>
      <c r="DKZ436" s="755"/>
      <c r="DLA436" s="755"/>
      <c r="DLB436" s="755"/>
      <c r="DLC436" s="755"/>
      <c r="DLD436" s="755"/>
      <c r="DLE436" s="755"/>
      <c r="DLF436" s="755"/>
      <c r="DLG436" s="755"/>
      <c r="DLH436" s="755"/>
      <c r="DLI436" s="755"/>
      <c r="DLJ436" s="755"/>
      <c r="DLK436" s="755"/>
      <c r="DLL436" s="755"/>
      <c r="DLM436" s="755"/>
      <c r="DLN436" s="755"/>
      <c r="DLO436" s="755"/>
      <c r="DLP436" s="755"/>
      <c r="DLQ436" s="755"/>
      <c r="DLR436" s="755"/>
      <c r="DLS436" s="755"/>
      <c r="DLT436" s="755"/>
      <c r="DLU436" s="755"/>
      <c r="DLV436" s="755"/>
      <c r="DLW436" s="755"/>
      <c r="DLX436" s="755"/>
      <c r="DLY436" s="755"/>
      <c r="DLZ436" s="755"/>
      <c r="DMA436" s="755"/>
      <c r="DMB436" s="755"/>
      <c r="DMC436" s="755"/>
      <c r="DMD436" s="755"/>
      <c r="DME436" s="755"/>
      <c r="DMF436" s="755"/>
      <c r="DMG436" s="755"/>
      <c r="DMH436" s="755"/>
      <c r="DMI436" s="755"/>
      <c r="DMJ436" s="755"/>
      <c r="DMK436" s="755"/>
      <c r="DML436" s="755"/>
      <c r="DMM436" s="755"/>
      <c r="DMN436" s="755"/>
      <c r="DMO436" s="755"/>
      <c r="DMP436" s="755"/>
      <c r="DMQ436" s="755"/>
      <c r="DMR436" s="755"/>
      <c r="DMS436" s="755"/>
      <c r="DMT436" s="755"/>
      <c r="DMU436" s="755"/>
      <c r="DMV436" s="755"/>
      <c r="DMW436" s="755"/>
      <c r="DMX436" s="755"/>
      <c r="DMY436" s="755"/>
      <c r="DMZ436" s="755"/>
      <c r="DNA436" s="755"/>
      <c r="DNB436" s="755"/>
      <c r="DNC436" s="755"/>
      <c r="DND436" s="755"/>
      <c r="DNE436" s="755"/>
      <c r="DNF436" s="755"/>
      <c r="DNG436" s="755"/>
      <c r="DNH436" s="755"/>
      <c r="DNI436" s="755"/>
      <c r="DNJ436" s="755"/>
      <c r="DNK436" s="755"/>
      <c r="DNL436" s="755"/>
      <c r="DNM436" s="755"/>
      <c r="DNN436" s="755"/>
      <c r="DNO436" s="755"/>
      <c r="DNP436" s="755"/>
      <c r="DNQ436" s="755"/>
      <c r="DNR436" s="755"/>
      <c r="DNS436" s="755"/>
      <c r="DNT436" s="755"/>
      <c r="DNU436" s="755"/>
      <c r="DNV436" s="755"/>
      <c r="DNW436" s="755"/>
      <c r="DNX436" s="755"/>
      <c r="DNY436" s="755"/>
      <c r="DNZ436" s="755"/>
      <c r="DOA436" s="755"/>
      <c r="DOB436" s="755"/>
      <c r="DOC436" s="755"/>
      <c r="DOD436" s="755"/>
      <c r="DOE436" s="755"/>
      <c r="DOF436" s="755"/>
      <c r="DOG436" s="755"/>
      <c r="DOH436" s="755"/>
      <c r="DOI436" s="755"/>
      <c r="DOJ436" s="755"/>
      <c r="DOK436" s="755"/>
      <c r="DOL436" s="755"/>
      <c r="DOM436" s="755"/>
      <c r="DON436" s="755"/>
      <c r="DOO436" s="755"/>
      <c r="DOP436" s="755"/>
      <c r="DOQ436" s="755"/>
      <c r="DOR436" s="755"/>
      <c r="DOS436" s="755"/>
      <c r="DOT436" s="755"/>
      <c r="DOU436" s="755"/>
      <c r="DOV436" s="755"/>
      <c r="DOW436" s="755"/>
      <c r="DOX436" s="755"/>
      <c r="DOY436" s="755"/>
      <c r="DOZ436" s="755"/>
      <c r="DPA436" s="755"/>
      <c r="DPB436" s="755"/>
      <c r="DPC436" s="755"/>
      <c r="DPD436" s="755"/>
      <c r="DPE436" s="755"/>
      <c r="DPF436" s="755"/>
      <c r="DPG436" s="755"/>
      <c r="DPH436" s="755"/>
      <c r="DPI436" s="755"/>
      <c r="DPJ436" s="755"/>
      <c r="DPK436" s="755"/>
      <c r="DPL436" s="755"/>
      <c r="DPM436" s="755"/>
      <c r="DPN436" s="755"/>
      <c r="DPO436" s="755"/>
      <c r="DPP436" s="755"/>
      <c r="DPQ436" s="755"/>
      <c r="DPR436" s="755"/>
      <c r="DPS436" s="755"/>
      <c r="DPT436" s="755"/>
      <c r="DPU436" s="755"/>
      <c r="DPV436" s="755"/>
      <c r="DPW436" s="755"/>
      <c r="DPX436" s="755"/>
      <c r="DPY436" s="755"/>
      <c r="DPZ436" s="755"/>
      <c r="DQA436" s="755"/>
      <c r="DQB436" s="755"/>
      <c r="DQC436" s="755"/>
      <c r="DQD436" s="755"/>
      <c r="DQE436" s="755"/>
      <c r="DQF436" s="755"/>
      <c r="DQG436" s="755"/>
      <c r="DQH436" s="755"/>
      <c r="DQI436" s="755"/>
      <c r="DQJ436" s="755"/>
      <c r="DQK436" s="755"/>
      <c r="DQL436" s="755"/>
      <c r="DQM436" s="755"/>
      <c r="DQN436" s="755"/>
      <c r="DQO436" s="755"/>
      <c r="DQP436" s="755"/>
      <c r="DQQ436" s="755"/>
      <c r="DQR436" s="755"/>
      <c r="DQS436" s="755"/>
      <c r="DQT436" s="755"/>
      <c r="DQU436" s="755"/>
      <c r="DQV436" s="755"/>
      <c r="DQW436" s="755"/>
      <c r="DQX436" s="755"/>
      <c r="DQY436" s="755"/>
      <c r="DQZ436" s="755"/>
      <c r="DRA436" s="755"/>
      <c r="DRB436" s="755"/>
      <c r="DRC436" s="755"/>
      <c r="DRD436" s="755"/>
      <c r="DRE436" s="755"/>
      <c r="DRF436" s="755"/>
      <c r="DRG436" s="755"/>
      <c r="DRH436" s="755"/>
      <c r="DRI436" s="755"/>
      <c r="DRJ436" s="755"/>
      <c r="DRK436" s="755"/>
      <c r="DRL436" s="755"/>
      <c r="DRM436" s="755"/>
      <c r="DRN436" s="755"/>
      <c r="DRO436" s="755"/>
      <c r="DRP436" s="755"/>
      <c r="DRQ436" s="755"/>
      <c r="DRR436" s="755"/>
      <c r="DRS436" s="755"/>
      <c r="DRT436" s="755"/>
      <c r="DRU436" s="755"/>
      <c r="DRV436" s="755"/>
      <c r="DRW436" s="755"/>
      <c r="DRX436" s="755"/>
      <c r="DRY436" s="755"/>
      <c r="DRZ436" s="755"/>
      <c r="DSA436" s="755"/>
      <c r="DSB436" s="755"/>
      <c r="DSC436" s="755"/>
      <c r="DSD436" s="755"/>
      <c r="DSE436" s="755"/>
      <c r="DSF436" s="755"/>
      <c r="DSG436" s="755"/>
      <c r="DSH436" s="755"/>
      <c r="DSI436" s="755"/>
      <c r="DSJ436" s="755"/>
      <c r="DSK436" s="755"/>
      <c r="DSL436" s="755"/>
      <c r="DSM436" s="755"/>
      <c r="DSN436" s="755"/>
      <c r="DSO436" s="755"/>
      <c r="DSP436" s="755"/>
      <c r="DSQ436" s="755"/>
      <c r="DSR436" s="755"/>
      <c r="DSS436" s="755"/>
      <c r="DST436" s="755"/>
      <c r="DSU436" s="755"/>
      <c r="DSV436" s="755"/>
      <c r="DSW436" s="755"/>
      <c r="DSX436" s="755"/>
      <c r="DSY436" s="755"/>
      <c r="DSZ436" s="755"/>
      <c r="DTA436" s="755"/>
      <c r="DTB436" s="755"/>
      <c r="DTC436" s="755"/>
      <c r="DTD436" s="755"/>
      <c r="DTE436" s="755"/>
      <c r="DTF436" s="755"/>
      <c r="DTG436" s="755"/>
      <c r="DTH436" s="755"/>
      <c r="DTI436" s="755"/>
      <c r="DTJ436" s="755"/>
      <c r="DTK436" s="755"/>
      <c r="DTL436" s="755"/>
      <c r="DTM436" s="755"/>
      <c r="DTN436" s="755"/>
      <c r="DTO436" s="755"/>
      <c r="DTP436" s="755"/>
      <c r="DTQ436" s="755"/>
      <c r="DTR436" s="755"/>
      <c r="DTS436" s="755"/>
      <c r="DTT436" s="755"/>
      <c r="DTU436" s="755"/>
      <c r="DTV436" s="755"/>
      <c r="DTW436" s="755"/>
      <c r="DTX436" s="755"/>
      <c r="DTY436" s="755"/>
      <c r="DTZ436" s="755"/>
      <c r="DUA436" s="755"/>
      <c r="DUB436" s="755"/>
      <c r="DUC436" s="755"/>
      <c r="DUD436" s="755"/>
      <c r="DUE436" s="755"/>
      <c r="DUF436" s="755"/>
      <c r="DUG436" s="755"/>
      <c r="DUH436" s="755"/>
      <c r="DUI436" s="755"/>
      <c r="DUJ436" s="755"/>
      <c r="DUK436" s="755"/>
      <c r="DUL436" s="755"/>
      <c r="DUM436" s="755"/>
      <c r="DUN436" s="755"/>
      <c r="DUO436" s="755"/>
      <c r="DUP436" s="755"/>
      <c r="DUQ436" s="755"/>
      <c r="DUR436" s="755"/>
      <c r="DUS436" s="755"/>
      <c r="DUT436" s="755"/>
      <c r="DUU436" s="755"/>
      <c r="DUV436" s="755"/>
      <c r="DUW436" s="755"/>
      <c r="DUX436" s="755"/>
      <c r="DUY436" s="755"/>
      <c r="DUZ436" s="755"/>
      <c r="DVA436" s="755"/>
      <c r="DVB436" s="755"/>
      <c r="DVC436" s="755"/>
      <c r="DVD436" s="755"/>
      <c r="DVE436" s="755"/>
      <c r="DVF436" s="755"/>
      <c r="DVG436" s="755"/>
      <c r="DVH436" s="755"/>
      <c r="DVI436" s="755"/>
      <c r="DVJ436" s="755"/>
      <c r="DVK436" s="755"/>
      <c r="DVL436" s="755"/>
      <c r="DVM436" s="755"/>
      <c r="DVN436" s="755"/>
      <c r="DVO436" s="755"/>
      <c r="DVP436" s="755"/>
      <c r="DVQ436" s="755"/>
      <c r="DVR436" s="755"/>
      <c r="DVS436" s="755"/>
      <c r="DVT436" s="755"/>
      <c r="DVU436" s="755"/>
      <c r="DVV436" s="755"/>
      <c r="DVW436" s="755"/>
      <c r="DVX436" s="755"/>
      <c r="DVY436" s="755"/>
      <c r="DVZ436" s="755"/>
      <c r="DWA436" s="755"/>
      <c r="DWB436" s="755"/>
      <c r="DWC436" s="755"/>
      <c r="DWD436" s="755"/>
      <c r="DWE436" s="755"/>
      <c r="DWF436" s="755"/>
      <c r="DWG436" s="755"/>
      <c r="DWH436" s="755"/>
      <c r="DWI436" s="755"/>
      <c r="DWJ436" s="755"/>
      <c r="DWK436" s="755"/>
      <c r="DWL436" s="755"/>
      <c r="DWM436" s="755"/>
      <c r="DWN436" s="755"/>
      <c r="DWO436" s="755"/>
      <c r="DWP436" s="755"/>
      <c r="DWQ436" s="755"/>
      <c r="DWR436" s="755"/>
      <c r="DWS436" s="755"/>
      <c r="DWT436" s="755"/>
      <c r="DWU436" s="755"/>
      <c r="DWV436" s="755"/>
      <c r="DWW436" s="755"/>
      <c r="DWX436" s="755"/>
      <c r="DWY436" s="755"/>
      <c r="DWZ436" s="755"/>
      <c r="DXA436" s="755"/>
      <c r="DXB436" s="755"/>
      <c r="DXC436" s="755"/>
      <c r="DXD436" s="755"/>
      <c r="DXE436" s="755"/>
      <c r="DXF436" s="755"/>
      <c r="DXG436" s="755"/>
      <c r="DXH436" s="755"/>
      <c r="DXI436" s="755"/>
      <c r="DXJ436" s="755"/>
      <c r="DXK436" s="755"/>
      <c r="DXL436" s="755"/>
      <c r="DXM436" s="755"/>
      <c r="DXN436" s="755"/>
      <c r="DXO436" s="755"/>
      <c r="DXP436" s="755"/>
      <c r="DXQ436" s="755"/>
      <c r="DXR436" s="755"/>
      <c r="DXS436" s="755"/>
      <c r="DXT436" s="755"/>
      <c r="DXU436" s="755"/>
      <c r="DXV436" s="755"/>
      <c r="DXW436" s="755"/>
      <c r="DXX436" s="755"/>
      <c r="DXY436" s="755"/>
      <c r="DXZ436" s="755"/>
      <c r="DYA436" s="755"/>
      <c r="DYB436" s="755"/>
      <c r="DYC436" s="755"/>
      <c r="DYD436" s="755"/>
      <c r="DYE436" s="755"/>
      <c r="DYF436" s="755"/>
      <c r="DYG436" s="755"/>
      <c r="DYH436" s="755"/>
      <c r="DYI436" s="755"/>
      <c r="DYJ436" s="755"/>
      <c r="DYK436" s="755"/>
      <c r="DYL436" s="755"/>
      <c r="DYM436" s="755"/>
      <c r="DYN436" s="755"/>
      <c r="DYO436" s="755"/>
      <c r="DYP436" s="755"/>
      <c r="DYQ436" s="755"/>
      <c r="DYR436" s="755"/>
      <c r="DYS436" s="755"/>
      <c r="DYT436" s="755"/>
      <c r="DYU436" s="755"/>
      <c r="DYV436" s="755"/>
      <c r="DYW436" s="755"/>
      <c r="DYX436" s="755"/>
      <c r="DYY436" s="755"/>
      <c r="DYZ436" s="755"/>
      <c r="DZA436" s="755"/>
      <c r="DZB436" s="755"/>
      <c r="DZC436" s="755"/>
      <c r="DZD436" s="755"/>
      <c r="DZE436" s="755"/>
      <c r="DZF436" s="755"/>
      <c r="DZG436" s="755"/>
      <c r="DZH436" s="755"/>
      <c r="DZI436" s="755"/>
      <c r="DZJ436" s="755"/>
      <c r="DZK436" s="755"/>
      <c r="DZL436" s="755"/>
      <c r="DZM436" s="755"/>
      <c r="DZN436" s="755"/>
      <c r="DZO436" s="755"/>
      <c r="DZP436" s="755"/>
      <c r="DZQ436" s="755"/>
      <c r="DZR436" s="755"/>
      <c r="DZS436" s="755"/>
      <c r="DZT436" s="755"/>
      <c r="DZU436" s="755"/>
      <c r="DZV436" s="755"/>
      <c r="DZW436" s="755"/>
      <c r="DZX436" s="755"/>
      <c r="DZY436" s="755"/>
      <c r="DZZ436" s="755"/>
      <c r="EAA436" s="755"/>
      <c r="EAB436" s="755"/>
      <c r="EAC436" s="755"/>
      <c r="EAD436" s="755"/>
      <c r="EAE436" s="755"/>
      <c r="EAF436" s="755"/>
      <c r="EAG436" s="755"/>
      <c r="EAH436" s="755"/>
      <c r="EAI436" s="755"/>
      <c r="EAJ436" s="755"/>
      <c r="EAK436" s="755"/>
      <c r="EAL436" s="755"/>
      <c r="EAM436" s="755"/>
      <c r="EAN436" s="755"/>
      <c r="EAO436" s="755"/>
      <c r="EAP436" s="755"/>
      <c r="EAQ436" s="755"/>
      <c r="EAR436" s="755"/>
      <c r="EAS436" s="755"/>
      <c r="EAT436" s="755"/>
      <c r="EAU436" s="755"/>
      <c r="EAV436" s="755"/>
      <c r="EAW436" s="755"/>
      <c r="EAX436" s="755"/>
      <c r="EAY436" s="755"/>
      <c r="EAZ436" s="755"/>
      <c r="EBA436" s="755"/>
      <c r="EBB436" s="755"/>
      <c r="EBC436" s="755"/>
      <c r="EBD436" s="755"/>
      <c r="EBE436" s="755"/>
      <c r="EBF436" s="755"/>
      <c r="EBG436" s="755"/>
      <c r="EBH436" s="755"/>
      <c r="EBI436" s="755"/>
      <c r="EBJ436" s="755"/>
      <c r="EBK436" s="755"/>
      <c r="EBL436" s="755"/>
      <c r="EBM436" s="755"/>
      <c r="EBN436" s="755"/>
      <c r="EBO436" s="755"/>
      <c r="EBP436" s="755"/>
      <c r="EBQ436" s="755"/>
      <c r="EBR436" s="755"/>
      <c r="EBS436" s="755"/>
      <c r="EBT436" s="755"/>
      <c r="EBU436" s="755"/>
      <c r="EBV436" s="755"/>
      <c r="EBW436" s="755"/>
      <c r="EBX436" s="755"/>
      <c r="EBY436" s="755"/>
      <c r="EBZ436" s="755"/>
      <c r="ECA436" s="755"/>
      <c r="ECB436" s="755"/>
      <c r="ECC436" s="755"/>
      <c r="ECD436" s="755"/>
      <c r="ECE436" s="755"/>
      <c r="ECF436" s="755"/>
      <c r="ECG436" s="755"/>
      <c r="ECH436" s="755"/>
      <c r="ECI436" s="755"/>
      <c r="ECJ436" s="755"/>
      <c r="ECK436" s="755"/>
      <c r="ECL436" s="755"/>
      <c r="ECM436" s="755"/>
      <c r="ECN436" s="755"/>
      <c r="ECO436" s="755"/>
      <c r="ECP436" s="755"/>
      <c r="ECQ436" s="755"/>
      <c r="ECR436" s="755"/>
      <c r="ECS436" s="755"/>
      <c r="ECT436" s="755"/>
      <c r="ECU436" s="755"/>
      <c r="ECV436" s="755"/>
      <c r="ECW436" s="755"/>
      <c r="ECX436" s="755"/>
      <c r="ECY436" s="755"/>
      <c r="ECZ436" s="755"/>
      <c r="EDA436" s="755"/>
      <c r="EDB436" s="755"/>
      <c r="EDC436" s="755"/>
      <c r="EDD436" s="755"/>
      <c r="EDE436" s="755"/>
      <c r="EDF436" s="755"/>
      <c r="EDG436" s="755"/>
      <c r="EDH436" s="755"/>
      <c r="EDI436" s="755"/>
      <c r="EDJ436" s="755"/>
      <c r="EDK436" s="755"/>
      <c r="EDL436" s="755"/>
      <c r="EDM436" s="755"/>
      <c r="EDN436" s="755"/>
      <c r="EDO436" s="755"/>
      <c r="EDP436" s="755"/>
      <c r="EDQ436" s="755"/>
      <c r="EDR436" s="755"/>
      <c r="EDS436" s="755"/>
      <c r="EDT436" s="755"/>
      <c r="EDU436" s="755"/>
      <c r="EDV436" s="755"/>
      <c r="EDW436" s="755"/>
      <c r="EDX436" s="755"/>
      <c r="EDY436" s="755"/>
      <c r="EDZ436" s="755"/>
      <c r="EEA436" s="755"/>
      <c r="EEB436" s="755"/>
      <c r="EEC436" s="755"/>
      <c r="EED436" s="755"/>
      <c r="EEE436" s="755"/>
      <c r="EEF436" s="755"/>
      <c r="EEG436" s="755"/>
      <c r="EEH436" s="755"/>
      <c r="EEI436" s="755"/>
      <c r="EEJ436" s="755"/>
      <c r="EEK436" s="755"/>
      <c r="EEL436" s="755"/>
      <c r="EEM436" s="755"/>
      <c r="EEN436" s="755"/>
      <c r="EEO436" s="755"/>
      <c r="EEP436" s="755"/>
      <c r="EEQ436" s="755"/>
      <c r="EER436" s="755"/>
      <c r="EES436" s="755"/>
      <c r="EET436" s="755"/>
      <c r="EEU436" s="755"/>
      <c r="EEV436" s="755"/>
      <c r="EEW436" s="755"/>
      <c r="EEX436" s="755"/>
      <c r="EEY436" s="755"/>
      <c r="EEZ436" s="755"/>
      <c r="EFA436" s="755"/>
      <c r="EFB436" s="755"/>
      <c r="EFC436" s="755"/>
      <c r="EFD436" s="755"/>
      <c r="EFE436" s="755"/>
      <c r="EFF436" s="755"/>
      <c r="EFG436" s="755"/>
      <c r="EFH436" s="755"/>
      <c r="EFI436" s="755"/>
      <c r="EFJ436" s="755"/>
      <c r="EFK436" s="755"/>
      <c r="EFL436" s="755"/>
      <c r="EFM436" s="755"/>
      <c r="EFN436" s="755"/>
      <c r="EFO436" s="755"/>
      <c r="EFP436" s="755"/>
      <c r="EFQ436" s="755"/>
      <c r="EFR436" s="755"/>
      <c r="EFS436" s="755"/>
      <c r="EFT436" s="755"/>
      <c r="EFU436" s="755"/>
      <c r="EFV436" s="755"/>
      <c r="EFW436" s="755"/>
      <c r="EFX436" s="755"/>
      <c r="EFY436" s="755"/>
      <c r="EFZ436" s="755"/>
      <c r="EGA436" s="755"/>
      <c r="EGB436" s="755"/>
      <c r="EGC436" s="755"/>
      <c r="EGD436" s="755"/>
      <c r="EGE436" s="755"/>
      <c r="EGF436" s="755"/>
      <c r="EGG436" s="755"/>
      <c r="EGH436" s="755"/>
      <c r="EGI436" s="755"/>
      <c r="EGJ436" s="755"/>
      <c r="EGK436" s="755"/>
      <c r="EGL436" s="755"/>
      <c r="EGM436" s="755"/>
      <c r="EGN436" s="755"/>
      <c r="EGO436" s="755"/>
      <c r="EGP436" s="755"/>
      <c r="EGQ436" s="755"/>
      <c r="EGR436" s="755"/>
      <c r="EGS436" s="755"/>
      <c r="EGT436" s="755"/>
      <c r="EGU436" s="755"/>
      <c r="EGV436" s="755"/>
      <c r="EGW436" s="755"/>
      <c r="EGX436" s="755"/>
      <c r="EGY436" s="755"/>
      <c r="EGZ436" s="755"/>
      <c r="EHA436" s="755"/>
      <c r="EHB436" s="755"/>
      <c r="EHC436" s="755"/>
      <c r="EHD436" s="755"/>
      <c r="EHE436" s="755"/>
      <c r="EHF436" s="755"/>
      <c r="EHG436" s="755"/>
      <c r="EHH436" s="755"/>
      <c r="EHI436" s="755"/>
      <c r="EHJ436" s="755"/>
      <c r="EHK436" s="755"/>
      <c r="EHL436" s="755"/>
      <c r="EHM436" s="755"/>
      <c r="EHN436" s="755"/>
      <c r="EHO436" s="755"/>
      <c r="EHP436" s="755"/>
      <c r="EHQ436" s="755"/>
      <c r="EHR436" s="755"/>
      <c r="EHS436" s="755"/>
      <c r="EHT436" s="755"/>
      <c r="EHU436" s="755"/>
      <c r="EHV436" s="755"/>
      <c r="EHW436" s="755"/>
      <c r="EHX436" s="755"/>
      <c r="EHY436" s="755"/>
      <c r="EHZ436" s="755"/>
      <c r="EIA436" s="755"/>
      <c r="EIB436" s="755"/>
      <c r="EIC436" s="755"/>
      <c r="EID436" s="755"/>
      <c r="EIE436" s="755"/>
      <c r="EIF436" s="755"/>
      <c r="EIG436" s="755"/>
      <c r="EIH436" s="755"/>
      <c r="EII436" s="755"/>
      <c r="EIJ436" s="755"/>
      <c r="EIK436" s="755"/>
      <c r="EIL436" s="755"/>
      <c r="EIM436" s="755"/>
      <c r="EIN436" s="755"/>
      <c r="EIO436" s="755"/>
      <c r="EIP436" s="755"/>
      <c r="EIQ436" s="755"/>
      <c r="EIR436" s="755"/>
      <c r="EIS436" s="755"/>
      <c r="EIT436" s="755"/>
      <c r="EIU436" s="755"/>
      <c r="EIV436" s="755"/>
      <c r="EIW436" s="755"/>
      <c r="EIX436" s="755"/>
      <c r="EIY436" s="755"/>
      <c r="EIZ436" s="755"/>
      <c r="EJA436" s="755"/>
      <c r="EJB436" s="755"/>
      <c r="EJC436" s="755"/>
      <c r="EJD436" s="755"/>
      <c r="EJE436" s="755"/>
      <c r="EJF436" s="755"/>
      <c r="EJG436" s="755"/>
      <c r="EJH436" s="755"/>
      <c r="EJI436" s="755"/>
      <c r="EJJ436" s="755"/>
      <c r="EJK436" s="755"/>
      <c r="EJL436" s="755"/>
      <c r="EJM436" s="755"/>
      <c r="EJN436" s="755"/>
      <c r="EJO436" s="755"/>
      <c r="EJP436" s="755"/>
      <c r="EJQ436" s="755"/>
      <c r="EJR436" s="755"/>
      <c r="EJS436" s="755"/>
      <c r="EJT436" s="755"/>
      <c r="EJU436" s="755"/>
      <c r="EJV436" s="755"/>
      <c r="EJW436" s="755"/>
      <c r="EJX436" s="755"/>
      <c r="EJY436" s="755"/>
      <c r="EJZ436" s="755"/>
      <c r="EKA436" s="755"/>
      <c r="EKB436" s="755"/>
      <c r="EKC436" s="755"/>
      <c r="EKD436" s="755"/>
      <c r="EKE436" s="755"/>
      <c r="EKF436" s="755"/>
      <c r="EKG436" s="755"/>
      <c r="EKH436" s="755"/>
      <c r="EKI436" s="755"/>
      <c r="EKJ436" s="755"/>
      <c r="EKK436" s="755"/>
      <c r="EKL436" s="755"/>
      <c r="EKM436" s="755"/>
      <c r="EKN436" s="755"/>
      <c r="EKO436" s="755"/>
      <c r="EKP436" s="755"/>
      <c r="EKQ436" s="755"/>
      <c r="EKR436" s="755"/>
      <c r="EKS436" s="755"/>
      <c r="EKT436" s="755"/>
      <c r="EKU436" s="755"/>
      <c r="EKV436" s="755"/>
      <c r="EKW436" s="755"/>
      <c r="EKX436" s="755"/>
      <c r="EKY436" s="755"/>
      <c r="EKZ436" s="755"/>
      <c r="ELA436" s="755"/>
      <c r="ELB436" s="755"/>
      <c r="ELC436" s="755"/>
      <c r="ELD436" s="755"/>
      <c r="ELE436" s="755"/>
      <c r="ELF436" s="755"/>
      <c r="ELG436" s="755"/>
      <c r="ELH436" s="755"/>
      <c r="ELI436" s="755"/>
      <c r="ELJ436" s="755"/>
      <c r="ELK436" s="755"/>
      <c r="ELL436" s="755"/>
      <c r="ELM436" s="755"/>
      <c r="ELN436" s="755"/>
      <c r="ELO436" s="755"/>
      <c r="ELP436" s="755"/>
      <c r="ELQ436" s="755"/>
      <c r="ELR436" s="755"/>
      <c r="ELS436" s="755"/>
      <c r="ELT436" s="755"/>
      <c r="ELU436" s="755"/>
      <c r="ELV436" s="755"/>
      <c r="ELW436" s="755"/>
      <c r="ELX436" s="755"/>
      <c r="ELY436" s="755"/>
      <c r="ELZ436" s="755"/>
      <c r="EMA436" s="755"/>
      <c r="EMB436" s="755"/>
      <c r="EMC436" s="755"/>
      <c r="EMD436" s="755"/>
      <c r="EME436" s="755"/>
      <c r="EMF436" s="755"/>
      <c r="EMG436" s="755"/>
      <c r="EMH436" s="755"/>
      <c r="EMI436" s="755"/>
      <c r="EMJ436" s="755"/>
      <c r="EMK436" s="755"/>
      <c r="EML436" s="755"/>
      <c r="EMM436" s="755"/>
      <c r="EMN436" s="755"/>
      <c r="EMO436" s="755"/>
      <c r="EMP436" s="755"/>
      <c r="EMQ436" s="755"/>
      <c r="EMR436" s="755"/>
      <c r="EMS436" s="755"/>
      <c r="EMT436" s="755"/>
      <c r="EMU436" s="755"/>
      <c r="EMV436" s="755"/>
      <c r="EMW436" s="755"/>
      <c r="EMX436" s="755"/>
      <c r="EMY436" s="755"/>
      <c r="EMZ436" s="755"/>
      <c r="ENA436" s="755"/>
      <c r="ENB436" s="755"/>
      <c r="ENC436" s="755"/>
      <c r="END436" s="755"/>
      <c r="ENE436" s="755"/>
      <c r="ENF436" s="755"/>
      <c r="ENG436" s="755"/>
      <c r="ENH436" s="755"/>
      <c r="ENI436" s="755"/>
      <c r="ENJ436" s="755"/>
      <c r="ENK436" s="755"/>
      <c r="ENL436" s="755"/>
      <c r="ENM436" s="755"/>
      <c r="ENN436" s="755"/>
      <c r="ENO436" s="755"/>
      <c r="ENP436" s="755"/>
      <c r="ENQ436" s="755"/>
      <c r="ENR436" s="755"/>
      <c r="ENS436" s="755"/>
      <c r="ENT436" s="755"/>
      <c r="ENU436" s="755"/>
      <c r="ENV436" s="755"/>
      <c r="ENW436" s="755"/>
      <c r="ENX436" s="755"/>
      <c r="ENY436" s="755"/>
      <c r="ENZ436" s="755"/>
      <c r="EOA436" s="755"/>
      <c r="EOB436" s="755"/>
      <c r="EOC436" s="755"/>
      <c r="EOD436" s="755"/>
      <c r="EOE436" s="755"/>
      <c r="EOF436" s="755"/>
      <c r="EOG436" s="755"/>
      <c r="EOH436" s="755"/>
      <c r="EOI436" s="755"/>
      <c r="EOJ436" s="755"/>
      <c r="EOK436" s="755"/>
      <c r="EOL436" s="755"/>
      <c r="EOM436" s="755"/>
      <c r="EON436" s="755"/>
      <c r="EOO436" s="755"/>
      <c r="EOP436" s="755"/>
      <c r="EOQ436" s="755"/>
      <c r="EOR436" s="755"/>
      <c r="EOS436" s="755"/>
      <c r="EOT436" s="755"/>
      <c r="EOU436" s="755"/>
      <c r="EOV436" s="755"/>
      <c r="EOW436" s="755"/>
      <c r="EOX436" s="755"/>
      <c r="EOY436" s="755"/>
      <c r="EOZ436" s="755"/>
      <c r="EPA436" s="755"/>
      <c r="EPB436" s="755"/>
      <c r="EPC436" s="755"/>
      <c r="EPD436" s="755"/>
      <c r="EPE436" s="755"/>
      <c r="EPF436" s="755"/>
      <c r="EPG436" s="755"/>
      <c r="EPH436" s="755"/>
      <c r="EPI436" s="755"/>
      <c r="EPJ436" s="755"/>
      <c r="EPK436" s="755"/>
      <c r="EPL436" s="755"/>
      <c r="EPM436" s="755"/>
      <c r="EPN436" s="755"/>
      <c r="EPO436" s="755"/>
      <c r="EPP436" s="755"/>
      <c r="EPQ436" s="755"/>
      <c r="EPR436" s="755"/>
      <c r="EPS436" s="755"/>
      <c r="EPT436" s="755"/>
      <c r="EPU436" s="755"/>
      <c r="EPV436" s="755"/>
      <c r="EPW436" s="755"/>
      <c r="EPX436" s="755"/>
      <c r="EPY436" s="755"/>
      <c r="EPZ436" s="755"/>
      <c r="EQA436" s="755"/>
      <c r="EQB436" s="755"/>
      <c r="EQC436" s="755"/>
      <c r="EQD436" s="755"/>
      <c r="EQE436" s="755"/>
      <c r="EQF436" s="755"/>
      <c r="EQG436" s="755"/>
      <c r="EQH436" s="755"/>
      <c r="EQI436" s="755"/>
      <c r="EQJ436" s="755"/>
      <c r="EQK436" s="755"/>
      <c r="EQL436" s="755"/>
      <c r="EQM436" s="755"/>
      <c r="EQN436" s="755"/>
      <c r="EQO436" s="755"/>
      <c r="EQP436" s="755"/>
      <c r="EQQ436" s="755"/>
      <c r="EQR436" s="755"/>
      <c r="EQS436" s="755"/>
      <c r="EQT436" s="755"/>
      <c r="EQU436" s="755"/>
      <c r="EQV436" s="755"/>
      <c r="EQW436" s="755"/>
      <c r="EQX436" s="755"/>
      <c r="EQY436" s="755"/>
      <c r="EQZ436" s="755"/>
      <c r="ERA436" s="755"/>
      <c r="ERB436" s="755"/>
      <c r="ERC436" s="755"/>
      <c r="ERD436" s="755"/>
      <c r="ERE436" s="755"/>
      <c r="ERF436" s="755"/>
      <c r="ERG436" s="755"/>
      <c r="ERH436" s="755"/>
      <c r="ERI436" s="755"/>
      <c r="ERJ436" s="755"/>
      <c r="ERK436" s="755"/>
      <c r="ERL436" s="755"/>
      <c r="ERM436" s="755"/>
      <c r="ERN436" s="755"/>
      <c r="ERO436" s="755"/>
      <c r="ERP436" s="755"/>
      <c r="ERQ436" s="755"/>
      <c r="ERR436" s="755"/>
      <c r="ERS436" s="755"/>
      <c r="ERT436" s="755"/>
      <c r="ERU436" s="755"/>
      <c r="ERV436" s="755"/>
      <c r="ERW436" s="755"/>
      <c r="ERX436" s="755"/>
      <c r="ERY436" s="755"/>
      <c r="ERZ436" s="755"/>
      <c r="ESA436" s="755"/>
      <c r="ESB436" s="755"/>
      <c r="ESC436" s="755"/>
      <c r="ESD436" s="755"/>
      <c r="ESE436" s="755"/>
      <c r="ESF436" s="755"/>
      <c r="ESG436" s="755"/>
      <c r="ESH436" s="755"/>
      <c r="ESI436" s="755"/>
      <c r="ESJ436" s="755"/>
      <c r="ESK436" s="755"/>
      <c r="ESL436" s="755"/>
      <c r="ESM436" s="755"/>
      <c r="ESN436" s="755"/>
      <c r="ESO436" s="755"/>
      <c r="ESP436" s="755"/>
      <c r="ESQ436" s="755"/>
      <c r="ESR436" s="755"/>
      <c r="ESS436" s="755"/>
      <c r="EST436" s="755"/>
      <c r="ESU436" s="755"/>
      <c r="ESV436" s="755"/>
      <c r="ESW436" s="755"/>
      <c r="ESX436" s="755"/>
      <c r="ESY436" s="755"/>
      <c r="ESZ436" s="755"/>
      <c r="ETA436" s="755"/>
      <c r="ETB436" s="755"/>
      <c r="ETC436" s="755"/>
      <c r="ETD436" s="755"/>
      <c r="ETE436" s="755"/>
      <c r="ETF436" s="755"/>
      <c r="ETG436" s="755"/>
      <c r="ETH436" s="755"/>
      <c r="ETI436" s="755"/>
      <c r="ETJ436" s="755"/>
      <c r="ETK436" s="755"/>
      <c r="ETL436" s="755"/>
      <c r="ETM436" s="755"/>
      <c r="ETN436" s="755"/>
      <c r="ETO436" s="755"/>
      <c r="ETP436" s="755"/>
      <c r="ETQ436" s="755"/>
      <c r="ETR436" s="755"/>
      <c r="ETS436" s="755"/>
      <c r="ETT436" s="755"/>
      <c r="ETU436" s="755"/>
      <c r="ETV436" s="755"/>
      <c r="ETW436" s="755"/>
      <c r="ETX436" s="755"/>
      <c r="ETY436" s="755"/>
      <c r="ETZ436" s="755"/>
      <c r="EUA436" s="755"/>
      <c r="EUB436" s="755"/>
      <c r="EUC436" s="755"/>
      <c r="EUD436" s="755"/>
      <c r="EUE436" s="755"/>
      <c r="EUF436" s="755"/>
      <c r="EUG436" s="755"/>
      <c r="EUH436" s="755"/>
      <c r="EUI436" s="755"/>
      <c r="EUJ436" s="755"/>
      <c r="EUK436" s="755"/>
      <c r="EUL436" s="755"/>
      <c r="EUM436" s="755"/>
      <c r="EUN436" s="755"/>
      <c r="EUO436" s="755"/>
      <c r="EUP436" s="755"/>
      <c r="EUQ436" s="755"/>
      <c r="EUR436" s="755"/>
      <c r="EUS436" s="755"/>
      <c r="EUT436" s="755"/>
      <c r="EUU436" s="755"/>
      <c r="EUV436" s="755"/>
      <c r="EUW436" s="755"/>
      <c r="EUX436" s="755"/>
      <c r="EUY436" s="755"/>
      <c r="EUZ436" s="755"/>
      <c r="EVA436" s="755"/>
      <c r="EVB436" s="755"/>
      <c r="EVC436" s="755"/>
      <c r="EVD436" s="755"/>
      <c r="EVE436" s="755"/>
      <c r="EVF436" s="755"/>
      <c r="EVG436" s="755"/>
      <c r="EVH436" s="755"/>
      <c r="EVI436" s="755"/>
      <c r="EVJ436" s="755"/>
      <c r="EVK436" s="755"/>
      <c r="EVL436" s="755"/>
      <c r="EVM436" s="755"/>
      <c r="EVN436" s="755"/>
      <c r="EVO436" s="755"/>
      <c r="EVP436" s="755"/>
      <c r="EVQ436" s="755"/>
      <c r="EVR436" s="755"/>
      <c r="EVS436" s="755"/>
      <c r="EVT436" s="755"/>
      <c r="EVU436" s="755"/>
      <c r="EVV436" s="755"/>
      <c r="EVW436" s="755"/>
      <c r="EVX436" s="755"/>
      <c r="EVY436" s="755"/>
      <c r="EVZ436" s="755"/>
      <c r="EWA436" s="755"/>
      <c r="EWB436" s="755"/>
      <c r="EWC436" s="755"/>
      <c r="EWD436" s="755"/>
      <c r="EWE436" s="755"/>
      <c r="EWF436" s="755"/>
      <c r="EWG436" s="755"/>
      <c r="EWH436" s="755"/>
      <c r="EWI436" s="755"/>
      <c r="EWJ436" s="755"/>
      <c r="EWK436" s="755"/>
      <c r="EWL436" s="755"/>
      <c r="EWM436" s="755"/>
      <c r="EWN436" s="755"/>
      <c r="EWO436" s="755"/>
      <c r="EWP436" s="755"/>
      <c r="EWQ436" s="755"/>
      <c r="EWR436" s="755"/>
      <c r="EWS436" s="755"/>
      <c r="EWT436" s="755"/>
      <c r="EWU436" s="755"/>
      <c r="EWV436" s="755"/>
      <c r="EWW436" s="755"/>
      <c r="EWX436" s="755"/>
      <c r="EWY436" s="755"/>
      <c r="EWZ436" s="755"/>
      <c r="EXA436" s="755"/>
      <c r="EXB436" s="755"/>
      <c r="EXC436" s="755"/>
      <c r="EXD436" s="755"/>
      <c r="EXE436" s="755"/>
      <c r="EXF436" s="755"/>
      <c r="EXG436" s="755"/>
      <c r="EXH436" s="755"/>
      <c r="EXI436" s="755"/>
      <c r="EXJ436" s="755"/>
      <c r="EXK436" s="755"/>
      <c r="EXL436" s="755"/>
      <c r="EXM436" s="755"/>
      <c r="EXN436" s="755"/>
      <c r="EXO436" s="755"/>
      <c r="EXP436" s="755"/>
      <c r="EXQ436" s="755"/>
      <c r="EXR436" s="755"/>
      <c r="EXS436" s="755"/>
      <c r="EXT436" s="755"/>
      <c r="EXU436" s="755"/>
      <c r="EXV436" s="755"/>
      <c r="EXW436" s="755"/>
      <c r="EXX436" s="755"/>
      <c r="EXY436" s="755"/>
      <c r="EXZ436" s="755"/>
      <c r="EYA436" s="755"/>
      <c r="EYB436" s="755"/>
      <c r="EYC436" s="755"/>
      <c r="EYD436" s="755"/>
      <c r="EYE436" s="755"/>
      <c r="EYF436" s="755"/>
      <c r="EYG436" s="755"/>
      <c r="EYH436" s="755"/>
      <c r="EYI436" s="755"/>
      <c r="EYJ436" s="755"/>
      <c r="EYK436" s="755"/>
      <c r="EYL436" s="755"/>
      <c r="EYM436" s="755"/>
      <c r="EYN436" s="755"/>
      <c r="EYO436" s="755"/>
      <c r="EYP436" s="755"/>
      <c r="EYQ436" s="755"/>
      <c r="EYR436" s="755"/>
      <c r="EYS436" s="755"/>
      <c r="EYT436" s="755"/>
      <c r="EYU436" s="755"/>
      <c r="EYV436" s="755"/>
      <c r="EYW436" s="755"/>
      <c r="EYX436" s="755"/>
      <c r="EYY436" s="755"/>
      <c r="EYZ436" s="755"/>
      <c r="EZA436" s="755"/>
      <c r="EZB436" s="755"/>
      <c r="EZC436" s="755"/>
      <c r="EZD436" s="755"/>
      <c r="EZE436" s="755"/>
      <c r="EZF436" s="755"/>
      <c r="EZG436" s="755"/>
      <c r="EZH436" s="755"/>
      <c r="EZI436" s="755"/>
      <c r="EZJ436" s="755"/>
      <c r="EZK436" s="755"/>
      <c r="EZL436" s="755"/>
      <c r="EZM436" s="755"/>
      <c r="EZN436" s="755"/>
      <c r="EZO436" s="755"/>
      <c r="EZP436" s="755"/>
      <c r="EZQ436" s="755"/>
      <c r="EZR436" s="755"/>
      <c r="EZS436" s="755"/>
      <c r="EZT436" s="755"/>
      <c r="EZU436" s="755"/>
      <c r="EZV436" s="755"/>
      <c r="EZW436" s="755"/>
      <c r="EZX436" s="755"/>
      <c r="EZY436" s="755"/>
      <c r="EZZ436" s="755"/>
      <c r="FAA436" s="755"/>
      <c r="FAB436" s="755"/>
      <c r="FAC436" s="755"/>
      <c r="FAD436" s="755"/>
      <c r="FAE436" s="755"/>
      <c r="FAF436" s="755"/>
      <c r="FAG436" s="755"/>
      <c r="FAH436" s="755"/>
      <c r="FAI436" s="755"/>
      <c r="FAJ436" s="755"/>
      <c r="FAK436" s="755"/>
      <c r="FAL436" s="755"/>
      <c r="FAM436" s="755"/>
      <c r="FAN436" s="755"/>
      <c r="FAO436" s="755"/>
      <c r="FAP436" s="755"/>
      <c r="FAQ436" s="755"/>
      <c r="FAR436" s="755"/>
      <c r="FAS436" s="755"/>
      <c r="FAT436" s="755"/>
      <c r="FAU436" s="755"/>
      <c r="FAV436" s="755"/>
      <c r="FAW436" s="755"/>
      <c r="FAX436" s="755"/>
      <c r="FAY436" s="755"/>
      <c r="FAZ436" s="755"/>
      <c r="FBA436" s="755"/>
      <c r="FBB436" s="755"/>
      <c r="FBC436" s="755"/>
      <c r="FBD436" s="755"/>
      <c r="FBE436" s="755"/>
      <c r="FBF436" s="755"/>
      <c r="FBG436" s="755"/>
      <c r="FBH436" s="755"/>
      <c r="FBI436" s="755"/>
      <c r="FBJ436" s="755"/>
      <c r="FBK436" s="755"/>
      <c r="FBL436" s="755"/>
      <c r="FBM436" s="755"/>
      <c r="FBN436" s="755"/>
      <c r="FBO436" s="755"/>
      <c r="FBP436" s="755"/>
      <c r="FBQ436" s="755"/>
      <c r="FBR436" s="755"/>
      <c r="FBS436" s="755"/>
      <c r="FBT436" s="755"/>
      <c r="FBU436" s="755"/>
      <c r="FBV436" s="755"/>
      <c r="FBW436" s="755"/>
      <c r="FBX436" s="755"/>
      <c r="FBY436" s="755"/>
      <c r="FBZ436" s="755"/>
      <c r="FCA436" s="755"/>
      <c r="FCB436" s="755"/>
      <c r="FCC436" s="755"/>
      <c r="FCD436" s="755"/>
      <c r="FCE436" s="755"/>
      <c r="FCF436" s="755"/>
      <c r="FCG436" s="755"/>
      <c r="FCH436" s="755"/>
      <c r="FCI436" s="755"/>
      <c r="FCJ436" s="755"/>
      <c r="FCK436" s="755"/>
      <c r="FCL436" s="755"/>
      <c r="FCM436" s="755"/>
      <c r="FCN436" s="755"/>
      <c r="FCO436" s="755"/>
      <c r="FCP436" s="755"/>
      <c r="FCQ436" s="755"/>
      <c r="FCR436" s="755"/>
      <c r="FCS436" s="755"/>
      <c r="FCT436" s="755"/>
      <c r="FCU436" s="755"/>
      <c r="FCV436" s="755"/>
      <c r="FCW436" s="755"/>
      <c r="FCX436" s="755"/>
      <c r="FCY436" s="755"/>
      <c r="FCZ436" s="755"/>
      <c r="FDA436" s="755"/>
      <c r="FDB436" s="755"/>
      <c r="FDC436" s="755"/>
      <c r="FDD436" s="755"/>
      <c r="FDE436" s="755"/>
      <c r="FDF436" s="755"/>
      <c r="FDG436" s="755"/>
      <c r="FDH436" s="755"/>
      <c r="FDI436" s="755"/>
      <c r="FDJ436" s="755"/>
      <c r="FDK436" s="755"/>
      <c r="FDL436" s="755"/>
      <c r="FDM436" s="755"/>
      <c r="FDN436" s="755"/>
      <c r="FDO436" s="755"/>
      <c r="FDP436" s="755"/>
      <c r="FDQ436" s="755"/>
      <c r="FDR436" s="755"/>
      <c r="FDS436" s="755"/>
      <c r="FDT436" s="755"/>
      <c r="FDU436" s="755"/>
      <c r="FDV436" s="755"/>
      <c r="FDW436" s="755"/>
      <c r="FDX436" s="755"/>
      <c r="FDY436" s="755"/>
      <c r="FDZ436" s="755"/>
      <c r="FEA436" s="755"/>
      <c r="FEB436" s="755"/>
      <c r="FEC436" s="755"/>
      <c r="FED436" s="755"/>
      <c r="FEE436" s="755"/>
      <c r="FEF436" s="755"/>
      <c r="FEG436" s="755"/>
      <c r="FEH436" s="755"/>
      <c r="FEI436" s="755"/>
      <c r="FEJ436" s="755"/>
      <c r="FEK436" s="755"/>
      <c r="FEL436" s="755"/>
      <c r="FEM436" s="755"/>
      <c r="FEN436" s="755"/>
      <c r="FEO436" s="755"/>
      <c r="FEP436" s="755"/>
      <c r="FEQ436" s="755"/>
      <c r="FER436" s="755"/>
      <c r="FES436" s="755"/>
      <c r="FET436" s="755"/>
      <c r="FEU436" s="755"/>
      <c r="FEV436" s="755"/>
      <c r="FEW436" s="755"/>
      <c r="FEX436" s="755"/>
      <c r="FEY436" s="755"/>
      <c r="FEZ436" s="755"/>
      <c r="FFA436" s="755"/>
      <c r="FFB436" s="755"/>
      <c r="FFC436" s="755"/>
      <c r="FFD436" s="755"/>
      <c r="FFE436" s="755"/>
      <c r="FFF436" s="755"/>
      <c r="FFG436" s="755"/>
      <c r="FFH436" s="755"/>
      <c r="FFI436" s="755"/>
      <c r="FFJ436" s="755"/>
      <c r="FFK436" s="755"/>
      <c r="FFL436" s="755"/>
      <c r="FFM436" s="755"/>
      <c r="FFN436" s="755"/>
      <c r="FFO436" s="755"/>
      <c r="FFP436" s="755"/>
      <c r="FFQ436" s="755"/>
      <c r="FFR436" s="755"/>
      <c r="FFS436" s="755"/>
      <c r="FFT436" s="755"/>
      <c r="FFU436" s="755"/>
      <c r="FFV436" s="755"/>
      <c r="FFW436" s="755"/>
      <c r="FFX436" s="755"/>
      <c r="FFY436" s="755"/>
      <c r="FFZ436" s="755"/>
      <c r="FGA436" s="755"/>
      <c r="FGB436" s="755"/>
      <c r="FGC436" s="755"/>
      <c r="FGD436" s="755"/>
      <c r="FGE436" s="755"/>
      <c r="FGF436" s="755"/>
      <c r="FGG436" s="755"/>
      <c r="FGH436" s="755"/>
      <c r="FGI436" s="755"/>
      <c r="FGJ436" s="755"/>
      <c r="FGK436" s="755"/>
      <c r="FGL436" s="755"/>
      <c r="FGM436" s="755"/>
      <c r="FGN436" s="755"/>
      <c r="FGO436" s="755"/>
      <c r="FGP436" s="755"/>
      <c r="FGQ436" s="755"/>
      <c r="FGR436" s="755"/>
      <c r="FGS436" s="755"/>
      <c r="FGT436" s="755"/>
      <c r="FGU436" s="755"/>
      <c r="FGV436" s="755"/>
      <c r="FGW436" s="755"/>
      <c r="FGX436" s="755"/>
      <c r="FGY436" s="755"/>
      <c r="FGZ436" s="755"/>
      <c r="FHA436" s="755"/>
      <c r="FHB436" s="755"/>
      <c r="FHC436" s="755"/>
      <c r="FHD436" s="755"/>
      <c r="FHE436" s="755"/>
      <c r="FHF436" s="755"/>
      <c r="FHG436" s="755"/>
      <c r="FHH436" s="755"/>
      <c r="FHI436" s="755"/>
      <c r="FHJ436" s="755"/>
      <c r="FHK436" s="755"/>
      <c r="FHL436" s="755"/>
      <c r="FHM436" s="755"/>
      <c r="FHN436" s="755"/>
      <c r="FHO436" s="755"/>
      <c r="FHP436" s="755"/>
      <c r="FHQ436" s="755"/>
      <c r="FHR436" s="755"/>
      <c r="FHS436" s="755"/>
      <c r="FHT436" s="755"/>
      <c r="FHU436" s="755"/>
      <c r="FHV436" s="755"/>
      <c r="FHW436" s="755"/>
      <c r="FHX436" s="755"/>
      <c r="FHY436" s="755"/>
      <c r="FHZ436" s="755"/>
      <c r="FIA436" s="755"/>
      <c r="FIB436" s="755"/>
      <c r="FIC436" s="755"/>
      <c r="FID436" s="755"/>
      <c r="FIE436" s="755"/>
      <c r="FIF436" s="755"/>
      <c r="FIG436" s="755"/>
      <c r="FIH436" s="755"/>
      <c r="FII436" s="755"/>
      <c r="FIJ436" s="755"/>
      <c r="FIK436" s="755"/>
      <c r="FIL436" s="755"/>
      <c r="FIM436" s="755"/>
      <c r="FIN436" s="755"/>
      <c r="FIO436" s="755"/>
      <c r="FIP436" s="755"/>
      <c r="FIQ436" s="755"/>
      <c r="FIR436" s="755"/>
      <c r="FIS436" s="755"/>
      <c r="FIT436" s="755"/>
      <c r="FIU436" s="755"/>
      <c r="FIV436" s="755"/>
      <c r="FIW436" s="755"/>
      <c r="FIX436" s="755"/>
      <c r="FIY436" s="755"/>
      <c r="FIZ436" s="755"/>
      <c r="FJA436" s="755"/>
      <c r="FJB436" s="755"/>
      <c r="FJC436" s="755"/>
      <c r="FJD436" s="755"/>
      <c r="FJE436" s="755"/>
      <c r="FJF436" s="755"/>
      <c r="FJG436" s="755"/>
      <c r="FJH436" s="755"/>
      <c r="FJI436" s="755"/>
      <c r="FJJ436" s="755"/>
      <c r="FJK436" s="755"/>
      <c r="FJL436" s="755"/>
      <c r="FJM436" s="755"/>
      <c r="FJN436" s="755"/>
      <c r="FJO436" s="755"/>
      <c r="FJP436" s="755"/>
      <c r="FJQ436" s="755"/>
      <c r="FJR436" s="755"/>
      <c r="FJS436" s="755"/>
      <c r="FJT436" s="755"/>
      <c r="FJU436" s="755"/>
      <c r="FJV436" s="755"/>
      <c r="FJW436" s="755"/>
      <c r="FJX436" s="755"/>
      <c r="FJY436" s="755"/>
      <c r="FJZ436" s="755"/>
      <c r="FKA436" s="755"/>
      <c r="FKB436" s="755"/>
      <c r="FKC436" s="755"/>
      <c r="FKD436" s="755"/>
      <c r="FKE436" s="755"/>
      <c r="FKF436" s="755"/>
      <c r="FKG436" s="755"/>
      <c r="FKH436" s="755"/>
      <c r="FKI436" s="755"/>
      <c r="FKJ436" s="755"/>
      <c r="FKK436" s="755"/>
      <c r="FKL436" s="755"/>
      <c r="FKM436" s="755"/>
      <c r="FKN436" s="755"/>
      <c r="FKO436" s="755"/>
      <c r="FKP436" s="755"/>
      <c r="FKQ436" s="755"/>
      <c r="FKR436" s="755"/>
      <c r="FKS436" s="755"/>
      <c r="FKT436" s="755"/>
      <c r="FKU436" s="755"/>
      <c r="FKV436" s="755"/>
      <c r="FKW436" s="755"/>
      <c r="FKX436" s="755"/>
      <c r="FKY436" s="755"/>
      <c r="FKZ436" s="755"/>
      <c r="FLA436" s="755"/>
      <c r="FLB436" s="755"/>
      <c r="FLC436" s="755"/>
      <c r="FLD436" s="755"/>
      <c r="FLE436" s="755"/>
      <c r="FLF436" s="755"/>
      <c r="FLG436" s="755"/>
      <c r="FLH436" s="755"/>
      <c r="FLI436" s="755"/>
      <c r="FLJ436" s="755"/>
      <c r="FLK436" s="755"/>
      <c r="FLL436" s="755"/>
      <c r="FLM436" s="755"/>
      <c r="FLN436" s="755"/>
      <c r="FLO436" s="755"/>
      <c r="FLP436" s="755"/>
      <c r="FLQ436" s="755"/>
      <c r="FLR436" s="755"/>
      <c r="FLS436" s="755"/>
      <c r="FLT436" s="755"/>
      <c r="FLU436" s="755"/>
      <c r="FLV436" s="755"/>
      <c r="FLW436" s="755"/>
      <c r="FLX436" s="755"/>
      <c r="FLY436" s="755"/>
      <c r="FLZ436" s="755"/>
      <c r="FMA436" s="755"/>
      <c r="FMB436" s="755"/>
      <c r="FMC436" s="755"/>
      <c r="FMD436" s="755"/>
      <c r="FME436" s="755"/>
      <c r="FMF436" s="755"/>
      <c r="FMG436" s="755"/>
      <c r="FMH436" s="755"/>
      <c r="FMI436" s="755"/>
      <c r="FMJ436" s="755"/>
      <c r="FMK436" s="755"/>
      <c r="FML436" s="755"/>
      <c r="FMM436" s="755"/>
      <c r="FMN436" s="755"/>
      <c r="FMO436" s="755"/>
      <c r="FMP436" s="755"/>
      <c r="FMQ436" s="755"/>
      <c r="FMR436" s="755"/>
      <c r="FMS436" s="755"/>
      <c r="FMT436" s="755"/>
      <c r="FMU436" s="755"/>
      <c r="FMV436" s="755"/>
      <c r="FMW436" s="755"/>
      <c r="FMX436" s="755"/>
      <c r="FMY436" s="755"/>
      <c r="FMZ436" s="755"/>
      <c r="FNA436" s="755"/>
      <c r="FNB436" s="755"/>
      <c r="FNC436" s="755"/>
      <c r="FND436" s="755"/>
      <c r="FNE436" s="755"/>
      <c r="FNF436" s="755"/>
      <c r="FNG436" s="755"/>
      <c r="FNH436" s="755"/>
      <c r="FNI436" s="755"/>
      <c r="FNJ436" s="755"/>
      <c r="FNK436" s="755"/>
      <c r="FNL436" s="755"/>
      <c r="FNM436" s="755"/>
      <c r="FNN436" s="755"/>
      <c r="FNO436" s="755"/>
      <c r="FNP436" s="755"/>
      <c r="FNQ436" s="755"/>
      <c r="FNR436" s="755"/>
      <c r="FNS436" s="755"/>
      <c r="FNT436" s="755"/>
      <c r="FNU436" s="755"/>
      <c r="FNV436" s="755"/>
      <c r="FNW436" s="755"/>
      <c r="FNX436" s="755"/>
      <c r="FNY436" s="755"/>
      <c r="FNZ436" s="755"/>
      <c r="FOA436" s="755"/>
      <c r="FOB436" s="755"/>
      <c r="FOC436" s="755"/>
      <c r="FOD436" s="755"/>
      <c r="FOE436" s="755"/>
      <c r="FOF436" s="755"/>
      <c r="FOG436" s="755"/>
      <c r="FOH436" s="755"/>
      <c r="FOI436" s="755"/>
      <c r="FOJ436" s="755"/>
      <c r="FOK436" s="755"/>
      <c r="FOL436" s="755"/>
      <c r="FOM436" s="755"/>
      <c r="FON436" s="755"/>
      <c r="FOO436" s="755"/>
      <c r="FOP436" s="755"/>
      <c r="FOQ436" s="755"/>
      <c r="FOR436" s="755"/>
      <c r="FOS436" s="755"/>
      <c r="FOT436" s="755"/>
      <c r="FOU436" s="755"/>
      <c r="FOV436" s="755"/>
      <c r="FOW436" s="755"/>
      <c r="FOX436" s="755"/>
      <c r="FOY436" s="755"/>
      <c r="FOZ436" s="755"/>
      <c r="FPA436" s="755"/>
      <c r="FPB436" s="755"/>
      <c r="FPC436" s="755"/>
      <c r="FPD436" s="755"/>
      <c r="FPE436" s="755"/>
      <c r="FPF436" s="755"/>
      <c r="FPG436" s="755"/>
      <c r="FPH436" s="755"/>
      <c r="FPI436" s="755"/>
      <c r="FPJ436" s="755"/>
      <c r="FPK436" s="755"/>
      <c r="FPL436" s="755"/>
      <c r="FPM436" s="755"/>
      <c r="FPN436" s="755"/>
      <c r="FPO436" s="755"/>
      <c r="FPP436" s="755"/>
      <c r="FPQ436" s="755"/>
      <c r="FPR436" s="755"/>
      <c r="FPS436" s="755"/>
      <c r="FPT436" s="755"/>
      <c r="FPU436" s="755"/>
      <c r="FPV436" s="755"/>
      <c r="FPW436" s="755"/>
      <c r="FPX436" s="755"/>
      <c r="FPY436" s="755"/>
      <c r="FPZ436" s="755"/>
      <c r="FQA436" s="755"/>
      <c r="FQB436" s="755"/>
      <c r="FQC436" s="755"/>
      <c r="FQD436" s="755"/>
      <c r="FQE436" s="755"/>
      <c r="FQF436" s="755"/>
      <c r="FQG436" s="755"/>
      <c r="FQH436" s="755"/>
      <c r="FQI436" s="755"/>
      <c r="FQJ436" s="755"/>
      <c r="FQK436" s="755"/>
      <c r="FQL436" s="755"/>
      <c r="FQM436" s="755"/>
      <c r="FQN436" s="755"/>
      <c r="FQO436" s="755"/>
      <c r="FQP436" s="755"/>
      <c r="FQQ436" s="755"/>
      <c r="FQR436" s="755"/>
      <c r="FQS436" s="755"/>
      <c r="FQT436" s="755"/>
      <c r="FQU436" s="755"/>
      <c r="FQV436" s="755"/>
      <c r="FQW436" s="755"/>
      <c r="FQX436" s="755"/>
      <c r="FQY436" s="755"/>
      <c r="FQZ436" s="755"/>
      <c r="FRA436" s="755"/>
      <c r="FRB436" s="755"/>
      <c r="FRC436" s="755"/>
      <c r="FRD436" s="755"/>
      <c r="FRE436" s="755"/>
      <c r="FRF436" s="755"/>
      <c r="FRG436" s="755"/>
      <c r="FRH436" s="755"/>
      <c r="FRI436" s="755"/>
      <c r="FRJ436" s="755"/>
      <c r="FRK436" s="755"/>
      <c r="FRL436" s="755"/>
      <c r="FRM436" s="755"/>
      <c r="FRN436" s="755"/>
      <c r="FRO436" s="755"/>
      <c r="FRP436" s="755"/>
      <c r="FRQ436" s="755"/>
      <c r="FRR436" s="755"/>
      <c r="FRS436" s="755"/>
      <c r="FRT436" s="755"/>
      <c r="FRU436" s="755"/>
      <c r="FRV436" s="755"/>
      <c r="FRW436" s="755"/>
      <c r="FRX436" s="755"/>
      <c r="FRY436" s="755"/>
      <c r="FRZ436" s="755"/>
      <c r="FSA436" s="755"/>
      <c r="FSB436" s="755"/>
      <c r="FSC436" s="755"/>
      <c r="FSD436" s="755"/>
      <c r="FSE436" s="755"/>
      <c r="FSF436" s="755"/>
      <c r="FSG436" s="755"/>
      <c r="FSH436" s="755"/>
      <c r="FSI436" s="755"/>
      <c r="FSJ436" s="755"/>
      <c r="FSK436" s="755"/>
      <c r="FSL436" s="755"/>
      <c r="FSM436" s="755"/>
      <c r="FSN436" s="755"/>
      <c r="FSO436" s="755"/>
      <c r="FSP436" s="755"/>
      <c r="FSQ436" s="755"/>
      <c r="FSR436" s="755"/>
      <c r="FSS436" s="755"/>
      <c r="FST436" s="755"/>
      <c r="FSU436" s="755"/>
      <c r="FSV436" s="755"/>
      <c r="FSW436" s="755"/>
      <c r="FSX436" s="755"/>
      <c r="FSY436" s="755"/>
      <c r="FSZ436" s="755"/>
      <c r="FTA436" s="755"/>
      <c r="FTB436" s="755"/>
      <c r="FTC436" s="755"/>
      <c r="FTD436" s="755"/>
      <c r="FTE436" s="755"/>
      <c r="FTF436" s="755"/>
      <c r="FTG436" s="755"/>
      <c r="FTH436" s="755"/>
      <c r="FTI436" s="755"/>
      <c r="FTJ436" s="755"/>
      <c r="FTK436" s="755"/>
      <c r="FTL436" s="755"/>
      <c r="FTM436" s="755"/>
      <c r="FTN436" s="755"/>
      <c r="FTO436" s="755"/>
      <c r="FTP436" s="755"/>
      <c r="FTQ436" s="755"/>
      <c r="FTR436" s="755"/>
      <c r="FTS436" s="755"/>
      <c r="FTT436" s="755"/>
      <c r="FTU436" s="755"/>
      <c r="FTV436" s="755"/>
      <c r="FTW436" s="755"/>
      <c r="FTX436" s="755"/>
      <c r="FTY436" s="755"/>
      <c r="FTZ436" s="755"/>
      <c r="FUA436" s="755"/>
      <c r="FUB436" s="755"/>
      <c r="FUC436" s="755"/>
      <c r="FUD436" s="755"/>
      <c r="FUE436" s="755"/>
      <c r="FUF436" s="755"/>
      <c r="FUG436" s="755"/>
      <c r="FUH436" s="755"/>
      <c r="FUI436" s="755"/>
      <c r="FUJ436" s="755"/>
      <c r="FUK436" s="755"/>
      <c r="FUL436" s="755"/>
      <c r="FUM436" s="755"/>
      <c r="FUN436" s="755"/>
      <c r="FUO436" s="755"/>
      <c r="FUP436" s="755"/>
      <c r="FUQ436" s="755"/>
      <c r="FUR436" s="755"/>
      <c r="FUS436" s="755"/>
      <c r="FUT436" s="755"/>
      <c r="FUU436" s="755"/>
      <c r="FUV436" s="755"/>
      <c r="FUW436" s="755"/>
      <c r="FUX436" s="755"/>
      <c r="FUY436" s="755"/>
      <c r="FUZ436" s="755"/>
      <c r="FVA436" s="755"/>
      <c r="FVB436" s="755"/>
      <c r="FVC436" s="755"/>
      <c r="FVD436" s="755"/>
      <c r="FVE436" s="755"/>
      <c r="FVF436" s="755"/>
      <c r="FVG436" s="755"/>
      <c r="FVH436" s="755"/>
      <c r="FVI436" s="755"/>
      <c r="FVJ436" s="755"/>
      <c r="FVK436" s="755"/>
      <c r="FVL436" s="755"/>
      <c r="FVM436" s="755"/>
      <c r="FVN436" s="755"/>
      <c r="FVO436" s="755"/>
      <c r="FVP436" s="755"/>
      <c r="FVQ436" s="755"/>
      <c r="FVR436" s="755"/>
      <c r="FVS436" s="755"/>
      <c r="FVT436" s="755"/>
      <c r="FVU436" s="755"/>
      <c r="FVV436" s="755"/>
      <c r="FVW436" s="755"/>
      <c r="FVX436" s="755"/>
      <c r="FVY436" s="755"/>
      <c r="FVZ436" s="755"/>
      <c r="FWA436" s="755"/>
      <c r="FWB436" s="755"/>
      <c r="FWC436" s="755"/>
      <c r="FWD436" s="755"/>
      <c r="FWE436" s="755"/>
      <c r="FWF436" s="755"/>
      <c r="FWG436" s="755"/>
      <c r="FWH436" s="755"/>
      <c r="FWI436" s="755"/>
      <c r="FWJ436" s="755"/>
      <c r="FWK436" s="755"/>
      <c r="FWL436" s="755"/>
      <c r="FWM436" s="755"/>
      <c r="FWN436" s="755"/>
      <c r="FWO436" s="755"/>
      <c r="FWP436" s="755"/>
      <c r="FWQ436" s="755"/>
      <c r="FWR436" s="755"/>
      <c r="FWS436" s="755"/>
      <c r="FWT436" s="755"/>
      <c r="FWU436" s="755"/>
      <c r="FWV436" s="755"/>
      <c r="FWW436" s="755"/>
      <c r="FWX436" s="755"/>
      <c r="FWY436" s="755"/>
      <c r="FWZ436" s="755"/>
      <c r="FXA436" s="755"/>
      <c r="FXB436" s="755"/>
      <c r="FXC436" s="755"/>
      <c r="FXD436" s="755"/>
      <c r="FXE436" s="755"/>
      <c r="FXF436" s="755"/>
      <c r="FXG436" s="755"/>
      <c r="FXH436" s="755"/>
      <c r="FXI436" s="755"/>
      <c r="FXJ436" s="755"/>
      <c r="FXK436" s="755"/>
      <c r="FXL436" s="755"/>
      <c r="FXM436" s="755"/>
      <c r="FXN436" s="755"/>
      <c r="FXO436" s="755"/>
      <c r="FXP436" s="755"/>
      <c r="FXQ436" s="755"/>
      <c r="FXR436" s="755"/>
      <c r="FXS436" s="755"/>
      <c r="FXT436" s="755"/>
      <c r="FXU436" s="755"/>
      <c r="FXV436" s="755"/>
      <c r="FXW436" s="755"/>
      <c r="FXX436" s="755"/>
      <c r="FXY436" s="755"/>
      <c r="FXZ436" s="755"/>
      <c r="FYA436" s="755"/>
      <c r="FYB436" s="755"/>
      <c r="FYC436" s="755"/>
      <c r="FYD436" s="755"/>
      <c r="FYE436" s="755"/>
      <c r="FYF436" s="755"/>
      <c r="FYG436" s="755"/>
      <c r="FYH436" s="755"/>
      <c r="FYI436" s="755"/>
      <c r="FYJ436" s="755"/>
      <c r="FYK436" s="755"/>
      <c r="FYL436" s="755"/>
      <c r="FYM436" s="755"/>
      <c r="FYN436" s="755"/>
      <c r="FYO436" s="755"/>
      <c r="FYP436" s="755"/>
      <c r="FYQ436" s="755"/>
      <c r="FYR436" s="755"/>
      <c r="FYS436" s="755"/>
      <c r="FYT436" s="755"/>
      <c r="FYU436" s="755"/>
      <c r="FYV436" s="755"/>
      <c r="FYW436" s="755"/>
      <c r="FYX436" s="755"/>
      <c r="FYY436" s="755"/>
      <c r="FYZ436" s="755"/>
      <c r="FZA436" s="755"/>
      <c r="FZB436" s="755"/>
      <c r="FZC436" s="755"/>
      <c r="FZD436" s="755"/>
      <c r="FZE436" s="755"/>
      <c r="FZF436" s="755"/>
      <c r="FZG436" s="755"/>
      <c r="FZH436" s="755"/>
      <c r="FZI436" s="755"/>
      <c r="FZJ436" s="755"/>
      <c r="FZK436" s="755"/>
      <c r="FZL436" s="755"/>
      <c r="FZM436" s="755"/>
      <c r="FZN436" s="755"/>
      <c r="FZO436" s="755"/>
      <c r="FZP436" s="755"/>
      <c r="FZQ436" s="755"/>
      <c r="FZR436" s="755"/>
      <c r="FZS436" s="755"/>
      <c r="FZT436" s="755"/>
      <c r="FZU436" s="755"/>
      <c r="FZV436" s="755"/>
      <c r="FZW436" s="755"/>
      <c r="FZX436" s="755"/>
      <c r="FZY436" s="755"/>
      <c r="FZZ436" s="755"/>
      <c r="GAA436" s="755"/>
      <c r="GAB436" s="755"/>
      <c r="GAC436" s="755"/>
      <c r="GAD436" s="755"/>
      <c r="GAE436" s="755"/>
      <c r="GAF436" s="755"/>
      <c r="GAG436" s="755"/>
      <c r="GAH436" s="755"/>
      <c r="GAI436" s="755"/>
      <c r="GAJ436" s="755"/>
      <c r="GAK436" s="755"/>
      <c r="GAL436" s="755"/>
      <c r="GAM436" s="755"/>
      <c r="GAN436" s="755"/>
      <c r="GAO436" s="755"/>
      <c r="GAP436" s="755"/>
      <c r="GAQ436" s="755"/>
      <c r="GAR436" s="755"/>
      <c r="GAS436" s="755"/>
      <c r="GAT436" s="755"/>
      <c r="GAU436" s="755"/>
      <c r="GAV436" s="755"/>
      <c r="GAW436" s="755"/>
      <c r="GAX436" s="755"/>
      <c r="GAY436" s="755"/>
      <c r="GAZ436" s="755"/>
      <c r="GBA436" s="755"/>
      <c r="GBB436" s="755"/>
      <c r="GBC436" s="755"/>
      <c r="GBD436" s="755"/>
      <c r="GBE436" s="755"/>
      <c r="GBF436" s="755"/>
      <c r="GBG436" s="755"/>
      <c r="GBH436" s="755"/>
      <c r="GBI436" s="755"/>
      <c r="GBJ436" s="755"/>
      <c r="GBK436" s="755"/>
      <c r="GBL436" s="755"/>
      <c r="GBM436" s="755"/>
      <c r="GBN436" s="755"/>
      <c r="GBO436" s="755"/>
      <c r="GBP436" s="755"/>
      <c r="GBQ436" s="755"/>
      <c r="GBR436" s="755"/>
      <c r="GBS436" s="755"/>
      <c r="GBT436" s="755"/>
      <c r="GBU436" s="755"/>
      <c r="GBV436" s="755"/>
      <c r="GBW436" s="755"/>
      <c r="GBX436" s="755"/>
      <c r="GBY436" s="755"/>
      <c r="GBZ436" s="755"/>
      <c r="GCA436" s="755"/>
      <c r="GCB436" s="755"/>
      <c r="GCC436" s="755"/>
      <c r="GCD436" s="755"/>
      <c r="GCE436" s="755"/>
      <c r="GCF436" s="755"/>
      <c r="GCG436" s="755"/>
      <c r="GCH436" s="755"/>
      <c r="GCI436" s="755"/>
      <c r="GCJ436" s="755"/>
      <c r="GCK436" s="755"/>
      <c r="GCL436" s="755"/>
      <c r="GCM436" s="755"/>
      <c r="GCN436" s="755"/>
      <c r="GCO436" s="755"/>
      <c r="GCP436" s="755"/>
      <c r="GCQ436" s="755"/>
      <c r="GCR436" s="755"/>
      <c r="GCS436" s="755"/>
      <c r="GCT436" s="755"/>
      <c r="GCU436" s="755"/>
      <c r="GCV436" s="755"/>
      <c r="GCW436" s="755"/>
      <c r="GCX436" s="755"/>
      <c r="GCY436" s="755"/>
      <c r="GCZ436" s="755"/>
      <c r="GDA436" s="755"/>
      <c r="GDB436" s="755"/>
      <c r="GDC436" s="755"/>
      <c r="GDD436" s="755"/>
      <c r="GDE436" s="755"/>
      <c r="GDF436" s="755"/>
      <c r="GDG436" s="755"/>
      <c r="GDH436" s="755"/>
      <c r="GDI436" s="755"/>
      <c r="GDJ436" s="755"/>
      <c r="GDK436" s="755"/>
      <c r="GDL436" s="755"/>
      <c r="GDM436" s="755"/>
      <c r="GDN436" s="755"/>
      <c r="GDO436" s="755"/>
      <c r="GDP436" s="755"/>
      <c r="GDQ436" s="755"/>
      <c r="GDR436" s="755"/>
      <c r="GDS436" s="755"/>
      <c r="GDT436" s="755"/>
      <c r="GDU436" s="755"/>
      <c r="GDV436" s="755"/>
      <c r="GDW436" s="755"/>
      <c r="GDX436" s="755"/>
      <c r="GDY436" s="755"/>
      <c r="GDZ436" s="755"/>
      <c r="GEA436" s="755"/>
      <c r="GEB436" s="755"/>
      <c r="GEC436" s="755"/>
      <c r="GED436" s="755"/>
      <c r="GEE436" s="755"/>
      <c r="GEF436" s="755"/>
      <c r="GEG436" s="755"/>
      <c r="GEH436" s="755"/>
      <c r="GEI436" s="755"/>
      <c r="GEJ436" s="755"/>
      <c r="GEK436" s="755"/>
      <c r="GEL436" s="755"/>
      <c r="GEM436" s="755"/>
      <c r="GEN436" s="755"/>
      <c r="GEO436" s="755"/>
      <c r="GEP436" s="755"/>
      <c r="GEQ436" s="755"/>
      <c r="GER436" s="755"/>
      <c r="GES436" s="755"/>
      <c r="GET436" s="755"/>
      <c r="GEU436" s="755"/>
      <c r="GEV436" s="755"/>
      <c r="GEW436" s="755"/>
      <c r="GEX436" s="755"/>
      <c r="GEY436" s="755"/>
      <c r="GEZ436" s="755"/>
      <c r="GFA436" s="755"/>
      <c r="GFB436" s="755"/>
      <c r="GFC436" s="755"/>
      <c r="GFD436" s="755"/>
      <c r="GFE436" s="755"/>
      <c r="GFF436" s="755"/>
      <c r="GFG436" s="755"/>
      <c r="GFH436" s="755"/>
      <c r="GFI436" s="755"/>
      <c r="GFJ436" s="755"/>
      <c r="GFK436" s="755"/>
      <c r="GFL436" s="755"/>
      <c r="GFM436" s="755"/>
      <c r="GFN436" s="755"/>
      <c r="GFO436" s="755"/>
      <c r="GFP436" s="755"/>
      <c r="GFQ436" s="755"/>
      <c r="GFR436" s="755"/>
      <c r="GFS436" s="755"/>
      <c r="GFT436" s="755"/>
      <c r="GFU436" s="755"/>
      <c r="GFV436" s="755"/>
      <c r="GFW436" s="755"/>
      <c r="GFX436" s="755"/>
      <c r="GFY436" s="755"/>
      <c r="GFZ436" s="755"/>
      <c r="GGA436" s="755"/>
      <c r="GGB436" s="755"/>
      <c r="GGC436" s="755"/>
      <c r="GGD436" s="755"/>
      <c r="GGE436" s="755"/>
      <c r="GGF436" s="755"/>
      <c r="GGG436" s="755"/>
      <c r="GGH436" s="755"/>
      <c r="GGI436" s="755"/>
      <c r="GGJ436" s="755"/>
      <c r="GGK436" s="755"/>
      <c r="GGL436" s="755"/>
      <c r="GGM436" s="755"/>
      <c r="GGN436" s="755"/>
      <c r="GGO436" s="755"/>
      <c r="GGP436" s="755"/>
      <c r="GGQ436" s="755"/>
      <c r="GGR436" s="755"/>
      <c r="GGS436" s="755"/>
      <c r="GGT436" s="755"/>
      <c r="GGU436" s="755"/>
      <c r="GGV436" s="755"/>
      <c r="GGW436" s="755"/>
      <c r="GGX436" s="755"/>
      <c r="GGY436" s="755"/>
      <c r="GGZ436" s="755"/>
      <c r="GHA436" s="755"/>
      <c r="GHB436" s="755"/>
      <c r="GHC436" s="755"/>
      <c r="GHD436" s="755"/>
      <c r="GHE436" s="755"/>
      <c r="GHF436" s="755"/>
      <c r="GHG436" s="755"/>
      <c r="GHH436" s="755"/>
      <c r="GHI436" s="755"/>
      <c r="GHJ436" s="755"/>
      <c r="GHK436" s="755"/>
      <c r="GHL436" s="755"/>
      <c r="GHM436" s="755"/>
      <c r="GHN436" s="755"/>
      <c r="GHO436" s="755"/>
      <c r="GHP436" s="755"/>
      <c r="GHQ436" s="755"/>
      <c r="GHR436" s="755"/>
      <c r="GHS436" s="755"/>
      <c r="GHT436" s="755"/>
      <c r="GHU436" s="755"/>
      <c r="GHV436" s="755"/>
      <c r="GHW436" s="755"/>
      <c r="GHX436" s="755"/>
      <c r="GHY436" s="755"/>
      <c r="GHZ436" s="755"/>
      <c r="GIA436" s="755"/>
      <c r="GIB436" s="755"/>
      <c r="GIC436" s="755"/>
      <c r="GID436" s="755"/>
      <c r="GIE436" s="755"/>
      <c r="GIF436" s="755"/>
      <c r="GIG436" s="755"/>
      <c r="GIH436" s="755"/>
      <c r="GII436" s="755"/>
      <c r="GIJ436" s="755"/>
      <c r="GIK436" s="755"/>
      <c r="GIL436" s="755"/>
      <c r="GIM436" s="755"/>
      <c r="GIN436" s="755"/>
      <c r="GIO436" s="755"/>
      <c r="GIP436" s="755"/>
      <c r="GIQ436" s="755"/>
      <c r="GIR436" s="755"/>
      <c r="GIS436" s="755"/>
      <c r="GIT436" s="755"/>
      <c r="GIU436" s="755"/>
      <c r="GIV436" s="755"/>
      <c r="GIW436" s="755"/>
      <c r="GIX436" s="755"/>
      <c r="GIY436" s="755"/>
      <c r="GIZ436" s="755"/>
      <c r="GJA436" s="755"/>
      <c r="GJB436" s="755"/>
      <c r="GJC436" s="755"/>
      <c r="GJD436" s="755"/>
      <c r="GJE436" s="755"/>
      <c r="GJF436" s="755"/>
      <c r="GJG436" s="755"/>
      <c r="GJH436" s="755"/>
      <c r="GJI436" s="755"/>
      <c r="GJJ436" s="755"/>
      <c r="GJK436" s="755"/>
      <c r="GJL436" s="755"/>
      <c r="GJM436" s="755"/>
      <c r="GJN436" s="755"/>
      <c r="GJO436" s="755"/>
      <c r="GJP436" s="755"/>
      <c r="GJQ436" s="755"/>
      <c r="GJR436" s="755"/>
      <c r="GJS436" s="755"/>
      <c r="GJT436" s="755"/>
      <c r="GJU436" s="755"/>
      <c r="GJV436" s="755"/>
      <c r="GJW436" s="755"/>
      <c r="GJX436" s="755"/>
      <c r="GJY436" s="755"/>
      <c r="GJZ436" s="755"/>
      <c r="GKA436" s="755"/>
      <c r="GKB436" s="755"/>
      <c r="GKC436" s="755"/>
      <c r="GKD436" s="755"/>
      <c r="GKE436" s="755"/>
      <c r="GKF436" s="755"/>
      <c r="GKG436" s="755"/>
      <c r="GKH436" s="755"/>
      <c r="GKI436" s="755"/>
      <c r="GKJ436" s="755"/>
      <c r="GKK436" s="755"/>
      <c r="GKL436" s="755"/>
      <c r="GKM436" s="755"/>
      <c r="GKN436" s="755"/>
      <c r="GKO436" s="755"/>
      <c r="GKP436" s="755"/>
      <c r="GKQ436" s="755"/>
      <c r="GKR436" s="755"/>
      <c r="GKS436" s="755"/>
      <c r="GKT436" s="755"/>
      <c r="GKU436" s="755"/>
      <c r="GKV436" s="755"/>
      <c r="GKW436" s="755"/>
      <c r="GKX436" s="755"/>
      <c r="GKY436" s="755"/>
      <c r="GKZ436" s="755"/>
      <c r="GLA436" s="755"/>
      <c r="GLB436" s="755"/>
      <c r="GLC436" s="755"/>
      <c r="GLD436" s="755"/>
      <c r="GLE436" s="755"/>
      <c r="GLF436" s="755"/>
      <c r="GLG436" s="755"/>
      <c r="GLH436" s="755"/>
      <c r="GLI436" s="755"/>
      <c r="GLJ436" s="755"/>
      <c r="GLK436" s="755"/>
      <c r="GLL436" s="755"/>
      <c r="GLM436" s="755"/>
      <c r="GLN436" s="755"/>
      <c r="GLO436" s="755"/>
      <c r="GLP436" s="755"/>
      <c r="GLQ436" s="755"/>
      <c r="GLR436" s="755"/>
      <c r="GLS436" s="755"/>
      <c r="GLT436" s="755"/>
      <c r="GLU436" s="755"/>
      <c r="GLV436" s="755"/>
      <c r="GLW436" s="755"/>
      <c r="GLX436" s="755"/>
      <c r="GLY436" s="755"/>
      <c r="GLZ436" s="755"/>
      <c r="GMA436" s="755"/>
      <c r="GMB436" s="755"/>
      <c r="GMC436" s="755"/>
      <c r="GMD436" s="755"/>
      <c r="GME436" s="755"/>
      <c r="GMF436" s="755"/>
      <c r="GMG436" s="755"/>
      <c r="GMH436" s="755"/>
      <c r="GMI436" s="755"/>
      <c r="GMJ436" s="755"/>
      <c r="GMK436" s="755"/>
      <c r="GML436" s="755"/>
      <c r="GMM436" s="755"/>
      <c r="GMN436" s="755"/>
      <c r="GMO436" s="755"/>
      <c r="GMP436" s="755"/>
      <c r="GMQ436" s="755"/>
      <c r="GMR436" s="755"/>
      <c r="GMS436" s="755"/>
      <c r="GMT436" s="755"/>
      <c r="GMU436" s="755"/>
      <c r="GMV436" s="755"/>
      <c r="GMW436" s="755"/>
      <c r="GMX436" s="755"/>
      <c r="GMY436" s="755"/>
      <c r="GMZ436" s="755"/>
      <c r="GNA436" s="755"/>
      <c r="GNB436" s="755"/>
      <c r="GNC436" s="755"/>
      <c r="GND436" s="755"/>
      <c r="GNE436" s="755"/>
      <c r="GNF436" s="755"/>
      <c r="GNG436" s="755"/>
      <c r="GNH436" s="755"/>
      <c r="GNI436" s="755"/>
      <c r="GNJ436" s="755"/>
      <c r="GNK436" s="755"/>
      <c r="GNL436" s="755"/>
      <c r="GNM436" s="755"/>
      <c r="GNN436" s="755"/>
      <c r="GNO436" s="755"/>
      <c r="GNP436" s="755"/>
      <c r="GNQ436" s="755"/>
      <c r="GNR436" s="755"/>
      <c r="GNS436" s="755"/>
      <c r="GNT436" s="755"/>
      <c r="GNU436" s="755"/>
      <c r="GNV436" s="755"/>
      <c r="GNW436" s="755"/>
      <c r="GNX436" s="755"/>
      <c r="GNY436" s="755"/>
      <c r="GNZ436" s="755"/>
      <c r="GOA436" s="755"/>
      <c r="GOB436" s="755"/>
      <c r="GOC436" s="755"/>
      <c r="GOD436" s="755"/>
      <c r="GOE436" s="755"/>
      <c r="GOF436" s="755"/>
      <c r="GOG436" s="755"/>
      <c r="GOH436" s="755"/>
      <c r="GOI436" s="755"/>
      <c r="GOJ436" s="755"/>
      <c r="GOK436" s="755"/>
      <c r="GOL436" s="755"/>
      <c r="GOM436" s="755"/>
      <c r="GON436" s="755"/>
      <c r="GOO436" s="755"/>
      <c r="GOP436" s="755"/>
      <c r="GOQ436" s="755"/>
      <c r="GOR436" s="755"/>
      <c r="GOS436" s="755"/>
      <c r="GOT436" s="755"/>
      <c r="GOU436" s="755"/>
      <c r="GOV436" s="755"/>
      <c r="GOW436" s="755"/>
      <c r="GOX436" s="755"/>
      <c r="GOY436" s="755"/>
      <c r="GOZ436" s="755"/>
      <c r="GPA436" s="755"/>
      <c r="GPB436" s="755"/>
      <c r="GPC436" s="755"/>
      <c r="GPD436" s="755"/>
      <c r="GPE436" s="755"/>
      <c r="GPF436" s="755"/>
      <c r="GPG436" s="755"/>
      <c r="GPH436" s="755"/>
      <c r="GPI436" s="755"/>
      <c r="GPJ436" s="755"/>
      <c r="GPK436" s="755"/>
      <c r="GPL436" s="755"/>
      <c r="GPM436" s="755"/>
      <c r="GPN436" s="755"/>
      <c r="GPO436" s="755"/>
      <c r="GPP436" s="755"/>
      <c r="GPQ436" s="755"/>
      <c r="GPR436" s="755"/>
      <c r="GPS436" s="755"/>
      <c r="GPT436" s="755"/>
      <c r="GPU436" s="755"/>
      <c r="GPV436" s="755"/>
      <c r="GPW436" s="755"/>
      <c r="GPX436" s="755"/>
      <c r="GPY436" s="755"/>
      <c r="GPZ436" s="755"/>
      <c r="GQA436" s="755"/>
      <c r="GQB436" s="755"/>
      <c r="GQC436" s="755"/>
      <c r="GQD436" s="755"/>
      <c r="GQE436" s="755"/>
      <c r="GQF436" s="755"/>
      <c r="GQG436" s="755"/>
      <c r="GQH436" s="755"/>
      <c r="GQI436" s="755"/>
      <c r="GQJ436" s="755"/>
      <c r="GQK436" s="755"/>
      <c r="GQL436" s="755"/>
      <c r="GQM436" s="755"/>
      <c r="GQN436" s="755"/>
      <c r="GQO436" s="755"/>
      <c r="GQP436" s="755"/>
      <c r="GQQ436" s="755"/>
      <c r="GQR436" s="755"/>
      <c r="GQS436" s="755"/>
      <c r="GQT436" s="755"/>
      <c r="GQU436" s="755"/>
      <c r="GQV436" s="755"/>
      <c r="GQW436" s="755"/>
      <c r="GQX436" s="755"/>
      <c r="GQY436" s="755"/>
      <c r="GQZ436" s="755"/>
      <c r="GRA436" s="755"/>
      <c r="GRB436" s="755"/>
      <c r="GRC436" s="755"/>
      <c r="GRD436" s="755"/>
      <c r="GRE436" s="755"/>
      <c r="GRF436" s="755"/>
      <c r="GRG436" s="755"/>
      <c r="GRH436" s="755"/>
      <c r="GRI436" s="755"/>
      <c r="GRJ436" s="755"/>
      <c r="GRK436" s="755"/>
      <c r="GRL436" s="755"/>
      <c r="GRM436" s="755"/>
      <c r="GRN436" s="755"/>
      <c r="GRO436" s="755"/>
      <c r="GRP436" s="755"/>
      <c r="GRQ436" s="755"/>
      <c r="GRR436" s="755"/>
      <c r="GRS436" s="755"/>
      <c r="GRT436" s="755"/>
      <c r="GRU436" s="755"/>
      <c r="GRV436" s="755"/>
      <c r="GRW436" s="755"/>
      <c r="GRX436" s="755"/>
      <c r="GRY436" s="755"/>
      <c r="GRZ436" s="755"/>
      <c r="GSA436" s="755"/>
      <c r="GSB436" s="755"/>
      <c r="GSC436" s="755"/>
      <c r="GSD436" s="755"/>
      <c r="GSE436" s="755"/>
      <c r="GSF436" s="755"/>
      <c r="GSG436" s="755"/>
      <c r="GSH436" s="755"/>
      <c r="GSI436" s="755"/>
      <c r="GSJ436" s="755"/>
      <c r="GSK436" s="755"/>
      <c r="GSL436" s="755"/>
      <c r="GSM436" s="755"/>
      <c r="GSN436" s="755"/>
      <c r="GSO436" s="755"/>
      <c r="GSP436" s="755"/>
      <c r="GSQ436" s="755"/>
      <c r="GSR436" s="755"/>
      <c r="GSS436" s="755"/>
      <c r="GST436" s="755"/>
      <c r="GSU436" s="755"/>
      <c r="GSV436" s="755"/>
      <c r="GSW436" s="755"/>
      <c r="GSX436" s="755"/>
      <c r="GSY436" s="755"/>
      <c r="GSZ436" s="755"/>
      <c r="GTA436" s="755"/>
      <c r="GTB436" s="755"/>
      <c r="GTC436" s="755"/>
      <c r="GTD436" s="755"/>
      <c r="GTE436" s="755"/>
      <c r="GTF436" s="755"/>
      <c r="GTG436" s="755"/>
      <c r="GTH436" s="755"/>
      <c r="GTI436" s="755"/>
      <c r="GTJ436" s="755"/>
      <c r="GTK436" s="755"/>
      <c r="GTL436" s="755"/>
      <c r="GTM436" s="755"/>
      <c r="GTN436" s="755"/>
      <c r="GTO436" s="755"/>
      <c r="GTP436" s="755"/>
      <c r="GTQ436" s="755"/>
      <c r="GTR436" s="755"/>
      <c r="GTS436" s="755"/>
      <c r="GTT436" s="755"/>
      <c r="GTU436" s="755"/>
      <c r="GTV436" s="755"/>
      <c r="GTW436" s="755"/>
      <c r="GTX436" s="755"/>
      <c r="GTY436" s="755"/>
      <c r="GTZ436" s="755"/>
      <c r="GUA436" s="755"/>
      <c r="GUB436" s="755"/>
      <c r="GUC436" s="755"/>
      <c r="GUD436" s="755"/>
      <c r="GUE436" s="755"/>
      <c r="GUF436" s="755"/>
      <c r="GUG436" s="755"/>
      <c r="GUH436" s="755"/>
      <c r="GUI436" s="755"/>
      <c r="GUJ436" s="755"/>
      <c r="GUK436" s="755"/>
      <c r="GUL436" s="755"/>
      <c r="GUM436" s="755"/>
      <c r="GUN436" s="755"/>
      <c r="GUO436" s="755"/>
      <c r="GUP436" s="755"/>
      <c r="GUQ436" s="755"/>
      <c r="GUR436" s="755"/>
      <c r="GUS436" s="755"/>
      <c r="GUT436" s="755"/>
      <c r="GUU436" s="755"/>
      <c r="GUV436" s="755"/>
      <c r="GUW436" s="755"/>
      <c r="GUX436" s="755"/>
      <c r="GUY436" s="755"/>
      <c r="GUZ436" s="755"/>
      <c r="GVA436" s="755"/>
      <c r="GVB436" s="755"/>
      <c r="GVC436" s="755"/>
      <c r="GVD436" s="755"/>
      <c r="GVE436" s="755"/>
      <c r="GVF436" s="755"/>
      <c r="GVG436" s="755"/>
      <c r="GVH436" s="755"/>
      <c r="GVI436" s="755"/>
      <c r="GVJ436" s="755"/>
      <c r="GVK436" s="755"/>
      <c r="GVL436" s="755"/>
      <c r="GVM436" s="755"/>
      <c r="GVN436" s="755"/>
      <c r="GVO436" s="755"/>
      <c r="GVP436" s="755"/>
      <c r="GVQ436" s="755"/>
      <c r="GVR436" s="755"/>
      <c r="GVS436" s="755"/>
      <c r="GVT436" s="755"/>
      <c r="GVU436" s="755"/>
      <c r="GVV436" s="755"/>
      <c r="GVW436" s="755"/>
      <c r="GVX436" s="755"/>
      <c r="GVY436" s="755"/>
      <c r="GVZ436" s="755"/>
      <c r="GWA436" s="755"/>
      <c r="GWB436" s="755"/>
      <c r="GWC436" s="755"/>
      <c r="GWD436" s="755"/>
      <c r="GWE436" s="755"/>
      <c r="GWF436" s="755"/>
      <c r="GWG436" s="755"/>
      <c r="GWH436" s="755"/>
      <c r="GWI436" s="755"/>
      <c r="GWJ436" s="755"/>
      <c r="GWK436" s="755"/>
      <c r="GWL436" s="755"/>
      <c r="GWM436" s="755"/>
      <c r="GWN436" s="755"/>
      <c r="GWO436" s="755"/>
      <c r="GWP436" s="755"/>
      <c r="GWQ436" s="755"/>
      <c r="GWR436" s="755"/>
      <c r="GWS436" s="755"/>
      <c r="GWT436" s="755"/>
      <c r="GWU436" s="755"/>
      <c r="GWV436" s="755"/>
      <c r="GWW436" s="755"/>
      <c r="GWX436" s="755"/>
      <c r="GWY436" s="755"/>
      <c r="GWZ436" s="755"/>
      <c r="GXA436" s="755"/>
      <c r="GXB436" s="755"/>
      <c r="GXC436" s="755"/>
      <c r="GXD436" s="755"/>
      <c r="GXE436" s="755"/>
      <c r="GXF436" s="755"/>
      <c r="GXG436" s="755"/>
      <c r="GXH436" s="755"/>
      <c r="GXI436" s="755"/>
      <c r="GXJ436" s="755"/>
      <c r="GXK436" s="755"/>
      <c r="GXL436" s="755"/>
      <c r="GXM436" s="755"/>
      <c r="GXN436" s="755"/>
      <c r="GXO436" s="755"/>
      <c r="GXP436" s="755"/>
      <c r="GXQ436" s="755"/>
      <c r="GXR436" s="755"/>
      <c r="GXS436" s="755"/>
      <c r="GXT436" s="755"/>
      <c r="GXU436" s="755"/>
      <c r="GXV436" s="755"/>
      <c r="GXW436" s="755"/>
      <c r="GXX436" s="755"/>
      <c r="GXY436" s="755"/>
      <c r="GXZ436" s="755"/>
      <c r="GYA436" s="755"/>
      <c r="GYB436" s="755"/>
      <c r="GYC436" s="755"/>
      <c r="GYD436" s="755"/>
      <c r="GYE436" s="755"/>
      <c r="GYF436" s="755"/>
      <c r="GYG436" s="755"/>
      <c r="GYH436" s="755"/>
      <c r="GYI436" s="755"/>
      <c r="GYJ436" s="755"/>
      <c r="GYK436" s="755"/>
      <c r="GYL436" s="755"/>
      <c r="GYM436" s="755"/>
      <c r="GYN436" s="755"/>
      <c r="GYO436" s="755"/>
      <c r="GYP436" s="755"/>
      <c r="GYQ436" s="755"/>
      <c r="GYR436" s="755"/>
      <c r="GYS436" s="755"/>
      <c r="GYT436" s="755"/>
      <c r="GYU436" s="755"/>
      <c r="GYV436" s="755"/>
      <c r="GYW436" s="755"/>
      <c r="GYX436" s="755"/>
      <c r="GYY436" s="755"/>
      <c r="GYZ436" s="755"/>
      <c r="GZA436" s="755"/>
      <c r="GZB436" s="755"/>
      <c r="GZC436" s="755"/>
      <c r="GZD436" s="755"/>
      <c r="GZE436" s="755"/>
      <c r="GZF436" s="755"/>
      <c r="GZG436" s="755"/>
      <c r="GZH436" s="755"/>
      <c r="GZI436" s="755"/>
      <c r="GZJ436" s="755"/>
      <c r="GZK436" s="755"/>
      <c r="GZL436" s="755"/>
      <c r="GZM436" s="755"/>
      <c r="GZN436" s="755"/>
      <c r="GZO436" s="755"/>
      <c r="GZP436" s="755"/>
      <c r="GZQ436" s="755"/>
      <c r="GZR436" s="755"/>
      <c r="GZS436" s="755"/>
      <c r="GZT436" s="755"/>
      <c r="GZU436" s="755"/>
      <c r="GZV436" s="755"/>
      <c r="GZW436" s="755"/>
      <c r="GZX436" s="755"/>
      <c r="GZY436" s="755"/>
      <c r="GZZ436" s="755"/>
      <c r="HAA436" s="755"/>
      <c r="HAB436" s="755"/>
      <c r="HAC436" s="755"/>
      <c r="HAD436" s="755"/>
      <c r="HAE436" s="755"/>
      <c r="HAF436" s="755"/>
      <c r="HAG436" s="755"/>
      <c r="HAH436" s="755"/>
      <c r="HAI436" s="755"/>
      <c r="HAJ436" s="755"/>
      <c r="HAK436" s="755"/>
      <c r="HAL436" s="755"/>
      <c r="HAM436" s="755"/>
      <c r="HAN436" s="755"/>
      <c r="HAO436" s="755"/>
      <c r="HAP436" s="755"/>
      <c r="HAQ436" s="755"/>
      <c r="HAR436" s="755"/>
      <c r="HAS436" s="755"/>
      <c r="HAT436" s="755"/>
      <c r="HAU436" s="755"/>
      <c r="HAV436" s="755"/>
      <c r="HAW436" s="755"/>
      <c r="HAX436" s="755"/>
      <c r="HAY436" s="755"/>
      <c r="HAZ436" s="755"/>
      <c r="HBA436" s="755"/>
      <c r="HBB436" s="755"/>
      <c r="HBC436" s="755"/>
      <c r="HBD436" s="755"/>
      <c r="HBE436" s="755"/>
      <c r="HBF436" s="755"/>
      <c r="HBG436" s="755"/>
      <c r="HBH436" s="755"/>
      <c r="HBI436" s="755"/>
      <c r="HBJ436" s="755"/>
      <c r="HBK436" s="755"/>
      <c r="HBL436" s="755"/>
      <c r="HBM436" s="755"/>
      <c r="HBN436" s="755"/>
      <c r="HBO436" s="755"/>
      <c r="HBP436" s="755"/>
      <c r="HBQ436" s="755"/>
      <c r="HBR436" s="755"/>
      <c r="HBS436" s="755"/>
      <c r="HBT436" s="755"/>
      <c r="HBU436" s="755"/>
      <c r="HBV436" s="755"/>
      <c r="HBW436" s="755"/>
      <c r="HBX436" s="755"/>
      <c r="HBY436" s="755"/>
      <c r="HBZ436" s="755"/>
      <c r="HCA436" s="755"/>
      <c r="HCB436" s="755"/>
      <c r="HCC436" s="755"/>
      <c r="HCD436" s="755"/>
      <c r="HCE436" s="755"/>
      <c r="HCF436" s="755"/>
      <c r="HCG436" s="755"/>
      <c r="HCH436" s="755"/>
      <c r="HCI436" s="755"/>
      <c r="HCJ436" s="755"/>
      <c r="HCK436" s="755"/>
      <c r="HCL436" s="755"/>
      <c r="HCM436" s="755"/>
      <c r="HCN436" s="755"/>
      <c r="HCO436" s="755"/>
      <c r="HCP436" s="755"/>
      <c r="HCQ436" s="755"/>
      <c r="HCR436" s="755"/>
      <c r="HCS436" s="755"/>
      <c r="HCT436" s="755"/>
      <c r="HCU436" s="755"/>
      <c r="HCV436" s="755"/>
      <c r="HCW436" s="755"/>
      <c r="HCX436" s="755"/>
      <c r="HCY436" s="755"/>
      <c r="HCZ436" s="755"/>
      <c r="HDA436" s="755"/>
      <c r="HDB436" s="755"/>
      <c r="HDC436" s="755"/>
      <c r="HDD436" s="755"/>
      <c r="HDE436" s="755"/>
      <c r="HDF436" s="755"/>
      <c r="HDG436" s="755"/>
      <c r="HDH436" s="755"/>
      <c r="HDI436" s="755"/>
      <c r="HDJ436" s="755"/>
      <c r="HDK436" s="755"/>
      <c r="HDL436" s="755"/>
      <c r="HDM436" s="755"/>
      <c r="HDN436" s="755"/>
      <c r="HDO436" s="755"/>
      <c r="HDP436" s="755"/>
      <c r="HDQ436" s="755"/>
      <c r="HDR436" s="755"/>
      <c r="HDS436" s="755"/>
      <c r="HDT436" s="755"/>
      <c r="HDU436" s="755"/>
      <c r="HDV436" s="755"/>
      <c r="HDW436" s="755"/>
      <c r="HDX436" s="755"/>
      <c r="HDY436" s="755"/>
      <c r="HDZ436" s="755"/>
      <c r="HEA436" s="755"/>
      <c r="HEB436" s="755"/>
      <c r="HEC436" s="755"/>
      <c r="HED436" s="755"/>
      <c r="HEE436" s="755"/>
      <c r="HEF436" s="755"/>
      <c r="HEG436" s="755"/>
      <c r="HEH436" s="755"/>
      <c r="HEI436" s="755"/>
      <c r="HEJ436" s="755"/>
      <c r="HEK436" s="755"/>
      <c r="HEL436" s="755"/>
      <c r="HEM436" s="755"/>
      <c r="HEN436" s="755"/>
      <c r="HEO436" s="755"/>
      <c r="HEP436" s="755"/>
      <c r="HEQ436" s="755"/>
      <c r="HER436" s="755"/>
      <c r="HES436" s="755"/>
      <c r="HET436" s="755"/>
      <c r="HEU436" s="755"/>
      <c r="HEV436" s="755"/>
      <c r="HEW436" s="755"/>
      <c r="HEX436" s="755"/>
      <c r="HEY436" s="755"/>
      <c r="HEZ436" s="755"/>
      <c r="HFA436" s="755"/>
      <c r="HFB436" s="755"/>
      <c r="HFC436" s="755"/>
      <c r="HFD436" s="755"/>
      <c r="HFE436" s="755"/>
      <c r="HFF436" s="755"/>
      <c r="HFG436" s="755"/>
      <c r="HFH436" s="755"/>
      <c r="HFI436" s="755"/>
      <c r="HFJ436" s="755"/>
      <c r="HFK436" s="755"/>
      <c r="HFL436" s="755"/>
      <c r="HFM436" s="755"/>
      <c r="HFN436" s="755"/>
      <c r="HFO436" s="755"/>
      <c r="HFP436" s="755"/>
      <c r="HFQ436" s="755"/>
      <c r="HFR436" s="755"/>
      <c r="HFS436" s="755"/>
      <c r="HFT436" s="755"/>
      <c r="HFU436" s="755"/>
      <c r="HFV436" s="755"/>
      <c r="HFW436" s="755"/>
      <c r="HFX436" s="755"/>
      <c r="HFY436" s="755"/>
      <c r="HFZ436" s="755"/>
      <c r="HGA436" s="755"/>
      <c r="HGB436" s="755"/>
      <c r="HGC436" s="755"/>
      <c r="HGD436" s="755"/>
      <c r="HGE436" s="755"/>
      <c r="HGF436" s="755"/>
      <c r="HGG436" s="755"/>
      <c r="HGH436" s="755"/>
      <c r="HGI436" s="755"/>
      <c r="HGJ436" s="755"/>
      <c r="HGK436" s="755"/>
      <c r="HGL436" s="755"/>
      <c r="HGM436" s="755"/>
      <c r="HGN436" s="755"/>
      <c r="HGO436" s="755"/>
      <c r="HGP436" s="755"/>
      <c r="HGQ436" s="755"/>
      <c r="HGR436" s="755"/>
      <c r="HGS436" s="755"/>
      <c r="HGT436" s="755"/>
      <c r="HGU436" s="755"/>
      <c r="HGV436" s="755"/>
      <c r="HGW436" s="755"/>
      <c r="HGX436" s="755"/>
      <c r="HGY436" s="755"/>
      <c r="HGZ436" s="755"/>
      <c r="HHA436" s="755"/>
      <c r="HHB436" s="755"/>
      <c r="HHC436" s="755"/>
      <c r="HHD436" s="755"/>
      <c r="HHE436" s="755"/>
      <c r="HHF436" s="755"/>
      <c r="HHG436" s="755"/>
      <c r="HHH436" s="755"/>
      <c r="HHI436" s="755"/>
      <c r="HHJ436" s="755"/>
      <c r="HHK436" s="755"/>
      <c r="HHL436" s="755"/>
      <c r="HHM436" s="755"/>
      <c r="HHN436" s="755"/>
      <c r="HHO436" s="755"/>
      <c r="HHP436" s="755"/>
      <c r="HHQ436" s="755"/>
      <c r="HHR436" s="755"/>
      <c r="HHS436" s="755"/>
      <c r="HHT436" s="755"/>
      <c r="HHU436" s="755"/>
      <c r="HHV436" s="755"/>
      <c r="HHW436" s="755"/>
      <c r="HHX436" s="755"/>
      <c r="HHY436" s="755"/>
      <c r="HHZ436" s="755"/>
      <c r="HIA436" s="755"/>
      <c r="HIB436" s="755"/>
      <c r="HIC436" s="755"/>
      <c r="HID436" s="755"/>
      <c r="HIE436" s="755"/>
      <c r="HIF436" s="755"/>
      <c r="HIG436" s="755"/>
      <c r="HIH436" s="755"/>
      <c r="HII436" s="755"/>
      <c r="HIJ436" s="755"/>
      <c r="HIK436" s="755"/>
      <c r="HIL436" s="755"/>
      <c r="HIM436" s="755"/>
      <c r="HIN436" s="755"/>
      <c r="HIO436" s="755"/>
      <c r="HIP436" s="755"/>
      <c r="HIQ436" s="755"/>
      <c r="HIR436" s="755"/>
      <c r="HIS436" s="755"/>
      <c r="HIT436" s="755"/>
      <c r="HIU436" s="755"/>
      <c r="HIV436" s="755"/>
      <c r="HIW436" s="755"/>
      <c r="HIX436" s="755"/>
      <c r="HIY436" s="755"/>
      <c r="HIZ436" s="755"/>
      <c r="HJA436" s="755"/>
      <c r="HJB436" s="755"/>
      <c r="HJC436" s="755"/>
      <c r="HJD436" s="755"/>
      <c r="HJE436" s="755"/>
      <c r="HJF436" s="755"/>
      <c r="HJG436" s="755"/>
      <c r="HJH436" s="755"/>
      <c r="HJI436" s="755"/>
      <c r="HJJ436" s="755"/>
      <c r="HJK436" s="755"/>
      <c r="HJL436" s="755"/>
      <c r="HJM436" s="755"/>
      <c r="HJN436" s="755"/>
      <c r="HJO436" s="755"/>
      <c r="HJP436" s="755"/>
      <c r="HJQ436" s="755"/>
      <c r="HJR436" s="755"/>
      <c r="HJS436" s="755"/>
      <c r="HJT436" s="755"/>
      <c r="HJU436" s="755"/>
      <c r="HJV436" s="755"/>
      <c r="HJW436" s="755"/>
      <c r="HJX436" s="755"/>
      <c r="HJY436" s="755"/>
      <c r="HJZ436" s="755"/>
      <c r="HKA436" s="755"/>
      <c r="HKB436" s="755"/>
      <c r="HKC436" s="755"/>
      <c r="HKD436" s="755"/>
      <c r="HKE436" s="755"/>
      <c r="HKF436" s="755"/>
      <c r="HKG436" s="755"/>
      <c r="HKH436" s="755"/>
      <c r="HKI436" s="755"/>
      <c r="HKJ436" s="755"/>
      <c r="HKK436" s="755"/>
      <c r="HKL436" s="755"/>
      <c r="HKM436" s="755"/>
      <c r="HKN436" s="755"/>
      <c r="HKO436" s="755"/>
      <c r="HKP436" s="755"/>
      <c r="HKQ436" s="755"/>
      <c r="HKR436" s="755"/>
      <c r="HKS436" s="755"/>
      <c r="HKT436" s="755"/>
      <c r="HKU436" s="755"/>
      <c r="HKV436" s="755"/>
      <c r="HKW436" s="755"/>
      <c r="HKX436" s="755"/>
      <c r="HKY436" s="755"/>
      <c r="HKZ436" s="755"/>
      <c r="HLA436" s="755"/>
      <c r="HLB436" s="755"/>
      <c r="HLC436" s="755"/>
      <c r="HLD436" s="755"/>
      <c r="HLE436" s="755"/>
      <c r="HLF436" s="755"/>
      <c r="HLG436" s="755"/>
      <c r="HLH436" s="755"/>
      <c r="HLI436" s="755"/>
      <c r="HLJ436" s="755"/>
      <c r="HLK436" s="755"/>
      <c r="HLL436" s="755"/>
      <c r="HLM436" s="755"/>
      <c r="HLN436" s="755"/>
      <c r="HLO436" s="755"/>
      <c r="HLP436" s="755"/>
      <c r="HLQ436" s="755"/>
      <c r="HLR436" s="755"/>
      <c r="HLS436" s="755"/>
      <c r="HLT436" s="755"/>
      <c r="HLU436" s="755"/>
      <c r="HLV436" s="755"/>
      <c r="HLW436" s="755"/>
      <c r="HLX436" s="755"/>
      <c r="HLY436" s="755"/>
      <c r="HLZ436" s="755"/>
      <c r="HMA436" s="755"/>
      <c r="HMB436" s="755"/>
      <c r="HMC436" s="755"/>
      <c r="HMD436" s="755"/>
      <c r="HME436" s="755"/>
      <c r="HMF436" s="755"/>
      <c r="HMG436" s="755"/>
      <c r="HMH436" s="755"/>
      <c r="HMI436" s="755"/>
      <c r="HMJ436" s="755"/>
      <c r="HMK436" s="755"/>
      <c r="HML436" s="755"/>
      <c r="HMM436" s="755"/>
      <c r="HMN436" s="755"/>
      <c r="HMO436" s="755"/>
      <c r="HMP436" s="755"/>
      <c r="HMQ436" s="755"/>
      <c r="HMR436" s="755"/>
      <c r="HMS436" s="755"/>
      <c r="HMT436" s="755"/>
      <c r="HMU436" s="755"/>
      <c r="HMV436" s="755"/>
      <c r="HMW436" s="755"/>
      <c r="HMX436" s="755"/>
      <c r="HMY436" s="755"/>
      <c r="HMZ436" s="755"/>
      <c r="HNA436" s="755"/>
      <c r="HNB436" s="755"/>
      <c r="HNC436" s="755"/>
      <c r="HND436" s="755"/>
      <c r="HNE436" s="755"/>
      <c r="HNF436" s="755"/>
      <c r="HNG436" s="755"/>
      <c r="HNH436" s="755"/>
      <c r="HNI436" s="755"/>
      <c r="HNJ436" s="755"/>
      <c r="HNK436" s="755"/>
      <c r="HNL436" s="755"/>
      <c r="HNM436" s="755"/>
      <c r="HNN436" s="755"/>
      <c r="HNO436" s="755"/>
      <c r="HNP436" s="755"/>
      <c r="HNQ436" s="755"/>
      <c r="HNR436" s="755"/>
      <c r="HNS436" s="755"/>
      <c r="HNT436" s="755"/>
      <c r="HNU436" s="755"/>
      <c r="HNV436" s="755"/>
      <c r="HNW436" s="755"/>
      <c r="HNX436" s="755"/>
      <c r="HNY436" s="755"/>
      <c r="HNZ436" s="755"/>
      <c r="HOA436" s="755"/>
      <c r="HOB436" s="755"/>
      <c r="HOC436" s="755"/>
      <c r="HOD436" s="755"/>
      <c r="HOE436" s="755"/>
      <c r="HOF436" s="755"/>
      <c r="HOG436" s="755"/>
      <c r="HOH436" s="755"/>
      <c r="HOI436" s="755"/>
      <c r="HOJ436" s="755"/>
      <c r="HOK436" s="755"/>
      <c r="HOL436" s="755"/>
      <c r="HOM436" s="755"/>
      <c r="HON436" s="755"/>
      <c r="HOO436" s="755"/>
      <c r="HOP436" s="755"/>
      <c r="HOQ436" s="755"/>
      <c r="HOR436" s="755"/>
      <c r="HOS436" s="755"/>
      <c r="HOT436" s="755"/>
      <c r="HOU436" s="755"/>
      <c r="HOV436" s="755"/>
      <c r="HOW436" s="755"/>
      <c r="HOX436" s="755"/>
      <c r="HOY436" s="755"/>
      <c r="HOZ436" s="755"/>
      <c r="HPA436" s="755"/>
      <c r="HPB436" s="755"/>
      <c r="HPC436" s="755"/>
      <c r="HPD436" s="755"/>
      <c r="HPE436" s="755"/>
      <c r="HPF436" s="755"/>
      <c r="HPG436" s="755"/>
      <c r="HPH436" s="755"/>
      <c r="HPI436" s="755"/>
      <c r="HPJ436" s="755"/>
      <c r="HPK436" s="755"/>
      <c r="HPL436" s="755"/>
      <c r="HPM436" s="755"/>
      <c r="HPN436" s="755"/>
      <c r="HPO436" s="755"/>
      <c r="HPP436" s="755"/>
      <c r="HPQ436" s="755"/>
      <c r="HPR436" s="755"/>
      <c r="HPS436" s="755"/>
      <c r="HPT436" s="755"/>
      <c r="HPU436" s="755"/>
      <c r="HPV436" s="755"/>
      <c r="HPW436" s="755"/>
      <c r="HPX436" s="755"/>
      <c r="HPY436" s="755"/>
      <c r="HPZ436" s="755"/>
      <c r="HQA436" s="755"/>
      <c r="HQB436" s="755"/>
      <c r="HQC436" s="755"/>
      <c r="HQD436" s="755"/>
      <c r="HQE436" s="755"/>
      <c r="HQF436" s="755"/>
      <c r="HQG436" s="755"/>
      <c r="HQH436" s="755"/>
      <c r="HQI436" s="755"/>
      <c r="HQJ436" s="755"/>
      <c r="HQK436" s="755"/>
      <c r="HQL436" s="755"/>
      <c r="HQM436" s="755"/>
      <c r="HQN436" s="755"/>
      <c r="HQO436" s="755"/>
      <c r="HQP436" s="755"/>
      <c r="HQQ436" s="755"/>
      <c r="HQR436" s="755"/>
      <c r="HQS436" s="755"/>
      <c r="HQT436" s="755"/>
      <c r="HQU436" s="755"/>
      <c r="HQV436" s="755"/>
      <c r="HQW436" s="755"/>
      <c r="HQX436" s="755"/>
      <c r="HQY436" s="755"/>
      <c r="HQZ436" s="755"/>
      <c r="HRA436" s="755"/>
      <c r="HRB436" s="755"/>
      <c r="HRC436" s="755"/>
      <c r="HRD436" s="755"/>
      <c r="HRE436" s="755"/>
      <c r="HRF436" s="755"/>
      <c r="HRG436" s="755"/>
      <c r="HRH436" s="755"/>
      <c r="HRI436" s="755"/>
      <c r="HRJ436" s="755"/>
      <c r="HRK436" s="755"/>
      <c r="HRL436" s="755"/>
      <c r="HRM436" s="755"/>
      <c r="HRN436" s="755"/>
      <c r="HRO436" s="755"/>
      <c r="HRP436" s="755"/>
      <c r="HRQ436" s="755"/>
      <c r="HRR436" s="755"/>
      <c r="HRS436" s="755"/>
      <c r="HRT436" s="755"/>
      <c r="HRU436" s="755"/>
      <c r="HRV436" s="755"/>
      <c r="HRW436" s="755"/>
      <c r="HRX436" s="755"/>
      <c r="HRY436" s="755"/>
      <c r="HRZ436" s="755"/>
      <c r="HSA436" s="755"/>
      <c r="HSB436" s="755"/>
      <c r="HSC436" s="755"/>
      <c r="HSD436" s="755"/>
      <c r="HSE436" s="755"/>
      <c r="HSF436" s="755"/>
      <c r="HSG436" s="755"/>
      <c r="HSH436" s="755"/>
      <c r="HSI436" s="755"/>
      <c r="HSJ436" s="755"/>
      <c r="HSK436" s="755"/>
      <c r="HSL436" s="755"/>
      <c r="HSM436" s="755"/>
      <c r="HSN436" s="755"/>
      <c r="HSO436" s="755"/>
      <c r="HSP436" s="755"/>
      <c r="HSQ436" s="755"/>
      <c r="HSR436" s="755"/>
      <c r="HSS436" s="755"/>
      <c r="HST436" s="755"/>
      <c r="HSU436" s="755"/>
      <c r="HSV436" s="755"/>
      <c r="HSW436" s="755"/>
      <c r="HSX436" s="755"/>
      <c r="HSY436" s="755"/>
      <c r="HSZ436" s="755"/>
      <c r="HTA436" s="755"/>
      <c r="HTB436" s="755"/>
      <c r="HTC436" s="755"/>
      <c r="HTD436" s="755"/>
      <c r="HTE436" s="755"/>
      <c r="HTF436" s="755"/>
      <c r="HTG436" s="755"/>
      <c r="HTH436" s="755"/>
      <c r="HTI436" s="755"/>
      <c r="HTJ436" s="755"/>
      <c r="HTK436" s="755"/>
      <c r="HTL436" s="755"/>
      <c r="HTM436" s="755"/>
      <c r="HTN436" s="755"/>
      <c r="HTO436" s="755"/>
      <c r="HTP436" s="755"/>
      <c r="HTQ436" s="755"/>
      <c r="HTR436" s="755"/>
      <c r="HTS436" s="755"/>
      <c r="HTT436" s="755"/>
      <c r="HTU436" s="755"/>
      <c r="HTV436" s="755"/>
      <c r="HTW436" s="755"/>
      <c r="HTX436" s="755"/>
      <c r="HTY436" s="755"/>
      <c r="HTZ436" s="755"/>
      <c r="HUA436" s="755"/>
      <c r="HUB436" s="755"/>
      <c r="HUC436" s="755"/>
      <c r="HUD436" s="755"/>
      <c r="HUE436" s="755"/>
      <c r="HUF436" s="755"/>
      <c r="HUG436" s="755"/>
      <c r="HUH436" s="755"/>
      <c r="HUI436" s="755"/>
      <c r="HUJ436" s="755"/>
      <c r="HUK436" s="755"/>
      <c r="HUL436" s="755"/>
      <c r="HUM436" s="755"/>
      <c r="HUN436" s="755"/>
      <c r="HUO436" s="755"/>
      <c r="HUP436" s="755"/>
      <c r="HUQ436" s="755"/>
      <c r="HUR436" s="755"/>
      <c r="HUS436" s="755"/>
      <c r="HUT436" s="755"/>
      <c r="HUU436" s="755"/>
      <c r="HUV436" s="755"/>
      <c r="HUW436" s="755"/>
      <c r="HUX436" s="755"/>
      <c r="HUY436" s="755"/>
      <c r="HUZ436" s="755"/>
      <c r="HVA436" s="755"/>
      <c r="HVB436" s="755"/>
      <c r="HVC436" s="755"/>
      <c r="HVD436" s="755"/>
      <c r="HVE436" s="755"/>
      <c r="HVF436" s="755"/>
      <c r="HVG436" s="755"/>
      <c r="HVH436" s="755"/>
      <c r="HVI436" s="755"/>
      <c r="HVJ436" s="755"/>
      <c r="HVK436" s="755"/>
      <c r="HVL436" s="755"/>
      <c r="HVM436" s="755"/>
      <c r="HVN436" s="755"/>
      <c r="HVO436" s="755"/>
      <c r="HVP436" s="755"/>
      <c r="HVQ436" s="755"/>
      <c r="HVR436" s="755"/>
      <c r="HVS436" s="755"/>
      <c r="HVT436" s="755"/>
      <c r="HVU436" s="755"/>
      <c r="HVV436" s="755"/>
      <c r="HVW436" s="755"/>
      <c r="HVX436" s="755"/>
      <c r="HVY436" s="755"/>
      <c r="HVZ436" s="755"/>
      <c r="HWA436" s="755"/>
      <c r="HWB436" s="755"/>
      <c r="HWC436" s="755"/>
      <c r="HWD436" s="755"/>
      <c r="HWE436" s="755"/>
      <c r="HWF436" s="755"/>
      <c r="HWG436" s="755"/>
      <c r="HWH436" s="755"/>
      <c r="HWI436" s="755"/>
      <c r="HWJ436" s="755"/>
      <c r="HWK436" s="755"/>
      <c r="HWL436" s="755"/>
      <c r="HWM436" s="755"/>
      <c r="HWN436" s="755"/>
      <c r="HWO436" s="755"/>
      <c r="HWP436" s="755"/>
      <c r="HWQ436" s="755"/>
      <c r="HWR436" s="755"/>
      <c r="HWS436" s="755"/>
      <c r="HWT436" s="755"/>
      <c r="HWU436" s="755"/>
      <c r="HWV436" s="755"/>
      <c r="HWW436" s="755"/>
      <c r="HWX436" s="755"/>
      <c r="HWY436" s="755"/>
      <c r="HWZ436" s="755"/>
      <c r="HXA436" s="755"/>
      <c r="HXB436" s="755"/>
      <c r="HXC436" s="755"/>
      <c r="HXD436" s="755"/>
      <c r="HXE436" s="755"/>
      <c r="HXF436" s="755"/>
      <c r="HXG436" s="755"/>
      <c r="HXH436" s="755"/>
      <c r="HXI436" s="755"/>
      <c r="HXJ436" s="755"/>
      <c r="HXK436" s="755"/>
      <c r="HXL436" s="755"/>
      <c r="HXM436" s="755"/>
      <c r="HXN436" s="755"/>
      <c r="HXO436" s="755"/>
      <c r="HXP436" s="755"/>
      <c r="HXQ436" s="755"/>
      <c r="HXR436" s="755"/>
      <c r="HXS436" s="755"/>
      <c r="HXT436" s="755"/>
      <c r="HXU436" s="755"/>
      <c r="HXV436" s="755"/>
      <c r="HXW436" s="755"/>
      <c r="HXX436" s="755"/>
      <c r="HXY436" s="755"/>
      <c r="HXZ436" s="755"/>
      <c r="HYA436" s="755"/>
      <c r="HYB436" s="755"/>
      <c r="HYC436" s="755"/>
      <c r="HYD436" s="755"/>
      <c r="HYE436" s="755"/>
      <c r="HYF436" s="755"/>
      <c r="HYG436" s="755"/>
      <c r="HYH436" s="755"/>
      <c r="HYI436" s="755"/>
      <c r="HYJ436" s="755"/>
      <c r="HYK436" s="755"/>
      <c r="HYL436" s="755"/>
      <c r="HYM436" s="755"/>
      <c r="HYN436" s="755"/>
      <c r="HYO436" s="755"/>
      <c r="HYP436" s="755"/>
      <c r="HYQ436" s="755"/>
      <c r="HYR436" s="755"/>
      <c r="HYS436" s="755"/>
      <c r="HYT436" s="755"/>
      <c r="HYU436" s="755"/>
      <c r="HYV436" s="755"/>
      <c r="HYW436" s="755"/>
      <c r="HYX436" s="755"/>
      <c r="HYY436" s="755"/>
      <c r="HYZ436" s="755"/>
      <c r="HZA436" s="755"/>
      <c r="HZB436" s="755"/>
      <c r="HZC436" s="755"/>
      <c r="HZD436" s="755"/>
      <c r="HZE436" s="755"/>
      <c r="HZF436" s="755"/>
      <c r="HZG436" s="755"/>
      <c r="HZH436" s="755"/>
      <c r="HZI436" s="755"/>
      <c r="HZJ436" s="755"/>
      <c r="HZK436" s="755"/>
      <c r="HZL436" s="755"/>
      <c r="HZM436" s="755"/>
      <c r="HZN436" s="755"/>
      <c r="HZO436" s="755"/>
      <c r="HZP436" s="755"/>
      <c r="HZQ436" s="755"/>
      <c r="HZR436" s="755"/>
      <c r="HZS436" s="755"/>
      <c r="HZT436" s="755"/>
      <c r="HZU436" s="755"/>
      <c r="HZV436" s="755"/>
      <c r="HZW436" s="755"/>
      <c r="HZX436" s="755"/>
      <c r="HZY436" s="755"/>
      <c r="HZZ436" s="755"/>
      <c r="IAA436" s="755"/>
      <c r="IAB436" s="755"/>
      <c r="IAC436" s="755"/>
      <c r="IAD436" s="755"/>
      <c r="IAE436" s="755"/>
      <c r="IAF436" s="755"/>
      <c r="IAG436" s="755"/>
      <c r="IAH436" s="755"/>
      <c r="IAI436" s="755"/>
      <c r="IAJ436" s="755"/>
      <c r="IAK436" s="755"/>
      <c r="IAL436" s="755"/>
      <c r="IAM436" s="755"/>
      <c r="IAN436" s="755"/>
      <c r="IAO436" s="755"/>
      <c r="IAP436" s="755"/>
      <c r="IAQ436" s="755"/>
      <c r="IAR436" s="755"/>
      <c r="IAS436" s="755"/>
      <c r="IAT436" s="755"/>
      <c r="IAU436" s="755"/>
      <c r="IAV436" s="755"/>
      <c r="IAW436" s="755"/>
      <c r="IAX436" s="755"/>
      <c r="IAY436" s="755"/>
      <c r="IAZ436" s="755"/>
      <c r="IBA436" s="755"/>
      <c r="IBB436" s="755"/>
      <c r="IBC436" s="755"/>
      <c r="IBD436" s="755"/>
      <c r="IBE436" s="755"/>
      <c r="IBF436" s="755"/>
      <c r="IBG436" s="755"/>
      <c r="IBH436" s="755"/>
      <c r="IBI436" s="755"/>
      <c r="IBJ436" s="755"/>
      <c r="IBK436" s="755"/>
      <c r="IBL436" s="755"/>
      <c r="IBM436" s="755"/>
      <c r="IBN436" s="755"/>
      <c r="IBO436" s="755"/>
      <c r="IBP436" s="755"/>
      <c r="IBQ436" s="755"/>
      <c r="IBR436" s="755"/>
      <c r="IBS436" s="755"/>
      <c r="IBT436" s="755"/>
      <c r="IBU436" s="755"/>
      <c r="IBV436" s="755"/>
      <c r="IBW436" s="755"/>
      <c r="IBX436" s="755"/>
      <c r="IBY436" s="755"/>
      <c r="IBZ436" s="755"/>
      <c r="ICA436" s="755"/>
      <c r="ICB436" s="755"/>
      <c r="ICC436" s="755"/>
      <c r="ICD436" s="755"/>
      <c r="ICE436" s="755"/>
      <c r="ICF436" s="755"/>
      <c r="ICG436" s="755"/>
      <c r="ICH436" s="755"/>
      <c r="ICI436" s="755"/>
      <c r="ICJ436" s="755"/>
      <c r="ICK436" s="755"/>
      <c r="ICL436" s="755"/>
      <c r="ICM436" s="755"/>
      <c r="ICN436" s="755"/>
      <c r="ICO436" s="755"/>
      <c r="ICP436" s="755"/>
      <c r="ICQ436" s="755"/>
      <c r="ICR436" s="755"/>
      <c r="ICS436" s="755"/>
      <c r="ICT436" s="755"/>
      <c r="ICU436" s="755"/>
      <c r="ICV436" s="755"/>
      <c r="ICW436" s="755"/>
      <c r="ICX436" s="755"/>
      <c r="ICY436" s="755"/>
      <c r="ICZ436" s="755"/>
      <c r="IDA436" s="755"/>
      <c r="IDB436" s="755"/>
      <c r="IDC436" s="755"/>
      <c r="IDD436" s="755"/>
      <c r="IDE436" s="755"/>
      <c r="IDF436" s="755"/>
      <c r="IDG436" s="755"/>
      <c r="IDH436" s="755"/>
      <c r="IDI436" s="755"/>
      <c r="IDJ436" s="755"/>
      <c r="IDK436" s="755"/>
      <c r="IDL436" s="755"/>
      <c r="IDM436" s="755"/>
      <c r="IDN436" s="755"/>
      <c r="IDO436" s="755"/>
      <c r="IDP436" s="755"/>
      <c r="IDQ436" s="755"/>
      <c r="IDR436" s="755"/>
      <c r="IDS436" s="755"/>
      <c r="IDT436" s="755"/>
      <c r="IDU436" s="755"/>
      <c r="IDV436" s="755"/>
      <c r="IDW436" s="755"/>
      <c r="IDX436" s="755"/>
      <c r="IDY436" s="755"/>
      <c r="IDZ436" s="755"/>
      <c r="IEA436" s="755"/>
      <c r="IEB436" s="755"/>
      <c r="IEC436" s="755"/>
      <c r="IED436" s="755"/>
      <c r="IEE436" s="755"/>
      <c r="IEF436" s="755"/>
      <c r="IEG436" s="755"/>
      <c r="IEH436" s="755"/>
      <c r="IEI436" s="755"/>
      <c r="IEJ436" s="755"/>
      <c r="IEK436" s="755"/>
      <c r="IEL436" s="755"/>
      <c r="IEM436" s="755"/>
      <c r="IEN436" s="755"/>
      <c r="IEO436" s="755"/>
      <c r="IEP436" s="755"/>
      <c r="IEQ436" s="755"/>
      <c r="IER436" s="755"/>
      <c r="IES436" s="755"/>
      <c r="IET436" s="755"/>
      <c r="IEU436" s="755"/>
      <c r="IEV436" s="755"/>
      <c r="IEW436" s="755"/>
      <c r="IEX436" s="755"/>
      <c r="IEY436" s="755"/>
      <c r="IEZ436" s="755"/>
      <c r="IFA436" s="755"/>
      <c r="IFB436" s="755"/>
      <c r="IFC436" s="755"/>
      <c r="IFD436" s="755"/>
      <c r="IFE436" s="755"/>
      <c r="IFF436" s="755"/>
      <c r="IFG436" s="755"/>
      <c r="IFH436" s="755"/>
      <c r="IFI436" s="755"/>
      <c r="IFJ436" s="755"/>
      <c r="IFK436" s="755"/>
      <c r="IFL436" s="755"/>
      <c r="IFM436" s="755"/>
      <c r="IFN436" s="755"/>
      <c r="IFO436" s="755"/>
      <c r="IFP436" s="755"/>
      <c r="IFQ436" s="755"/>
      <c r="IFR436" s="755"/>
      <c r="IFS436" s="755"/>
      <c r="IFT436" s="755"/>
      <c r="IFU436" s="755"/>
      <c r="IFV436" s="755"/>
      <c r="IFW436" s="755"/>
      <c r="IFX436" s="755"/>
      <c r="IFY436" s="755"/>
      <c r="IFZ436" s="755"/>
      <c r="IGA436" s="755"/>
      <c r="IGB436" s="755"/>
      <c r="IGC436" s="755"/>
      <c r="IGD436" s="755"/>
      <c r="IGE436" s="755"/>
      <c r="IGF436" s="755"/>
      <c r="IGG436" s="755"/>
      <c r="IGH436" s="755"/>
      <c r="IGI436" s="755"/>
      <c r="IGJ436" s="755"/>
      <c r="IGK436" s="755"/>
      <c r="IGL436" s="755"/>
      <c r="IGM436" s="755"/>
      <c r="IGN436" s="755"/>
      <c r="IGO436" s="755"/>
      <c r="IGP436" s="755"/>
      <c r="IGQ436" s="755"/>
      <c r="IGR436" s="755"/>
      <c r="IGS436" s="755"/>
      <c r="IGT436" s="755"/>
      <c r="IGU436" s="755"/>
      <c r="IGV436" s="755"/>
      <c r="IGW436" s="755"/>
      <c r="IGX436" s="755"/>
      <c r="IGY436" s="755"/>
      <c r="IGZ436" s="755"/>
      <c r="IHA436" s="755"/>
      <c r="IHB436" s="755"/>
      <c r="IHC436" s="755"/>
      <c r="IHD436" s="755"/>
      <c r="IHE436" s="755"/>
      <c r="IHF436" s="755"/>
      <c r="IHG436" s="755"/>
      <c r="IHH436" s="755"/>
      <c r="IHI436" s="755"/>
      <c r="IHJ436" s="755"/>
      <c r="IHK436" s="755"/>
      <c r="IHL436" s="755"/>
      <c r="IHM436" s="755"/>
      <c r="IHN436" s="755"/>
      <c r="IHO436" s="755"/>
      <c r="IHP436" s="755"/>
      <c r="IHQ436" s="755"/>
      <c r="IHR436" s="755"/>
      <c r="IHS436" s="755"/>
      <c r="IHT436" s="755"/>
      <c r="IHU436" s="755"/>
      <c r="IHV436" s="755"/>
      <c r="IHW436" s="755"/>
      <c r="IHX436" s="755"/>
      <c r="IHY436" s="755"/>
      <c r="IHZ436" s="755"/>
      <c r="IIA436" s="755"/>
      <c r="IIB436" s="755"/>
      <c r="IIC436" s="755"/>
      <c r="IID436" s="755"/>
      <c r="IIE436" s="755"/>
      <c r="IIF436" s="755"/>
      <c r="IIG436" s="755"/>
      <c r="IIH436" s="755"/>
      <c r="III436" s="755"/>
      <c r="IIJ436" s="755"/>
      <c r="IIK436" s="755"/>
      <c r="IIL436" s="755"/>
      <c r="IIM436" s="755"/>
      <c r="IIN436" s="755"/>
      <c r="IIO436" s="755"/>
      <c r="IIP436" s="755"/>
      <c r="IIQ436" s="755"/>
      <c r="IIR436" s="755"/>
      <c r="IIS436" s="755"/>
      <c r="IIT436" s="755"/>
      <c r="IIU436" s="755"/>
      <c r="IIV436" s="755"/>
      <c r="IIW436" s="755"/>
      <c r="IIX436" s="755"/>
      <c r="IIY436" s="755"/>
      <c r="IIZ436" s="755"/>
      <c r="IJA436" s="755"/>
      <c r="IJB436" s="755"/>
      <c r="IJC436" s="755"/>
      <c r="IJD436" s="755"/>
      <c r="IJE436" s="755"/>
      <c r="IJF436" s="755"/>
      <c r="IJG436" s="755"/>
      <c r="IJH436" s="755"/>
      <c r="IJI436" s="755"/>
      <c r="IJJ436" s="755"/>
      <c r="IJK436" s="755"/>
      <c r="IJL436" s="755"/>
      <c r="IJM436" s="755"/>
      <c r="IJN436" s="755"/>
      <c r="IJO436" s="755"/>
      <c r="IJP436" s="755"/>
      <c r="IJQ436" s="755"/>
      <c r="IJR436" s="755"/>
      <c r="IJS436" s="755"/>
      <c r="IJT436" s="755"/>
      <c r="IJU436" s="755"/>
      <c r="IJV436" s="755"/>
      <c r="IJW436" s="755"/>
      <c r="IJX436" s="755"/>
      <c r="IJY436" s="755"/>
      <c r="IJZ436" s="755"/>
      <c r="IKA436" s="755"/>
      <c r="IKB436" s="755"/>
      <c r="IKC436" s="755"/>
      <c r="IKD436" s="755"/>
      <c r="IKE436" s="755"/>
      <c r="IKF436" s="755"/>
      <c r="IKG436" s="755"/>
      <c r="IKH436" s="755"/>
      <c r="IKI436" s="755"/>
      <c r="IKJ436" s="755"/>
      <c r="IKK436" s="755"/>
      <c r="IKL436" s="755"/>
      <c r="IKM436" s="755"/>
      <c r="IKN436" s="755"/>
      <c r="IKO436" s="755"/>
      <c r="IKP436" s="755"/>
      <c r="IKQ436" s="755"/>
      <c r="IKR436" s="755"/>
      <c r="IKS436" s="755"/>
      <c r="IKT436" s="755"/>
      <c r="IKU436" s="755"/>
      <c r="IKV436" s="755"/>
      <c r="IKW436" s="755"/>
      <c r="IKX436" s="755"/>
      <c r="IKY436" s="755"/>
      <c r="IKZ436" s="755"/>
      <c r="ILA436" s="755"/>
      <c r="ILB436" s="755"/>
      <c r="ILC436" s="755"/>
      <c r="ILD436" s="755"/>
      <c r="ILE436" s="755"/>
      <c r="ILF436" s="755"/>
      <c r="ILG436" s="755"/>
      <c r="ILH436" s="755"/>
      <c r="ILI436" s="755"/>
      <c r="ILJ436" s="755"/>
      <c r="ILK436" s="755"/>
      <c r="ILL436" s="755"/>
      <c r="ILM436" s="755"/>
      <c r="ILN436" s="755"/>
      <c r="ILO436" s="755"/>
      <c r="ILP436" s="755"/>
      <c r="ILQ436" s="755"/>
      <c r="ILR436" s="755"/>
      <c r="ILS436" s="755"/>
      <c r="ILT436" s="755"/>
      <c r="ILU436" s="755"/>
      <c r="ILV436" s="755"/>
      <c r="ILW436" s="755"/>
      <c r="ILX436" s="755"/>
      <c r="ILY436" s="755"/>
      <c r="ILZ436" s="755"/>
      <c r="IMA436" s="755"/>
      <c r="IMB436" s="755"/>
      <c r="IMC436" s="755"/>
      <c r="IMD436" s="755"/>
      <c r="IME436" s="755"/>
      <c r="IMF436" s="755"/>
      <c r="IMG436" s="755"/>
      <c r="IMH436" s="755"/>
      <c r="IMI436" s="755"/>
      <c r="IMJ436" s="755"/>
      <c r="IMK436" s="755"/>
      <c r="IML436" s="755"/>
      <c r="IMM436" s="755"/>
      <c r="IMN436" s="755"/>
      <c r="IMO436" s="755"/>
      <c r="IMP436" s="755"/>
      <c r="IMQ436" s="755"/>
      <c r="IMR436" s="755"/>
      <c r="IMS436" s="755"/>
      <c r="IMT436" s="755"/>
      <c r="IMU436" s="755"/>
      <c r="IMV436" s="755"/>
      <c r="IMW436" s="755"/>
      <c r="IMX436" s="755"/>
      <c r="IMY436" s="755"/>
      <c r="IMZ436" s="755"/>
      <c r="INA436" s="755"/>
      <c r="INB436" s="755"/>
      <c r="INC436" s="755"/>
      <c r="IND436" s="755"/>
      <c r="INE436" s="755"/>
      <c r="INF436" s="755"/>
      <c r="ING436" s="755"/>
      <c r="INH436" s="755"/>
      <c r="INI436" s="755"/>
      <c r="INJ436" s="755"/>
      <c r="INK436" s="755"/>
      <c r="INL436" s="755"/>
      <c r="INM436" s="755"/>
      <c r="INN436" s="755"/>
      <c r="INO436" s="755"/>
      <c r="INP436" s="755"/>
      <c r="INQ436" s="755"/>
      <c r="INR436" s="755"/>
      <c r="INS436" s="755"/>
      <c r="INT436" s="755"/>
      <c r="INU436" s="755"/>
      <c r="INV436" s="755"/>
      <c r="INW436" s="755"/>
      <c r="INX436" s="755"/>
      <c r="INY436" s="755"/>
      <c r="INZ436" s="755"/>
      <c r="IOA436" s="755"/>
      <c r="IOB436" s="755"/>
      <c r="IOC436" s="755"/>
      <c r="IOD436" s="755"/>
      <c r="IOE436" s="755"/>
      <c r="IOF436" s="755"/>
      <c r="IOG436" s="755"/>
      <c r="IOH436" s="755"/>
      <c r="IOI436" s="755"/>
      <c r="IOJ436" s="755"/>
      <c r="IOK436" s="755"/>
      <c r="IOL436" s="755"/>
      <c r="IOM436" s="755"/>
      <c r="ION436" s="755"/>
      <c r="IOO436" s="755"/>
      <c r="IOP436" s="755"/>
      <c r="IOQ436" s="755"/>
      <c r="IOR436" s="755"/>
      <c r="IOS436" s="755"/>
      <c r="IOT436" s="755"/>
      <c r="IOU436" s="755"/>
      <c r="IOV436" s="755"/>
      <c r="IOW436" s="755"/>
      <c r="IOX436" s="755"/>
      <c r="IOY436" s="755"/>
      <c r="IOZ436" s="755"/>
      <c r="IPA436" s="755"/>
      <c r="IPB436" s="755"/>
      <c r="IPC436" s="755"/>
      <c r="IPD436" s="755"/>
      <c r="IPE436" s="755"/>
      <c r="IPF436" s="755"/>
      <c r="IPG436" s="755"/>
      <c r="IPH436" s="755"/>
      <c r="IPI436" s="755"/>
      <c r="IPJ436" s="755"/>
      <c r="IPK436" s="755"/>
      <c r="IPL436" s="755"/>
      <c r="IPM436" s="755"/>
      <c r="IPN436" s="755"/>
      <c r="IPO436" s="755"/>
      <c r="IPP436" s="755"/>
      <c r="IPQ436" s="755"/>
      <c r="IPR436" s="755"/>
      <c r="IPS436" s="755"/>
      <c r="IPT436" s="755"/>
      <c r="IPU436" s="755"/>
      <c r="IPV436" s="755"/>
      <c r="IPW436" s="755"/>
      <c r="IPX436" s="755"/>
      <c r="IPY436" s="755"/>
      <c r="IPZ436" s="755"/>
      <c r="IQA436" s="755"/>
      <c r="IQB436" s="755"/>
      <c r="IQC436" s="755"/>
      <c r="IQD436" s="755"/>
      <c r="IQE436" s="755"/>
      <c r="IQF436" s="755"/>
      <c r="IQG436" s="755"/>
      <c r="IQH436" s="755"/>
      <c r="IQI436" s="755"/>
      <c r="IQJ436" s="755"/>
      <c r="IQK436" s="755"/>
      <c r="IQL436" s="755"/>
      <c r="IQM436" s="755"/>
      <c r="IQN436" s="755"/>
      <c r="IQO436" s="755"/>
      <c r="IQP436" s="755"/>
      <c r="IQQ436" s="755"/>
      <c r="IQR436" s="755"/>
      <c r="IQS436" s="755"/>
      <c r="IQT436" s="755"/>
      <c r="IQU436" s="755"/>
      <c r="IQV436" s="755"/>
      <c r="IQW436" s="755"/>
      <c r="IQX436" s="755"/>
      <c r="IQY436" s="755"/>
      <c r="IQZ436" s="755"/>
      <c r="IRA436" s="755"/>
      <c r="IRB436" s="755"/>
      <c r="IRC436" s="755"/>
      <c r="IRD436" s="755"/>
      <c r="IRE436" s="755"/>
      <c r="IRF436" s="755"/>
      <c r="IRG436" s="755"/>
      <c r="IRH436" s="755"/>
      <c r="IRI436" s="755"/>
      <c r="IRJ436" s="755"/>
      <c r="IRK436" s="755"/>
      <c r="IRL436" s="755"/>
      <c r="IRM436" s="755"/>
      <c r="IRN436" s="755"/>
      <c r="IRO436" s="755"/>
      <c r="IRP436" s="755"/>
      <c r="IRQ436" s="755"/>
      <c r="IRR436" s="755"/>
      <c r="IRS436" s="755"/>
      <c r="IRT436" s="755"/>
      <c r="IRU436" s="755"/>
      <c r="IRV436" s="755"/>
      <c r="IRW436" s="755"/>
      <c r="IRX436" s="755"/>
      <c r="IRY436" s="755"/>
      <c r="IRZ436" s="755"/>
      <c r="ISA436" s="755"/>
      <c r="ISB436" s="755"/>
      <c r="ISC436" s="755"/>
      <c r="ISD436" s="755"/>
      <c r="ISE436" s="755"/>
      <c r="ISF436" s="755"/>
      <c r="ISG436" s="755"/>
      <c r="ISH436" s="755"/>
      <c r="ISI436" s="755"/>
      <c r="ISJ436" s="755"/>
      <c r="ISK436" s="755"/>
      <c r="ISL436" s="755"/>
      <c r="ISM436" s="755"/>
      <c r="ISN436" s="755"/>
      <c r="ISO436" s="755"/>
      <c r="ISP436" s="755"/>
      <c r="ISQ436" s="755"/>
      <c r="ISR436" s="755"/>
      <c r="ISS436" s="755"/>
      <c r="IST436" s="755"/>
      <c r="ISU436" s="755"/>
      <c r="ISV436" s="755"/>
      <c r="ISW436" s="755"/>
      <c r="ISX436" s="755"/>
      <c r="ISY436" s="755"/>
      <c r="ISZ436" s="755"/>
      <c r="ITA436" s="755"/>
      <c r="ITB436" s="755"/>
      <c r="ITC436" s="755"/>
      <c r="ITD436" s="755"/>
      <c r="ITE436" s="755"/>
      <c r="ITF436" s="755"/>
      <c r="ITG436" s="755"/>
      <c r="ITH436" s="755"/>
      <c r="ITI436" s="755"/>
      <c r="ITJ436" s="755"/>
      <c r="ITK436" s="755"/>
      <c r="ITL436" s="755"/>
      <c r="ITM436" s="755"/>
      <c r="ITN436" s="755"/>
      <c r="ITO436" s="755"/>
      <c r="ITP436" s="755"/>
      <c r="ITQ436" s="755"/>
      <c r="ITR436" s="755"/>
      <c r="ITS436" s="755"/>
      <c r="ITT436" s="755"/>
      <c r="ITU436" s="755"/>
      <c r="ITV436" s="755"/>
      <c r="ITW436" s="755"/>
      <c r="ITX436" s="755"/>
      <c r="ITY436" s="755"/>
      <c r="ITZ436" s="755"/>
      <c r="IUA436" s="755"/>
      <c r="IUB436" s="755"/>
      <c r="IUC436" s="755"/>
      <c r="IUD436" s="755"/>
      <c r="IUE436" s="755"/>
      <c r="IUF436" s="755"/>
      <c r="IUG436" s="755"/>
      <c r="IUH436" s="755"/>
      <c r="IUI436" s="755"/>
      <c r="IUJ436" s="755"/>
      <c r="IUK436" s="755"/>
      <c r="IUL436" s="755"/>
      <c r="IUM436" s="755"/>
      <c r="IUN436" s="755"/>
      <c r="IUO436" s="755"/>
      <c r="IUP436" s="755"/>
      <c r="IUQ436" s="755"/>
      <c r="IUR436" s="755"/>
      <c r="IUS436" s="755"/>
      <c r="IUT436" s="755"/>
      <c r="IUU436" s="755"/>
      <c r="IUV436" s="755"/>
      <c r="IUW436" s="755"/>
      <c r="IUX436" s="755"/>
      <c r="IUY436" s="755"/>
      <c r="IUZ436" s="755"/>
      <c r="IVA436" s="755"/>
      <c r="IVB436" s="755"/>
      <c r="IVC436" s="755"/>
      <c r="IVD436" s="755"/>
      <c r="IVE436" s="755"/>
      <c r="IVF436" s="755"/>
      <c r="IVG436" s="755"/>
      <c r="IVH436" s="755"/>
      <c r="IVI436" s="755"/>
      <c r="IVJ436" s="755"/>
      <c r="IVK436" s="755"/>
      <c r="IVL436" s="755"/>
      <c r="IVM436" s="755"/>
      <c r="IVN436" s="755"/>
      <c r="IVO436" s="755"/>
      <c r="IVP436" s="755"/>
      <c r="IVQ436" s="755"/>
      <c r="IVR436" s="755"/>
      <c r="IVS436" s="755"/>
      <c r="IVT436" s="755"/>
      <c r="IVU436" s="755"/>
      <c r="IVV436" s="755"/>
      <c r="IVW436" s="755"/>
      <c r="IVX436" s="755"/>
      <c r="IVY436" s="755"/>
      <c r="IVZ436" s="755"/>
      <c r="IWA436" s="755"/>
      <c r="IWB436" s="755"/>
      <c r="IWC436" s="755"/>
      <c r="IWD436" s="755"/>
      <c r="IWE436" s="755"/>
      <c r="IWF436" s="755"/>
      <c r="IWG436" s="755"/>
      <c r="IWH436" s="755"/>
      <c r="IWI436" s="755"/>
      <c r="IWJ436" s="755"/>
      <c r="IWK436" s="755"/>
      <c r="IWL436" s="755"/>
      <c r="IWM436" s="755"/>
      <c r="IWN436" s="755"/>
      <c r="IWO436" s="755"/>
      <c r="IWP436" s="755"/>
      <c r="IWQ436" s="755"/>
      <c r="IWR436" s="755"/>
      <c r="IWS436" s="755"/>
      <c r="IWT436" s="755"/>
      <c r="IWU436" s="755"/>
      <c r="IWV436" s="755"/>
      <c r="IWW436" s="755"/>
      <c r="IWX436" s="755"/>
      <c r="IWY436" s="755"/>
      <c r="IWZ436" s="755"/>
      <c r="IXA436" s="755"/>
      <c r="IXB436" s="755"/>
      <c r="IXC436" s="755"/>
      <c r="IXD436" s="755"/>
      <c r="IXE436" s="755"/>
      <c r="IXF436" s="755"/>
      <c r="IXG436" s="755"/>
      <c r="IXH436" s="755"/>
      <c r="IXI436" s="755"/>
      <c r="IXJ436" s="755"/>
      <c r="IXK436" s="755"/>
      <c r="IXL436" s="755"/>
      <c r="IXM436" s="755"/>
      <c r="IXN436" s="755"/>
      <c r="IXO436" s="755"/>
      <c r="IXP436" s="755"/>
      <c r="IXQ436" s="755"/>
      <c r="IXR436" s="755"/>
      <c r="IXS436" s="755"/>
      <c r="IXT436" s="755"/>
      <c r="IXU436" s="755"/>
      <c r="IXV436" s="755"/>
      <c r="IXW436" s="755"/>
      <c r="IXX436" s="755"/>
      <c r="IXY436" s="755"/>
      <c r="IXZ436" s="755"/>
      <c r="IYA436" s="755"/>
      <c r="IYB436" s="755"/>
      <c r="IYC436" s="755"/>
      <c r="IYD436" s="755"/>
      <c r="IYE436" s="755"/>
      <c r="IYF436" s="755"/>
      <c r="IYG436" s="755"/>
      <c r="IYH436" s="755"/>
      <c r="IYI436" s="755"/>
      <c r="IYJ436" s="755"/>
      <c r="IYK436" s="755"/>
      <c r="IYL436" s="755"/>
      <c r="IYM436" s="755"/>
      <c r="IYN436" s="755"/>
      <c r="IYO436" s="755"/>
      <c r="IYP436" s="755"/>
      <c r="IYQ436" s="755"/>
      <c r="IYR436" s="755"/>
      <c r="IYS436" s="755"/>
      <c r="IYT436" s="755"/>
      <c r="IYU436" s="755"/>
      <c r="IYV436" s="755"/>
      <c r="IYW436" s="755"/>
      <c r="IYX436" s="755"/>
      <c r="IYY436" s="755"/>
      <c r="IYZ436" s="755"/>
      <c r="IZA436" s="755"/>
      <c r="IZB436" s="755"/>
      <c r="IZC436" s="755"/>
      <c r="IZD436" s="755"/>
      <c r="IZE436" s="755"/>
      <c r="IZF436" s="755"/>
      <c r="IZG436" s="755"/>
      <c r="IZH436" s="755"/>
      <c r="IZI436" s="755"/>
      <c r="IZJ436" s="755"/>
      <c r="IZK436" s="755"/>
      <c r="IZL436" s="755"/>
      <c r="IZM436" s="755"/>
      <c r="IZN436" s="755"/>
      <c r="IZO436" s="755"/>
      <c r="IZP436" s="755"/>
      <c r="IZQ436" s="755"/>
      <c r="IZR436" s="755"/>
      <c r="IZS436" s="755"/>
      <c r="IZT436" s="755"/>
      <c r="IZU436" s="755"/>
      <c r="IZV436" s="755"/>
      <c r="IZW436" s="755"/>
      <c r="IZX436" s="755"/>
      <c r="IZY436" s="755"/>
      <c r="IZZ436" s="755"/>
      <c r="JAA436" s="755"/>
      <c r="JAB436" s="755"/>
      <c r="JAC436" s="755"/>
      <c r="JAD436" s="755"/>
      <c r="JAE436" s="755"/>
      <c r="JAF436" s="755"/>
      <c r="JAG436" s="755"/>
      <c r="JAH436" s="755"/>
      <c r="JAI436" s="755"/>
      <c r="JAJ436" s="755"/>
      <c r="JAK436" s="755"/>
      <c r="JAL436" s="755"/>
      <c r="JAM436" s="755"/>
      <c r="JAN436" s="755"/>
      <c r="JAO436" s="755"/>
      <c r="JAP436" s="755"/>
      <c r="JAQ436" s="755"/>
      <c r="JAR436" s="755"/>
      <c r="JAS436" s="755"/>
      <c r="JAT436" s="755"/>
      <c r="JAU436" s="755"/>
      <c r="JAV436" s="755"/>
      <c r="JAW436" s="755"/>
      <c r="JAX436" s="755"/>
      <c r="JAY436" s="755"/>
      <c r="JAZ436" s="755"/>
      <c r="JBA436" s="755"/>
      <c r="JBB436" s="755"/>
      <c r="JBC436" s="755"/>
      <c r="JBD436" s="755"/>
      <c r="JBE436" s="755"/>
      <c r="JBF436" s="755"/>
      <c r="JBG436" s="755"/>
      <c r="JBH436" s="755"/>
      <c r="JBI436" s="755"/>
      <c r="JBJ436" s="755"/>
      <c r="JBK436" s="755"/>
      <c r="JBL436" s="755"/>
      <c r="JBM436" s="755"/>
      <c r="JBN436" s="755"/>
      <c r="JBO436" s="755"/>
      <c r="JBP436" s="755"/>
      <c r="JBQ436" s="755"/>
      <c r="JBR436" s="755"/>
      <c r="JBS436" s="755"/>
      <c r="JBT436" s="755"/>
      <c r="JBU436" s="755"/>
      <c r="JBV436" s="755"/>
      <c r="JBW436" s="755"/>
      <c r="JBX436" s="755"/>
      <c r="JBY436" s="755"/>
      <c r="JBZ436" s="755"/>
      <c r="JCA436" s="755"/>
      <c r="JCB436" s="755"/>
      <c r="JCC436" s="755"/>
      <c r="JCD436" s="755"/>
      <c r="JCE436" s="755"/>
      <c r="JCF436" s="755"/>
      <c r="JCG436" s="755"/>
      <c r="JCH436" s="755"/>
      <c r="JCI436" s="755"/>
      <c r="JCJ436" s="755"/>
      <c r="JCK436" s="755"/>
      <c r="JCL436" s="755"/>
      <c r="JCM436" s="755"/>
      <c r="JCN436" s="755"/>
      <c r="JCO436" s="755"/>
      <c r="JCP436" s="755"/>
      <c r="JCQ436" s="755"/>
      <c r="JCR436" s="755"/>
      <c r="JCS436" s="755"/>
      <c r="JCT436" s="755"/>
      <c r="JCU436" s="755"/>
      <c r="JCV436" s="755"/>
      <c r="JCW436" s="755"/>
      <c r="JCX436" s="755"/>
      <c r="JCY436" s="755"/>
      <c r="JCZ436" s="755"/>
      <c r="JDA436" s="755"/>
      <c r="JDB436" s="755"/>
      <c r="JDC436" s="755"/>
      <c r="JDD436" s="755"/>
      <c r="JDE436" s="755"/>
      <c r="JDF436" s="755"/>
      <c r="JDG436" s="755"/>
      <c r="JDH436" s="755"/>
      <c r="JDI436" s="755"/>
      <c r="JDJ436" s="755"/>
      <c r="JDK436" s="755"/>
      <c r="JDL436" s="755"/>
      <c r="JDM436" s="755"/>
      <c r="JDN436" s="755"/>
      <c r="JDO436" s="755"/>
      <c r="JDP436" s="755"/>
      <c r="JDQ436" s="755"/>
      <c r="JDR436" s="755"/>
      <c r="JDS436" s="755"/>
      <c r="JDT436" s="755"/>
      <c r="JDU436" s="755"/>
      <c r="JDV436" s="755"/>
      <c r="JDW436" s="755"/>
      <c r="JDX436" s="755"/>
      <c r="JDY436" s="755"/>
      <c r="JDZ436" s="755"/>
      <c r="JEA436" s="755"/>
      <c r="JEB436" s="755"/>
      <c r="JEC436" s="755"/>
      <c r="JED436" s="755"/>
      <c r="JEE436" s="755"/>
      <c r="JEF436" s="755"/>
      <c r="JEG436" s="755"/>
      <c r="JEH436" s="755"/>
      <c r="JEI436" s="755"/>
      <c r="JEJ436" s="755"/>
      <c r="JEK436" s="755"/>
      <c r="JEL436" s="755"/>
      <c r="JEM436" s="755"/>
      <c r="JEN436" s="755"/>
      <c r="JEO436" s="755"/>
      <c r="JEP436" s="755"/>
      <c r="JEQ436" s="755"/>
      <c r="JER436" s="755"/>
      <c r="JES436" s="755"/>
      <c r="JET436" s="755"/>
      <c r="JEU436" s="755"/>
      <c r="JEV436" s="755"/>
      <c r="JEW436" s="755"/>
      <c r="JEX436" s="755"/>
      <c r="JEY436" s="755"/>
      <c r="JEZ436" s="755"/>
      <c r="JFA436" s="755"/>
      <c r="JFB436" s="755"/>
      <c r="JFC436" s="755"/>
      <c r="JFD436" s="755"/>
      <c r="JFE436" s="755"/>
      <c r="JFF436" s="755"/>
      <c r="JFG436" s="755"/>
      <c r="JFH436" s="755"/>
      <c r="JFI436" s="755"/>
      <c r="JFJ436" s="755"/>
      <c r="JFK436" s="755"/>
      <c r="JFL436" s="755"/>
      <c r="JFM436" s="755"/>
      <c r="JFN436" s="755"/>
      <c r="JFO436" s="755"/>
      <c r="JFP436" s="755"/>
      <c r="JFQ436" s="755"/>
      <c r="JFR436" s="755"/>
      <c r="JFS436" s="755"/>
      <c r="JFT436" s="755"/>
      <c r="JFU436" s="755"/>
      <c r="JFV436" s="755"/>
      <c r="JFW436" s="755"/>
      <c r="JFX436" s="755"/>
      <c r="JFY436" s="755"/>
      <c r="JFZ436" s="755"/>
      <c r="JGA436" s="755"/>
      <c r="JGB436" s="755"/>
      <c r="JGC436" s="755"/>
      <c r="JGD436" s="755"/>
      <c r="JGE436" s="755"/>
      <c r="JGF436" s="755"/>
      <c r="JGG436" s="755"/>
      <c r="JGH436" s="755"/>
      <c r="JGI436" s="755"/>
      <c r="JGJ436" s="755"/>
      <c r="JGK436" s="755"/>
      <c r="JGL436" s="755"/>
      <c r="JGM436" s="755"/>
      <c r="JGN436" s="755"/>
      <c r="JGO436" s="755"/>
      <c r="JGP436" s="755"/>
      <c r="JGQ436" s="755"/>
      <c r="JGR436" s="755"/>
      <c r="JGS436" s="755"/>
      <c r="JGT436" s="755"/>
      <c r="JGU436" s="755"/>
      <c r="JGV436" s="755"/>
      <c r="JGW436" s="755"/>
      <c r="JGX436" s="755"/>
      <c r="JGY436" s="755"/>
      <c r="JGZ436" s="755"/>
      <c r="JHA436" s="755"/>
      <c r="JHB436" s="755"/>
      <c r="JHC436" s="755"/>
      <c r="JHD436" s="755"/>
      <c r="JHE436" s="755"/>
      <c r="JHF436" s="755"/>
      <c r="JHG436" s="755"/>
      <c r="JHH436" s="755"/>
      <c r="JHI436" s="755"/>
      <c r="JHJ436" s="755"/>
      <c r="JHK436" s="755"/>
      <c r="JHL436" s="755"/>
      <c r="JHM436" s="755"/>
      <c r="JHN436" s="755"/>
      <c r="JHO436" s="755"/>
      <c r="JHP436" s="755"/>
      <c r="JHQ436" s="755"/>
      <c r="JHR436" s="755"/>
      <c r="JHS436" s="755"/>
      <c r="JHT436" s="755"/>
      <c r="JHU436" s="755"/>
      <c r="JHV436" s="755"/>
      <c r="JHW436" s="755"/>
      <c r="JHX436" s="755"/>
      <c r="JHY436" s="755"/>
      <c r="JHZ436" s="755"/>
      <c r="JIA436" s="755"/>
      <c r="JIB436" s="755"/>
      <c r="JIC436" s="755"/>
      <c r="JID436" s="755"/>
      <c r="JIE436" s="755"/>
      <c r="JIF436" s="755"/>
      <c r="JIG436" s="755"/>
      <c r="JIH436" s="755"/>
      <c r="JII436" s="755"/>
      <c r="JIJ436" s="755"/>
      <c r="JIK436" s="755"/>
      <c r="JIL436" s="755"/>
      <c r="JIM436" s="755"/>
      <c r="JIN436" s="755"/>
      <c r="JIO436" s="755"/>
      <c r="JIP436" s="755"/>
      <c r="JIQ436" s="755"/>
      <c r="JIR436" s="755"/>
      <c r="JIS436" s="755"/>
      <c r="JIT436" s="755"/>
      <c r="JIU436" s="755"/>
      <c r="JIV436" s="755"/>
      <c r="JIW436" s="755"/>
      <c r="JIX436" s="755"/>
      <c r="JIY436" s="755"/>
      <c r="JIZ436" s="755"/>
      <c r="JJA436" s="755"/>
      <c r="JJB436" s="755"/>
      <c r="JJC436" s="755"/>
      <c r="JJD436" s="755"/>
      <c r="JJE436" s="755"/>
      <c r="JJF436" s="755"/>
      <c r="JJG436" s="755"/>
      <c r="JJH436" s="755"/>
      <c r="JJI436" s="755"/>
      <c r="JJJ436" s="755"/>
      <c r="JJK436" s="755"/>
      <c r="JJL436" s="755"/>
      <c r="JJM436" s="755"/>
      <c r="JJN436" s="755"/>
      <c r="JJO436" s="755"/>
      <c r="JJP436" s="755"/>
      <c r="JJQ436" s="755"/>
      <c r="JJR436" s="755"/>
      <c r="JJS436" s="755"/>
      <c r="JJT436" s="755"/>
      <c r="JJU436" s="755"/>
      <c r="JJV436" s="755"/>
      <c r="JJW436" s="755"/>
      <c r="JJX436" s="755"/>
      <c r="JJY436" s="755"/>
      <c r="JJZ436" s="755"/>
      <c r="JKA436" s="755"/>
      <c r="JKB436" s="755"/>
      <c r="JKC436" s="755"/>
      <c r="JKD436" s="755"/>
      <c r="JKE436" s="755"/>
      <c r="JKF436" s="755"/>
      <c r="JKG436" s="755"/>
      <c r="JKH436" s="755"/>
      <c r="JKI436" s="755"/>
      <c r="JKJ436" s="755"/>
      <c r="JKK436" s="755"/>
      <c r="JKL436" s="755"/>
      <c r="JKM436" s="755"/>
      <c r="JKN436" s="755"/>
      <c r="JKO436" s="755"/>
      <c r="JKP436" s="755"/>
      <c r="JKQ436" s="755"/>
      <c r="JKR436" s="755"/>
      <c r="JKS436" s="755"/>
      <c r="JKT436" s="755"/>
      <c r="JKU436" s="755"/>
      <c r="JKV436" s="755"/>
      <c r="JKW436" s="755"/>
      <c r="JKX436" s="755"/>
      <c r="JKY436" s="755"/>
      <c r="JKZ436" s="755"/>
      <c r="JLA436" s="755"/>
      <c r="JLB436" s="755"/>
      <c r="JLC436" s="755"/>
      <c r="JLD436" s="755"/>
      <c r="JLE436" s="755"/>
      <c r="JLF436" s="755"/>
      <c r="JLG436" s="755"/>
      <c r="JLH436" s="755"/>
      <c r="JLI436" s="755"/>
      <c r="JLJ436" s="755"/>
      <c r="JLK436" s="755"/>
      <c r="JLL436" s="755"/>
      <c r="JLM436" s="755"/>
      <c r="JLN436" s="755"/>
      <c r="JLO436" s="755"/>
      <c r="JLP436" s="755"/>
      <c r="JLQ436" s="755"/>
      <c r="JLR436" s="755"/>
      <c r="JLS436" s="755"/>
      <c r="JLT436" s="755"/>
      <c r="JLU436" s="755"/>
      <c r="JLV436" s="755"/>
      <c r="JLW436" s="755"/>
      <c r="JLX436" s="755"/>
      <c r="JLY436" s="755"/>
      <c r="JLZ436" s="755"/>
      <c r="JMA436" s="755"/>
      <c r="JMB436" s="755"/>
      <c r="JMC436" s="755"/>
      <c r="JMD436" s="755"/>
      <c r="JME436" s="755"/>
      <c r="JMF436" s="755"/>
      <c r="JMG436" s="755"/>
      <c r="JMH436" s="755"/>
      <c r="JMI436" s="755"/>
      <c r="JMJ436" s="755"/>
      <c r="JMK436" s="755"/>
      <c r="JML436" s="755"/>
      <c r="JMM436" s="755"/>
      <c r="JMN436" s="755"/>
      <c r="JMO436" s="755"/>
      <c r="JMP436" s="755"/>
      <c r="JMQ436" s="755"/>
      <c r="JMR436" s="755"/>
      <c r="JMS436" s="755"/>
      <c r="JMT436" s="755"/>
      <c r="JMU436" s="755"/>
      <c r="JMV436" s="755"/>
      <c r="JMW436" s="755"/>
      <c r="JMX436" s="755"/>
      <c r="JMY436" s="755"/>
      <c r="JMZ436" s="755"/>
      <c r="JNA436" s="755"/>
      <c r="JNB436" s="755"/>
      <c r="JNC436" s="755"/>
      <c r="JND436" s="755"/>
      <c r="JNE436" s="755"/>
      <c r="JNF436" s="755"/>
      <c r="JNG436" s="755"/>
      <c r="JNH436" s="755"/>
      <c r="JNI436" s="755"/>
      <c r="JNJ436" s="755"/>
      <c r="JNK436" s="755"/>
      <c r="JNL436" s="755"/>
      <c r="JNM436" s="755"/>
      <c r="JNN436" s="755"/>
      <c r="JNO436" s="755"/>
      <c r="JNP436" s="755"/>
      <c r="JNQ436" s="755"/>
      <c r="JNR436" s="755"/>
      <c r="JNS436" s="755"/>
      <c r="JNT436" s="755"/>
      <c r="JNU436" s="755"/>
      <c r="JNV436" s="755"/>
      <c r="JNW436" s="755"/>
      <c r="JNX436" s="755"/>
      <c r="JNY436" s="755"/>
      <c r="JNZ436" s="755"/>
      <c r="JOA436" s="755"/>
      <c r="JOB436" s="755"/>
      <c r="JOC436" s="755"/>
      <c r="JOD436" s="755"/>
      <c r="JOE436" s="755"/>
      <c r="JOF436" s="755"/>
      <c r="JOG436" s="755"/>
      <c r="JOH436" s="755"/>
      <c r="JOI436" s="755"/>
      <c r="JOJ436" s="755"/>
      <c r="JOK436" s="755"/>
      <c r="JOL436" s="755"/>
      <c r="JOM436" s="755"/>
      <c r="JON436" s="755"/>
      <c r="JOO436" s="755"/>
      <c r="JOP436" s="755"/>
      <c r="JOQ436" s="755"/>
      <c r="JOR436" s="755"/>
      <c r="JOS436" s="755"/>
      <c r="JOT436" s="755"/>
      <c r="JOU436" s="755"/>
      <c r="JOV436" s="755"/>
      <c r="JOW436" s="755"/>
      <c r="JOX436" s="755"/>
      <c r="JOY436" s="755"/>
      <c r="JOZ436" s="755"/>
      <c r="JPA436" s="755"/>
      <c r="JPB436" s="755"/>
      <c r="JPC436" s="755"/>
      <c r="JPD436" s="755"/>
      <c r="JPE436" s="755"/>
      <c r="JPF436" s="755"/>
      <c r="JPG436" s="755"/>
      <c r="JPH436" s="755"/>
      <c r="JPI436" s="755"/>
      <c r="JPJ436" s="755"/>
      <c r="JPK436" s="755"/>
      <c r="JPL436" s="755"/>
      <c r="JPM436" s="755"/>
      <c r="JPN436" s="755"/>
      <c r="JPO436" s="755"/>
      <c r="JPP436" s="755"/>
      <c r="JPQ436" s="755"/>
      <c r="JPR436" s="755"/>
      <c r="JPS436" s="755"/>
      <c r="JPT436" s="755"/>
      <c r="JPU436" s="755"/>
      <c r="JPV436" s="755"/>
      <c r="JPW436" s="755"/>
      <c r="JPX436" s="755"/>
      <c r="JPY436" s="755"/>
      <c r="JPZ436" s="755"/>
      <c r="JQA436" s="755"/>
      <c r="JQB436" s="755"/>
      <c r="JQC436" s="755"/>
      <c r="JQD436" s="755"/>
      <c r="JQE436" s="755"/>
      <c r="JQF436" s="755"/>
      <c r="JQG436" s="755"/>
      <c r="JQH436" s="755"/>
      <c r="JQI436" s="755"/>
      <c r="JQJ436" s="755"/>
      <c r="JQK436" s="755"/>
      <c r="JQL436" s="755"/>
      <c r="JQM436" s="755"/>
      <c r="JQN436" s="755"/>
      <c r="JQO436" s="755"/>
      <c r="JQP436" s="755"/>
      <c r="JQQ436" s="755"/>
      <c r="JQR436" s="755"/>
      <c r="JQS436" s="755"/>
      <c r="JQT436" s="755"/>
      <c r="JQU436" s="755"/>
      <c r="JQV436" s="755"/>
      <c r="JQW436" s="755"/>
      <c r="JQX436" s="755"/>
      <c r="JQY436" s="755"/>
      <c r="JQZ436" s="755"/>
      <c r="JRA436" s="755"/>
      <c r="JRB436" s="755"/>
      <c r="JRC436" s="755"/>
      <c r="JRD436" s="755"/>
      <c r="JRE436" s="755"/>
      <c r="JRF436" s="755"/>
      <c r="JRG436" s="755"/>
      <c r="JRH436" s="755"/>
      <c r="JRI436" s="755"/>
      <c r="JRJ436" s="755"/>
      <c r="JRK436" s="755"/>
      <c r="JRL436" s="755"/>
      <c r="JRM436" s="755"/>
      <c r="JRN436" s="755"/>
      <c r="JRO436" s="755"/>
      <c r="JRP436" s="755"/>
      <c r="JRQ436" s="755"/>
      <c r="JRR436" s="755"/>
      <c r="JRS436" s="755"/>
      <c r="JRT436" s="755"/>
      <c r="JRU436" s="755"/>
      <c r="JRV436" s="755"/>
      <c r="JRW436" s="755"/>
      <c r="JRX436" s="755"/>
      <c r="JRY436" s="755"/>
      <c r="JRZ436" s="755"/>
      <c r="JSA436" s="755"/>
      <c r="JSB436" s="755"/>
      <c r="JSC436" s="755"/>
      <c r="JSD436" s="755"/>
      <c r="JSE436" s="755"/>
      <c r="JSF436" s="755"/>
      <c r="JSG436" s="755"/>
      <c r="JSH436" s="755"/>
      <c r="JSI436" s="755"/>
      <c r="JSJ436" s="755"/>
      <c r="JSK436" s="755"/>
      <c r="JSL436" s="755"/>
      <c r="JSM436" s="755"/>
      <c r="JSN436" s="755"/>
      <c r="JSO436" s="755"/>
      <c r="JSP436" s="755"/>
      <c r="JSQ436" s="755"/>
      <c r="JSR436" s="755"/>
      <c r="JSS436" s="755"/>
      <c r="JST436" s="755"/>
      <c r="JSU436" s="755"/>
      <c r="JSV436" s="755"/>
      <c r="JSW436" s="755"/>
      <c r="JSX436" s="755"/>
      <c r="JSY436" s="755"/>
      <c r="JSZ436" s="755"/>
      <c r="JTA436" s="755"/>
      <c r="JTB436" s="755"/>
      <c r="JTC436" s="755"/>
      <c r="JTD436" s="755"/>
      <c r="JTE436" s="755"/>
      <c r="JTF436" s="755"/>
      <c r="JTG436" s="755"/>
      <c r="JTH436" s="755"/>
      <c r="JTI436" s="755"/>
      <c r="JTJ436" s="755"/>
      <c r="JTK436" s="755"/>
      <c r="JTL436" s="755"/>
      <c r="JTM436" s="755"/>
      <c r="JTN436" s="755"/>
      <c r="JTO436" s="755"/>
      <c r="JTP436" s="755"/>
      <c r="JTQ436" s="755"/>
      <c r="JTR436" s="755"/>
      <c r="JTS436" s="755"/>
      <c r="JTT436" s="755"/>
      <c r="JTU436" s="755"/>
      <c r="JTV436" s="755"/>
      <c r="JTW436" s="755"/>
      <c r="JTX436" s="755"/>
      <c r="JTY436" s="755"/>
      <c r="JTZ436" s="755"/>
      <c r="JUA436" s="755"/>
      <c r="JUB436" s="755"/>
      <c r="JUC436" s="755"/>
      <c r="JUD436" s="755"/>
      <c r="JUE436" s="755"/>
      <c r="JUF436" s="755"/>
      <c r="JUG436" s="755"/>
      <c r="JUH436" s="755"/>
      <c r="JUI436" s="755"/>
      <c r="JUJ436" s="755"/>
      <c r="JUK436" s="755"/>
      <c r="JUL436" s="755"/>
      <c r="JUM436" s="755"/>
      <c r="JUN436" s="755"/>
      <c r="JUO436" s="755"/>
      <c r="JUP436" s="755"/>
      <c r="JUQ436" s="755"/>
      <c r="JUR436" s="755"/>
      <c r="JUS436" s="755"/>
      <c r="JUT436" s="755"/>
      <c r="JUU436" s="755"/>
      <c r="JUV436" s="755"/>
      <c r="JUW436" s="755"/>
      <c r="JUX436" s="755"/>
      <c r="JUY436" s="755"/>
      <c r="JUZ436" s="755"/>
      <c r="JVA436" s="755"/>
      <c r="JVB436" s="755"/>
      <c r="JVC436" s="755"/>
      <c r="JVD436" s="755"/>
      <c r="JVE436" s="755"/>
      <c r="JVF436" s="755"/>
      <c r="JVG436" s="755"/>
      <c r="JVH436" s="755"/>
      <c r="JVI436" s="755"/>
      <c r="JVJ436" s="755"/>
      <c r="JVK436" s="755"/>
      <c r="JVL436" s="755"/>
      <c r="JVM436" s="755"/>
      <c r="JVN436" s="755"/>
      <c r="JVO436" s="755"/>
      <c r="JVP436" s="755"/>
      <c r="JVQ436" s="755"/>
      <c r="JVR436" s="755"/>
      <c r="JVS436" s="755"/>
      <c r="JVT436" s="755"/>
      <c r="JVU436" s="755"/>
      <c r="JVV436" s="755"/>
      <c r="JVW436" s="755"/>
      <c r="JVX436" s="755"/>
      <c r="JVY436" s="755"/>
      <c r="JVZ436" s="755"/>
      <c r="JWA436" s="755"/>
      <c r="JWB436" s="755"/>
      <c r="JWC436" s="755"/>
      <c r="JWD436" s="755"/>
      <c r="JWE436" s="755"/>
      <c r="JWF436" s="755"/>
      <c r="JWG436" s="755"/>
      <c r="JWH436" s="755"/>
      <c r="JWI436" s="755"/>
      <c r="JWJ436" s="755"/>
      <c r="JWK436" s="755"/>
      <c r="JWL436" s="755"/>
      <c r="JWM436" s="755"/>
      <c r="JWN436" s="755"/>
      <c r="JWO436" s="755"/>
      <c r="JWP436" s="755"/>
      <c r="JWQ436" s="755"/>
      <c r="JWR436" s="755"/>
      <c r="JWS436" s="755"/>
      <c r="JWT436" s="755"/>
      <c r="JWU436" s="755"/>
      <c r="JWV436" s="755"/>
      <c r="JWW436" s="755"/>
      <c r="JWX436" s="755"/>
      <c r="JWY436" s="755"/>
      <c r="JWZ436" s="755"/>
      <c r="JXA436" s="755"/>
      <c r="JXB436" s="755"/>
      <c r="JXC436" s="755"/>
      <c r="JXD436" s="755"/>
      <c r="JXE436" s="755"/>
      <c r="JXF436" s="755"/>
      <c r="JXG436" s="755"/>
      <c r="JXH436" s="755"/>
      <c r="JXI436" s="755"/>
      <c r="JXJ436" s="755"/>
      <c r="JXK436" s="755"/>
      <c r="JXL436" s="755"/>
      <c r="JXM436" s="755"/>
      <c r="JXN436" s="755"/>
      <c r="JXO436" s="755"/>
      <c r="JXP436" s="755"/>
      <c r="JXQ436" s="755"/>
      <c r="JXR436" s="755"/>
      <c r="JXS436" s="755"/>
      <c r="JXT436" s="755"/>
      <c r="JXU436" s="755"/>
      <c r="JXV436" s="755"/>
      <c r="JXW436" s="755"/>
      <c r="JXX436" s="755"/>
      <c r="JXY436" s="755"/>
      <c r="JXZ436" s="755"/>
      <c r="JYA436" s="755"/>
      <c r="JYB436" s="755"/>
      <c r="JYC436" s="755"/>
      <c r="JYD436" s="755"/>
      <c r="JYE436" s="755"/>
      <c r="JYF436" s="755"/>
      <c r="JYG436" s="755"/>
      <c r="JYH436" s="755"/>
      <c r="JYI436" s="755"/>
      <c r="JYJ436" s="755"/>
      <c r="JYK436" s="755"/>
      <c r="JYL436" s="755"/>
      <c r="JYM436" s="755"/>
      <c r="JYN436" s="755"/>
      <c r="JYO436" s="755"/>
      <c r="JYP436" s="755"/>
      <c r="JYQ436" s="755"/>
      <c r="JYR436" s="755"/>
      <c r="JYS436" s="755"/>
      <c r="JYT436" s="755"/>
      <c r="JYU436" s="755"/>
      <c r="JYV436" s="755"/>
      <c r="JYW436" s="755"/>
      <c r="JYX436" s="755"/>
      <c r="JYY436" s="755"/>
      <c r="JYZ436" s="755"/>
      <c r="JZA436" s="755"/>
      <c r="JZB436" s="755"/>
      <c r="JZC436" s="755"/>
      <c r="JZD436" s="755"/>
      <c r="JZE436" s="755"/>
      <c r="JZF436" s="755"/>
      <c r="JZG436" s="755"/>
      <c r="JZH436" s="755"/>
      <c r="JZI436" s="755"/>
      <c r="JZJ436" s="755"/>
      <c r="JZK436" s="755"/>
      <c r="JZL436" s="755"/>
      <c r="JZM436" s="755"/>
      <c r="JZN436" s="755"/>
      <c r="JZO436" s="755"/>
      <c r="JZP436" s="755"/>
      <c r="JZQ436" s="755"/>
      <c r="JZR436" s="755"/>
      <c r="JZS436" s="755"/>
      <c r="JZT436" s="755"/>
      <c r="JZU436" s="755"/>
      <c r="JZV436" s="755"/>
      <c r="JZW436" s="755"/>
      <c r="JZX436" s="755"/>
      <c r="JZY436" s="755"/>
      <c r="JZZ436" s="755"/>
      <c r="KAA436" s="755"/>
      <c r="KAB436" s="755"/>
      <c r="KAC436" s="755"/>
      <c r="KAD436" s="755"/>
      <c r="KAE436" s="755"/>
      <c r="KAF436" s="755"/>
      <c r="KAG436" s="755"/>
      <c r="KAH436" s="755"/>
      <c r="KAI436" s="755"/>
      <c r="KAJ436" s="755"/>
      <c r="KAK436" s="755"/>
      <c r="KAL436" s="755"/>
      <c r="KAM436" s="755"/>
      <c r="KAN436" s="755"/>
      <c r="KAO436" s="755"/>
      <c r="KAP436" s="755"/>
      <c r="KAQ436" s="755"/>
      <c r="KAR436" s="755"/>
      <c r="KAS436" s="755"/>
      <c r="KAT436" s="755"/>
      <c r="KAU436" s="755"/>
      <c r="KAV436" s="755"/>
      <c r="KAW436" s="755"/>
      <c r="KAX436" s="755"/>
      <c r="KAY436" s="755"/>
      <c r="KAZ436" s="755"/>
      <c r="KBA436" s="755"/>
      <c r="KBB436" s="755"/>
      <c r="KBC436" s="755"/>
      <c r="KBD436" s="755"/>
      <c r="KBE436" s="755"/>
      <c r="KBF436" s="755"/>
      <c r="KBG436" s="755"/>
      <c r="KBH436" s="755"/>
      <c r="KBI436" s="755"/>
      <c r="KBJ436" s="755"/>
      <c r="KBK436" s="755"/>
      <c r="KBL436" s="755"/>
      <c r="KBM436" s="755"/>
      <c r="KBN436" s="755"/>
      <c r="KBO436" s="755"/>
      <c r="KBP436" s="755"/>
      <c r="KBQ436" s="755"/>
      <c r="KBR436" s="755"/>
      <c r="KBS436" s="755"/>
      <c r="KBT436" s="755"/>
      <c r="KBU436" s="755"/>
      <c r="KBV436" s="755"/>
      <c r="KBW436" s="755"/>
      <c r="KBX436" s="755"/>
      <c r="KBY436" s="755"/>
      <c r="KBZ436" s="755"/>
      <c r="KCA436" s="755"/>
      <c r="KCB436" s="755"/>
      <c r="KCC436" s="755"/>
      <c r="KCD436" s="755"/>
      <c r="KCE436" s="755"/>
      <c r="KCF436" s="755"/>
      <c r="KCG436" s="755"/>
      <c r="KCH436" s="755"/>
      <c r="KCI436" s="755"/>
      <c r="KCJ436" s="755"/>
      <c r="KCK436" s="755"/>
      <c r="KCL436" s="755"/>
      <c r="KCM436" s="755"/>
      <c r="KCN436" s="755"/>
      <c r="KCO436" s="755"/>
      <c r="KCP436" s="755"/>
      <c r="KCQ436" s="755"/>
      <c r="KCR436" s="755"/>
      <c r="KCS436" s="755"/>
      <c r="KCT436" s="755"/>
      <c r="KCU436" s="755"/>
      <c r="KCV436" s="755"/>
      <c r="KCW436" s="755"/>
      <c r="KCX436" s="755"/>
      <c r="KCY436" s="755"/>
      <c r="KCZ436" s="755"/>
      <c r="KDA436" s="755"/>
      <c r="KDB436" s="755"/>
      <c r="KDC436" s="755"/>
      <c r="KDD436" s="755"/>
      <c r="KDE436" s="755"/>
      <c r="KDF436" s="755"/>
      <c r="KDG436" s="755"/>
      <c r="KDH436" s="755"/>
      <c r="KDI436" s="755"/>
      <c r="KDJ436" s="755"/>
      <c r="KDK436" s="755"/>
      <c r="KDL436" s="755"/>
      <c r="KDM436" s="755"/>
      <c r="KDN436" s="755"/>
      <c r="KDO436" s="755"/>
      <c r="KDP436" s="755"/>
      <c r="KDQ436" s="755"/>
      <c r="KDR436" s="755"/>
      <c r="KDS436" s="755"/>
      <c r="KDT436" s="755"/>
      <c r="KDU436" s="755"/>
      <c r="KDV436" s="755"/>
      <c r="KDW436" s="755"/>
      <c r="KDX436" s="755"/>
      <c r="KDY436" s="755"/>
      <c r="KDZ436" s="755"/>
      <c r="KEA436" s="755"/>
      <c r="KEB436" s="755"/>
      <c r="KEC436" s="755"/>
      <c r="KED436" s="755"/>
      <c r="KEE436" s="755"/>
      <c r="KEF436" s="755"/>
      <c r="KEG436" s="755"/>
      <c r="KEH436" s="755"/>
      <c r="KEI436" s="755"/>
      <c r="KEJ436" s="755"/>
      <c r="KEK436" s="755"/>
      <c r="KEL436" s="755"/>
      <c r="KEM436" s="755"/>
      <c r="KEN436" s="755"/>
      <c r="KEO436" s="755"/>
      <c r="KEP436" s="755"/>
      <c r="KEQ436" s="755"/>
      <c r="KER436" s="755"/>
      <c r="KES436" s="755"/>
      <c r="KET436" s="755"/>
      <c r="KEU436" s="755"/>
      <c r="KEV436" s="755"/>
      <c r="KEW436" s="755"/>
      <c r="KEX436" s="755"/>
      <c r="KEY436" s="755"/>
      <c r="KEZ436" s="755"/>
      <c r="KFA436" s="755"/>
      <c r="KFB436" s="755"/>
      <c r="KFC436" s="755"/>
      <c r="KFD436" s="755"/>
      <c r="KFE436" s="755"/>
      <c r="KFF436" s="755"/>
      <c r="KFG436" s="755"/>
      <c r="KFH436" s="755"/>
      <c r="KFI436" s="755"/>
      <c r="KFJ436" s="755"/>
      <c r="KFK436" s="755"/>
      <c r="KFL436" s="755"/>
      <c r="KFM436" s="755"/>
      <c r="KFN436" s="755"/>
      <c r="KFO436" s="755"/>
      <c r="KFP436" s="755"/>
      <c r="KFQ436" s="755"/>
      <c r="KFR436" s="755"/>
      <c r="KFS436" s="755"/>
      <c r="KFT436" s="755"/>
      <c r="KFU436" s="755"/>
      <c r="KFV436" s="755"/>
      <c r="KFW436" s="755"/>
      <c r="KFX436" s="755"/>
      <c r="KFY436" s="755"/>
      <c r="KFZ436" s="755"/>
      <c r="KGA436" s="755"/>
      <c r="KGB436" s="755"/>
      <c r="KGC436" s="755"/>
      <c r="KGD436" s="755"/>
      <c r="KGE436" s="755"/>
      <c r="KGF436" s="755"/>
      <c r="KGG436" s="755"/>
      <c r="KGH436" s="755"/>
      <c r="KGI436" s="755"/>
      <c r="KGJ436" s="755"/>
      <c r="KGK436" s="755"/>
      <c r="KGL436" s="755"/>
      <c r="KGM436" s="755"/>
      <c r="KGN436" s="755"/>
      <c r="KGO436" s="755"/>
      <c r="KGP436" s="755"/>
      <c r="KGQ436" s="755"/>
      <c r="KGR436" s="755"/>
      <c r="KGS436" s="755"/>
      <c r="KGT436" s="755"/>
      <c r="KGU436" s="755"/>
      <c r="KGV436" s="755"/>
      <c r="KGW436" s="755"/>
      <c r="KGX436" s="755"/>
      <c r="KGY436" s="755"/>
      <c r="KGZ436" s="755"/>
      <c r="KHA436" s="755"/>
      <c r="KHB436" s="755"/>
      <c r="KHC436" s="755"/>
      <c r="KHD436" s="755"/>
      <c r="KHE436" s="755"/>
      <c r="KHF436" s="755"/>
      <c r="KHG436" s="755"/>
      <c r="KHH436" s="755"/>
      <c r="KHI436" s="755"/>
      <c r="KHJ436" s="755"/>
      <c r="KHK436" s="755"/>
      <c r="KHL436" s="755"/>
      <c r="KHM436" s="755"/>
      <c r="KHN436" s="755"/>
      <c r="KHO436" s="755"/>
      <c r="KHP436" s="755"/>
      <c r="KHQ436" s="755"/>
      <c r="KHR436" s="755"/>
      <c r="KHS436" s="755"/>
      <c r="KHT436" s="755"/>
      <c r="KHU436" s="755"/>
      <c r="KHV436" s="755"/>
      <c r="KHW436" s="755"/>
      <c r="KHX436" s="755"/>
      <c r="KHY436" s="755"/>
      <c r="KHZ436" s="755"/>
      <c r="KIA436" s="755"/>
      <c r="KIB436" s="755"/>
      <c r="KIC436" s="755"/>
      <c r="KID436" s="755"/>
      <c r="KIE436" s="755"/>
      <c r="KIF436" s="755"/>
      <c r="KIG436" s="755"/>
      <c r="KIH436" s="755"/>
      <c r="KII436" s="755"/>
      <c r="KIJ436" s="755"/>
      <c r="KIK436" s="755"/>
      <c r="KIL436" s="755"/>
      <c r="KIM436" s="755"/>
      <c r="KIN436" s="755"/>
      <c r="KIO436" s="755"/>
      <c r="KIP436" s="755"/>
      <c r="KIQ436" s="755"/>
      <c r="KIR436" s="755"/>
      <c r="KIS436" s="755"/>
      <c r="KIT436" s="755"/>
      <c r="KIU436" s="755"/>
      <c r="KIV436" s="755"/>
      <c r="KIW436" s="755"/>
      <c r="KIX436" s="755"/>
      <c r="KIY436" s="755"/>
      <c r="KIZ436" s="755"/>
      <c r="KJA436" s="755"/>
      <c r="KJB436" s="755"/>
      <c r="KJC436" s="755"/>
      <c r="KJD436" s="755"/>
      <c r="KJE436" s="755"/>
      <c r="KJF436" s="755"/>
      <c r="KJG436" s="755"/>
      <c r="KJH436" s="755"/>
      <c r="KJI436" s="755"/>
      <c r="KJJ436" s="755"/>
      <c r="KJK436" s="755"/>
      <c r="KJL436" s="755"/>
      <c r="KJM436" s="755"/>
      <c r="KJN436" s="755"/>
      <c r="KJO436" s="755"/>
      <c r="KJP436" s="755"/>
      <c r="KJQ436" s="755"/>
      <c r="KJR436" s="755"/>
      <c r="KJS436" s="755"/>
      <c r="KJT436" s="755"/>
      <c r="KJU436" s="755"/>
      <c r="KJV436" s="755"/>
      <c r="KJW436" s="755"/>
      <c r="KJX436" s="755"/>
      <c r="KJY436" s="755"/>
      <c r="KJZ436" s="755"/>
      <c r="KKA436" s="755"/>
      <c r="KKB436" s="755"/>
      <c r="KKC436" s="755"/>
      <c r="KKD436" s="755"/>
      <c r="KKE436" s="755"/>
      <c r="KKF436" s="755"/>
      <c r="KKG436" s="755"/>
      <c r="KKH436" s="755"/>
      <c r="KKI436" s="755"/>
      <c r="KKJ436" s="755"/>
      <c r="KKK436" s="755"/>
      <c r="KKL436" s="755"/>
      <c r="KKM436" s="755"/>
      <c r="KKN436" s="755"/>
      <c r="KKO436" s="755"/>
      <c r="KKP436" s="755"/>
      <c r="KKQ436" s="755"/>
      <c r="KKR436" s="755"/>
      <c r="KKS436" s="755"/>
      <c r="KKT436" s="755"/>
      <c r="KKU436" s="755"/>
      <c r="KKV436" s="755"/>
      <c r="KKW436" s="755"/>
      <c r="KKX436" s="755"/>
      <c r="KKY436" s="755"/>
      <c r="KKZ436" s="755"/>
      <c r="KLA436" s="755"/>
      <c r="KLB436" s="755"/>
      <c r="KLC436" s="755"/>
      <c r="KLD436" s="755"/>
      <c r="KLE436" s="755"/>
      <c r="KLF436" s="755"/>
      <c r="KLG436" s="755"/>
      <c r="KLH436" s="755"/>
      <c r="KLI436" s="755"/>
      <c r="KLJ436" s="755"/>
      <c r="KLK436" s="755"/>
      <c r="KLL436" s="755"/>
      <c r="KLM436" s="755"/>
      <c r="KLN436" s="755"/>
      <c r="KLO436" s="755"/>
      <c r="KLP436" s="755"/>
      <c r="KLQ436" s="755"/>
      <c r="KLR436" s="755"/>
      <c r="KLS436" s="755"/>
      <c r="KLT436" s="755"/>
      <c r="KLU436" s="755"/>
      <c r="KLV436" s="755"/>
      <c r="KLW436" s="755"/>
      <c r="KLX436" s="755"/>
      <c r="KLY436" s="755"/>
      <c r="KLZ436" s="755"/>
      <c r="KMA436" s="755"/>
      <c r="KMB436" s="755"/>
      <c r="KMC436" s="755"/>
      <c r="KMD436" s="755"/>
      <c r="KME436" s="755"/>
      <c r="KMF436" s="755"/>
      <c r="KMG436" s="755"/>
      <c r="KMH436" s="755"/>
      <c r="KMI436" s="755"/>
      <c r="KMJ436" s="755"/>
      <c r="KMK436" s="755"/>
      <c r="KML436" s="755"/>
      <c r="KMM436" s="755"/>
      <c r="KMN436" s="755"/>
      <c r="KMO436" s="755"/>
      <c r="KMP436" s="755"/>
      <c r="KMQ436" s="755"/>
      <c r="KMR436" s="755"/>
      <c r="KMS436" s="755"/>
      <c r="KMT436" s="755"/>
      <c r="KMU436" s="755"/>
      <c r="KMV436" s="755"/>
      <c r="KMW436" s="755"/>
      <c r="KMX436" s="755"/>
      <c r="KMY436" s="755"/>
      <c r="KMZ436" s="755"/>
      <c r="KNA436" s="755"/>
      <c r="KNB436" s="755"/>
      <c r="KNC436" s="755"/>
      <c r="KND436" s="755"/>
      <c r="KNE436" s="755"/>
      <c r="KNF436" s="755"/>
      <c r="KNG436" s="755"/>
      <c r="KNH436" s="755"/>
      <c r="KNI436" s="755"/>
      <c r="KNJ436" s="755"/>
      <c r="KNK436" s="755"/>
      <c r="KNL436" s="755"/>
      <c r="KNM436" s="755"/>
      <c r="KNN436" s="755"/>
      <c r="KNO436" s="755"/>
      <c r="KNP436" s="755"/>
      <c r="KNQ436" s="755"/>
      <c r="KNR436" s="755"/>
      <c r="KNS436" s="755"/>
      <c r="KNT436" s="755"/>
      <c r="KNU436" s="755"/>
      <c r="KNV436" s="755"/>
      <c r="KNW436" s="755"/>
      <c r="KNX436" s="755"/>
      <c r="KNY436" s="755"/>
      <c r="KNZ436" s="755"/>
      <c r="KOA436" s="755"/>
      <c r="KOB436" s="755"/>
      <c r="KOC436" s="755"/>
      <c r="KOD436" s="755"/>
      <c r="KOE436" s="755"/>
      <c r="KOF436" s="755"/>
      <c r="KOG436" s="755"/>
      <c r="KOH436" s="755"/>
      <c r="KOI436" s="755"/>
      <c r="KOJ436" s="755"/>
      <c r="KOK436" s="755"/>
      <c r="KOL436" s="755"/>
      <c r="KOM436" s="755"/>
      <c r="KON436" s="755"/>
      <c r="KOO436" s="755"/>
      <c r="KOP436" s="755"/>
      <c r="KOQ436" s="755"/>
      <c r="KOR436" s="755"/>
      <c r="KOS436" s="755"/>
      <c r="KOT436" s="755"/>
      <c r="KOU436" s="755"/>
      <c r="KOV436" s="755"/>
      <c r="KOW436" s="755"/>
      <c r="KOX436" s="755"/>
      <c r="KOY436" s="755"/>
      <c r="KOZ436" s="755"/>
      <c r="KPA436" s="755"/>
      <c r="KPB436" s="755"/>
      <c r="KPC436" s="755"/>
      <c r="KPD436" s="755"/>
      <c r="KPE436" s="755"/>
      <c r="KPF436" s="755"/>
      <c r="KPG436" s="755"/>
      <c r="KPH436" s="755"/>
      <c r="KPI436" s="755"/>
      <c r="KPJ436" s="755"/>
      <c r="KPK436" s="755"/>
      <c r="KPL436" s="755"/>
      <c r="KPM436" s="755"/>
      <c r="KPN436" s="755"/>
      <c r="KPO436" s="755"/>
      <c r="KPP436" s="755"/>
      <c r="KPQ436" s="755"/>
      <c r="KPR436" s="755"/>
      <c r="KPS436" s="755"/>
      <c r="KPT436" s="755"/>
      <c r="KPU436" s="755"/>
      <c r="KPV436" s="755"/>
      <c r="KPW436" s="755"/>
      <c r="KPX436" s="755"/>
      <c r="KPY436" s="755"/>
      <c r="KPZ436" s="755"/>
      <c r="KQA436" s="755"/>
      <c r="KQB436" s="755"/>
      <c r="KQC436" s="755"/>
      <c r="KQD436" s="755"/>
      <c r="KQE436" s="755"/>
      <c r="KQF436" s="755"/>
      <c r="KQG436" s="755"/>
      <c r="KQH436" s="755"/>
      <c r="KQI436" s="755"/>
      <c r="KQJ436" s="755"/>
      <c r="KQK436" s="755"/>
      <c r="KQL436" s="755"/>
      <c r="KQM436" s="755"/>
      <c r="KQN436" s="755"/>
      <c r="KQO436" s="755"/>
      <c r="KQP436" s="755"/>
      <c r="KQQ436" s="755"/>
      <c r="KQR436" s="755"/>
      <c r="KQS436" s="755"/>
      <c r="KQT436" s="755"/>
      <c r="KQU436" s="755"/>
      <c r="KQV436" s="755"/>
      <c r="KQW436" s="755"/>
      <c r="KQX436" s="755"/>
      <c r="KQY436" s="755"/>
      <c r="KQZ436" s="755"/>
      <c r="KRA436" s="755"/>
      <c r="KRB436" s="755"/>
      <c r="KRC436" s="755"/>
      <c r="KRD436" s="755"/>
      <c r="KRE436" s="755"/>
      <c r="KRF436" s="755"/>
      <c r="KRG436" s="755"/>
      <c r="KRH436" s="755"/>
      <c r="KRI436" s="755"/>
      <c r="KRJ436" s="755"/>
      <c r="KRK436" s="755"/>
      <c r="KRL436" s="755"/>
      <c r="KRM436" s="755"/>
      <c r="KRN436" s="755"/>
      <c r="KRO436" s="755"/>
      <c r="KRP436" s="755"/>
      <c r="KRQ436" s="755"/>
      <c r="KRR436" s="755"/>
      <c r="KRS436" s="755"/>
      <c r="KRT436" s="755"/>
      <c r="KRU436" s="755"/>
      <c r="KRV436" s="755"/>
      <c r="KRW436" s="755"/>
      <c r="KRX436" s="755"/>
      <c r="KRY436" s="755"/>
      <c r="KRZ436" s="755"/>
      <c r="KSA436" s="755"/>
      <c r="KSB436" s="755"/>
      <c r="KSC436" s="755"/>
      <c r="KSD436" s="755"/>
      <c r="KSE436" s="755"/>
      <c r="KSF436" s="755"/>
      <c r="KSG436" s="755"/>
      <c r="KSH436" s="755"/>
      <c r="KSI436" s="755"/>
      <c r="KSJ436" s="755"/>
      <c r="KSK436" s="755"/>
      <c r="KSL436" s="755"/>
      <c r="KSM436" s="755"/>
      <c r="KSN436" s="755"/>
      <c r="KSO436" s="755"/>
      <c r="KSP436" s="755"/>
      <c r="KSQ436" s="755"/>
      <c r="KSR436" s="755"/>
      <c r="KSS436" s="755"/>
      <c r="KST436" s="755"/>
      <c r="KSU436" s="755"/>
      <c r="KSV436" s="755"/>
      <c r="KSW436" s="755"/>
      <c r="KSX436" s="755"/>
      <c r="KSY436" s="755"/>
      <c r="KSZ436" s="755"/>
      <c r="KTA436" s="755"/>
      <c r="KTB436" s="755"/>
      <c r="KTC436" s="755"/>
      <c r="KTD436" s="755"/>
      <c r="KTE436" s="755"/>
      <c r="KTF436" s="755"/>
      <c r="KTG436" s="755"/>
      <c r="KTH436" s="755"/>
      <c r="KTI436" s="755"/>
      <c r="KTJ436" s="755"/>
      <c r="KTK436" s="755"/>
      <c r="KTL436" s="755"/>
      <c r="KTM436" s="755"/>
      <c r="KTN436" s="755"/>
      <c r="KTO436" s="755"/>
      <c r="KTP436" s="755"/>
      <c r="KTQ436" s="755"/>
      <c r="KTR436" s="755"/>
      <c r="KTS436" s="755"/>
      <c r="KTT436" s="755"/>
      <c r="KTU436" s="755"/>
      <c r="KTV436" s="755"/>
      <c r="KTW436" s="755"/>
      <c r="KTX436" s="755"/>
      <c r="KTY436" s="755"/>
      <c r="KTZ436" s="755"/>
      <c r="KUA436" s="755"/>
      <c r="KUB436" s="755"/>
      <c r="KUC436" s="755"/>
      <c r="KUD436" s="755"/>
      <c r="KUE436" s="755"/>
      <c r="KUF436" s="755"/>
      <c r="KUG436" s="755"/>
      <c r="KUH436" s="755"/>
      <c r="KUI436" s="755"/>
      <c r="KUJ436" s="755"/>
      <c r="KUK436" s="755"/>
      <c r="KUL436" s="755"/>
      <c r="KUM436" s="755"/>
      <c r="KUN436" s="755"/>
      <c r="KUO436" s="755"/>
      <c r="KUP436" s="755"/>
      <c r="KUQ436" s="755"/>
      <c r="KUR436" s="755"/>
      <c r="KUS436" s="755"/>
      <c r="KUT436" s="755"/>
      <c r="KUU436" s="755"/>
      <c r="KUV436" s="755"/>
      <c r="KUW436" s="755"/>
      <c r="KUX436" s="755"/>
      <c r="KUY436" s="755"/>
      <c r="KUZ436" s="755"/>
      <c r="KVA436" s="755"/>
      <c r="KVB436" s="755"/>
      <c r="KVC436" s="755"/>
      <c r="KVD436" s="755"/>
      <c r="KVE436" s="755"/>
      <c r="KVF436" s="755"/>
      <c r="KVG436" s="755"/>
      <c r="KVH436" s="755"/>
      <c r="KVI436" s="755"/>
      <c r="KVJ436" s="755"/>
      <c r="KVK436" s="755"/>
      <c r="KVL436" s="755"/>
      <c r="KVM436" s="755"/>
      <c r="KVN436" s="755"/>
      <c r="KVO436" s="755"/>
      <c r="KVP436" s="755"/>
      <c r="KVQ436" s="755"/>
      <c r="KVR436" s="755"/>
      <c r="KVS436" s="755"/>
      <c r="KVT436" s="755"/>
      <c r="KVU436" s="755"/>
      <c r="KVV436" s="755"/>
      <c r="KVW436" s="755"/>
      <c r="KVX436" s="755"/>
      <c r="KVY436" s="755"/>
      <c r="KVZ436" s="755"/>
      <c r="KWA436" s="755"/>
      <c r="KWB436" s="755"/>
      <c r="KWC436" s="755"/>
      <c r="KWD436" s="755"/>
      <c r="KWE436" s="755"/>
      <c r="KWF436" s="755"/>
      <c r="KWG436" s="755"/>
      <c r="KWH436" s="755"/>
      <c r="KWI436" s="755"/>
      <c r="KWJ436" s="755"/>
      <c r="KWK436" s="755"/>
      <c r="KWL436" s="755"/>
      <c r="KWM436" s="755"/>
      <c r="KWN436" s="755"/>
      <c r="KWO436" s="755"/>
      <c r="KWP436" s="755"/>
      <c r="KWQ436" s="755"/>
      <c r="KWR436" s="755"/>
      <c r="KWS436" s="755"/>
      <c r="KWT436" s="755"/>
      <c r="KWU436" s="755"/>
      <c r="KWV436" s="755"/>
      <c r="KWW436" s="755"/>
      <c r="KWX436" s="755"/>
      <c r="KWY436" s="755"/>
      <c r="KWZ436" s="755"/>
      <c r="KXA436" s="755"/>
      <c r="KXB436" s="755"/>
      <c r="KXC436" s="755"/>
      <c r="KXD436" s="755"/>
      <c r="KXE436" s="755"/>
      <c r="KXF436" s="755"/>
      <c r="KXG436" s="755"/>
      <c r="KXH436" s="755"/>
      <c r="KXI436" s="755"/>
      <c r="KXJ436" s="755"/>
      <c r="KXK436" s="755"/>
      <c r="KXL436" s="755"/>
      <c r="KXM436" s="755"/>
      <c r="KXN436" s="755"/>
      <c r="KXO436" s="755"/>
      <c r="KXP436" s="755"/>
      <c r="KXQ436" s="755"/>
      <c r="KXR436" s="755"/>
      <c r="KXS436" s="755"/>
      <c r="KXT436" s="755"/>
      <c r="KXU436" s="755"/>
      <c r="KXV436" s="755"/>
      <c r="KXW436" s="755"/>
      <c r="KXX436" s="755"/>
      <c r="KXY436" s="755"/>
      <c r="KXZ436" s="755"/>
      <c r="KYA436" s="755"/>
      <c r="KYB436" s="755"/>
      <c r="KYC436" s="755"/>
      <c r="KYD436" s="755"/>
      <c r="KYE436" s="755"/>
      <c r="KYF436" s="755"/>
      <c r="KYG436" s="755"/>
      <c r="KYH436" s="755"/>
      <c r="KYI436" s="755"/>
      <c r="KYJ436" s="755"/>
      <c r="KYK436" s="755"/>
      <c r="KYL436" s="755"/>
      <c r="KYM436" s="755"/>
      <c r="KYN436" s="755"/>
      <c r="KYO436" s="755"/>
      <c r="KYP436" s="755"/>
      <c r="KYQ436" s="755"/>
      <c r="KYR436" s="755"/>
      <c r="KYS436" s="755"/>
      <c r="KYT436" s="755"/>
      <c r="KYU436" s="755"/>
      <c r="KYV436" s="755"/>
      <c r="KYW436" s="755"/>
      <c r="KYX436" s="755"/>
      <c r="KYY436" s="755"/>
      <c r="KYZ436" s="755"/>
      <c r="KZA436" s="755"/>
      <c r="KZB436" s="755"/>
      <c r="KZC436" s="755"/>
      <c r="KZD436" s="755"/>
      <c r="KZE436" s="755"/>
      <c r="KZF436" s="755"/>
      <c r="KZG436" s="755"/>
      <c r="KZH436" s="755"/>
      <c r="KZI436" s="755"/>
      <c r="KZJ436" s="755"/>
      <c r="KZK436" s="755"/>
      <c r="KZL436" s="755"/>
      <c r="KZM436" s="755"/>
      <c r="KZN436" s="755"/>
      <c r="KZO436" s="755"/>
      <c r="KZP436" s="755"/>
      <c r="KZQ436" s="755"/>
      <c r="KZR436" s="755"/>
      <c r="KZS436" s="755"/>
      <c r="KZT436" s="755"/>
      <c r="KZU436" s="755"/>
      <c r="KZV436" s="755"/>
      <c r="KZW436" s="755"/>
      <c r="KZX436" s="755"/>
      <c r="KZY436" s="755"/>
      <c r="KZZ436" s="755"/>
      <c r="LAA436" s="755"/>
      <c r="LAB436" s="755"/>
      <c r="LAC436" s="755"/>
      <c r="LAD436" s="755"/>
      <c r="LAE436" s="755"/>
      <c r="LAF436" s="755"/>
      <c r="LAG436" s="755"/>
      <c r="LAH436" s="755"/>
      <c r="LAI436" s="755"/>
      <c r="LAJ436" s="755"/>
      <c r="LAK436" s="755"/>
      <c r="LAL436" s="755"/>
      <c r="LAM436" s="755"/>
      <c r="LAN436" s="755"/>
      <c r="LAO436" s="755"/>
      <c r="LAP436" s="755"/>
      <c r="LAQ436" s="755"/>
      <c r="LAR436" s="755"/>
      <c r="LAS436" s="755"/>
      <c r="LAT436" s="755"/>
      <c r="LAU436" s="755"/>
      <c r="LAV436" s="755"/>
      <c r="LAW436" s="755"/>
      <c r="LAX436" s="755"/>
      <c r="LAY436" s="755"/>
      <c r="LAZ436" s="755"/>
      <c r="LBA436" s="755"/>
      <c r="LBB436" s="755"/>
      <c r="LBC436" s="755"/>
      <c r="LBD436" s="755"/>
      <c r="LBE436" s="755"/>
      <c r="LBF436" s="755"/>
      <c r="LBG436" s="755"/>
      <c r="LBH436" s="755"/>
      <c r="LBI436" s="755"/>
      <c r="LBJ436" s="755"/>
      <c r="LBK436" s="755"/>
      <c r="LBL436" s="755"/>
      <c r="LBM436" s="755"/>
      <c r="LBN436" s="755"/>
      <c r="LBO436" s="755"/>
      <c r="LBP436" s="755"/>
      <c r="LBQ436" s="755"/>
      <c r="LBR436" s="755"/>
      <c r="LBS436" s="755"/>
      <c r="LBT436" s="755"/>
      <c r="LBU436" s="755"/>
      <c r="LBV436" s="755"/>
      <c r="LBW436" s="755"/>
      <c r="LBX436" s="755"/>
      <c r="LBY436" s="755"/>
      <c r="LBZ436" s="755"/>
      <c r="LCA436" s="755"/>
      <c r="LCB436" s="755"/>
      <c r="LCC436" s="755"/>
      <c r="LCD436" s="755"/>
      <c r="LCE436" s="755"/>
      <c r="LCF436" s="755"/>
      <c r="LCG436" s="755"/>
      <c r="LCH436" s="755"/>
      <c r="LCI436" s="755"/>
      <c r="LCJ436" s="755"/>
      <c r="LCK436" s="755"/>
      <c r="LCL436" s="755"/>
      <c r="LCM436" s="755"/>
      <c r="LCN436" s="755"/>
      <c r="LCO436" s="755"/>
      <c r="LCP436" s="755"/>
      <c r="LCQ436" s="755"/>
      <c r="LCR436" s="755"/>
      <c r="LCS436" s="755"/>
      <c r="LCT436" s="755"/>
      <c r="LCU436" s="755"/>
      <c r="LCV436" s="755"/>
      <c r="LCW436" s="755"/>
      <c r="LCX436" s="755"/>
      <c r="LCY436" s="755"/>
      <c r="LCZ436" s="755"/>
      <c r="LDA436" s="755"/>
      <c r="LDB436" s="755"/>
      <c r="LDC436" s="755"/>
      <c r="LDD436" s="755"/>
      <c r="LDE436" s="755"/>
      <c r="LDF436" s="755"/>
      <c r="LDG436" s="755"/>
      <c r="LDH436" s="755"/>
      <c r="LDI436" s="755"/>
      <c r="LDJ436" s="755"/>
      <c r="LDK436" s="755"/>
      <c r="LDL436" s="755"/>
      <c r="LDM436" s="755"/>
      <c r="LDN436" s="755"/>
      <c r="LDO436" s="755"/>
      <c r="LDP436" s="755"/>
      <c r="LDQ436" s="755"/>
      <c r="LDR436" s="755"/>
      <c r="LDS436" s="755"/>
      <c r="LDT436" s="755"/>
      <c r="LDU436" s="755"/>
      <c r="LDV436" s="755"/>
      <c r="LDW436" s="755"/>
      <c r="LDX436" s="755"/>
      <c r="LDY436" s="755"/>
      <c r="LDZ436" s="755"/>
      <c r="LEA436" s="755"/>
      <c r="LEB436" s="755"/>
      <c r="LEC436" s="755"/>
      <c r="LED436" s="755"/>
      <c r="LEE436" s="755"/>
      <c r="LEF436" s="755"/>
      <c r="LEG436" s="755"/>
      <c r="LEH436" s="755"/>
      <c r="LEI436" s="755"/>
      <c r="LEJ436" s="755"/>
      <c r="LEK436" s="755"/>
      <c r="LEL436" s="755"/>
      <c r="LEM436" s="755"/>
      <c r="LEN436" s="755"/>
      <c r="LEO436" s="755"/>
      <c r="LEP436" s="755"/>
      <c r="LEQ436" s="755"/>
      <c r="LER436" s="755"/>
      <c r="LES436" s="755"/>
      <c r="LET436" s="755"/>
      <c r="LEU436" s="755"/>
      <c r="LEV436" s="755"/>
      <c r="LEW436" s="755"/>
      <c r="LEX436" s="755"/>
      <c r="LEY436" s="755"/>
      <c r="LEZ436" s="755"/>
      <c r="LFA436" s="755"/>
      <c r="LFB436" s="755"/>
      <c r="LFC436" s="755"/>
      <c r="LFD436" s="755"/>
      <c r="LFE436" s="755"/>
      <c r="LFF436" s="755"/>
      <c r="LFG436" s="755"/>
      <c r="LFH436" s="755"/>
      <c r="LFI436" s="755"/>
      <c r="LFJ436" s="755"/>
      <c r="LFK436" s="755"/>
      <c r="LFL436" s="755"/>
      <c r="LFM436" s="755"/>
      <c r="LFN436" s="755"/>
      <c r="LFO436" s="755"/>
      <c r="LFP436" s="755"/>
      <c r="LFQ436" s="755"/>
      <c r="LFR436" s="755"/>
      <c r="LFS436" s="755"/>
      <c r="LFT436" s="755"/>
      <c r="LFU436" s="755"/>
      <c r="LFV436" s="755"/>
      <c r="LFW436" s="755"/>
      <c r="LFX436" s="755"/>
      <c r="LFY436" s="755"/>
      <c r="LFZ436" s="755"/>
      <c r="LGA436" s="755"/>
      <c r="LGB436" s="755"/>
      <c r="LGC436" s="755"/>
      <c r="LGD436" s="755"/>
      <c r="LGE436" s="755"/>
      <c r="LGF436" s="755"/>
      <c r="LGG436" s="755"/>
      <c r="LGH436" s="755"/>
      <c r="LGI436" s="755"/>
      <c r="LGJ436" s="755"/>
      <c r="LGK436" s="755"/>
      <c r="LGL436" s="755"/>
      <c r="LGM436" s="755"/>
      <c r="LGN436" s="755"/>
      <c r="LGO436" s="755"/>
      <c r="LGP436" s="755"/>
      <c r="LGQ436" s="755"/>
      <c r="LGR436" s="755"/>
      <c r="LGS436" s="755"/>
      <c r="LGT436" s="755"/>
      <c r="LGU436" s="755"/>
      <c r="LGV436" s="755"/>
      <c r="LGW436" s="755"/>
      <c r="LGX436" s="755"/>
      <c r="LGY436" s="755"/>
      <c r="LGZ436" s="755"/>
      <c r="LHA436" s="755"/>
      <c r="LHB436" s="755"/>
      <c r="LHC436" s="755"/>
      <c r="LHD436" s="755"/>
      <c r="LHE436" s="755"/>
      <c r="LHF436" s="755"/>
      <c r="LHG436" s="755"/>
      <c r="LHH436" s="755"/>
      <c r="LHI436" s="755"/>
      <c r="LHJ436" s="755"/>
      <c r="LHK436" s="755"/>
      <c r="LHL436" s="755"/>
      <c r="LHM436" s="755"/>
      <c r="LHN436" s="755"/>
      <c r="LHO436" s="755"/>
      <c r="LHP436" s="755"/>
      <c r="LHQ436" s="755"/>
      <c r="LHR436" s="755"/>
      <c r="LHS436" s="755"/>
      <c r="LHT436" s="755"/>
      <c r="LHU436" s="755"/>
      <c r="LHV436" s="755"/>
      <c r="LHW436" s="755"/>
      <c r="LHX436" s="755"/>
      <c r="LHY436" s="755"/>
      <c r="LHZ436" s="755"/>
      <c r="LIA436" s="755"/>
      <c r="LIB436" s="755"/>
      <c r="LIC436" s="755"/>
      <c r="LID436" s="755"/>
      <c r="LIE436" s="755"/>
      <c r="LIF436" s="755"/>
      <c r="LIG436" s="755"/>
      <c r="LIH436" s="755"/>
      <c r="LII436" s="755"/>
      <c r="LIJ436" s="755"/>
      <c r="LIK436" s="755"/>
      <c r="LIL436" s="755"/>
      <c r="LIM436" s="755"/>
      <c r="LIN436" s="755"/>
      <c r="LIO436" s="755"/>
      <c r="LIP436" s="755"/>
      <c r="LIQ436" s="755"/>
      <c r="LIR436" s="755"/>
      <c r="LIS436" s="755"/>
      <c r="LIT436" s="755"/>
      <c r="LIU436" s="755"/>
      <c r="LIV436" s="755"/>
      <c r="LIW436" s="755"/>
      <c r="LIX436" s="755"/>
      <c r="LIY436" s="755"/>
      <c r="LIZ436" s="755"/>
      <c r="LJA436" s="755"/>
      <c r="LJB436" s="755"/>
      <c r="LJC436" s="755"/>
      <c r="LJD436" s="755"/>
      <c r="LJE436" s="755"/>
      <c r="LJF436" s="755"/>
      <c r="LJG436" s="755"/>
      <c r="LJH436" s="755"/>
      <c r="LJI436" s="755"/>
      <c r="LJJ436" s="755"/>
      <c r="LJK436" s="755"/>
      <c r="LJL436" s="755"/>
      <c r="LJM436" s="755"/>
      <c r="LJN436" s="755"/>
      <c r="LJO436" s="755"/>
      <c r="LJP436" s="755"/>
      <c r="LJQ436" s="755"/>
      <c r="LJR436" s="755"/>
      <c r="LJS436" s="755"/>
      <c r="LJT436" s="755"/>
      <c r="LJU436" s="755"/>
      <c r="LJV436" s="755"/>
      <c r="LJW436" s="755"/>
      <c r="LJX436" s="755"/>
      <c r="LJY436" s="755"/>
      <c r="LJZ436" s="755"/>
      <c r="LKA436" s="755"/>
      <c r="LKB436" s="755"/>
      <c r="LKC436" s="755"/>
      <c r="LKD436" s="755"/>
      <c r="LKE436" s="755"/>
      <c r="LKF436" s="755"/>
      <c r="LKG436" s="755"/>
      <c r="LKH436" s="755"/>
      <c r="LKI436" s="755"/>
      <c r="LKJ436" s="755"/>
      <c r="LKK436" s="755"/>
      <c r="LKL436" s="755"/>
      <c r="LKM436" s="755"/>
      <c r="LKN436" s="755"/>
      <c r="LKO436" s="755"/>
      <c r="LKP436" s="755"/>
      <c r="LKQ436" s="755"/>
      <c r="LKR436" s="755"/>
      <c r="LKS436" s="755"/>
      <c r="LKT436" s="755"/>
      <c r="LKU436" s="755"/>
      <c r="LKV436" s="755"/>
      <c r="LKW436" s="755"/>
      <c r="LKX436" s="755"/>
      <c r="LKY436" s="755"/>
      <c r="LKZ436" s="755"/>
      <c r="LLA436" s="755"/>
      <c r="LLB436" s="755"/>
      <c r="LLC436" s="755"/>
      <c r="LLD436" s="755"/>
      <c r="LLE436" s="755"/>
      <c r="LLF436" s="755"/>
      <c r="LLG436" s="755"/>
      <c r="LLH436" s="755"/>
      <c r="LLI436" s="755"/>
      <c r="LLJ436" s="755"/>
      <c r="LLK436" s="755"/>
      <c r="LLL436" s="755"/>
      <c r="LLM436" s="755"/>
      <c r="LLN436" s="755"/>
      <c r="LLO436" s="755"/>
      <c r="LLP436" s="755"/>
      <c r="LLQ436" s="755"/>
      <c r="LLR436" s="755"/>
      <c r="LLS436" s="755"/>
      <c r="LLT436" s="755"/>
      <c r="LLU436" s="755"/>
      <c r="LLV436" s="755"/>
      <c r="LLW436" s="755"/>
      <c r="LLX436" s="755"/>
      <c r="LLY436" s="755"/>
      <c r="LLZ436" s="755"/>
      <c r="LMA436" s="755"/>
      <c r="LMB436" s="755"/>
      <c r="LMC436" s="755"/>
      <c r="LMD436" s="755"/>
      <c r="LME436" s="755"/>
      <c r="LMF436" s="755"/>
      <c r="LMG436" s="755"/>
      <c r="LMH436" s="755"/>
      <c r="LMI436" s="755"/>
      <c r="LMJ436" s="755"/>
      <c r="LMK436" s="755"/>
      <c r="LML436" s="755"/>
      <c r="LMM436" s="755"/>
      <c r="LMN436" s="755"/>
      <c r="LMO436" s="755"/>
      <c r="LMP436" s="755"/>
      <c r="LMQ436" s="755"/>
      <c r="LMR436" s="755"/>
      <c r="LMS436" s="755"/>
      <c r="LMT436" s="755"/>
      <c r="LMU436" s="755"/>
      <c r="LMV436" s="755"/>
      <c r="LMW436" s="755"/>
      <c r="LMX436" s="755"/>
      <c r="LMY436" s="755"/>
      <c r="LMZ436" s="755"/>
      <c r="LNA436" s="755"/>
      <c r="LNB436" s="755"/>
      <c r="LNC436" s="755"/>
      <c r="LND436" s="755"/>
      <c r="LNE436" s="755"/>
      <c r="LNF436" s="755"/>
      <c r="LNG436" s="755"/>
      <c r="LNH436" s="755"/>
      <c r="LNI436" s="755"/>
      <c r="LNJ436" s="755"/>
      <c r="LNK436" s="755"/>
      <c r="LNL436" s="755"/>
      <c r="LNM436" s="755"/>
      <c r="LNN436" s="755"/>
      <c r="LNO436" s="755"/>
      <c r="LNP436" s="755"/>
      <c r="LNQ436" s="755"/>
      <c r="LNR436" s="755"/>
      <c r="LNS436" s="755"/>
      <c r="LNT436" s="755"/>
      <c r="LNU436" s="755"/>
      <c r="LNV436" s="755"/>
      <c r="LNW436" s="755"/>
      <c r="LNX436" s="755"/>
      <c r="LNY436" s="755"/>
      <c r="LNZ436" s="755"/>
      <c r="LOA436" s="755"/>
      <c r="LOB436" s="755"/>
      <c r="LOC436" s="755"/>
      <c r="LOD436" s="755"/>
      <c r="LOE436" s="755"/>
      <c r="LOF436" s="755"/>
      <c r="LOG436" s="755"/>
      <c r="LOH436" s="755"/>
      <c r="LOI436" s="755"/>
      <c r="LOJ436" s="755"/>
      <c r="LOK436" s="755"/>
      <c r="LOL436" s="755"/>
      <c r="LOM436" s="755"/>
      <c r="LON436" s="755"/>
      <c r="LOO436" s="755"/>
      <c r="LOP436" s="755"/>
      <c r="LOQ436" s="755"/>
      <c r="LOR436" s="755"/>
      <c r="LOS436" s="755"/>
      <c r="LOT436" s="755"/>
      <c r="LOU436" s="755"/>
      <c r="LOV436" s="755"/>
      <c r="LOW436" s="755"/>
      <c r="LOX436" s="755"/>
      <c r="LOY436" s="755"/>
      <c r="LOZ436" s="755"/>
      <c r="LPA436" s="755"/>
      <c r="LPB436" s="755"/>
      <c r="LPC436" s="755"/>
      <c r="LPD436" s="755"/>
      <c r="LPE436" s="755"/>
      <c r="LPF436" s="755"/>
      <c r="LPG436" s="755"/>
      <c r="LPH436" s="755"/>
      <c r="LPI436" s="755"/>
      <c r="LPJ436" s="755"/>
      <c r="LPK436" s="755"/>
      <c r="LPL436" s="755"/>
      <c r="LPM436" s="755"/>
      <c r="LPN436" s="755"/>
      <c r="LPO436" s="755"/>
      <c r="LPP436" s="755"/>
      <c r="LPQ436" s="755"/>
      <c r="LPR436" s="755"/>
      <c r="LPS436" s="755"/>
      <c r="LPT436" s="755"/>
      <c r="LPU436" s="755"/>
      <c r="LPV436" s="755"/>
      <c r="LPW436" s="755"/>
      <c r="LPX436" s="755"/>
      <c r="LPY436" s="755"/>
      <c r="LPZ436" s="755"/>
      <c r="LQA436" s="755"/>
      <c r="LQB436" s="755"/>
      <c r="LQC436" s="755"/>
      <c r="LQD436" s="755"/>
      <c r="LQE436" s="755"/>
      <c r="LQF436" s="755"/>
      <c r="LQG436" s="755"/>
      <c r="LQH436" s="755"/>
      <c r="LQI436" s="755"/>
      <c r="LQJ436" s="755"/>
      <c r="LQK436" s="755"/>
      <c r="LQL436" s="755"/>
      <c r="LQM436" s="755"/>
      <c r="LQN436" s="755"/>
      <c r="LQO436" s="755"/>
      <c r="LQP436" s="755"/>
      <c r="LQQ436" s="755"/>
      <c r="LQR436" s="755"/>
      <c r="LQS436" s="755"/>
      <c r="LQT436" s="755"/>
      <c r="LQU436" s="755"/>
      <c r="LQV436" s="755"/>
      <c r="LQW436" s="755"/>
      <c r="LQX436" s="755"/>
      <c r="LQY436" s="755"/>
      <c r="LQZ436" s="755"/>
      <c r="LRA436" s="755"/>
      <c r="LRB436" s="755"/>
      <c r="LRC436" s="755"/>
      <c r="LRD436" s="755"/>
      <c r="LRE436" s="755"/>
      <c r="LRF436" s="755"/>
      <c r="LRG436" s="755"/>
      <c r="LRH436" s="755"/>
      <c r="LRI436" s="755"/>
      <c r="LRJ436" s="755"/>
      <c r="LRK436" s="755"/>
      <c r="LRL436" s="755"/>
      <c r="LRM436" s="755"/>
      <c r="LRN436" s="755"/>
      <c r="LRO436" s="755"/>
      <c r="LRP436" s="755"/>
      <c r="LRQ436" s="755"/>
      <c r="LRR436" s="755"/>
      <c r="LRS436" s="755"/>
      <c r="LRT436" s="755"/>
      <c r="LRU436" s="755"/>
      <c r="LRV436" s="755"/>
      <c r="LRW436" s="755"/>
      <c r="LRX436" s="755"/>
      <c r="LRY436" s="755"/>
      <c r="LRZ436" s="755"/>
      <c r="LSA436" s="755"/>
      <c r="LSB436" s="755"/>
      <c r="LSC436" s="755"/>
      <c r="LSD436" s="755"/>
      <c r="LSE436" s="755"/>
      <c r="LSF436" s="755"/>
      <c r="LSG436" s="755"/>
      <c r="LSH436" s="755"/>
      <c r="LSI436" s="755"/>
      <c r="LSJ436" s="755"/>
      <c r="LSK436" s="755"/>
      <c r="LSL436" s="755"/>
      <c r="LSM436" s="755"/>
      <c r="LSN436" s="755"/>
      <c r="LSO436" s="755"/>
      <c r="LSP436" s="755"/>
      <c r="LSQ436" s="755"/>
      <c r="LSR436" s="755"/>
      <c r="LSS436" s="755"/>
      <c r="LST436" s="755"/>
      <c r="LSU436" s="755"/>
      <c r="LSV436" s="755"/>
      <c r="LSW436" s="755"/>
      <c r="LSX436" s="755"/>
      <c r="LSY436" s="755"/>
      <c r="LSZ436" s="755"/>
      <c r="LTA436" s="755"/>
      <c r="LTB436" s="755"/>
      <c r="LTC436" s="755"/>
      <c r="LTD436" s="755"/>
      <c r="LTE436" s="755"/>
      <c r="LTF436" s="755"/>
      <c r="LTG436" s="755"/>
      <c r="LTH436" s="755"/>
      <c r="LTI436" s="755"/>
      <c r="LTJ436" s="755"/>
      <c r="LTK436" s="755"/>
      <c r="LTL436" s="755"/>
      <c r="LTM436" s="755"/>
      <c r="LTN436" s="755"/>
      <c r="LTO436" s="755"/>
      <c r="LTP436" s="755"/>
      <c r="LTQ436" s="755"/>
      <c r="LTR436" s="755"/>
      <c r="LTS436" s="755"/>
      <c r="LTT436" s="755"/>
      <c r="LTU436" s="755"/>
      <c r="LTV436" s="755"/>
      <c r="LTW436" s="755"/>
      <c r="LTX436" s="755"/>
      <c r="LTY436" s="755"/>
      <c r="LTZ436" s="755"/>
      <c r="LUA436" s="755"/>
      <c r="LUB436" s="755"/>
      <c r="LUC436" s="755"/>
      <c r="LUD436" s="755"/>
      <c r="LUE436" s="755"/>
      <c r="LUF436" s="755"/>
      <c r="LUG436" s="755"/>
      <c r="LUH436" s="755"/>
      <c r="LUI436" s="755"/>
      <c r="LUJ436" s="755"/>
      <c r="LUK436" s="755"/>
      <c r="LUL436" s="755"/>
      <c r="LUM436" s="755"/>
      <c r="LUN436" s="755"/>
      <c r="LUO436" s="755"/>
      <c r="LUP436" s="755"/>
      <c r="LUQ436" s="755"/>
      <c r="LUR436" s="755"/>
      <c r="LUS436" s="755"/>
      <c r="LUT436" s="755"/>
      <c r="LUU436" s="755"/>
      <c r="LUV436" s="755"/>
      <c r="LUW436" s="755"/>
      <c r="LUX436" s="755"/>
      <c r="LUY436" s="755"/>
      <c r="LUZ436" s="755"/>
      <c r="LVA436" s="755"/>
      <c r="LVB436" s="755"/>
      <c r="LVC436" s="755"/>
      <c r="LVD436" s="755"/>
      <c r="LVE436" s="755"/>
      <c r="LVF436" s="755"/>
      <c r="LVG436" s="755"/>
      <c r="LVH436" s="755"/>
      <c r="LVI436" s="755"/>
      <c r="LVJ436" s="755"/>
      <c r="LVK436" s="755"/>
      <c r="LVL436" s="755"/>
      <c r="LVM436" s="755"/>
      <c r="LVN436" s="755"/>
      <c r="LVO436" s="755"/>
      <c r="LVP436" s="755"/>
      <c r="LVQ436" s="755"/>
      <c r="LVR436" s="755"/>
      <c r="LVS436" s="755"/>
      <c r="LVT436" s="755"/>
      <c r="LVU436" s="755"/>
      <c r="LVV436" s="755"/>
      <c r="LVW436" s="755"/>
      <c r="LVX436" s="755"/>
      <c r="LVY436" s="755"/>
      <c r="LVZ436" s="755"/>
      <c r="LWA436" s="755"/>
      <c r="LWB436" s="755"/>
      <c r="LWC436" s="755"/>
      <c r="LWD436" s="755"/>
      <c r="LWE436" s="755"/>
      <c r="LWF436" s="755"/>
      <c r="LWG436" s="755"/>
      <c r="LWH436" s="755"/>
      <c r="LWI436" s="755"/>
      <c r="LWJ436" s="755"/>
      <c r="LWK436" s="755"/>
      <c r="LWL436" s="755"/>
      <c r="LWM436" s="755"/>
      <c r="LWN436" s="755"/>
      <c r="LWO436" s="755"/>
      <c r="LWP436" s="755"/>
      <c r="LWQ436" s="755"/>
      <c r="LWR436" s="755"/>
      <c r="LWS436" s="755"/>
      <c r="LWT436" s="755"/>
      <c r="LWU436" s="755"/>
      <c r="LWV436" s="755"/>
      <c r="LWW436" s="755"/>
      <c r="LWX436" s="755"/>
      <c r="LWY436" s="755"/>
      <c r="LWZ436" s="755"/>
      <c r="LXA436" s="755"/>
      <c r="LXB436" s="755"/>
      <c r="LXC436" s="755"/>
      <c r="LXD436" s="755"/>
      <c r="LXE436" s="755"/>
      <c r="LXF436" s="755"/>
      <c r="LXG436" s="755"/>
      <c r="LXH436" s="755"/>
      <c r="LXI436" s="755"/>
      <c r="LXJ436" s="755"/>
      <c r="LXK436" s="755"/>
      <c r="LXL436" s="755"/>
      <c r="LXM436" s="755"/>
      <c r="LXN436" s="755"/>
      <c r="LXO436" s="755"/>
      <c r="LXP436" s="755"/>
      <c r="LXQ436" s="755"/>
      <c r="LXR436" s="755"/>
      <c r="LXS436" s="755"/>
      <c r="LXT436" s="755"/>
      <c r="LXU436" s="755"/>
      <c r="LXV436" s="755"/>
      <c r="LXW436" s="755"/>
      <c r="LXX436" s="755"/>
      <c r="LXY436" s="755"/>
      <c r="LXZ436" s="755"/>
      <c r="LYA436" s="755"/>
      <c r="LYB436" s="755"/>
      <c r="LYC436" s="755"/>
      <c r="LYD436" s="755"/>
      <c r="LYE436" s="755"/>
      <c r="LYF436" s="755"/>
      <c r="LYG436" s="755"/>
      <c r="LYH436" s="755"/>
      <c r="LYI436" s="755"/>
      <c r="LYJ436" s="755"/>
      <c r="LYK436" s="755"/>
      <c r="LYL436" s="755"/>
      <c r="LYM436" s="755"/>
      <c r="LYN436" s="755"/>
      <c r="LYO436" s="755"/>
      <c r="LYP436" s="755"/>
      <c r="LYQ436" s="755"/>
      <c r="LYR436" s="755"/>
      <c r="LYS436" s="755"/>
      <c r="LYT436" s="755"/>
      <c r="LYU436" s="755"/>
      <c r="LYV436" s="755"/>
      <c r="LYW436" s="755"/>
      <c r="LYX436" s="755"/>
      <c r="LYY436" s="755"/>
      <c r="LYZ436" s="755"/>
      <c r="LZA436" s="755"/>
      <c r="LZB436" s="755"/>
      <c r="LZC436" s="755"/>
      <c r="LZD436" s="755"/>
      <c r="LZE436" s="755"/>
      <c r="LZF436" s="755"/>
      <c r="LZG436" s="755"/>
      <c r="LZH436" s="755"/>
      <c r="LZI436" s="755"/>
      <c r="LZJ436" s="755"/>
      <c r="LZK436" s="755"/>
      <c r="LZL436" s="755"/>
      <c r="LZM436" s="755"/>
      <c r="LZN436" s="755"/>
      <c r="LZO436" s="755"/>
      <c r="LZP436" s="755"/>
      <c r="LZQ436" s="755"/>
      <c r="LZR436" s="755"/>
      <c r="LZS436" s="755"/>
      <c r="LZT436" s="755"/>
      <c r="LZU436" s="755"/>
      <c r="LZV436" s="755"/>
      <c r="LZW436" s="755"/>
      <c r="LZX436" s="755"/>
      <c r="LZY436" s="755"/>
      <c r="LZZ436" s="755"/>
      <c r="MAA436" s="755"/>
      <c r="MAB436" s="755"/>
      <c r="MAC436" s="755"/>
      <c r="MAD436" s="755"/>
      <c r="MAE436" s="755"/>
      <c r="MAF436" s="755"/>
      <c r="MAG436" s="755"/>
      <c r="MAH436" s="755"/>
      <c r="MAI436" s="755"/>
      <c r="MAJ436" s="755"/>
      <c r="MAK436" s="755"/>
      <c r="MAL436" s="755"/>
      <c r="MAM436" s="755"/>
      <c r="MAN436" s="755"/>
      <c r="MAO436" s="755"/>
      <c r="MAP436" s="755"/>
      <c r="MAQ436" s="755"/>
      <c r="MAR436" s="755"/>
      <c r="MAS436" s="755"/>
      <c r="MAT436" s="755"/>
      <c r="MAU436" s="755"/>
      <c r="MAV436" s="755"/>
      <c r="MAW436" s="755"/>
      <c r="MAX436" s="755"/>
      <c r="MAY436" s="755"/>
      <c r="MAZ436" s="755"/>
      <c r="MBA436" s="755"/>
      <c r="MBB436" s="755"/>
      <c r="MBC436" s="755"/>
      <c r="MBD436" s="755"/>
      <c r="MBE436" s="755"/>
      <c r="MBF436" s="755"/>
      <c r="MBG436" s="755"/>
      <c r="MBH436" s="755"/>
      <c r="MBI436" s="755"/>
      <c r="MBJ436" s="755"/>
      <c r="MBK436" s="755"/>
      <c r="MBL436" s="755"/>
      <c r="MBM436" s="755"/>
      <c r="MBN436" s="755"/>
      <c r="MBO436" s="755"/>
      <c r="MBP436" s="755"/>
      <c r="MBQ436" s="755"/>
      <c r="MBR436" s="755"/>
      <c r="MBS436" s="755"/>
      <c r="MBT436" s="755"/>
      <c r="MBU436" s="755"/>
      <c r="MBV436" s="755"/>
      <c r="MBW436" s="755"/>
      <c r="MBX436" s="755"/>
      <c r="MBY436" s="755"/>
      <c r="MBZ436" s="755"/>
      <c r="MCA436" s="755"/>
      <c r="MCB436" s="755"/>
      <c r="MCC436" s="755"/>
      <c r="MCD436" s="755"/>
      <c r="MCE436" s="755"/>
      <c r="MCF436" s="755"/>
      <c r="MCG436" s="755"/>
      <c r="MCH436" s="755"/>
      <c r="MCI436" s="755"/>
      <c r="MCJ436" s="755"/>
      <c r="MCK436" s="755"/>
      <c r="MCL436" s="755"/>
      <c r="MCM436" s="755"/>
      <c r="MCN436" s="755"/>
      <c r="MCO436" s="755"/>
      <c r="MCP436" s="755"/>
      <c r="MCQ436" s="755"/>
      <c r="MCR436" s="755"/>
      <c r="MCS436" s="755"/>
      <c r="MCT436" s="755"/>
      <c r="MCU436" s="755"/>
      <c r="MCV436" s="755"/>
      <c r="MCW436" s="755"/>
      <c r="MCX436" s="755"/>
      <c r="MCY436" s="755"/>
      <c r="MCZ436" s="755"/>
      <c r="MDA436" s="755"/>
      <c r="MDB436" s="755"/>
      <c r="MDC436" s="755"/>
      <c r="MDD436" s="755"/>
      <c r="MDE436" s="755"/>
      <c r="MDF436" s="755"/>
      <c r="MDG436" s="755"/>
      <c r="MDH436" s="755"/>
      <c r="MDI436" s="755"/>
      <c r="MDJ436" s="755"/>
      <c r="MDK436" s="755"/>
      <c r="MDL436" s="755"/>
      <c r="MDM436" s="755"/>
      <c r="MDN436" s="755"/>
      <c r="MDO436" s="755"/>
      <c r="MDP436" s="755"/>
      <c r="MDQ436" s="755"/>
      <c r="MDR436" s="755"/>
      <c r="MDS436" s="755"/>
      <c r="MDT436" s="755"/>
      <c r="MDU436" s="755"/>
      <c r="MDV436" s="755"/>
      <c r="MDW436" s="755"/>
      <c r="MDX436" s="755"/>
      <c r="MDY436" s="755"/>
      <c r="MDZ436" s="755"/>
      <c r="MEA436" s="755"/>
      <c r="MEB436" s="755"/>
      <c r="MEC436" s="755"/>
      <c r="MED436" s="755"/>
      <c r="MEE436" s="755"/>
      <c r="MEF436" s="755"/>
      <c r="MEG436" s="755"/>
      <c r="MEH436" s="755"/>
      <c r="MEI436" s="755"/>
      <c r="MEJ436" s="755"/>
      <c r="MEK436" s="755"/>
      <c r="MEL436" s="755"/>
      <c r="MEM436" s="755"/>
      <c r="MEN436" s="755"/>
      <c r="MEO436" s="755"/>
      <c r="MEP436" s="755"/>
      <c r="MEQ436" s="755"/>
      <c r="MER436" s="755"/>
      <c r="MES436" s="755"/>
      <c r="MET436" s="755"/>
      <c r="MEU436" s="755"/>
      <c r="MEV436" s="755"/>
      <c r="MEW436" s="755"/>
      <c r="MEX436" s="755"/>
      <c r="MEY436" s="755"/>
      <c r="MEZ436" s="755"/>
      <c r="MFA436" s="755"/>
      <c r="MFB436" s="755"/>
      <c r="MFC436" s="755"/>
      <c r="MFD436" s="755"/>
      <c r="MFE436" s="755"/>
      <c r="MFF436" s="755"/>
      <c r="MFG436" s="755"/>
      <c r="MFH436" s="755"/>
      <c r="MFI436" s="755"/>
      <c r="MFJ436" s="755"/>
      <c r="MFK436" s="755"/>
      <c r="MFL436" s="755"/>
      <c r="MFM436" s="755"/>
      <c r="MFN436" s="755"/>
      <c r="MFO436" s="755"/>
      <c r="MFP436" s="755"/>
      <c r="MFQ436" s="755"/>
      <c r="MFR436" s="755"/>
      <c r="MFS436" s="755"/>
      <c r="MFT436" s="755"/>
      <c r="MFU436" s="755"/>
      <c r="MFV436" s="755"/>
      <c r="MFW436" s="755"/>
      <c r="MFX436" s="755"/>
      <c r="MFY436" s="755"/>
      <c r="MFZ436" s="755"/>
      <c r="MGA436" s="755"/>
      <c r="MGB436" s="755"/>
      <c r="MGC436" s="755"/>
      <c r="MGD436" s="755"/>
      <c r="MGE436" s="755"/>
      <c r="MGF436" s="755"/>
      <c r="MGG436" s="755"/>
      <c r="MGH436" s="755"/>
      <c r="MGI436" s="755"/>
      <c r="MGJ436" s="755"/>
      <c r="MGK436" s="755"/>
      <c r="MGL436" s="755"/>
      <c r="MGM436" s="755"/>
      <c r="MGN436" s="755"/>
      <c r="MGO436" s="755"/>
      <c r="MGP436" s="755"/>
      <c r="MGQ436" s="755"/>
      <c r="MGR436" s="755"/>
      <c r="MGS436" s="755"/>
      <c r="MGT436" s="755"/>
      <c r="MGU436" s="755"/>
      <c r="MGV436" s="755"/>
      <c r="MGW436" s="755"/>
      <c r="MGX436" s="755"/>
      <c r="MGY436" s="755"/>
      <c r="MGZ436" s="755"/>
      <c r="MHA436" s="755"/>
      <c r="MHB436" s="755"/>
      <c r="MHC436" s="755"/>
      <c r="MHD436" s="755"/>
      <c r="MHE436" s="755"/>
      <c r="MHF436" s="755"/>
      <c r="MHG436" s="755"/>
      <c r="MHH436" s="755"/>
      <c r="MHI436" s="755"/>
      <c r="MHJ436" s="755"/>
      <c r="MHK436" s="755"/>
      <c r="MHL436" s="755"/>
      <c r="MHM436" s="755"/>
      <c r="MHN436" s="755"/>
      <c r="MHO436" s="755"/>
      <c r="MHP436" s="755"/>
      <c r="MHQ436" s="755"/>
      <c r="MHR436" s="755"/>
      <c r="MHS436" s="755"/>
      <c r="MHT436" s="755"/>
      <c r="MHU436" s="755"/>
      <c r="MHV436" s="755"/>
      <c r="MHW436" s="755"/>
      <c r="MHX436" s="755"/>
      <c r="MHY436" s="755"/>
      <c r="MHZ436" s="755"/>
      <c r="MIA436" s="755"/>
      <c r="MIB436" s="755"/>
      <c r="MIC436" s="755"/>
      <c r="MID436" s="755"/>
      <c r="MIE436" s="755"/>
      <c r="MIF436" s="755"/>
      <c r="MIG436" s="755"/>
      <c r="MIH436" s="755"/>
      <c r="MII436" s="755"/>
      <c r="MIJ436" s="755"/>
      <c r="MIK436" s="755"/>
      <c r="MIL436" s="755"/>
      <c r="MIM436" s="755"/>
      <c r="MIN436" s="755"/>
      <c r="MIO436" s="755"/>
      <c r="MIP436" s="755"/>
      <c r="MIQ436" s="755"/>
      <c r="MIR436" s="755"/>
      <c r="MIS436" s="755"/>
      <c r="MIT436" s="755"/>
      <c r="MIU436" s="755"/>
      <c r="MIV436" s="755"/>
      <c r="MIW436" s="755"/>
      <c r="MIX436" s="755"/>
      <c r="MIY436" s="755"/>
      <c r="MIZ436" s="755"/>
      <c r="MJA436" s="755"/>
      <c r="MJB436" s="755"/>
      <c r="MJC436" s="755"/>
      <c r="MJD436" s="755"/>
      <c r="MJE436" s="755"/>
      <c r="MJF436" s="755"/>
      <c r="MJG436" s="755"/>
      <c r="MJH436" s="755"/>
      <c r="MJI436" s="755"/>
      <c r="MJJ436" s="755"/>
      <c r="MJK436" s="755"/>
      <c r="MJL436" s="755"/>
      <c r="MJM436" s="755"/>
      <c r="MJN436" s="755"/>
      <c r="MJO436" s="755"/>
      <c r="MJP436" s="755"/>
      <c r="MJQ436" s="755"/>
      <c r="MJR436" s="755"/>
      <c r="MJS436" s="755"/>
      <c r="MJT436" s="755"/>
      <c r="MJU436" s="755"/>
      <c r="MJV436" s="755"/>
      <c r="MJW436" s="755"/>
      <c r="MJX436" s="755"/>
      <c r="MJY436" s="755"/>
      <c r="MJZ436" s="755"/>
      <c r="MKA436" s="755"/>
      <c r="MKB436" s="755"/>
      <c r="MKC436" s="755"/>
      <c r="MKD436" s="755"/>
      <c r="MKE436" s="755"/>
      <c r="MKF436" s="755"/>
      <c r="MKG436" s="755"/>
      <c r="MKH436" s="755"/>
      <c r="MKI436" s="755"/>
      <c r="MKJ436" s="755"/>
      <c r="MKK436" s="755"/>
      <c r="MKL436" s="755"/>
      <c r="MKM436" s="755"/>
      <c r="MKN436" s="755"/>
      <c r="MKO436" s="755"/>
      <c r="MKP436" s="755"/>
      <c r="MKQ436" s="755"/>
      <c r="MKR436" s="755"/>
      <c r="MKS436" s="755"/>
      <c r="MKT436" s="755"/>
      <c r="MKU436" s="755"/>
      <c r="MKV436" s="755"/>
      <c r="MKW436" s="755"/>
      <c r="MKX436" s="755"/>
      <c r="MKY436" s="755"/>
      <c r="MKZ436" s="755"/>
      <c r="MLA436" s="755"/>
      <c r="MLB436" s="755"/>
      <c r="MLC436" s="755"/>
      <c r="MLD436" s="755"/>
      <c r="MLE436" s="755"/>
      <c r="MLF436" s="755"/>
      <c r="MLG436" s="755"/>
      <c r="MLH436" s="755"/>
      <c r="MLI436" s="755"/>
      <c r="MLJ436" s="755"/>
      <c r="MLK436" s="755"/>
      <c r="MLL436" s="755"/>
      <c r="MLM436" s="755"/>
      <c r="MLN436" s="755"/>
      <c r="MLO436" s="755"/>
      <c r="MLP436" s="755"/>
      <c r="MLQ436" s="755"/>
      <c r="MLR436" s="755"/>
      <c r="MLS436" s="755"/>
      <c r="MLT436" s="755"/>
      <c r="MLU436" s="755"/>
      <c r="MLV436" s="755"/>
      <c r="MLW436" s="755"/>
      <c r="MLX436" s="755"/>
      <c r="MLY436" s="755"/>
      <c r="MLZ436" s="755"/>
      <c r="MMA436" s="755"/>
      <c r="MMB436" s="755"/>
      <c r="MMC436" s="755"/>
      <c r="MMD436" s="755"/>
      <c r="MME436" s="755"/>
      <c r="MMF436" s="755"/>
      <c r="MMG436" s="755"/>
      <c r="MMH436" s="755"/>
      <c r="MMI436" s="755"/>
      <c r="MMJ436" s="755"/>
      <c r="MMK436" s="755"/>
      <c r="MML436" s="755"/>
      <c r="MMM436" s="755"/>
      <c r="MMN436" s="755"/>
      <c r="MMO436" s="755"/>
      <c r="MMP436" s="755"/>
      <c r="MMQ436" s="755"/>
      <c r="MMR436" s="755"/>
      <c r="MMS436" s="755"/>
      <c r="MMT436" s="755"/>
      <c r="MMU436" s="755"/>
      <c r="MMV436" s="755"/>
      <c r="MMW436" s="755"/>
      <c r="MMX436" s="755"/>
      <c r="MMY436" s="755"/>
      <c r="MMZ436" s="755"/>
      <c r="MNA436" s="755"/>
      <c r="MNB436" s="755"/>
      <c r="MNC436" s="755"/>
      <c r="MND436" s="755"/>
      <c r="MNE436" s="755"/>
      <c r="MNF436" s="755"/>
      <c r="MNG436" s="755"/>
      <c r="MNH436" s="755"/>
      <c r="MNI436" s="755"/>
      <c r="MNJ436" s="755"/>
      <c r="MNK436" s="755"/>
      <c r="MNL436" s="755"/>
      <c r="MNM436" s="755"/>
      <c r="MNN436" s="755"/>
      <c r="MNO436" s="755"/>
      <c r="MNP436" s="755"/>
      <c r="MNQ436" s="755"/>
      <c r="MNR436" s="755"/>
      <c r="MNS436" s="755"/>
      <c r="MNT436" s="755"/>
      <c r="MNU436" s="755"/>
      <c r="MNV436" s="755"/>
      <c r="MNW436" s="755"/>
      <c r="MNX436" s="755"/>
      <c r="MNY436" s="755"/>
      <c r="MNZ436" s="755"/>
      <c r="MOA436" s="755"/>
      <c r="MOB436" s="755"/>
      <c r="MOC436" s="755"/>
      <c r="MOD436" s="755"/>
      <c r="MOE436" s="755"/>
      <c r="MOF436" s="755"/>
      <c r="MOG436" s="755"/>
      <c r="MOH436" s="755"/>
      <c r="MOI436" s="755"/>
      <c r="MOJ436" s="755"/>
      <c r="MOK436" s="755"/>
      <c r="MOL436" s="755"/>
      <c r="MOM436" s="755"/>
      <c r="MON436" s="755"/>
      <c r="MOO436" s="755"/>
      <c r="MOP436" s="755"/>
      <c r="MOQ436" s="755"/>
      <c r="MOR436" s="755"/>
      <c r="MOS436" s="755"/>
      <c r="MOT436" s="755"/>
      <c r="MOU436" s="755"/>
      <c r="MOV436" s="755"/>
      <c r="MOW436" s="755"/>
      <c r="MOX436" s="755"/>
      <c r="MOY436" s="755"/>
      <c r="MOZ436" s="755"/>
      <c r="MPA436" s="755"/>
      <c r="MPB436" s="755"/>
      <c r="MPC436" s="755"/>
      <c r="MPD436" s="755"/>
      <c r="MPE436" s="755"/>
      <c r="MPF436" s="755"/>
      <c r="MPG436" s="755"/>
      <c r="MPH436" s="755"/>
      <c r="MPI436" s="755"/>
      <c r="MPJ436" s="755"/>
      <c r="MPK436" s="755"/>
      <c r="MPL436" s="755"/>
      <c r="MPM436" s="755"/>
      <c r="MPN436" s="755"/>
      <c r="MPO436" s="755"/>
      <c r="MPP436" s="755"/>
      <c r="MPQ436" s="755"/>
      <c r="MPR436" s="755"/>
      <c r="MPS436" s="755"/>
      <c r="MPT436" s="755"/>
      <c r="MPU436" s="755"/>
      <c r="MPV436" s="755"/>
      <c r="MPW436" s="755"/>
      <c r="MPX436" s="755"/>
      <c r="MPY436" s="755"/>
      <c r="MPZ436" s="755"/>
      <c r="MQA436" s="755"/>
      <c r="MQB436" s="755"/>
      <c r="MQC436" s="755"/>
      <c r="MQD436" s="755"/>
      <c r="MQE436" s="755"/>
      <c r="MQF436" s="755"/>
      <c r="MQG436" s="755"/>
      <c r="MQH436" s="755"/>
      <c r="MQI436" s="755"/>
      <c r="MQJ436" s="755"/>
      <c r="MQK436" s="755"/>
      <c r="MQL436" s="755"/>
      <c r="MQM436" s="755"/>
      <c r="MQN436" s="755"/>
      <c r="MQO436" s="755"/>
      <c r="MQP436" s="755"/>
      <c r="MQQ436" s="755"/>
      <c r="MQR436" s="755"/>
      <c r="MQS436" s="755"/>
      <c r="MQT436" s="755"/>
      <c r="MQU436" s="755"/>
      <c r="MQV436" s="755"/>
      <c r="MQW436" s="755"/>
      <c r="MQX436" s="755"/>
      <c r="MQY436" s="755"/>
      <c r="MQZ436" s="755"/>
      <c r="MRA436" s="755"/>
      <c r="MRB436" s="755"/>
      <c r="MRC436" s="755"/>
      <c r="MRD436" s="755"/>
      <c r="MRE436" s="755"/>
      <c r="MRF436" s="755"/>
      <c r="MRG436" s="755"/>
      <c r="MRH436" s="755"/>
      <c r="MRI436" s="755"/>
      <c r="MRJ436" s="755"/>
      <c r="MRK436" s="755"/>
      <c r="MRL436" s="755"/>
      <c r="MRM436" s="755"/>
      <c r="MRN436" s="755"/>
      <c r="MRO436" s="755"/>
      <c r="MRP436" s="755"/>
      <c r="MRQ436" s="755"/>
      <c r="MRR436" s="755"/>
      <c r="MRS436" s="755"/>
      <c r="MRT436" s="755"/>
      <c r="MRU436" s="755"/>
      <c r="MRV436" s="755"/>
      <c r="MRW436" s="755"/>
      <c r="MRX436" s="755"/>
      <c r="MRY436" s="755"/>
      <c r="MRZ436" s="755"/>
      <c r="MSA436" s="755"/>
      <c r="MSB436" s="755"/>
      <c r="MSC436" s="755"/>
      <c r="MSD436" s="755"/>
      <c r="MSE436" s="755"/>
      <c r="MSF436" s="755"/>
      <c r="MSG436" s="755"/>
      <c r="MSH436" s="755"/>
      <c r="MSI436" s="755"/>
      <c r="MSJ436" s="755"/>
      <c r="MSK436" s="755"/>
      <c r="MSL436" s="755"/>
      <c r="MSM436" s="755"/>
      <c r="MSN436" s="755"/>
      <c r="MSO436" s="755"/>
      <c r="MSP436" s="755"/>
      <c r="MSQ436" s="755"/>
      <c r="MSR436" s="755"/>
      <c r="MSS436" s="755"/>
      <c r="MST436" s="755"/>
      <c r="MSU436" s="755"/>
      <c r="MSV436" s="755"/>
      <c r="MSW436" s="755"/>
      <c r="MSX436" s="755"/>
      <c r="MSY436" s="755"/>
      <c r="MSZ436" s="755"/>
      <c r="MTA436" s="755"/>
      <c r="MTB436" s="755"/>
      <c r="MTC436" s="755"/>
      <c r="MTD436" s="755"/>
      <c r="MTE436" s="755"/>
      <c r="MTF436" s="755"/>
      <c r="MTG436" s="755"/>
      <c r="MTH436" s="755"/>
      <c r="MTI436" s="755"/>
      <c r="MTJ436" s="755"/>
      <c r="MTK436" s="755"/>
      <c r="MTL436" s="755"/>
      <c r="MTM436" s="755"/>
      <c r="MTN436" s="755"/>
      <c r="MTO436" s="755"/>
      <c r="MTP436" s="755"/>
      <c r="MTQ436" s="755"/>
      <c r="MTR436" s="755"/>
      <c r="MTS436" s="755"/>
      <c r="MTT436" s="755"/>
      <c r="MTU436" s="755"/>
      <c r="MTV436" s="755"/>
      <c r="MTW436" s="755"/>
      <c r="MTX436" s="755"/>
      <c r="MTY436" s="755"/>
      <c r="MTZ436" s="755"/>
      <c r="MUA436" s="755"/>
      <c r="MUB436" s="755"/>
      <c r="MUC436" s="755"/>
      <c r="MUD436" s="755"/>
      <c r="MUE436" s="755"/>
      <c r="MUF436" s="755"/>
      <c r="MUG436" s="755"/>
      <c r="MUH436" s="755"/>
      <c r="MUI436" s="755"/>
      <c r="MUJ436" s="755"/>
      <c r="MUK436" s="755"/>
      <c r="MUL436" s="755"/>
      <c r="MUM436" s="755"/>
      <c r="MUN436" s="755"/>
      <c r="MUO436" s="755"/>
      <c r="MUP436" s="755"/>
      <c r="MUQ436" s="755"/>
      <c r="MUR436" s="755"/>
      <c r="MUS436" s="755"/>
      <c r="MUT436" s="755"/>
      <c r="MUU436" s="755"/>
      <c r="MUV436" s="755"/>
      <c r="MUW436" s="755"/>
      <c r="MUX436" s="755"/>
      <c r="MUY436" s="755"/>
      <c r="MUZ436" s="755"/>
      <c r="MVA436" s="755"/>
      <c r="MVB436" s="755"/>
      <c r="MVC436" s="755"/>
      <c r="MVD436" s="755"/>
      <c r="MVE436" s="755"/>
      <c r="MVF436" s="755"/>
      <c r="MVG436" s="755"/>
      <c r="MVH436" s="755"/>
      <c r="MVI436" s="755"/>
      <c r="MVJ436" s="755"/>
      <c r="MVK436" s="755"/>
      <c r="MVL436" s="755"/>
      <c r="MVM436" s="755"/>
      <c r="MVN436" s="755"/>
      <c r="MVO436" s="755"/>
      <c r="MVP436" s="755"/>
      <c r="MVQ436" s="755"/>
      <c r="MVR436" s="755"/>
      <c r="MVS436" s="755"/>
      <c r="MVT436" s="755"/>
      <c r="MVU436" s="755"/>
      <c r="MVV436" s="755"/>
      <c r="MVW436" s="755"/>
      <c r="MVX436" s="755"/>
      <c r="MVY436" s="755"/>
      <c r="MVZ436" s="755"/>
      <c r="MWA436" s="755"/>
      <c r="MWB436" s="755"/>
      <c r="MWC436" s="755"/>
      <c r="MWD436" s="755"/>
      <c r="MWE436" s="755"/>
      <c r="MWF436" s="755"/>
      <c r="MWG436" s="755"/>
      <c r="MWH436" s="755"/>
      <c r="MWI436" s="755"/>
      <c r="MWJ436" s="755"/>
      <c r="MWK436" s="755"/>
      <c r="MWL436" s="755"/>
      <c r="MWM436" s="755"/>
      <c r="MWN436" s="755"/>
      <c r="MWO436" s="755"/>
      <c r="MWP436" s="755"/>
      <c r="MWQ436" s="755"/>
      <c r="MWR436" s="755"/>
      <c r="MWS436" s="755"/>
      <c r="MWT436" s="755"/>
      <c r="MWU436" s="755"/>
      <c r="MWV436" s="755"/>
      <c r="MWW436" s="755"/>
      <c r="MWX436" s="755"/>
      <c r="MWY436" s="755"/>
      <c r="MWZ436" s="755"/>
      <c r="MXA436" s="755"/>
      <c r="MXB436" s="755"/>
      <c r="MXC436" s="755"/>
      <c r="MXD436" s="755"/>
      <c r="MXE436" s="755"/>
      <c r="MXF436" s="755"/>
      <c r="MXG436" s="755"/>
      <c r="MXH436" s="755"/>
      <c r="MXI436" s="755"/>
      <c r="MXJ436" s="755"/>
      <c r="MXK436" s="755"/>
      <c r="MXL436" s="755"/>
      <c r="MXM436" s="755"/>
      <c r="MXN436" s="755"/>
      <c r="MXO436" s="755"/>
      <c r="MXP436" s="755"/>
      <c r="MXQ436" s="755"/>
      <c r="MXR436" s="755"/>
      <c r="MXS436" s="755"/>
      <c r="MXT436" s="755"/>
      <c r="MXU436" s="755"/>
      <c r="MXV436" s="755"/>
      <c r="MXW436" s="755"/>
      <c r="MXX436" s="755"/>
      <c r="MXY436" s="755"/>
      <c r="MXZ436" s="755"/>
      <c r="MYA436" s="755"/>
      <c r="MYB436" s="755"/>
      <c r="MYC436" s="755"/>
      <c r="MYD436" s="755"/>
      <c r="MYE436" s="755"/>
      <c r="MYF436" s="755"/>
      <c r="MYG436" s="755"/>
      <c r="MYH436" s="755"/>
      <c r="MYI436" s="755"/>
      <c r="MYJ436" s="755"/>
      <c r="MYK436" s="755"/>
      <c r="MYL436" s="755"/>
      <c r="MYM436" s="755"/>
      <c r="MYN436" s="755"/>
      <c r="MYO436" s="755"/>
      <c r="MYP436" s="755"/>
      <c r="MYQ436" s="755"/>
      <c r="MYR436" s="755"/>
      <c r="MYS436" s="755"/>
      <c r="MYT436" s="755"/>
      <c r="MYU436" s="755"/>
      <c r="MYV436" s="755"/>
      <c r="MYW436" s="755"/>
      <c r="MYX436" s="755"/>
      <c r="MYY436" s="755"/>
      <c r="MYZ436" s="755"/>
      <c r="MZA436" s="755"/>
      <c r="MZB436" s="755"/>
      <c r="MZC436" s="755"/>
      <c r="MZD436" s="755"/>
      <c r="MZE436" s="755"/>
      <c r="MZF436" s="755"/>
      <c r="MZG436" s="755"/>
      <c r="MZH436" s="755"/>
      <c r="MZI436" s="755"/>
      <c r="MZJ436" s="755"/>
      <c r="MZK436" s="755"/>
      <c r="MZL436" s="755"/>
      <c r="MZM436" s="755"/>
      <c r="MZN436" s="755"/>
      <c r="MZO436" s="755"/>
      <c r="MZP436" s="755"/>
      <c r="MZQ436" s="755"/>
      <c r="MZR436" s="755"/>
      <c r="MZS436" s="755"/>
      <c r="MZT436" s="755"/>
      <c r="MZU436" s="755"/>
      <c r="MZV436" s="755"/>
      <c r="MZW436" s="755"/>
      <c r="MZX436" s="755"/>
      <c r="MZY436" s="755"/>
      <c r="MZZ436" s="755"/>
      <c r="NAA436" s="755"/>
      <c r="NAB436" s="755"/>
      <c r="NAC436" s="755"/>
      <c r="NAD436" s="755"/>
      <c r="NAE436" s="755"/>
      <c r="NAF436" s="755"/>
      <c r="NAG436" s="755"/>
      <c r="NAH436" s="755"/>
      <c r="NAI436" s="755"/>
      <c r="NAJ436" s="755"/>
      <c r="NAK436" s="755"/>
      <c r="NAL436" s="755"/>
      <c r="NAM436" s="755"/>
      <c r="NAN436" s="755"/>
      <c r="NAO436" s="755"/>
      <c r="NAP436" s="755"/>
      <c r="NAQ436" s="755"/>
      <c r="NAR436" s="755"/>
      <c r="NAS436" s="755"/>
      <c r="NAT436" s="755"/>
      <c r="NAU436" s="755"/>
      <c r="NAV436" s="755"/>
      <c r="NAW436" s="755"/>
      <c r="NAX436" s="755"/>
      <c r="NAY436" s="755"/>
      <c r="NAZ436" s="755"/>
      <c r="NBA436" s="755"/>
      <c r="NBB436" s="755"/>
      <c r="NBC436" s="755"/>
      <c r="NBD436" s="755"/>
      <c r="NBE436" s="755"/>
      <c r="NBF436" s="755"/>
      <c r="NBG436" s="755"/>
      <c r="NBH436" s="755"/>
      <c r="NBI436" s="755"/>
      <c r="NBJ436" s="755"/>
      <c r="NBK436" s="755"/>
      <c r="NBL436" s="755"/>
      <c r="NBM436" s="755"/>
      <c r="NBN436" s="755"/>
      <c r="NBO436" s="755"/>
      <c r="NBP436" s="755"/>
      <c r="NBQ436" s="755"/>
      <c r="NBR436" s="755"/>
      <c r="NBS436" s="755"/>
      <c r="NBT436" s="755"/>
      <c r="NBU436" s="755"/>
      <c r="NBV436" s="755"/>
      <c r="NBW436" s="755"/>
      <c r="NBX436" s="755"/>
      <c r="NBY436" s="755"/>
      <c r="NBZ436" s="755"/>
      <c r="NCA436" s="755"/>
      <c r="NCB436" s="755"/>
      <c r="NCC436" s="755"/>
      <c r="NCD436" s="755"/>
      <c r="NCE436" s="755"/>
      <c r="NCF436" s="755"/>
      <c r="NCG436" s="755"/>
      <c r="NCH436" s="755"/>
      <c r="NCI436" s="755"/>
      <c r="NCJ436" s="755"/>
      <c r="NCK436" s="755"/>
      <c r="NCL436" s="755"/>
      <c r="NCM436" s="755"/>
      <c r="NCN436" s="755"/>
      <c r="NCO436" s="755"/>
      <c r="NCP436" s="755"/>
      <c r="NCQ436" s="755"/>
      <c r="NCR436" s="755"/>
      <c r="NCS436" s="755"/>
      <c r="NCT436" s="755"/>
      <c r="NCU436" s="755"/>
      <c r="NCV436" s="755"/>
      <c r="NCW436" s="755"/>
      <c r="NCX436" s="755"/>
      <c r="NCY436" s="755"/>
      <c r="NCZ436" s="755"/>
      <c r="NDA436" s="755"/>
      <c r="NDB436" s="755"/>
      <c r="NDC436" s="755"/>
      <c r="NDD436" s="755"/>
      <c r="NDE436" s="755"/>
      <c r="NDF436" s="755"/>
      <c r="NDG436" s="755"/>
      <c r="NDH436" s="755"/>
      <c r="NDI436" s="755"/>
      <c r="NDJ436" s="755"/>
      <c r="NDK436" s="755"/>
      <c r="NDL436" s="755"/>
      <c r="NDM436" s="755"/>
      <c r="NDN436" s="755"/>
      <c r="NDO436" s="755"/>
      <c r="NDP436" s="755"/>
      <c r="NDQ436" s="755"/>
      <c r="NDR436" s="755"/>
      <c r="NDS436" s="755"/>
      <c r="NDT436" s="755"/>
      <c r="NDU436" s="755"/>
      <c r="NDV436" s="755"/>
      <c r="NDW436" s="755"/>
      <c r="NDX436" s="755"/>
      <c r="NDY436" s="755"/>
      <c r="NDZ436" s="755"/>
      <c r="NEA436" s="755"/>
      <c r="NEB436" s="755"/>
      <c r="NEC436" s="755"/>
      <c r="NED436" s="755"/>
      <c r="NEE436" s="755"/>
      <c r="NEF436" s="755"/>
      <c r="NEG436" s="755"/>
      <c r="NEH436" s="755"/>
      <c r="NEI436" s="755"/>
      <c r="NEJ436" s="755"/>
      <c r="NEK436" s="755"/>
      <c r="NEL436" s="755"/>
      <c r="NEM436" s="755"/>
      <c r="NEN436" s="755"/>
      <c r="NEO436" s="755"/>
      <c r="NEP436" s="755"/>
      <c r="NEQ436" s="755"/>
      <c r="NER436" s="755"/>
      <c r="NES436" s="755"/>
      <c r="NET436" s="755"/>
      <c r="NEU436" s="755"/>
      <c r="NEV436" s="755"/>
      <c r="NEW436" s="755"/>
      <c r="NEX436" s="755"/>
      <c r="NEY436" s="755"/>
      <c r="NEZ436" s="755"/>
      <c r="NFA436" s="755"/>
      <c r="NFB436" s="755"/>
      <c r="NFC436" s="755"/>
      <c r="NFD436" s="755"/>
      <c r="NFE436" s="755"/>
      <c r="NFF436" s="755"/>
      <c r="NFG436" s="755"/>
      <c r="NFH436" s="755"/>
      <c r="NFI436" s="755"/>
      <c r="NFJ436" s="755"/>
      <c r="NFK436" s="755"/>
      <c r="NFL436" s="755"/>
      <c r="NFM436" s="755"/>
      <c r="NFN436" s="755"/>
      <c r="NFO436" s="755"/>
      <c r="NFP436" s="755"/>
      <c r="NFQ436" s="755"/>
      <c r="NFR436" s="755"/>
      <c r="NFS436" s="755"/>
      <c r="NFT436" s="755"/>
      <c r="NFU436" s="755"/>
      <c r="NFV436" s="755"/>
      <c r="NFW436" s="755"/>
      <c r="NFX436" s="755"/>
      <c r="NFY436" s="755"/>
      <c r="NFZ436" s="755"/>
      <c r="NGA436" s="755"/>
      <c r="NGB436" s="755"/>
      <c r="NGC436" s="755"/>
      <c r="NGD436" s="755"/>
      <c r="NGE436" s="755"/>
      <c r="NGF436" s="755"/>
      <c r="NGG436" s="755"/>
      <c r="NGH436" s="755"/>
      <c r="NGI436" s="755"/>
      <c r="NGJ436" s="755"/>
      <c r="NGK436" s="755"/>
      <c r="NGL436" s="755"/>
      <c r="NGM436" s="755"/>
      <c r="NGN436" s="755"/>
      <c r="NGO436" s="755"/>
      <c r="NGP436" s="755"/>
      <c r="NGQ436" s="755"/>
      <c r="NGR436" s="755"/>
      <c r="NGS436" s="755"/>
      <c r="NGT436" s="755"/>
      <c r="NGU436" s="755"/>
      <c r="NGV436" s="755"/>
      <c r="NGW436" s="755"/>
      <c r="NGX436" s="755"/>
      <c r="NGY436" s="755"/>
      <c r="NGZ436" s="755"/>
      <c r="NHA436" s="755"/>
      <c r="NHB436" s="755"/>
      <c r="NHC436" s="755"/>
      <c r="NHD436" s="755"/>
      <c r="NHE436" s="755"/>
      <c r="NHF436" s="755"/>
      <c r="NHG436" s="755"/>
      <c r="NHH436" s="755"/>
      <c r="NHI436" s="755"/>
      <c r="NHJ436" s="755"/>
      <c r="NHK436" s="755"/>
      <c r="NHL436" s="755"/>
      <c r="NHM436" s="755"/>
      <c r="NHN436" s="755"/>
      <c r="NHO436" s="755"/>
      <c r="NHP436" s="755"/>
      <c r="NHQ436" s="755"/>
      <c r="NHR436" s="755"/>
      <c r="NHS436" s="755"/>
      <c r="NHT436" s="755"/>
      <c r="NHU436" s="755"/>
      <c r="NHV436" s="755"/>
      <c r="NHW436" s="755"/>
      <c r="NHX436" s="755"/>
      <c r="NHY436" s="755"/>
      <c r="NHZ436" s="755"/>
      <c r="NIA436" s="755"/>
      <c r="NIB436" s="755"/>
      <c r="NIC436" s="755"/>
      <c r="NID436" s="755"/>
      <c r="NIE436" s="755"/>
      <c r="NIF436" s="755"/>
      <c r="NIG436" s="755"/>
      <c r="NIH436" s="755"/>
      <c r="NII436" s="755"/>
      <c r="NIJ436" s="755"/>
      <c r="NIK436" s="755"/>
      <c r="NIL436" s="755"/>
      <c r="NIM436" s="755"/>
      <c r="NIN436" s="755"/>
      <c r="NIO436" s="755"/>
      <c r="NIP436" s="755"/>
      <c r="NIQ436" s="755"/>
      <c r="NIR436" s="755"/>
      <c r="NIS436" s="755"/>
      <c r="NIT436" s="755"/>
      <c r="NIU436" s="755"/>
      <c r="NIV436" s="755"/>
      <c r="NIW436" s="755"/>
      <c r="NIX436" s="755"/>
      <c r="NIY436" s="755"/>
      <c r="NIZ436" s="755"/>
      <c r="NJA436" s="755"/>
      <c r="NJB436" s="755"/>
      <c r="NJC436" s="755"/>
      <c r="NJD436" s="755"/>
      <c r="NJE436" s="755"/>
      <c r="NJF436" s="755"/>
      <c r="NJG436" s="755"/>
      <c r="NJH436" s="755"/>
      <c r="NJI436" s="755"/>
      <c r="NJJ436" s="755"/>
      <c r="NJK436" s="755"/>
      <c r="NJL436" s="755"/>
      <c r="NJM436" s="755"/>
      <c r="NJN436" s="755"/>
      <c r="NJO436" s="755"/>
      <c r="NJP436" s="755"/>
      <c r="NJQ436" s="755"/>
      <c r="NJR436" s="755"/>
      <c r="NJS436" s="755"/>
      <c r="NJT436" s="755"/>
      <c r="NJU436" s="755"/>
      <c r="NJV436" s="755"/>
      <c r="NJW436" s="755"/>
      <c r="NJX436" s="755"/>
      <c r="NJY436" s="755"/>
      <c r="NJZ436" s="755"/>
      <c r="NKA436" s="755"/>
      <c r="NKB436" s="755"/>
      <c r="NKC436" s="755"/>
      <c r="NKD436" s="755"/>
      <c r="NKE436" s="755"/>
      <c r="NKF436" s="755"/>
      <c r="NKG436" s="755"/>
      <c r="NKH436" s="755"/>
      <c r="NKI436" s="755"/>
      <c r="NKJ436" s="755"/>
      <c r="NKK436" s="755"/>
      <c r="NKL436" s="755"/>
      <c r="NKM436" s="755"/>
      <c r="NKN436" s="755"/>
      <c r="NKO436" s="755"/>
      <c r="NKP436" s="755"/>
      <c r="NKQ436" s="755"/>
      <c r="NKR436" s="755"/>
      <c r="NKS436" s="755"/>
      <c r="NKT436" s="755"/>
      <c r="NKU436" s="755"/>
      <c r="NKV436" s="755"/>
      <c r="NKW436" s="755"/>
      <c r="NKX436" s="755"/>
      <c r="NKY436" s="755"/>
      <c r="NKZ436" s="755"/>
      <c r="NLA436" s="755"/>
      <c r="NLB436" s="755"/>
      <c r="NLC436" s="755"/>
      <c r="NLD436" s="755"/>
      <c r="NLE436" s="755"/>
      <c r="NLF436" s="755"/>
      <c r="NLG436" s="755"/>
      <c r="NLH436" s="755"/>
      <c r="NLI436" s="755"/>
      <c r="NLJ436" s="755"/>
      <c r="NLK436" s="755"/>
      <c r="NLL436" s="755"/>
      <c r="NLM436" s="755"/>
      <c r="NLN436" s="755"/>
      <c r="NLO436" s="755"/>
      <c r="NLP436" s="755"/>
      <c r="NLQ436" s="755"/>
      <c r="NLR436" s="755"/>
      <c r="NLS436" s="755"/>
      <c r="NLT436" s="755"/>
      <c r="NLU436" s="755"/>
      <c r="NLV436" s="755"/>
      <c r="NLW436" s="755"/>
      <c r="NLX436" s="755"/>
      <c r="NLY436" s="755"/>
      <c r="NLZ436" s="755"/>
      <c r="NMA436" s="755"/>
      <c r="NMB436" s="755"/>
      <c r="NMC436" s="755"/>
      <c r="NMD436" s="755"/>
      <c r="NME436" s="755"/>
      <c r="NMF436" s="755"/>
      <c r="NMG436" s="755"/>
      <c r="NMH436" s="755"/>
      <c r="NMI436" s="755"/>
      <c r="NMJ436" s="755"/>
      <c r="NMK436" s="755"/>
      <c r="NML436" s="755"/>
      <c r="NMM436" s="755"/>
      <c r="NMN436" s="755"/>
      <c r="NMO436" s="755"/>
      <c r="NMP436" s="755"/>
      <c r="NMQ436" s="755"/>
      <c r="NMR436" s="755"/>
      <c r="NMS436" s="755"/>
      <c r="NMT436" s="755"/>
      <c r="NMU436" s="755"/>
      <c r="NMV436" s="755"/>
      <c r="NMW436" s="755"/>
      <c r="NMX436" s="755"/>
      <c r="NMY436" s="755"/>
      <c r="NMZ436" s="755"/>
      <c r="NNA436" s="755"/>
      <c r="NNB436" s="755"/>
      <c r="NNC436" s="755"/>
      <c r="NND436" s="755"/>
      <c r="NNE436" s="755"/>
      <c r="NNF436" s="755"/>
      <c r="NNG436" s="755"/>
      <c r="NNH436" s="755"/>
      <c r="NNI436" s="755"/>
      <c r="NNJ436" s="755"/>
      <c r="NNK436" s="755"/>
      <c r="NNL436" s="755"/>
      <c r="NNM436" s="755"/>
      <c r="NNN436" s="755"/>
      <c r="NNO436" s="755"/>
      <c r="NNP436" s="755"/>
      <c r="NNQ436" s="755"/>
      <c r="NNR436" s="755"/>
      <c r="NNS436" s="755"/>
      <c r="NNT436" s="755"/>
      <c r="NNU436" s="755"/>
      <c r="NNV436" s="755"/>
      <c r="NNW436" s="755"/>
      <c r="NNX436" s="755"/>
      <c r="NNY436" s="755"/>
      <c r="NNZ436" s="755"/>
      <c r="NOA436" s="755"/>
      <c r="NOB436" s="755"/>
      <c r="NOC436" s="755"/>
      <c r="NOD436" s="755"/>
      <c r="NOE436" s="755"/>
      <c r="NOF436" s="755"/>
      <c r="NOG436" s="755"/>
      <c r="NOH436" s="755"/>
      <c r="NOI436" s="755"/>
      <c r="NOJ436" s="755"/>
      <c r="NOK436" s="755"/>
      <c r="NOL436" s="755"/>
      <c r="NOM436" s="755"/>
      <c r="NON436" s="755"/>
      <c r="NOO436" s="755"/>
      <c r="NOP436" s="755"/>
      <c r="NOQ436" s="755"/>
      <c r="NOR436" s="755"/>
      <c r="NOS436" s="755"/>
      <c r="NOT436" s="755"/>
      <c r="NOU436" s="755"/>
      <c r="NOV436" s="755"/>
      <c r="NOW436" s="755"/>
      <c r="NOX436" s="755"/>
      <c r="NOY436" s="755"/>
      <c r="NOZ436" s="755"/>
      <c r="NPA436" s="755"/>
      <c r="NPB436" s="755"/>
      <c r="NPC436" s="755"/>
      <c r="NPD436" s="755"/>
      <c r="NPE436" s="755"/>
      <c r="NPF436" s="755"/>
      <c r="NPG436" s="755"/>
      <c r="NPH436" s="755"/>
      <c r="NPI436" s="755"/>
      <c r="NPJ436" s="755"/>
      <c r="NPK436" s="755"/>
      <c r="NPL436" s="755"/>
      <c r="NPM436" s="755"/>
      <c r="NPN436" s="755"/>
      <c r="NPO436" s="755"/>
      <c r="NPP436" s="755"/>
      <c r="NPQ436" s="755"/>
      <c r="NPR436" s="755"/>
      <c r="NPS436" s="755"/>
      <c r="NPT436" s="755"/>
      <c r="NPU436" s="755"/>
      <c r="NPV436" s="755"/>
      <c r="NPW436" s="755"/>
      <c r="NPX436" s="755"/>
      <c r="NPY436" s="755"/>
      <c r="NPZ436" s="755"/>
      <c r="NQA436" s="755"/>
      <c r="NQB436" s="755"/>
      <c r="NQC436" s="755"/>
      <c r="NQD436" s="755"/>
      <c r="NQE436" s="755"/>
      <c r="NQF436" s="755"/>
      <c r="NQG436" s="755"/>
      <c r="NQH436" s="755"/>
      <c r="NQI436" s="755"/>
      <c r="NQJ436" s="755"/>
      <c r="NQK436" s="755"/>
      <c r="NQL436" s="755"/>
      <c r="NQM436" s="755"/>
      <c r="NQN436" s="755"/>
      <c r="NQO436" s="755"/>
      <c r="NQP436" s="755"/>
      <c r="NQQ436" s="755"/>
      <c r="NQR436" s="755"/>
      <c r="NQS436" s="755"/>
      <c r="NQT436" s="755"/>
      <c r="NQU436" s="755"/>
      <c r="NQV436" s="755"/>
      <c r="NQW436" s="755"/>
      <c r="NQX436" s="755"/>
      <c r="NQY436" s="755"/>
      <c r="NQZ436" s="755"/>
      <c r="NRA436" s="755"/>
      <c r="NRB436" s="755"/>
      <c r="NRC436" s="755"/>
      <c r="NRD436" s="755"/>
      <c r="NRE436" s="755"/>
      <c r="NRF436" s="755"/>
      <c r="NRG436" s="755"/>
      <c r="NRH436" s="755"/>
      <c r="NRI436" s="755"/>
      <c r="NRJ436" s="755"/>
      <c r="NRK436" s="755"/>
      <c r="NRL436" s="755"/>
      <c r="NRM436" s="755"/>
      <c r="NRN436" s="755"/>
      <c r="NRO436" s="755"/>
      <c r="NRP436" s="755"/>
      <c r="NRQ436" s="755"/>
      <c r="NRR436" s="755"/>
      <c r="NRS436" s="755"/>
      <c r="NRT436" s="755"/>
      <c r="NRU436" s="755"/>
      <c r="NRV436" s="755"/>
      <c r="NRW436" s="755"/>
      <c r="NRX436" s="755"/>
      <c r="NRY436" s="755"/>
      <c r="NRZ436" s="755"/>
      <c r="NSA436" s="755"/>
      <c r="NSB436" s="755"/>
      <c r="NSC436" s="755"/>
      <c r="NSD436" s="755"/>
      <c r="NSE436" s="755"/>
      <c r="NSF436" s="755"/>
      <c r="NSG436" s="755"/>
      <c r="NSH436" s="755"/>
      <c r="NSI436" s="755"/>
      <c r="NSJ436" s="755"/>
      <c r="NSK436" s="755"/>
      <c r="NSL436" s="755"/>
      <c r="NSM436" s="755"/>
      <c r="NSN436" s="755"/>
      <c r="NSO436" s="755"/>
      <c r="NSP436" s="755"/>
      <c r="NSQ436" s="755"/>
      <c r="NSR436" s="755"/>
      <c r="NSS436" s="755"/>
      <c r="NST436" s="755"/>
      <c r="NSU436" s="755"/>
      <c r="NSV436" s="755"/>
      <c r="NSW436" s="755"/>
      <c r="NSX436" s="755"/>
      <c r="NSY436" s="755"/>
      <c r="NSZ436" s="755"/>
      <c r="NTA436" s="755"/>
      <c r="NTB436" s="755"/>
      <c r="NTC436" s="755"/>
      <c r="NTD436" s="755"/>
      <c r="NTE436" s="755"/>
      <c r="NTF436" s="755"/>
      <c r="NTG436" s="755"/>
      <c r="NTH436" s="755"/>
      <c r="NTI436" s="755"/>
      <c r="NTJ436" s="755"/>
      <c r="NTK436" s="755"/>
      <c r="NTL436" s="755"/>
      <c r="NTM436" s="755"/>
      <c r="NTN436" s="755"/>
      <c r="NTO436" s="755"/>
      <c r="NTP436" s="755"/>
      <c r="NTQ436" s="755"/>
      <c r="NTR436" s="755"/>
      <c r="NTS436" s="755"/>
      <c r="NTT436" s="755"/>
      <c r="NTU436" s="755"/>
      <c r="NTV436" s="755"/>
      <c r="NTW436" s="755"/>
      <c r="NTX436" s="755"/>
      <c r="NTY436" s="755"/>
      <c r="NTZ436" s="755"/>
      <c r="NUA436" s="755"/>
      <c r="NUB436" s="755"/>
      <c r="NUC436" s="755"/>
      <c r="NUD436" s="755"/>
      <c r="NUE436" s="755"/>
      <c r="NUF436" s="755"/>
      <c r="NUG436" s="755"/>
      <c r="NUH436" s="755"/>
      <c r="NUI436" s="755"/>
      <c r="NUJ436" s="755"/>
      <c r="NUK436" s="755"/>
      <c r="NUL436" s="755"/>
      <c r="NUM436" s="755"/>
      <c r="NUN436" s="755"/>
      <c r="NUO436" s="755"/>
      <c r="NUP436" s="755"/>
      <c r="NUQ436" s="755"/>
      <c r="NUR436" s="755"/>
      <c r="NUS436" s="755"/>
      <c r="NUT436" s="755"/>
      <c r="NUU436" s="755"/>
      <c r="NUV436" s="755"/>
      <c r="NUW436" s="755"/>
      <c r="NUX436" s="755"/>
      <c r="NUY436" s="755"/>
      <c r="NUZ436" s="755"/>
      <c r="NVA436" s="755"/>
      <c r="NVB436" s="755"/>
      <c r="NVC436" s="755"/>
      <c r="NVD436" s="755"/>
      <c r="NVE436" s="755"/>
      <c r="NVF436" s="755"/>
      <c r="NVG436" s="755"/>
      <c r="NVH436" s="755"/>
      <c r="NVI436" s="755"/>
      <c r="NVJ436" s="755"/>
      <c r="NVK436" s="755"/>
      <c r="NVL436" s="755"/>
      <c r="NVM436" s="755"/>
      <c r="NVN436" s="755"/>
      <c r="NVO436" s="755"/>
      <c r="NVP436" s="755"/>
      <c r="NVQ436" s="755"/>
      <c r="NVR436" s="755"/>
      <c r="NVS436" s="755"/>
      <c r="NVT436" s="755"/>
      <c r="NVU436" s="755"/>
      <c r="NVV436" s="755"/>
      <c r="NVW436" s="755"/>
      <c r="NVX436" s="755"/>
      <c r="NVY436" s="755"/>
      <c r="NVZ436" s="755"/>
      <c r="NWA436" s="755"/>
      <c r="NWB436" s="755"/>
      <c r="NWC436" s="755"/>
      <c r="NWD436" s="755"/>
      <c r="NWE436" s="755"/>
      <c r="NWF436" s="755"/>
      <c r="NWG436" s="755"/>
      <c r="NWH436" s="755"/>
      <c r="NWI436" s="755"/>
      <c r="NWJ436" s="755"/>
      <c r="NWK436" s="755"/>
      <c r="NWL436" s="755"/>
      <c r="NWM436" s="755"/>
      <c r="NWN436" s="755"/>
      <c r="NWO436" s="755"/>
      <c r="NWP436" s="755"/>
      <c r="NWQ436" s="755"/>
      <c r="NWR436" s="755"/>
      <c r="NWS436" s="755"/>
      <c r="NWT436" s="755"/>
      <c r="NWU436" s="755"/>
      <c r="NWV436" s="755"/>
      <c r="NWW436" s="755"/>
      <c r="NWX436" s="755"/>
      <c r="NWY436" s="755"/>
      <c r="NWZ436" s="755"/>
      <c r="NXA436" s="755"/>
      <c r="NXB436" s="755"/>
      <c r="NXC436" s="755"/>
      <c r="NXD436" s="755"/>
      <c r="NXE436" s="755"/>
      <c r="NXF436" s="755"/>
      <c r="NXG436" s="755"/>
      <c r="NXH436" s="755"/>
      <c r="NXI436" s="755"/>
      <c r="NXJ436" s="755"/>
      <c r="NXK436" s="755"/>
      <c r="NXL436" s="755"/>
      <c r="NXM436" s="755"/>
      <c r="NXN436" s="755"/>
      <c r="NXO436" s="755"/>
      <c r="NXP436" s="755"/>
      <c r="NXQ436" s="755"/>
      <c r="NXR436" s="755"/>
      <c r="NXS436" s="755"/>
      <c r="NXT436" s="755"/>
      <c r="NXU436" s="755"/>
      <c r="NXV436" s="755"/>
      <c r="NXW436" s="755"/>
      <c r="NXX436" s="755"/>
      <c r="NXY436" s="755"/>
      <c r="NXZ436" s="755"/>
      <c r="NYA436" s="755"/>
      <c r="NYB436" s="755"/>
      <c r="NYC436" s="755"/>
      <c r="NYD436" s="755"/>
      <c r="NYE436" s="755"/>
      <c r="NYF436" s="755"/>
      <c r="NYG436" s="755"/>
      <c r="NYH436" s="755"/>
      <c r="NYI436" s="755"/>
      <c r="NYJ436" s="755"/>
      <c r="NYK436" s="755"/>
      <c r="NYL436" s="755"/>
      <c r="NYM436" s="755"/>
      <c r="NYN436" s="755"/>
      <c r="NYO436" s="755"/>
      <c r="NYP436" s="755"/>
      <c r="NYQ436" s="755"/>
      <c r="NYR436" s="755"/>
      <c r="NYS436" s="755"/>
      <c r="NYT436" s="755"/>
      <c r="NYU436" s="755"/>
      <c r="NYV436" s="755"/>
      <c r="NYW436" s="755"/>
      <c r="NYX436" s="755"/>
      <c r="NYY436" s="755"/>
      <c r="NYZ436" s="755"/>
      <c r="NZA436" s="755"/>
      <c r="NZB436" s="755"/>
      <c r="NZC436" s="755"/>
      <c r="NZD436" s="755"/>
      <c r="NZE436" s="755"/>
      <c r="NZF436" s="755"/>
      <c r="NZG436" s="755"/>
      <c r="NZH436" s="755"/>
      <c r="NZI436" s="755"/>
      <c r="NZJ436" s="755"/>
      <c r="NZK436" s="755"/>
      <c r="NZL436" s="755"/>
      <c r="NZM436" s="755"/>
      <c r="NZN436" s="755"/>
      <c r="NZO436" s="755"/>
      <c r="NZP436" s="755"/>
      <c r="NZQ436" s="755"/>
      <c r="NZR436" s="755"/>
      <c r="NZS436" s="755"/>
      <c r="NZT436" s="755"/>
      <c r="NZU436" s="755"/>
      <c r="NZV436" s="755"/>
      <c r="NZW436" s="755"/>
      <c r="NZX436" s="755"/>
      <c r="NZY436" s="755"/>
      <c r="NZZ436" s="755"/>
      <c r="OAA436" s="755"/>
      <c r="OAB436" s="755"/>
      <c r="OAC436" s="755"/>
      <c r="OAD436" s="755"/>
      <c r="OAE436" s="755"/>
      <c r="OAF436" s="755"/>
      <c r="OAG436" s="755"/>
      <c r="OAH436" s="755"/>
      <c r="OAI436" s="755"/>
      <c r="OAJ436" s="755"/>
      <c r="OAK436" s="755"/>
      <c r="OAL436" s="755"/>
      <c r="OAM436" s="755"/>
      <c r="OAN436" s="755"/>
      <c r="OAO436" s="755"/>
      <c r="OAP436" s="755"/>
      <c r="OAQ436" s="755"/>
      <c r="OAR436" s="755"/>
      <c r="OAS436" s="755"/>
      <c r="OAT436" s="755"/>
      <c r="OAU436" s="755"/>
      <c r="OAV436" s="755"/>
      <c r="OAW436" s="755"/>
      <c r="OAX436" s="755"/>
      <c r="OAY436" s="755"/>
      <c r="OAZ436" s="755"/>
      <c r="OBA436" s="755"/>
      <c r="OBB436" s="755"/>
      <c r="OBC436" s="755"/>
      <c r="OBD436" s="755"/>
      <c r="OBE436" s="755"/>
      <c r="OBF436" s="755"/>
      <c r="OBG436" s="755"/>
      <c r="OBH436" s="755"/>
      <c r="OBI436" s="755"/>
      <c r="OBJ436" s="755"/>
      <c r="OBK436" s="755"/>
      <c r="OBL436" s="755"/>
      <c r="OBM436" s="755"/>
      <c r="OBN436" s="755"/>
      <c r="OBO436" s="755"/>
      <c r="OBP436" s="755"/>
      <c r="OBQ436" s="755"/>
      <c r="OBR436" s="755"/>
      <c r="OBS436" s="755"/>
      <c r="OBT436" s="755"/>
      <c r="OBU436" s="755"/>
      <c r="OBV436" s="755"/>
      <c r="OBW436" s="755"/>
      <c r="OBX436" s="755"/>
      <c r="OBY436" s="755"/>
      <c r="OBZ436" s="755"/>
      <c r="OCA436" s="755"/>
      <c r="OCB436" s="755"/>
      <c r="OCC436" s="755"/>
      <c r="OCD436" s="755"/>
      <c r="OCE436" s="755"/>
      <c r="OCF436" s="755"/>
      <c r="OCG436" s="755"/>
      <c r="OCH436" s="755"/>
      <c r="OCI436" s="755"/>
      <c r="OCJ436" s="755"/>
      <c r="OCK436" s="755"/>
      <c r="OCL436" s="755"/>
      <c r="OCM436" s="755"/>
      <c r="OCN436" s="755"/>
      <c r="OCO436" s="755"/>
      <c r="OCP436" s="755"/>
      <c r="OCQ436" s="755"/>
      <c r="OCR436" s="755"/>
      <c r="OCS436" s="755"/>
      <c r="OCT436" s="755"/>
      <c r="OCU436" s="755"/>
      <c r="OCV436" s="755"/>
      <c r="OCW436" s="755"/>
      <c r="OCX436" s="755"/>
      <c r="OCY436" s="755"/>
      <c r="OCZ436" s="755"/>
      <c r="ODA436" s="755"/>
      <c r="ODB436" s="755"/>
      <c r="ODC436" s="755"/>
      <c r="ODD436" s="755"/>
      <c r="ODE436" s="755"/>
      <c r="ODF436" s="755"/>
      <c r="ODG436" s="755"/>
      <c r="ODH436" s="755"/>
      <c r="ODI436" s="755"/>
      <c r="ODJ436" s="755"/>
      <c r="ODK436" s="755"/>
      <c r="ODL436" s="755"/>
      <c r="ODM436" s="755"/>
      <c r="ODN436" s="755"/>
      <c r="ODO436" s="755"/>
      <c r="ODP436" s="755"/>
      <c r="ODQ436" s="755"/>
      <c r="ODR436" s="755"/>
      <c r="ODS436" s="755"/>
      <c r="ODT436" s="755"/>
      <c r="ODU436" s="755"/>
      <c r="ODV436" s="755"/>
      <c r="ODW436" s="755"/>
      <c r="ODX436" s="755"/>
      <c r="ODY436" s="755"/>
      <c r="ODZ436" s="755"/>
      <c r="OEA436" s="755"/>
      <c r="OEB436" s="755"/>
      <c r="OEC436" s="755"/>
      <c r="OED436" s="755"/>
      <c r="OEE436" s="755"/>
      <c r="OEF436" s="755"/>
      <c r="OEG436" s="755"/>
      <c r="OEH436" s="755"/>
      <c r="OEI436" s="755"/>
      <c r="OEJ436" s="755"/>
      <c r="OEK436" s="755"/>
      <c r="OEL436" s="755"/>
      <c r="OEM436" s="755"/>
      <c r="OEN436" s="755"/>
      <c r="OEO436" s="755"/>
      <c r="OEP436" s="755"/>
      <c r="OEQ436" s="755"/>
      <c r="OER436" s="755"/>
      <c r="OES436" s="755"/>
      <c r="OET436" s="755"/>
      <c r="OEU436" s="755"/>
      <c r="OEV436" s="755"/>
      <c r="OEW436" s="755"/>
      <c r="OEX436" s="755"/>
      <c r="OEY436" s="755"/>
      <c r="OEZ436" s="755"/>
      <c r="OFA436" s="755"/>
      <c r="OFB436" s="755"/>
      <c r="OFC436" s="755"/>
      <c r="OFD436" s="755"/>
      <c r="OFE436" s="755"/>
      <c r="OFF436" s="755"/>
      <c r="OFG436" s="755"/>
      <c r="OFH436" s="755"/>
      <c r="OFI436" s="755"/>
      <c r="OFJ436" s="755"/>
      <c r="OFK436" s="755"/>
      <c r="OFL436" s="755"/>
      <c r="OFM436" s="755"/>
      <c r="OFN436" s="755"/>
      <c r="OFO436" s="755"/>
      <c r="OFP436" s="755"/>
      <c r="OFQ436" s="755"/>
      <c r="OFR436" s="755"/>
      <c r="OFS436" s="755"/>
      <c r="OFT436" s="755"/>
      <c r="OFU436" s="755"/>
      <c r="OFV436" s="755"/>
      <c r="OFW436" s="755"/>
      <c r="OFX436" s="755"/>
      <c r="OFY436" s="755"/>
      <c r="OFZ436" s="755"/>
      <c r="OGA436" s="755"/>
      <c r="OGB436" s="755"/>
      <c r="OGC436" s="755"/>
      <c r="OGD436" s="755"/>
      <c r="OGE436" s="755"/>
      <c r="OGF436" s="755"/>
      <c r="OGG436" s="755"/>
      <c r="OGH436" s="755"/>
      <c r="OGI436" s="755"/>
      <c r="OGJ436" s="755"/>
      <c r="OGK436" s="755"/>
      <c r="OGL436" s="755"/>
      <c r="OGM436" s="755"/>
      <c r="OGN436" s="755"/>
      <c r="OGO436" s="755"/>
      <c r="OGP436" s="755"/>
      <c r="OGQ436" s="755"/>
      <c r="OGR436" s="755"/>
      <c r="OGS436" s="755"/>
      <c r="OGT436" s="755"/>
      <c r="OGU436" s="755"/>
      <c r="OGV436" s="755"/>
      <c r="OGW436" s="755"/>
      <c r="OGX436" s="755"/>
      <c r="OGY436" s="755"/>
      <c r="OGZ436" s="755"/>
      <c r="OHA436" s="755"/>
      <c r="OHB436" s="755"/>
      <c r="OHC436" s="755"/>
      <c r="OHD436" s="755"/>
      <c r="OHE436" s="755"/>
      <c r="OHF436" s="755"/>
      <c r="OHG436" s="755"/>
      <c r="OHH436" s="755"/>
      <c r="OHI436" s="755"/>
      <c r="OHJ436" s="755"/>
      <c r="OHK436" s="755"/>
      <c r="OHL436" s="755"/>
      <c r="OHM436" s="755"/>
      <c r="OHN436" s="755"/>
      <c r="OHO436" s="755"/>
      <c r="OHP436" s="755"/>
      <c r="OHQ436" s="755"/>
      <c r="OHR436" s="755"/>
      <c r="OHS436" s="755"/>
      <c r="OHT436" s="755"/>
      <c r="OHU436" s="755"/>
      <c r="OHV436" s="755"/>
      <c r="OHW436" s="755"/>
      <c r="OHX436" s="755"/>
      <c r="OHY436" s="755"/>
      <c r="OHZ436" s="755"/>
      <c r="OIA436" s="755"/>
      <c r="OIB436" s="755"/>
      <c r="OIC436" s="755"/>
      <c r="OID436" s="755"/>
      <c r="OIE436" s="755"/>
      <c r="OIF436" s="755"/>
      <c r="OIG436" s="755"/>
      <c r="OIH436" s="755"/>
      <c r="OII436" s="755"/>
      <c r="OIJ436" s="755"/>
      <c r="OIK436" s="755"/>
      <c r="OIL436" s="755"/>
      <c r="OIM436" s="755"/>
      <c r="OIN436" s="755"/>
      <c r="OIO436" s="755"/>
      <c r="OIP436" s="755"/>
      <c r="OIQ436" s="755"/>
      <c r="OIR436" s="755"/>
      <c r="OIS436" s="755"/>
      <c r="OIT436" s="755"/>
      <c r="OIU436" s="755"/>
      <c r="OIV436" s="755"/>
      <c r="OIW436" s="755"/>
      <c r="OIX436" s="755"/>
      <c r="OIY436" s="755"/>
      <c r="OIZ436" s="755"/>
      <c r="OJA436" s="755"/>
      <c r="OJB436" s="755"/>
      <c r="OJC436" s="755"/>
      <c r="OJD436" s="755"/>
      <c r="OJE436" s="755"/>
      <c r="OJF436" s="755"/>
      <c r="OJG436" s="755"/>
      <c r="OJH436" s="755"/>
      <c r="OJI436" s="755"/>
      <c r="OJJ436" s="755"/>
      <c r="OJK436" s="755"/>
      <c r="OJL436" s="755"/>
      <c r="OJM436" s="755"/>
      <c r="OJN436" s="755"/>
      <c r="OJO436" s="755"/>
      <c r="OJP436" s="755"/>
      <c r="OJQ436" s="755"/>
      <c r="OJR436" s="755"/>
      <c r="OJS436" s="755"/>
      <c r="OJT436" s="755"/>
      <c r="OJU436" s="755"/>
      <c r="OJV436" s="755"/>
      <c r="OJW436" s="755"/>
      <c r="OJX436" s="755"/>
      <c r="OJY436" s="755"/>
      <c r="OJZ436" s="755"/>
      <c r="OKA436" s="755"/>
      <c r="OKB436" s="755"/>
      <c r="OKC436" s="755"/>
      <c r="OKD436" s="755"/>
      <c r="OKE436" s="755"/>
      <c r="OKF436" s="755"/>
      <c r="OKG436" s="755"/>
      <c r="OKH436" s="755"/>
      <c r="OKI436" s="755"/>
      <c r="OKJ436" s="755"/>
      <c r="OKK436" s="755"/>
      <c r="OKL436" s="755"/>
      <c r="OKM436" s="755"/>
      <c r="OKN436" s="755"/>
      <c r="OKO436" s="755"/>
      <c r="OKP436" s="755"/>
      <c r="OKQ436" s="755"/>
      <c r="OKR436" s="755"/>
      <c r="OKS436" s="755"/>
      <c r="OKT436" s="755"/>
      <c r="OKU436" s="755"/>
      <c r="OKV436" s="755"/>
      <c r="OKW436" s="755"/>
      <c r="OKX436" s="755"/>
      <c r="OKY436" s="755"/>
      <c r="OKZ436" s="755"/>
      <c r="OLA436" s="755"/>
      <c r="OLB436" s="755"/>
      <c r="OLC436" s="755"/>
      <c r="OLD436" s="755"/>
      <c r="OLE436" s="755"/>
      <c r="OLF436" s="755"/>
      <c r="OLG436" s="755"/>
      <c r="OLH436" s="755"/>
      <c r="OLI436" s="755"/>
      <c r="OLJ436" s="755"/>
      <c r="OLK436" s="755"/>
      <c r="OLL436" s="755"/>
      <c r="OLM436" s="755"/>
      <c r="OLN436" s="755"/>
      <c r="OLO436" s="755"/>
      <c r="OLP436" s="755"/>
      <c r="OLQ436" s="755"/>
      <c r="OLR436" s="755"/>
      <c r="OLS436" s="755"/>
      <c r="OLT436" s="755"/>
      <c r="OLU436" s="755"/>
      <c r="OLV436" s="755"/>
      <c r="OLW436" s="755"/>
      <c r="OLX436" s="755"/>
      <c r="OLY436" s="755"/>
      <c r="OLZ436" s="755"/>
      <c r="OMA436" s="755"/>
      <c r="OMB436" s="755"/>
      <c r="OMC436" s="755"/>
      <c r="OMD436" s="755"/>
      <c r="OME436" s="755"/>
      <c r="OMF436" s="755"/>
      <c r="OMG436" s="755"/>
      <c r="OMH436" s="755"/>
      <c r="OMI436" s="755"/>
      <c r="OMJ436" s="755"/>
      <c r="OMK436" s="755"/>
      <c r="OML436" s="755"/>
      <c r="OMM436" s="755"/>
      <c r="OMN436" s="755"/>
      <c r="OMO436" s="755"/>
      <c r="OMP436" s="755"/>
      <c r="OMQ436" s="755"/>
      <c r="OMR436" s="755"/>
      <c r="OMS436" s="755"/>
      <c r="OMT436" s="755"/>
      <c r="OMU436" s="755"/>
      <c r="OMV436" s="755"/>
      <c r="OMW436" s="755"/>
      <c r="OMX436" s="755"/>
      <c r="OMY436" s="755"/>
      <c r="OMZ436" s="755"/>
      <c r="ONA436" s="755"/>
      <c r="ONB436" s="755"/>
      <c r="ONC436" s="755"/>
      <c r="OND436" s="755"/>
      <c r="ONE436" s="755"/>
      <c r="ONF436" s="755"/>
      <c r="ONG436" s="755"/>
      <c r="ONH436" s="755"/>
      <c r="ONI436" s="755"/>
      <c r="ONJ436" s="755"/>
      <c r="ONK436" s="755"/>
      <c r="ONL436" s="755"/>
      <c r="ONM436" s="755"/>
      <c r="ONN436" s="755"/>
      <c r="ONO436" s="755"/>
      <c r="ONP436" s="755"/>
      <c r="ONQ436" s="755"/>
      <c r="ONR436" s="755"/>
      <c r="ONS436" s="755"/>
      <c r="ONT436" s="755"/>
      <c r="ONU436" s="755"/>
      <c r="ONV436" s="755"/>
      <c r="ONW436" s="755"/>
      <c r="ONX436" s="755"/>
      <c r="ONY436" s="755"/>
      <c r="ONZ436" s="755"/>
      <c r="OOA436" s="755"/>
      <c r="OOB436" s="755"/>
      <c r="OOC436" s="755"/>
      <c r="OOD436" s="755"/>
      <c r="OOE436" s="755"/>
      <c r="OOF436" s="755"/>
      <c r="OOG436" s="755"/>
      <c r="OOH436" s="755"/>
      <c r="OOI436" s="755"/>
      <c r="OOJ436" s="755"/>
      <c r="OOK436" s="755"/>
      <c r="OOL436" s="755"/>
      <c r="OOM436" s="755"/>
      <c r="OON436" s="755"/>
      <c r="OOO436" s="755"/>
      <c r="OOP436" s="755"/>
      <c r="OOQ436" s="755"/>
      <c r="OOR436" s="755"/>
      <c r="OOS436" s="755"/>
      <c r="OOT436" s="755"/>
      <c r="OOU436" s="755"/>
      <c r="OOV436" s="755"/>
      <c r="OOW436" s="755"/>
      <c r="OOX436" s="755"/>
      <c r="OOY436" s="755"/>
      <c r="OOZ436" s="755"/>
      <c r="OPA436" s="755"/>
      <c r="OPB436" s="755"/>
      <c r="OPC436" s="755"/>
      <c r="OPD436" s="755"/>
      <c r="OPE436" s="755"/>
      <c r="OPF436" s="755"/>
      <c r="OPG436" s="755"/>
      <c r="OPH436" s="755"/>
      <c r="OPI436" s="755"/>
      <c r="OPJ436" s="755"/>
      <c r="OPK436" s="755"/>
      <c r="OPL436" s="755"/>
      <c r="OPM436" s="755"/>
      <c r="OPN436" s="755"/>
      <c r="OPO436" s="755"/>
      <c r="OPP436" s="755"/>
      <c r="OPQ436" s="755"/>
      <c r="OPR436" s="755"/>
      <c r="OPS436" s="755"/>
      <c r="OPT436" s="755"/>
      <c r="OPU436" s="755"/>
      <c r="OPV436" s="755"/>
      <c r="OPW436" s="755"/>
      <c r="OPX436" s="755"/>
      <c r="OPY436" s="755"/>
      <c r="OPZ436" s="755"/>
      <c r="OQA436" s="755"/>
      <c r="OQB436" s="755"/>
      <c r="OQC436" s="755"/>
      <c r="OQD436" s="755"/>
      <c r="OQE436" s="755"/>
      <c r="OQF436" s="755"/>
      <c r="OQG436" s="755"/>
      <c r="OQH436" s="755"/>
      <c r="OQI436" s="755"/>
      <c r="OQJ436" s="755"/>
      <c r="OQK436" s="755"/>
      <c r="OQL436" s="755"/>
      <c r="OQM436" s="755"/>
      <c r="OQN436" s="755"/>
      <c r="OQO436" s="755"/>
      <c r="OQP436" s="755"/>
      <c r="OQQ436" s="755"/>
      <c r="OQR436" s="755"/>
      <c r="OQS436" s="755"/>
      <c r="OQT436" s="755"/>
      <c r="OQU436" s="755"/>
      <c r="OQV436" s="755"/>
      <c r="OQW436" s="755"/>
      <c r="OQX436" s="755"/>
      <c r="OQY436" s="755"/>
      <c r="OQZ436" s="755"/>
      <c r="ORA436" s="755"/>
      <c r="ORB436" s="755"/>
      <c r="ORC436" s="755"/>
      <c r="ORD436" s="755"/>
      <c r="ORE436" s="755"/>
      <c r="ORF436" s="755"/>
      <c r="ORG436" s="755"/>
      <c r="ORH436" s="755"/>
      <c r="ORI436" s="755"/>
      <c r="ORJ436" s="755"/>
      <c r="ORK436" s="755"/>
      <c r="ORL436" s="755"/>
      <c r="ORM436" s="755"/>
      <c r="ORN436" s="755"/>
      <c r="ORO436" s="755"/>
      <c r="ORP436" s="755"/>
      <c r="ORQ436" s="755"/>
      <c r="ORR436" s="755"/>
      <c r="ORS436" s="755"/>
      <c r="ORT436" s="755"/>
      <c r="ORU436" s="755"/>
      <c r="ORV436" s="755"/>
      <c r="ORW436" s="755"/>
      <c r="ORX436" s="755"/>
      <c r="ORY436" s="755"/>
      <c r="ORZ436" s="755"/>
      <c r="OSA436" s="755"/>
      <c r="OSB436" s="755"/>
      <c r="OSC436" s="755"/>
      <c r="OSD436" s="755"/>
      <c r="OSE436" s="755"/>
      <c r="OSF436" s="755"/>
      <c r="OSG436" s="755"/>
      <c r="OSH436" s="755"/>
      <c r="OSI436" s="755"/>
      <c r="OSJ436" s="755"/>
      <c r="OSK436" s="755"/>
      <c r="OSL436" s="755"/>
      <c r="OSM436" s="755"/>
      <c r="OSN436" s="755"/>
      <c r="OSO436" s="755"/>
      <c r="OSP436" s="755"/>
      <c r="OSQ436" s="755"/>
      <c r="OSR436" s="755"/>
      <c r="OSS436" s="755"/>
      <c r="OST436" s="755"/>
      <c r="OSU436" s="755"/>
      <c r="OSV436" s="755"/>
      <c r="OSW436" s="755"/>
      <c r="OSX436" s="755"/>
      <c r="OSY436" s="755"/>
      <c r="OSZ436" s="755"/>
      <c r="OTA436" s="755"/>
      <c r="OTB436" s="755"/>
      <c r="OTC436" s="755"/>
      <c r="OTD436" s="755"/>
      <c r="OTE436" s="755"/>
      <c r="OTF436" s="755"/>
      <c r="OTG436" s="755"/>
      <c r="OTH436" s="755"/>
      <c r="OTI436" s="755"/>
      <c r="OTJ436" s="755"/>
      <c r="OTK436" s="755"/>
      <c r="OTL436" s="755"/>
      <c r="OTM436" s="755"/>
      <c r="OTN436" s="755"/>
      <c r="OTO436" s="755"/>
      <c r="OTP436" s="755"/>
      <c r="OTQ436" s="755"/>
      <c r="OTR436" s="755"/>
      <c r="OTS436" s="755"/>
      <c r="OTT436" s="755"/>
      <c r="OTU436" s="755"/>
      <c r="OTV436" s="755"/>
      <c r="OTW436" s="755"/>
      <c r="OTX436" s="755"/>
      <c r="OTY436" s="755"/>
      <c r="OTZ436" s="755"/>
      <c r="OUA436" s="755"/>
      <c r="OUB436" s="755"/>
      <c r="OUC436" s="755"/>
      <c r="OUD436" s="755"/>
      <c r="OUE436" s="755"/>
      <c r="OUF436" s="755"/>
      <c r="OUG436" s="755"/>
      <c r="OUH436" s="755"/>
      <c r="OUI436" s="755"/>
      <c r="OUJ436" s="755"/>
      <c r="OUK436" s="755"/>
      <c r="OUL436" s="755"/>
      <c r="OUM436" s="755"/>
      <c r="OUN436" s="755"/>
      <c r="OUO436" s="755"/>
      <c r="OUP436" s="755"/>
      <c r="OUQ436" s="755"/>
      <c r="OUR436" s="755"/>
      <c r="OUS436" s="755"/>
      <c r="OUT436" s="755"/>
      <c r="OUU436" s="755"/>
      <c r="OUV436" s="755"/>
      <c r="OUW436" s="755"/>
      <c r="OUX436" s="755"/>
      <c r="OUY436" s="755"/>
      <c r="OUZ436" s="755"/>
      <c r="OVA436" s="755"/>
      <c r="OVB436" s="755"/>
      <c r="OVC436" s="755"/>
      <c r="OVD436" s="755"/>
      <c r="OVE436" s="755"/>
      <c r="OVF436" s="755"/>
      <c r="OVG436" s="755"/>
      <c r="OVH436" s="755"/>
      <c r="OVI436" s="755"/>
      <c r="OVJ436" s="755"/>
      <c r="OVK436" s="755"/>
      <c r="OVL436" s="755"/>
      <c r="OVM436" s="755"/>
      <c r="OVN436" s="755"/>
      <c r="OVO436" s="755"/>
      <c r="OVP436" s="755"/>
      <c r="OVQ436" s="755"/>
      <c r="OVR436" s="755"/>
      <c r="OVS436" s="755"/>
      <c r="OVT436" s="755"/>
      <c r="OVU436" s="755"/>
      <c r="OVV436" s="755"/>
      <c r="OVW436" s="755"/>
      <c r="OVX436" s="755"/>
      <c r="OVY436" s="755"/>
      <c r="OVZ436" s="755"/>
      <c r="OWA436" s="755"/>
      <c r="OWB436" s="755"/>
      <c r="OWC436" s="755"/>
      <c r="OWD436" s="755"/>
      <c r="OWE436" s="755"/>
      <c r="OWF436" s="755"/>
      <c r="OWG436" s="755"/>
      <c r="OWH436" s="755"/>
      <c r="OWI436" s="755"/>
      <c r="OWJ436" s="755"/>
      <c r="OWK436" s="755"/>
      <c r="OWL436" s="755"/>
      <c r="OWM436" s="755"/>
      <c r="OWN436" s="755"/>
      <c r="OWO436" s="755"/>
      <c r="OWP436" s="755"/>
      <c r="OWQ436" s="755"/>
      <c r="OWR436" s="755"/>
      <c r="OWS436" s="755"/>
      <c r="OWT436" s="755"/>
      <c r="OWU436" s="755"/>
      <c r="OWV436" s="755"/>
      <c r="OWW436" s="755"/>
      <c r="OWX436" s="755"/>
      <c r="OWY436" s="755"/>
      <c r="OWZ436" s="755"/>
      <c r="OXA436" s="755"/>
      <c r="OXB436" s="755"/>
      <c r="OXC436" s="755"/>
      <c r="OXD436" s="755"/>
      <c r="OXE436" s="755"/>
      <c r="OXF436" s="755"/>
      <c r="OXG436" s="755"/>
      <c r="OXH436" s="755"/>
      <c r="OXI436" s="755"/>
      <c r="OXJ436" s="755"/>
      <c r="OXK436" s="755"/>
      <c r="OXL436" s="755"/>
      <c r="OXM436" s="755"/>
      <c r="OXN436" s="755"/>
      <c r="OXO436" s="755"/>
      <c r="OXP436" s="755"/>
      <c r="OXQ436" s="755"/>
      <c r="OXR436" s="755"/>
      <c r="OXS436" s="755"/>
      <c r="OXT436" s="755"/>
      <c r="OXU436" s="755"/>
      <c r="OXV436" s="755"/>
      <c r="OXW436" s="755"/>
      <c r="OXX436" s="755"/>
      <c r="OXY436" s="755"/>
      <c r="OXZ436" s="755"/>
      <c r="OYA436" s="755"/>
      <c r="OYB436" s="755"/>
      <c r="OYC436" s="755"/>
      <c r="OYD436" s="755"/>
      <c r="OYE436" s="755"/>
      <c r="OYF436" s="755"/>
      <c r="OYG436" s="755"/>
      <c r="OYH436" s="755"/>
      <c r="OYI436" s="755"/>
      <c r="OYJ436" s="755"/>
      <c r="OYK436" s="755"/>
      <c r="OYL436" s="755"/>
      <c r="OYM436" s="755"/>
      <c r="OYN436" s="755"/>
      <c r="OYO436" s="755"/>
      <c r="OYP436" s="755"/>
      <c r="OYQ436" s="755"/>
      <c r="OYR436" s="755"/>
      <c r="OYS436" s="755"/>
      <c r="OYT436" s="755"/>
      <c r="OYU436" s="755"/>
      <c r="OYV436" s="755"/>
      <c r="OYW436" s="755"/>
      <c r="OYX436" s="755"/>
      <c r="OYY436" s="755"/>
      <c r="OYZ436" s="755"/>
      <c r="OZA436" s="755"/>
      <c r="OZB436" s="755"/>
      <c r="OZC436" s="755"/>
      <c r="OZD436" s="755"/>
      <c r="OZE436" s="755"/>
      <c r="OZF436" s="755"/>
      <c r="OZG436" s="755"/>
      <c r="OZH436" s="755"/>
      <c r="OZI436" s="755"/>
      <c r="OZJ436" s="755"/>
      <c r="OZK436" s="755"/>
      <c r="OZL436" s="755"/>
      <c r="OZM436" s="755"/>
      <c r="OZN436" s="755"/>
      <c r="OZO436" s="755"/>
      <c r="OZP436" s="755"/>
      <c r="OZQ436" s="755"/>
      <c r="OZR436" s="755"/>
      <c r="OZS436" s="755"/>
      <c r="OZT436" s="755"/>
      <c r="OZU436" s="755"/>
      <c r="OZV436" s="755"/>
      <c r="OZW436" s="755"/>
      <c r="OZX436" s="755"/>
      <c r="OZY436" s="755"/>
      <c r="OZZ436" s="755"/>
      <c r="PAA436" s="755"/>
      <c r="PAB436" s="755"/>
      <c r="PAC436" s="755"/>
      <c r="PAD436" s="755"/>
      <c r="PAE436" s="755"/>
      <c r="PAF436" s="755"/>
      <c r="PAG436" s="755"/>
      <c r="PAH436" s="755"/>
      <c r="PAI436" s="755"/>
      <c r="PAJ436" s="755"/>
      <c r="PAK436" s="755"/>
      <c r="PAL436" s="755"/>
      <c r="PAM436" s="755"/>
      <c r="PAN436" s="755"/>
      <c r="PAO436" s="755"/>
      <c r="PAP436" s="755"/>
      <c r="PAQ436" s="755"/>
      <c r="PAR436" s="755"/>
      <c r="PAS436" s="755"/>
      <c r="PAT436" s="755"/>
      <c r="PAU436" s="755"/>
      <c r="PAV436" s="755"/>
      <c r="PAW436" s="755"/>
      <c r="PAX436" s="755"/>
      <c r="PAY436" s="755"/>
      <c r="PAZ436" s="755"/>
      <c r="PBA436" s="755"/>
      <c r="PBB436" s="755"/>
      <c r="PBC436" s="755"/>
      <c r="PBD436" s="755"/>
      <c r="PBE436" s="755"/>
      <c r="PBF436" s="755"/>
      <c r="PBG436" s="755"/>
      <c r="PBH436" s="755"/>
      <c r="PBI436" s="755"/>
      <c r="PBJ436" s="755"/>
      <c r="PBK436" s="755"/>
      <c r="PBL436" s="755"/>
      <c r="PBM436" s="755"/>
      <c r="PBN436" s="755"/>
      <c r="PBO436" s="755"/>
      <c r="PBP436" s="755"/>
      <c r="PBQ436" s="755"/>
      <c r="PBR436" s="755"/>
      <c r="PBS436" s="755"/>
      <c r="PBT436" s="755"/>
      <c r="PBU436" s="755"/>
      <c r="PBV436" s="755"/>
      <c r="PBW436" s="755"/>
      <c r="PBX436" s="755"/>
      <c r="PBY436" s="755"/>
      <c r="PBZ436" s="755"/>
      <c r="PCA436" s="755"/>
      <c r="PCB436" s="755"/>
      <c r="PCC436" s="755"/>
      <c r="PCD436" s="755"/>
      <c r="PCE436" s="755"/>
      <c r="PCF436" s="755"/>
      <c r="PCG436" s="755"/>
      <c r="PCH436" s="755"/>
      <c r="PCI436" s="755"/>
      <c r="PCJ436" s="755"/>
      <c r="PCK436" s="755"/>
      <c r="PCL436" s="755"/>
      <c r="PCM436" s="755"/>
      <c r="PCN436" s="755"/>
      <c r="PCO436" s="755"/>
      <c r="PCP436" s="755"/>
      <c r="PCQ436" s="755"/>
      <c r="PCR436" s="755"/>
      <c r="PCS436" s="755"/>
      <c r="PCT436" s="755"/>
      <c r="PCU436" s="755"/>
      <c r="PCV436" s="755"/>
      <c r="PCW436" s="755"/>
      <c r="PCX436" s="755"/>
      <c r="PCY436" s="755"/>
      <c r="PCZ436" s="755"/>
      <c r="PDA436" s="755"/>
      <c r="PDB436" s="755"/>
      <c r="PDC436" s="755"/>
      <c r="PDD436" s="755"/>
      <c r="PDE436" s="755"/>
      <c r="PDF436" s="755"/>
      <c r="PDG436" s="755"/>
      <c r="PDH436" s="755"/>
      <c r="PDI436" s="755"/>
      <c r="PDJ436" s="755"/>
      <c r="PDK436" s="755"/>
      <c r="PDL436" s="755"/>
      <c r="PDM436" s="755"/>
      <c r="PDN436" s="755"/>
      <c r="PDO436" s="755"/>
      <c r="PDP436" s="755"/>
      <c r="PDQ436" s="755"/>
      <c r="PDR436" s="755"/>
      <c r="PDS436" s="755"/>
      <c r="PDT436" s="755"/>
      <c r="PDU436" s="755"/>
      <c r="PDV436" s="755"/>
      <c r="PDW436" s="755"/>
      <c r="PDX436" s="755"/>
      <c r="PDY436" s="755"/>
      <c r="PDZ436" s="755"/>
      <c r="PEA436" s="755"/>
      <c r="PEB436" s="755"/>
      <c r="PEC436" s="755"/>
      <c r="PED436" s="755"/>
      <c r="PEE436" s="755"/>
      <c r="PEF436" s="755"/>
      <c r="PEG436" s="755"/>
      <c r="PEH436" s="755"/>
      <c r="PEI436" s="755"/>
      <c r="PEJ436" s="755"/>
      <c r="PEK436" s="755"/>
      <c r="PEL436" s="755"/>
      <c r="PEM436" s="755"/>
      <c r="PEN436" s="755"/>
      <c r="PEO436" s="755"/>
      <c r="PEP436" s="755"/>
      <c r="PEQ436" s="755"/>
      <c r="PER436" s="755"/>
      <c r="PES436" s="755"/>
      <c r="PET436" s="755"/>
      <c r="PEU436" s="755"/>
      <c r="PEV436" s="755"/>
      <c r="PEW436" s="755"/>
      <c r="PEX436" s="755"/>
      <c r="PEY436" s="755"/>
      <c r="PEZ436" s="755"/>
      <c r="PFA436" s="755"/>
      <c r="PFB436" s="755"/>
      <c r="PFC436" s="755"/>
      <c r="PFD436" s="755"/>
      <c r="PFE436" s="755"/>
      <c r="PFF436" s="755"/>
      <c r="PFG436" s="755"/>
      <c r="PFH436" s="755"/>
      <c r="PFI436" s="755"/>
      <c r="PFJ436" s="755"/>
      <c r="PFK436" s="755"/>
      <c r="PFL436" s="755"/>
      <c r="PFM436" s="755"/>
      <c r="PFN436" s="755"/>
      <c r="PFO436" s="755"/>
      <c r="PFP436" s="755"/>
      <c r="PFQ436" s="755"/>
      <c r="PFR436" s="755"/>
      <c r="PFS436" s="755"/>
      <c r="PFT436" s="755"/>
      <c r="PFU436" s="755"/>
      <c r="PFV436" s="755"/>
      <c r="PFW436" s="755"/>
      <c r="PFX436" s="755"/>
      <c r="PFY436" s="755"/>
      <c r="PFZ436" s="755"/>
      <c r="PGA436" s="755"/>
      <c r="PGB436" s="755"/>
      <c r="PGC436" s="755"/>
      <c r="PGD436" s="755"/>
      <c r="PGE436" s="755"/>
      <c r="PGF436" s="755"/>
      <c r="PGG436" s="755"/>
      <c r="PGH436" s="755"/>
      <c r="PGI436" s="755"/>
      <c r="PGJ436" s="755"/>
      <c r="PGK436" s="755"/>
      <c r="PGL436" s="755"/>
      <c r="PGM436" s="755"/>
      <c r="PGN436" s="755"/>
      <c r="PGO436" s="755"/>
      <c r="PGP436" s="755"/>
      <c r="PGQ436" s="755"/>
      <c r="PGR436" s="755"/>
      <c r="PGS436" s="755"/>
      <c r="PGT436" s="755"/>
      <c r="PGU436" s="755"/>
      <c r="PGV436" s="755"/>
      <c r="PGW436" s="755"/>
      <c r="PGX436" s="755"/>
      <c r="PGY436" s="755"/>
      <c r="PGZ436" s="755"/>
      <c r="PHA436" s="755"/>
      <c r="PHB436" s="755"/>
      <c r="PHC436" s="755"/>
      <c r="PHD436" s="755"/>
      <c r="PHE436" s="755"/>
      <c r="PHF436" s="755"/>
      <c r="PHG436" s="755"/>
      <c r="PHH436" s="755"/>
      <c r="PHI436" s="755"/>
      <c r="PHJ436" s="755"/>
      <c r="PHK436" s="755"/>
      <c r="PHL436" s="755"/>
      <c r="PHM436" s="755"/>
      <c r="PHN436" s="755"/>
      <c r="PHO436" s="755"/>
      <c r="PHP436" s="755"/>
      <c r="PHQ436" s="755"/>
      <c r="PHR436" s="755"/>
      <c r="PHS436" s="755"/>
      <c r="PHT436" s="755"/>
      <c r="PHU436" s="755"/>
      <c r="PHV436" s="755"/>
      <c r="PHW436" s="755"/>
      <c r="PHX436" s="755"/>
      <c r="PHY436" s="755"/>
      <c r="PHZ436" s="755"/>
      <c r="PIA436" s="755"/>
      <c r="PIB436" s="755"/>
      <c r="PIC436" s="755"/>
      <c r="PID436" s="755"/>
      <c r="PIE436" s="755"/>
      <c r="PIF436" s="755"/>
      <c r="PIG436" s="755"/>
      <c r="PIH436" s="755"/>
      <c r="PII436" s="755"/>
      <c r="PIJ436" s="755"/>
      <c r="PIK436" s="755"/>
      <c r="PIL436" s="755"/>
      <c r="PIM436" s="755"/>
      <c r="PIN436" s="755"/>
      <c r="PIO436" s="755"/>
      <c r="PIP436" s="755"/>
      <c r="PIQ436" s="755"/>
      <c r="PIR436" s="755"/>
      <c r="PIS436" s="755"/>
      <c r="PIT436" s="755"/>
      <c r="PIU436" s="755"/>
      <c r="PIV436" s="755"/>
      <c r="PIW436" s="755"/>
      <c r="PIX436" s="755"/>
      <c r="PIY436" s="755"/>
      <c r="PIZ436" s="755"/>
      <c r="PJA436" s="755"/>
      <c r="PJB436" s="755"/>
      <c r="PJC436" s="755"/>
      <c r="PJD436" s="755"/>
      <c r="PJE436" s="755"/>
      <c r="PJF436" s="755"/>
      <c r="PJG436" s="755"/>
      <c r="PJH436" s="755"/>
      <c r="PJI436" s="755"/>
      <c r="PJJ436" s="755"/>
      <c r="PJK436" s="755"/>
      <c r="PJL436" s="755"/>
      <c r="PJM436" s="755"/>
      <c r="PJN436" s="755"/>
      <c r="PJO436" s="755"/>
      <c r="PJP436" s="755"/>
      <c r="PJQ436" s="755"/>
      <c r="PJR436" s="755"/>
      <c r="PJS436" s="755"/>
      <c r="PJT436" s="755"/>
      <c r="PJU436" s="755"/>
      <c r="PJV436" s="755"/>
      <c r="PJW436" s="755"/>
      <c r="PJX436" s="755"/>
      <c r="PJY436" s="755"/>
      <c r="PJZ436" s="755"/>
      <c r="PKA436" s="755"/>
      <c r="PKB436" s="755"/>
      <c r="PKC436" s="755"/>
      <c r="PKD436" s="755"/>
      <c r="PKE436" s="755"/>
      <c r="PKF436" s="755"/>
      <c r="PKG436" s="755"/>
      <c r="PKH436" s="755"/>
      <c r="PKI436" s="755"/>
      <c r="PKJ436" s="755"/>
      <c r="PKK436" s="755"/>
      <c r="PKL436" s="755"/>
      <c r="PKM436" s="755"/>
      <c r="PKN436" s="755"/>
      <c r="PKO436" s="755"/>
      <c r="PKP436" s="755"/>
      <c r="PKQ436" s="755"/>
      <c r="PKR436" s="755"/>
      <c r="PKS436" s="755"/>
      <c r="PKT436" s="755"/>
      <c r="PKU436" s="755"/>
      <c r="PKV436" s="755"/>
      <c r="PKW436" s="755"/>
      <c r="PKX436" s="755"/>
      <c r="PKY436" s="755"/>
      <c r="PKZ436" s="755"/>
      <c r="PLA436" s="755"/>
      <c r="PLB436" s="755"/>
      <c r="PLC436" s="755"/>
      <c r="PLD436" s="755"/>
      <c r="PLE436" s="755"/>
      <c r="PLF436" s="755"/>
      <c r="PLG436" s="755"/>
      <c r="PLH436" s="755"/>
      <c r="PLI436" s="755"/>
      <c r="PLJ436" s="755"/>
      <c r="PLK436" s="755"/>
      <c r="PLL436" s="755"/>
      <c r="PLM436" s="755"/>
      <c r="PLN436" s="755"/>
      <c r="PLO436" s="755"/>
      <c r="PLP436" s="755"/>
      <c r="PLQ436" s="755"/>
      <c r="PLR436" s="755"/>
      <c r="PLS436" s="755"/>
      <c r="PLT436" s="755"/>
      <c r="PLU436" s="755"/>
      <c r="PLV436" s="755"/>
      <c r="PLW436" s="755"/>
      <c r="PLX436" s="755"/>
      <c r="PLY436" s="755"/>
      <c r="PLZ436" s="755"/>
      <c r="PMA436" s="755"/>
      <c r="PMB436" s="755"/>
      <c r="PMC436" s="755"/>
      <c r="PMD436" s="755"/>
      <c r="PME436" s="755"/>
      <c r="PMF436" s="755"/>
      <c r="PMG436" s="755"/>
      <c r="PMH436" s="755"/>
      <c r="PMI436" s="755"/>
      <c r="PMJ436" s="755"/>
      <c r="PMK436" s="755"/>
      <c r="PML436" s="755"/>
      <c r="PMM436" s="755"/>
      <c r="PMN436" s="755"/>
      <c r="PMO436" s="755"/>
      <c r="PMP436" s="755"/>
      <c r="PMQ436" s="755"/>
      <c r="PMR436" s="755"/>
      <c r="PMS436" s="755"/>
      <c r="PMT436" s="755"/>
      <c r="PMU436" s="755"/>
      <c r="PMV436" s="755"/>
      <c r="PMW436" s="755"/>
      <c r="PMX436" s="755"/>
      <c r="PMY436" s="755"/>
      <c r="PMZ436" s="755"/>
      <c r="PNA436" s="755"/>
      <c r="PNB436" s="755"/>
      <c r="PNC436" s="755"/>
      <c r="PND436" s="755"/>
      <c r="PNE436" s="755"/>
      <c r="PNF436" s="755"/>
      <c r="PNG436" s="755"/>
      <c r="PNH436" s="755"/>
      <c r="PNI436" s="755"/>
      <c r="PNJ436" s="755"/>
      <c r="PNK436" s="755"/>
      <c r="PNL436" s="755"/>
      <c r="PNM436" s="755"/>
      <c r="PNN436" s="755"/>
      <c r="PNO436" s="755"/>
      <c r="PNP436" s="755"/>
      <c r="PNQ436" s="755"/>
      <c r="PNR436" s="755"/>
      <c r="PNS436" s="755"/>
      <c r="PNT436" s="755"/>
      <c r="PNU436" s="755"/>
      <c r="PNV436" s="755"/>
      <c r="PNW436" s="755"/>
      <c r="PNX436" s="755"/>
      <c r="PNY436" s="755"/>
      <c r="PNZ436" s="755"/>
      <c r="POA436" s="755"/>
      <c r="POB436" s="755"/>
      <c r="POC436" s="755"/>
      <c r="POD436" s="755"/>
      <c r="POE436" s="755"/>
      <c r="POF436" s="755"/>
      <c r="POG436" s="755"/>
      <c r="POH436" s="755"/>
      <c r="POI436" s="755"/>
      <c r="POJ436" s="755"/>
      <c r="POK436" s="755"/>
      <c r="POL436" s="755"/>
      <c r="POM436" s="755"/>
      <c r="PON436" s="755"/>
      <c r="POO436" s="755"/>
      <c r="POP436" s="755"/>
      <c r="POQ436" s="755"/>
      <c r="POR436" s="755"/>
      <c r="POS436" s="755"/>
      <c r="POT436" s="755"/>
      <c r="POU436" s="755"/>
      <c r="POV436" s="755"/>
      <c r="POW436" s="755"/>
      <c r="POX436" s="755"/>
      <c r="POY436" s="755"/>
      <c r="POZ436" s="755"/>
      <c r="PPA436" s="755"/>
      <c r="PPB436" s="755"/>
      <c r="PPC436" s="755"/>
      <c r="PPD436" s="755"/>
      <c r="PPE436" s="755"/>
      <c r="PPF436" s="755"/>
      <c r="PPG436" s="755"/>
      <c r="PPH436" s="755"/>
      <c r="PPI436" s="755"/>
      <c r="PPJ436" s="755"/>
      <c r="PPK436" s="755"/>
      <c r="PPL436" s="755"/>
      <c r="PPM436" s="755"/>
      <c r="PPN436" s="755"/>
      <c r="PPO436" s="755"/>
      <c r="PPP436" s="755"/>
      <c r="PPQ436" s="755"/>
      <c r="PPR436" s="755"/>
      <c r="PPS436" s="755"/>
      <c r="PPT436" s="755"/>
      <c r="PPU436" s="755"/>
      <c r="PPV436" s="755"/>
      <c r="PPW436" s="755"/>
      <c r="PPX436" s="755"/>
      <c r="PPY436" s="755"/>
      <c r="PPZ436" s="755"/>
      <c r="PQA436" s="755"/>
      <c r="PQB436" s="755"/>
      <c r="PQC436" s="755"/>
      <c r="PQD436" s="755"/>
      <c r="PQE436" s="755"/>
      <c r="PQF436" s="755"/>
      <c r="PQG436" s="755"/>
      <c r="PQH436" s="755"/>
      <c r="PQI436" s="755"/>
      <c r="PQJ436" s="755"/>
      <c r="PQK436" s="755"/>
      <c r="PQL436" s="755"/>
      <c r="PQM436" s="755"/>
      <c r="PQN436" s="755"/>
      <c r="PQO436" s="755"/>
      <c r="PQP436" s="755"/>
      <c r="PQQ436" s="755"/>
      <c r="PQR436" s="755"/>
      <c r="PQS436" s="755"/>
      <c r="PQT436" s="755"/>
      <c r="PQU436" s="755"/>
      <c r="PQV436" s="755"/>
      <c r="PQW436" s="755"/>
      <c r="PQX436" s="755"/>
      <c r="PQY436" s="755"/>
      <c r="PQZ436" s="755"/>
      <c r="PRA436" s="755"/>
      <c r="PRB436" s="755"/>
      <c r="PRC436" s="755"/>
      <c r="PRD436" s="755"/>
      <c r="PRE436" s="755"/>
      <c r="PRF436" s="755"/>
      <c r="PRG436" s="755"/>
      <c r="PRH436" s="755"/>
      <c r="PRI436" s="755"/>
      <c r="PRJ436" s="755"/>
      <c r="PRK436" s="755"/>
      <c r="PRL436" s="755"/>
      <c r="PRM436" s="755"/>
      <c r="PRN436" s="755"/>
      <c r="PRO436" s="755"/>
      <c r="PRP436" s="755"/>
      <c r="PRQ436" s="755"/>
      <c r="PRR436" s="755"/>
      <c r="PRS436" s="755"/>
      <c r="PRT436" s="755"/>
      <c r="PRU436" s="755"/>
      <c r="PRV436" s="755"/>
      <c r="PRW436" s="755"/>
      <c r="PRX436" s="755"/>
      <c r="PRY436" s="755"/>
      <c r="PRZ436" s="755"/>
      <c r="PSA436" s="755"/>
      <c r="PSB436" s="755"/>
      <c r="PSC436" s="755"/>
      <c r="PSD436" s="755"/>
      <c r="PSE436" s="755"/>
      <c r="PSF436" s="755"/>
      <c r="PSG436" s="755"/>
      <c r="PSH436" s="755"/>
      <c r="PSI436" s="755"/>
      <c r="PSJ436" s="755"/>
      <c r="PSK436" s="755"/>
      <c r="PSL436" s="755"/>
      <c r="PSM436" s="755"/>
      <c r="PSN436" s="755"/>
      <c r="PSO436" s="755"/>
      <c r="PSP436" s="755"/>
      <c r="PSQ436" s="755"/>
      <c r="PSR436" s="755"/>
      <c r="PSS436" s="755"/>
      <c r="PST436" s="755"/>
      <c r="PSU436" s="755"/>
      <c r="PSV436" s="755"/>
      <c r="PSW436" s="755"/>
      <c r="PSX436" s="755"/>
      <c r="PSY436" s="755"/>
      <c r="PSZ436" s="755"/>
      <c r="PTA436" s="755"/>
      <c r="PTB436" s="755"/>
      <c r="PTC436" s="755"/>
      <c r="PTD436" s="755"/>
      <c r="PTE436" s="755"/>
      <c r="PTF436" s="755"/>
      <c r="PTG436" s="755"/>
      <c r="PTH436" s="755"/>
      <c r="PTI436" s="755"/>
      <c r="PTJ436" s="755"/>
      <c r="PTK436" s="755"/>
      <c r="PTL436" s="755"/>
      <c r="PTM436" s="755"/>
      <c r="PTN436" s="755"/>
      <c r="PTO436" s="755"/>
      <c r="PTP436" s="755"/>
      <c r="PTQ436" s="755"/>
      <c r="PTR436" s="755"/>
      <c r="PTS436" s="755"/>
      <c r="PTT436" s="755"/>
      <c r="PTU436" s="755"/>
      <c r="PTV436" s="755"/>
      <c r="PTW436" s="755"/>
      <c r="PTX436" s="755"/>
      <c r="PTY436" s="755"/>
      <c r="PTZ436" s="755"/>
      <c r="PUA436" s="755"/>
      <c r="PUB436" s="755"/>
      <c r="PUC436" s="755"/>
      <c r="PUD436" s="755"/>
      <c r="PUE436" s="755"/>
      <c r="PUF436" s="755"/>
      <c r="PUG436" s="755"/>
      <c r="PUH436" s="755"/>
      <c r="PUI436" s="755"/>
      <c r="PUJ436" s="755"/>
      <c r="PUK436" s="755"/>
      <c r="PUL436" s="755"/>
      <c r="PUM436" s="755"/>
      <c r="PUN436" s="755"/>
      <c r="PUO436" s="755"/>
      <c r="PUP436" s="755"/>
      <c r="PUQ436" s="755"/>
      <c r="PUR436" s="755"/>
      <c r="PUS436" s="755"/>
      <c r="PUT436" s="755"/>
      <c r="PUU436" s="755"/>
      <c r="PUV436" s="755"/>
      <c r="PUW436" s="755"/>
      <c r="PUX436" s="755"/>
      <c r="PUY436" s="755"/>
      <c r="PUZ436" s="755"/>
      <c r="PVA436" s="755"/>
      <c r="PVB436" s="755"/>
      <c r="PVC436" s="755"/>
      <c r="PVD436" s="755"/>
      <c r="PVE436" s="755"/>
      <c r="PVF436" s="755"/>
      <c r="PVG436" s="755"/>
      <c r="PVH436" s="755"/>
      <c r="PVI436" s="755"/>
      <c r="PVJ436" s="755"/>
      <c r="PVK436" s="755"/>
      <c r="PVL436" s="755"/>
      <c r="PVM436" s="755"/>
      <c r="PVN436" s="755"/>
      <c r="PVO436" s="755"/>
      <c r="PVP436" s="755"/>
      <c r="PVQ436" s="755"/>
      <c r="PVR436" s="755"/>
      <c r="PVS436" s="755"/>
      <c r="PVT436" s="755"/>
      <c r="PVU436" s="755"/>
      <c r="PVV436" s="755"/>
      <c r="PVW436" s="755"/>
      <c r="PVX436" s="755"/>
      <c r="PVY436" s="755"/>
      <c r="PVZ436" s="755"/>
      <c r="PWA436" s="755"/>
      <c r="PWB436" s="755"/>
      <c r="PWC436" s="755"/>
      <c r="PWD436" s="755"/>
      <c r="PWE436" s="755"/>
      <c r="PWF436" s="755"/>
      <c r="PWG436" s="755"/>
      <c r="PWH436" s="755"/>
      <c r="PWI436" s="755"/>
      <c r="PWJ436" s="755"/>
      <c r="PWK436" s="755"/>
      <c r="PWL436" s="755"/>
      <c r="PWM436" s="755"/>
      <c r="PWN436" s="755"/>
      <c r="PWO436" s="755"/>
      <c r="PWP436" s="755"/>
      <c r="PWQ436" s="755"/>
      <c r="PWR436" s="755"/>
      <c r="PWS436" s="755"/>
      <c r="PWT436" s="755"/>
      <c r="PWU436" s="755"/>
      <c r="PWV436" s="755"/>
      <c r="PWW436" s="755"/>
      <c r="PWX436" s="755"/>
      <c r="PWY436" s="755"/>
      <c r="PWZ436" s="755"/>
      <c r="PXA436" s="755"/>
      <c r="PXB436" s="755"/>
      <c r="PXC436" s="755"/>
      <c r="PXD436" s="755"/>
      <c r="PXE436" s="755"/>
      <c r="PXF436" s="755"/>
      <c r="PXG436" s="755"/>
      <c r="PXH436" s="755"/>
      <c r="PXI436" s="755"/>
      <c r="PXJ436" s="755"/>
      <c r="PXK436" s="755"/>
      <c r="PXL436" s="755"/>
      <c r="PXM436" s="755"/>
      <c r="PXN436" s="755"/>
      <c r="PXO436" s="755"/>
      <c r="PXP436" s="755"/>
      <c r="PXQ436" s="755"/>
      <c r="PXR436" s="755"/>
      <c r="PXS436" s="755"/>
      <c r="PXT436" s="755"/>
      <c r="PXU436" s="755"/>
      <c r="PXV436" s="755"/>
      <c r="PXW436" s="755"/>
      <c r="PXX436" s="755"/>
      <c r="PXY436" s="755"/>
      <c r="PXZ436" s="755"/>
      <c r="PYA436" s="755"/>
      <c r="PYB436" s="755"/>
      <c r="PYC436" s="755"/>
      <c r="PYD436" s="755"/>
      <c r="PYE436" s="755"/>
      <c r="PYF436" s="755"/>
      <c r="PYG436" s="755"/>
      <c r="PYH436" s="755"/>
      <c r="PYI436" s="755"/>
      <c r="PYJ436" s="755"/>
      <c r="PYK436" s="755"/>
      <c r="PYL436" s="755"/>
      <c r="PYM436" s="755"/>
      <c r="PYN436" s="755"/>
      <c r="PYO436" s="755"/>
      <c r="PYP436" s="755"/>
      <c r="PYQ436" s="755"/>
      <c r="PYR436" s="755"/>
      <c r="PYS436" s="755"/>
      <c r="PYT436" s="755"/>
      <c r="PYU436" s="755"/>
      <c r="PYV436" s="755"/>
      <c r="PYW436" s="755"/>
      <c r="PYX436" s="755"/>
      <c r="PYY436" s="755"/>
      <c r="PYZ436" s="755"/>
      <c r="PZA436" s="755"/>
      <c r="PZB436" s="755"/>
      <c r="PZC436" s="755"/>
      <c r="PZD436" s="755"/>
      <c r="PZE436" s="755"/>
      <c r="PZF436" s="755"/>
      <c r="PZG436" s="755"/>
      <c r="PZH436" s="755"/>
      <c r="PZI436" s="755"/>
      <c r="PZJ436" s="755"/>
      <c r="PZK436" s="755"/>
      <c r="PZL436" s="755"/>
      <c r="PZM436" s="755"/>
      <c r="PZN436" s="755"/>
      <c r="PZO436" s="755"/>
      <c r="PZP436" s="755"/>
      <c r="PZQ436" s="755"/>
      <c r="PZR436" s="755"/>
      <c r="PZS436" s="755"/>
      <c r="PZT436" s="755"/>
      <c r="PZU436" s="755"/>
      <c r="PZV436" s="755"/>
      <c r="PZW436" s="755"/>
      <c r="PZX436" s="755"/>
      <c r="PZY436" s="755"/>
      <c r="PZZ436" s="755"/>
      <c r="QAA436" s="755"/>
      <c r="QAB436" s="755"/>
      <c r="QAC436" s="755"/>
      <c r="QAD436" s="755"/>
      <c r="QAE436" s="755"/>
      <c r="QAF436" s="755"/>
      <c r="QAG436" s="755"/>
      <c r="QAH436" s="755"/>
      <c r="QAI436" s="755"/>
      <c r="QAJ436" s="755"/>
      <c r="QAK436" s="755"/>
      <c r="QAL436" s="755"/>
      <c r="QAM436" s="755"/>
      <c r="QAN436" s="755"/>
      <c r="QAO436" s="755"/>
      <c r="QAP436" s="755"/>
      <c r="QAQ436" s="755"/>
      <c r="QAR436" s="755"/>
      <c r="QAS436" s="755"/>
      <c r="QAT436" s="755"/>
      <c r="QAU436" s="755"/>
      <c r="QAV436" s="755"/>
      <c r="QAW436" s="755"/>
      <c r="QAX436" s="755"/>
      <c r="QAY436" s="755"/>
      <c r="QAZ436" s="755"/>
      <c r="QBA436" s="755"/>
      <c r="QBB436" s="755"/>
      <c r="QBC436" s="755"/>
      <c r="QBD436" s="755"/>
      <c r="QBE436" s="755"/>
      <c r="QBF436" s="755"/>
      <c r="QBG436" s="755"/>
      <c r="QBH436" s="755"/>
      <c r="QBI436" s="755"/>
      <c r="QBJ436" s="755"/>
      <c r="QBK436" s="755"/>
      <c r="QBL436" s="755"/>
      <c r="QBM436" s="755"/>
      <c r="QBN436" s="755"/>
      <c r="QBO436" s="755"/>
      <c r="QBP436" s="755"/>
      <c r="QBQ436" s="755"/>
      <c r="QBR436" s="755"/>
      <c r="QBS436" s="755"/>
      <c r="QBT436" s="755"/>
      <c r="QBU436" s="755"/>
      <c r="QBV436" s="755"/>
      <c r="QBW436" s="755"/>
      <c r="QBX436" s="755"/>
      <c r="QBY436" s="755"/>
      <c r="QBZ436" s="755"/>
      <c r="QCA436" s="755"/>
      <c r="QCB436" s="755"/>
      <c r="QCC436" s="755"/>
      <c r="QCD436" s="755"/>
      <c r="QCE436" s="755"/>
      <c r="QCF436" s="755"/>
      <c r="QCG436" s="755"/>
      <c r="QCH436" s="755"/>
      <c r="QCI436" s="755"/>
      <c r="QCJ436" s="755"/>
      <c r="QCK436" s="755"/>
      <c r="QCL436" s="755"/>
      <c r="QCM436" s="755"/>
      <c r="QCN436" s="755"/>
      <c r="QCO436" s="755"/>
      <c r="QCP436" s="755"/>
      <c r="QCQ436" s="755"/>
      <c r="QCR436" s="755"/>
      <c r="QCS436" s="755"/>
      <c r="QCT436" s="755"/>
      <c r="QCU436" s="755"/>
      <c r="QCV436" s="755"/>
      <c r="QCW436" s="755"/>
      <c r="QCX436" s="755"/>
      <c r="QCY436" s="755"/>
      <c r="QCZ436" s="755"/>
      <c r="QDA436" s="755"/>
      <c r="QDB436" s="755"/>
      <c r="QDC436" s="755"/>
      <c r="QDD436" s="755"/>
      <c r="QDE436" s="755"/>
      <c r="QDF436" s="755"/>
      <c r="QDG436" s="755"/>
      <c r="QDH436" s="755"/>
      <c r="QDI436" s="755"/>
      <c r="QDJ436" s="755"/>
      <c r="QDK436" s="755"/>
      <c r="QDL436" s="755"/>
      <c r="QDM436" s="755"/>
      <c r="QDN436" s="755"/>
      <c r="QDO436" s="755"/>
      <c r="QDP436" s="755"/>
      <c r="QDQ436" s="755"/>
      <c r="QDR436" s="755"/>
      <c r="QDS436" s="755"/>
      <c r="QDT436" s="755"/>
      <c r="QDU436" s="755"/>
      <c r="QDV436" s="755"/>
      <c r="QDW436" s="755"/>
      <c r="QDX436" s="755"/>
      <c r="QDY436" s="755"/>
      <c r="QDZ436" s="755"/>
      <c r="QEA436" s="755"/>
      <c r="QEB436" s="755"/>
      <c r="QEC436" s="755"/>
      <c r="QED436" s="755"/>
      <c r="QEE436" s="755"/>
      <c r="QEF436" s="755"/>
      <c r="QEG436" s="755"/>
      <c r="QEH436" s="755"/>
      <c r="QEI436" s="755"/>
      <c r="QEJ436" s="755"/>
      <c r="QEK436" s="755"/>
      <c r="QEL436" s="755"/>
      <c r="QEM436" s="755"/>
      <c r="QEN436" s="755"/>
      <c r="QEO436" s="755"/>
      <c r="QEP436" s="755"/>
      <c r="QEQ436" s="755"/>
      <c r="QER436" s="755"/>
      <c r="QES436" s="755"/>
      <c r="QET436" s="755"/>
      <c r="QEU436" s="755"/>
      <c r="QEV436" s="755"/>
      <c r="QEW436" s="755"/>
      <c r="QEX436" s="755"/>
      <c r="QEY436" s="755"/>
      <c r="QEZ436" s="755"/>
      <c r="QFA436" s="755"/>
      <c r="QFB436" s="755"/>
      <c r="QFC436" s="755"/>
      <c r="QFD436" s="755"/>
      <c r="QFE436" s="755"/>
      <c r="QFF436" s="755"/>
      <c r="QFG436" s="755"/>
      <c r="QFH436" s="755"/>
      <c r="QFI436" s="755"/>
      <c r="QFJ436" s="755"/>
      <c r="QFK436" s="755"/>
      <c r="QFL436" s="755"/>
      <c r="QFM436" s="755"/>
      <c r="QFN436" s="755"/>
      <c r="QFO436" s="755"/>
      <c r="QFP436" s="755"/>
      <c r="QFQ436" s="755"/>
      <c r="QFR436" s="755"/>
      <c r="QFS436" s="755"/>
      <c r="QFT436" s="755"/>
      <c r="QFU436" s="755"/>
      <c r="QFV436" s="755"/>
      <c r="QFW436" s="755"/>
      <c r="QFX436" s="755"/>
      <c r="QFY436" s="755"/>
      <c r="QFZ436" s="755"/>
      <c r="QGA436" s="755"/>
      <c r="QGB436" s="755"/>
      <c r="QGC436" s="755"/>
      <c r="QGD436" s="755"/>
      <c r="QGE436" s="755"/>
      <c r="QGF436" s="755"/>
      <c r="QGG436" s="755"/>
      <c r="QGH436" s="755"/>
      <c r="QGI436" s="755"/>
      <c r="QGJ436" s="755"/>
      <c r="QGK436" s="755"/>
      <c r="QGL436" s="755"/>
      <c r="QGM436" s="755"/>
      <c r="QGN436" s="755"/>
      <c r="QGO436" s="755"/>
      <c r="QGP436" s="755"/>
      <c r="QGQ436" s="755"/>
      <c r="QGR436" s="755"/>
      <c r="QGS436" s="755"/>
      <c r="QGT436" s="755"/>
      <c r="QGU436" s="755"/>
      <c r="QGV436" s="755"/>
      <c r="QGW436" s="755"/>
      <c r="QGX436" s="755"/>
      <c r="QGY436" s="755"/>
      <c r="QGZ436" s="755"/>
      <c r="QHA436" s="755"/>
      <c r="QHB436" s="755"/>
      <c r="QHC436" s="755"/>
      <c r="QHD436" s="755"/>
      <c r="QHE436" s="755"/>
      <c r="QHF436" s="755"/>
      <c r="QHG436" s="755"/>
      <c r="QHH436" s="755"/>
      <c r="QHI436" s="755"/>
      <c r="QHJ436" s="755"/>
      <c r="QHK436" s="755"/>
      <c r="QHL436" s="755"/>
      <c r="QHM436" s="755"/>
      <c r="QHN436" s="755"/>
      <c r="QHO436" s="755"/>
      <c r="QHP436" s="755"/>
      <c r="QHQ436" s="755"/>
      <c r="QHR436" s="755"/>
      <c r="QHS436" s="755"/>
      <c r="QHT436" s="755"/>
      <c r="QHU436" s="755"/>
      <c r="QHV436" s="755"/>
      <c r="QHW436" s="755"/>
      <c r="QHX436" s="755"/>
      <c r="QHY436" s="755"/>
      <c r="QHZ436" s="755"/>
      <c r="QIA436" s="755"/>
      <c r="QIB436" s="755"/>
      <c r="QIC436" s="755"/>
      <c r="QID436" s="755"/>
      <c r="QIE436" s="755"/>
      <c r="QIF436" s="755"/>
      <c r="QIG436" s="755"/>
      <c r="QIH436" s="755"/>
      <c r="QII436" s="755"/>
      <c r="QIJ436" s="755"/>
      <c r="QIK436" s="755"/>
      <c r="QIL436" s="755"/>
      <c r="QIM436" s="755"/>
      <c r="QIN436" s="755"/>
      <c r="QIO436" s="755"/>
      <c r="QIP436" s="755"/>
      <c r="QIQ436" s="755"/>
      <c r="QIR436" s="755"/>
      <c r="QIS436" s="755"/>
      <c r="QIT436" s="755"/>
      <c r="QIU436" s="755"/>
      <c r="QIV436" s="755"/>
      <c r="QIW436" s="755"/>
      <c r="QIX436" s="755"/>
      <c r="QIY436" s="755"/>
      <c r="QIZ436" s="755"/>
      <c r="QJA436" s="755"/>
      <c r="QJB436" s="755"/>
      <c r="QJC436" s="755"/>
      <c r="QJD436" s="755"/>
      <c r="QJE436" s="755"/>
      <c r="QJF436" s="755"/>
      <c r="QJG436" s="755"/>
      <c r="QJH436" s="755"/>
      <c r="QJI436" s="755"/>
      <c r="QJJ436" s="755"/>
      <c r="QJK436" s="755"/>
      <c r="QJL436" s="755"/>
      <c r="QJM436" s="755"/>
      <c r="QJN436" s="755"/>
      <c r="QJO436" s="755"/>
      <c r="QJP436" s="755"/>
      <c r="QJQ436" s="755"/>
      <c r="QJR436" s="755"/>
      <c r="QJS436" s="755"/>
      <c r="QJT436" s="755"/>
      <c r="QJU436" s="755"/>
      <c r="QJV436" s="755"/>
      <c r="QJW436" s="755"/>
      <c r="QJX436" s="755"/>
      <c r="QJY436" s="755"/>
      <c r="QJZ436" s="755"/>
      <c r="QKA436" s="755"/>
      <c r="QKB436" s="755"/>
      <c r="QKC436" s="755"/>
      <c r="QKD436" s="755"/>
      <c r="QKE436" s="755"/>
      <c r="QKF436" s="755"/>
      <c r="QKG436" s="755"/>
      <c r="QKH436" s="755"/>
      <c r="QKI436" s="755"/>
      <c r="QKJ436" s="755"/>
      <c r="QKK436" s="755"/>
      <c r="QKL436" s="755"/>
      <c r="QKM436" s="755"/>
      <c r="QKN436" s="755"/>
      <c r="QKO436" s="755"/>
      <c r="QKP436" s="755"/>
      <c r="QKQ436" s="755"/>
      <c r="QKR436" s="755"/>
      <c r="QKS436" s="755"/>
      <c r="QKT436" s="755"/>
      <c r="QKU436" s="755"/>
      <c r="QKV436" s="755"/>
      <c r="QKW436" s="755"/>
      <c r="QKX436" s="755"/>
      <c r="QKY436" s="755"/>
      <c r="QKZ436" s="755"/>
      <c r="QLA436" s="755"/>
      <c r="QLB436" s="755"/>
      <c r="QLC436" s="755"/>
      <c r="QLD436" s="755"/>
      <c r="QLE436" s="755"/>
      <c r="QLF436" s="755"/>
      <c r="QLG436" s="755"/>
      <c r="QLH436" s="755"/>
      <c r="QLI436" s="755"/>
      <c r="QLJ436" s="755"/>
      <c r="QLK436" s="755"/>
      <c r="QLL436" s="755"/>
      <c r="QLM436" s="755"/>
      <c r="QLN436" s="755"/>
      <c r="QLO436" s="755"/>
      <c r="QLP436" s="755"/>
      <c r="QLQ436" s="755"/>
      <c r="QLR436" s="755"/>
      <c r="QLS436" s="755"/>
      <c r="QLT436" s="755"/>
      <c r="QLU436" s="755"/>
      <c r="QLV436" s="755"/>
      <c r="QLW436" s="755"/>
      <c r="QLX436" s="755"/>
      <c r="QLY436" s="755"/>
      <c r="QLZ436" s="755"/>
      <c r="QMA436" s="755"/>
      <c r="QMB436" s="755"/>
      <c r="QMC436" s="755"/>
      <c r="QMD436" s="755"/>
      <c r="QME436" s="755"/>
      <c r="QMF436" s="755"/>
      <c r="QMG436" s="755"/>
      <c r="QMH436" s="755"/>
      <c r="QMI436" s="755"/>
      <c r="QMJ436" s="755"/>
      <c r="QMK436" s="755"/>
      <c r="QML436" s="755"/>
      <c r="QMM436" s="755"/>
      <c r="QMN436" s="755"/>
      <c r="QMO436" s="755"/>
      <c r="QMP436" s="755"/>
      <c r="QMQ436" s="755"/>
      <c r="QMR436" s="755"/>
      <c r="QMS436" s="755"/>
      <c r="QMT436" s="755"/>
      <c r="QMU436" s="755"/>
      <c r="QMV436" s="755"/>
      <c r="QMW436" s="755"/>
      <c r="QMX436" s="755"/>
      <c r="QMY436" s="755"/>
      <c r="QMZ436" s="755"/>
      <c r="QNA436" s="755"/>
      <c r="QNB436" s="755"/>
      <c r="QNC436" s="755"/>
      <c r="QND436" s="755"/>
      <c r="QNE436" s="755"/>
      <c r="QNF436" s="755"/>
      <c r="QNG436" s="755"/>
      <c r="QNH436" s="755"/>
      <c r="QNI436" s="755"/>
      <c r="QNJ436" s="755"/>
      <c r="QNK436" s="755"/>
      <c r="QNL436" s="755"/>
      <c r="QNM436" s="755"/>
      <c r="QNN436" s="755"/>
      <c r="QNO436" s="755"/>
      <c r="QNP436" s="755"/>
      <c r="QNQ436" s="755"/>
      <c r="QNR436" s="755"/>
      <c r="QNS436" s="755"/>
      <c r="QNT436" s="755"/>
      <c r="QNU436" s="755"/>
      <c r="QNV436" s="755"/>
      <c r="QNW436" s="755"/>
      <c r="QNX436" s="755"/>
      <c r="QNY436" s="755"/>
      <c r="QNZ436" s="755"/>
      <c r="QOA436" s="755"/>
      <c r="QOB436" s="755"/>
      <c r="QOC436" s="755"/>
      <c r="QOD436" s="755"/>
      <c r="QOE436" s="755"/>
      <c r="QOF436" s="755"/>
      <c r="QOG436" s="755"/>
      <c r="QOH436" s="755"/>
      <c r="QOI436" s="755"/>
      <c r="QOJ436" s="755"/>
      <c r="QOK436" s="755"/>
      <c r="QOL436" s="755"/>
      <c r="QOM436" s="755"/>
      <c r="QON436" s="755"/>
      <c r="QOO436" s="755"/>
      <c r="QOP436" s="755"/>
      <c r="QOQ436" s="755"/>
      <c r="QOR436" s="755"/>
      <c r="QOS436" s="755"/>
      <c r="QOT436" s="755"/>
      <c r="QOU436" s="755"/>
      <c r="QOV436" s="755"/>
      <c r="QOW436" s="755"/>
      <c r="QOX436" s="755"/>
      <c r="QOY436" s="755"/>
      <c r="QOZ436" s="755"/>
      <c r="QPA436" s="755"/>
      <c r="QPB436" s="755"/>
      <c r="QPC436" s="755"/>
      <c r="QPD436" s="755"/>
      <c r="QPE436" s="755"/>
      <c r="QPF436" s="755"/>
      <c r="QPG436" s="755"/>
      <c r="QPH436" s="755"/>
      <c r="QPI436" s="755"/>
      <c r="QPJ436" s="755"/>
      <c r="QPK436" s="755"/>
      <c r="QPL436" s="755"/>
      <c r="QPM436" s="755"/>
      <c r="QPN436" s="755"/>
      <c r="QPO436" s="755"/>
      <c r="QPP436" s="755"/>
      <c r="QPQ436" s="755"/>
      <c r="QPR436" s="755"/>
      <c r="QPS436" s="755"/>
      <c r="QPT436" s="755"/>
      <c r="QPU436" s="755"/>
      <c r="QPV436" s="755"/>
      <c r="QPW436" s="755"/>
      <c r="QPX436" s="755"/>
      <c r="QPY436" s="755"/>
      <c r="QPZ436" s="755"/>
      <c r="QQA436" s="755"/>
      <c r="QQB436" s="755"/>
      <c r="QQC436" s="755"/>
      <c r="QQD436" s="755"/>
      <c r="QQE436" s="755"/>
      <c r="QQF436" s="755"/>
      <c r="QQG436" s="755"/>
      <c r="QQH436" s="755"/>
      <c r="QQI436" s="755"/>
      <c r="QQJ436" s="755"/>
      <c r="QQK436" s="755"/>
      <c r="QQL436" s="755"/>
      <c r="QQM436" s="755"/>
      <c r="QQN436" s="755"/>
      <c r="QQO436" s="755"/>
      <c r="QQP436" s="755"/>
      <c r="QQQ436" s="755"/>
      <c r="QQR436" s="755"/>
      <c r="QQS436" s="755"/>
      <c r="QQT436" s="755"/>
      <c r="QQU436" s="755"/>
      <c r="QQV436" s="755"/>
      <c r="QQW436" s="755"/>
      <c r="QQX436" s="755"/>
      <c r="QQY436" s="755"/>
      <c r="QQZ436" s="755"/>
      <c r="QRA436" s="755"/>
      <c r="QRB436" s="755"/>
      <c r="QRC436" s="755"/>
      <c r="QRD436" s="755"/>
      <c r="QRE436" s="755"/>
      <c r="QRF436" s="755"/>
      <c r="QRG436" s="755"/>
      <c r="QRH436" s="755"/>
      <c r="QRI436" s="755"/>
      <c r="QRJ436" s="755"/>
      <c r="QRK436" s="755"/>
      <c r="QRL436" s="755"/>
      <c r="QRM436" s="755"/>
      <c r="QRN436" s="755"/>
      <c r="QRO436" s="755"/>
      <c r="QRP436" s="755"/>
      <c r="QRQ436" s="755"/>
      <c r="QRR436" s="755"/>
      <c r="QRS436" s="755"/>
      <c r="QRT436" s="755"/>
      <c r="QRU436" s="755"/>
      <c r="QRV436" s="755"/>
      <c r="QRW436" s="755"/>
      <c r="QRX436" s="755"/>
      <c r="QRY436" s="755"/>
      <c r="QRZ436" s="755"/>
      <c r="QSA436" s="755"/>
      <c r="QSB436" s="755"/>
      <c r="QSC436" s="755"/>
      <c r="QSD436" s="755"/>
      <c r="QSE436" s="755"/>
      <c r="QSF436" s="755"/>
      <c r="QSG436" s="755"/>
      <c r="QSH436" s="755"/>
      <c r="QSI436" s="755"/>
      <c r="QSJ436" s="755"/>
      <c r="QSK436" s="755"/>
      <c r="QSL436" s="755"/>
      <c r="QSM436" s="755"/>
      <c r="QSN436" s="755"/>
      <c r="QSO436" s="755"/>
      <c r="QSP436" s="755"/>
      <c r="QSQ436" s="755"/>
      <c r="QSR436" s="755"/>
      <c r="QSS436" s="755"/>
      <c r="QST436" s="755"/>
      <c r="QSU436" s="755"/>
      <c r="QSV436" s="755"/>
      <c r="QSW436" s="755"/>
      <c r="QSX436" s="755"/>
      <c r="QSY436" s="755"/>
      <c r="QSZ436" s="755"/>
      <c r="QTA436" s="755"/>
      <c r="QTB436" s="755"/>
      <c r="QTC436" s="755"/>
      <c r="QTD436" s="755"/>
      <c r="QTE436" s="755"/>
      <c r="QTF436" s="755"/>
      <c r="QTG436" s="755"/>
      <c r="QTH436" s="755"/>
      <c r="QTI436" s="755"/>
      <c r="QTJ436" s="755"/>
      <c r="QTK436" s="755"/>
      <c r="QTL436" s="755"/>
      <c r="QTM436" s="755"/>
      <c r="QTN436" s="755"/>
      <c r="QTO436" s="755"/>
      <c r="QTP436" s="755"/>
      <c r="QTQ436" s="755"/>
      <c r="QTR436" s="755"/>
      <c r="QTS436" s="755"/>
      <c r="QTT436" s="755"/>
      <c r="QTU436" s="755"/>
      <c r="QTV436" s="755"/>
      <c r="QTW436" s="755"/>
      <c r="QTX436" s="755"/>
      <c r="QTY436" s="755"/>
      <c r="QTZ436" s="755"/>
      <c r="QUA436" s="755"/>
      <c r="QUB436" s="755"/>
      <c r="QUC436" s="755"/>
      <c r="QUD436" s="755"/>
      <c r="QUE436" s="755"/>
      <c r="QUF436" s="755"/>
      <c r="QUG436" s="755"/>
      <c r="QUH436" s="755"/>
      <c r="QUI436" s="755"/>
      <c r="QUJ436" s="755"/>
      <c r="QUK436" s="755"/>
      <c r="QUL436" s="755"/>
      <c r="QUM436" s="755"/>
      <c r="QUN436" s="755"/>
      <c r="QUO436" s="755"/>
      <c r="QUP436" s="755"/>
      <c r="QUQ436" s="755"/>
      <c r="QUR436" s="755"/>
      <c r="QUS436" s="755"/>
      <c r="QUT436" s="755"/>
      <c r="QUU436" s="755"/>
      <c r="QUV436" s="755"/>
      <c r="QUW436" s="755"/>
      <c r="QUX436" s="755"/>
      <c r="QUY436" s="755"/>
      <c r="QUZ436" s="755"/>
      <c r="QVA436" s="755"/>
      <c r="QVB436" s="755"/>
      <c r="QVC436" s="755"/>
      <c r="QVD436" s="755"/>
      <c r="QVE436" s="755"/>
      <c r="QVF436" s="755"/>
      <c r="QVG436" s="755"/>
      <c r="QVH436" s="755"/>
      <c r="QVI436" s="755"/>
      <c r="QVJ436" s="755"/>
      <c r="QVK436" s="755"/>
      <c r="QVL436" s="755"/>
      <c r="QVM436" s="755"/>
      <c r="QVN436" s="755"/>
      <c r="QVO436" s="755"/>
      <c r="QVP436" s="755"/>
      <c r="QVQ436" s="755"/>
      <c r="QVR436" s="755"/>
      <c r="QVS436" s="755"/>
      <c r="QVT436" s="755"/>
      <c r="QVU436" s="755"/>
      <c r="QVV436" s="755"/>
      <c r="QVW436" s="755"/>
      <c r="QVX436" s="755"/>
      <c r="QVY436" s="755"/>
      <c r="QVZ436" s="755"/>
      <c r="QWA436" s="755"/>
      <c r="QWB436" s="755"/>
      <c r="QWC436" s="755"/>
      <c r="QWD436" s="755"/>
      <c r="QWE436" s="755"/>
      <c r="QWF436" s="755"/>
      <c r="QWG436" s="755"/>
      <c r="QWH436" s="755"/>
      <c r="QWI436" s="755"/>
      <c r="QWJ436" s="755"/>
      <c r="QWK436" s="755"/>
      <c r="QWL436" s="755"/>
      <c r="QWM436" s="755"/>
      <c r="QWN436" s="755"/>
      <c r="QWO436" s="755"/>
      <c r="QWP436" s="755"/>
      <c r="QWQ436" s="755"/>
      <c r="QWR436" s="755"/>
      <c r="QWS436" s="755"/>
      <c r="QWT436" s="755"/>
      <c r="QWU436" s="755"/>
      <c r="QWV436" s="755"/>
      <c r="QWW436" s="755"/>
      <c r="QWX436" s="755"/>
      <c r="QWY436" s="755"/>
      <c r="QWZ436" s="755"/>
      <c r="QXA436" s="755"/>
      <c r="QXB436" s="755"/>
      <c r="QXC436" s="755"/>
      <c r="QXD436" s="755"/>
      <c r="QXE436" s="755"/>
      <c r="QXF436" s="755"/>
      <c r="QXG436" s="755"/>
      <c r="QXH436" s="755"/>
      <c r="QXI436" s="755"/>
      <c r="QXJ436" s="755"/>
      <c r="QXK436" s="755"/>
      <c r="QXL436" s="755"/>
      <c r="QXM436" s="755"/>
      <c r="QXN436" s="755"/>
      <c r="QXO436" s="755"/>
      <c r="QXP436" s="755"/>
      <c r="QXQ436" s="755"/>
      <c r="QXR436" s="755"/>
      <c r="QXS436" s="755"/>
      <c r="QXT436" s="755"/>
      <c r="QXU436" s="755"/>
      <c r="QXV436" s="755"/>
      <c r="QXW436" s="755"/>
      <c r="QXX436" s="755"/>
      <c r="QXY436" s="755"/>
      <c r="QXZ436" s="755"/>
      <c r="QYA436" s="755"/>
      <c r="QYB436" s="755"/>
      <c r="QYC436" s="755"/>
      <c r="QYD436" s="755"/>
      <c r="QYE436" s="755"/>
      <c r="QYF436" s="755"/>
      <c r="QYG436" s="755"/>
      <c r="QYH436" s="755"/>
      <c r="QYI436" s="755"/>
      <c r="QYJ436" s="755"/>
      <c r="QYK436" s="755"/>
      <c r="QYL436" s="755"/>
      <c r="QYM436" s="755"/>
      <c r="QYN436" s="755"/>
      <c r="QYO436" s="755"/>
      <c r="QYP436" s="755"/>
      <c r="QYQ436" s="755"/>
      <c r="QYR436" s="755"/>
      <c r="QYS436" s="755"/>
      <c r="QYT436" s="755"/>
      <c r="QYU436" s="755"/>
      <c r="QYV436" s="755"/>
      <c r="QYW436" s="755"/>
      <c r="QYX436" s="755"/>
      <c r="QYY436" s="755"/>
      <c r="QYZ436" s="755"/>
      <c r="QZA436" s="755"/>
      <c r="QZB436" s="755"/>
      <c r="QZC436" s="755"/>
      <c r="QZD436" s="755"/>
      <c r="QZE436" s="755"/>
      <c r="QZF436" s="755"/>
      <c r="QZG436" s="755"/>
      <c r="QZH436" s="755"/>
      <c r="QZI436" s="755"/>
      <c r="QZJ436" s="755"/>
      <c r="QZK436" s="755"/>
      <c r="QZL436" s="755"/>
      <c r="QZM436" s="755"/>
      <c r="QZN436" s="755"/>
      <c r="QZO436" s="755"/>
      <c r="QZP436" s="755"/>
      <c r="QZQ436" s="755"/>
      <c r="QZR436" s="755"/>
      <c r="QZS436" s="755"/>
      <c r="QZT436" s="755"/>
      <c r="QZU436" s="755"/>
      <c r="QZV436" s="755"/>
      <c r="QZW436" s="755"/>
      <c r="QZX436" s="755"/>
      <c r="QZY436" s="755"/>
      <c r="QZZ436" s="755"/>
      <c r="RAA436" s="755"/>
      <c r="RAB436" s="755"/>
      <c r="RAC436" s="755"/>
      <c r="RAD436" s="755"/>
      <c r="RAE436" s="755"/>
      <c r="RAF436" s="755"/>
      <c r="RAG436" s="755"/>
      <c r="RAH436" s="755"/>
      <c r="RAI436" s="755"/>
      <c r="RAJ436" s="755"/>
      <c r="RAK436" s="755"/>
      <c r="RAL436" s="755"/>
      <c r="RAM436" s="755"/>
      <c r="RAN436" s="755"/>
      <c r="RAO436" s="755"/>
      <c r="RAP436" s="755"/>
      <c r="RAQ436" s="755"/>
      <c r="RAR436" s="755"/>
      <c r="RAS436" s="755"/>
      <c r="RAT436" s="755"/>
      <c r="RAU436" s="755"/>
      <c r="RAV436" s="755"/>
      <c r="RAW436" s="755"/>
      <c r="RAX436" s="755"/>
      <c r="RAY436" s="755"/>
      <c r="RAZ436" s="755"/>
      <c r="RBA436" s="755"/>
      <c r="RBB436" s="755"/>
      <c r="RBC436" s="755"/>
      <c r="RBD436" s="755"/>
      <c r="RBE436" s="755"/>
      <c r="RBF436" s="755"/>
      <c r="RBG436" s="755"/>
      <c r="RBH436" s="755"/>
      <c r="RBI436" s="755"/>
      <c r="RBJ436" s="755"/>
      <c r="RBK436" s="755"/>
      <c r="RBL436" s="755"/>
      <c r="RBM436" s="755"/>
      <c r="RBN436" s="755"/>
      <c r="RBO436" s="755"/>
      <c r="RBP436" s="755"/>
      <c r="RBQ436" s="755"/>
      <c r="RBR436" s="755"/>
      <c r="RBS436" s="755"/>
      <c r="RBT436" s="755"/>
      <c r="RBU436" s="755"/>
      <c r="RBV436" s="755"/>
      <c r="RBW436" s="755"/>
      <c r="RBX436" s="755"/>
      <c r="RBY436" s="755"/>
      <c r="RBZ436" s="755"/>
      <c r="RCA436" s="755"/>
      <c r="RCB436" s="755"/>
      <c r="RCC436" s="755"/>
      <c r="RCD436" s="755"/>
      <c r="RCE436" s="755"/>
      <c r="RCF436" s="755"/>
      <c r="RCG436" s="755"/>
      <c r="RCH436" s="755"/>
      <c r="RCI436" s="755"/>
      <c r="RCJ436" s="755"/>
      <c r="RCK436" s="755"/>
      <c r="RCL436" s="755"/>
      <c r="RCM436" s="755"/>
      <c r="RCN436" s="755"/>
      <c r="RCO436" s="755"/>
      <c r="RCP436" s="755"/>
      <c r="RCQ436" s="755"/>
      <c r="RCR436" s="755"/>
      <c r="RCS436" s="755"/>
      <c r="RCT436" s="755"/>
      <c r="RCU436" s="755"/>
      <c r="RCV436" s="755"/>
      <c r="RCW436" s="755"/>
      <c r="RCX436" s="755"/>
      <c r="RCY436" s="755"/>
      <c r="RCZ436" s="755"/>
      <c r="RDA436" s="755"/>
      <c r="RDB436" s="755"/>
      <c r="RDC436" s="755"/>
      <c r="RDD436" s="755"/>
      <c r="RDE436" s="755"/>
      <c r="RDF436" s="755"/>
      <c r="RDG436" s="755"/>
      <c r="RDH436" s="755"/>
      <c r="RDI436" s="755"/>
      <c r="RDJ436" s="755"/>
      <c r="RDK436" s="755"/>
      <c r="RDL436" s="755"/>
      <c r="RDM436" s="755"/>
      <c r="RDN436" s="755"/>
      <c r="RDO436" s="755"/>
      <c r="RDP436" s="755"/>
      <c r="RDQ436" s="755"/>
      <c r="RDR436" s="755"/>
      <c r="RDS436" s="755"/>
      <c r="RDT436" s="755"/>
      <c r="RDU436" s="755"/>
      <c r="RDV436" s="755"/>
      <c r="RDW436" s="755"/>
      <c r="RDX436" s="755"/>
      <c r="RDY436" s="755"/>
      <c r="RDZ436" s="755"/>
      <c r="REA436" s="755"/>
      <c r="REB436" s="755"/>
      <c r="REC436" s="755"/>
      <c r="RED436" s="755"/>
      <c r="REE436" s="755"/>
      <c r="REF436" s="755"/>
      <c r="REG436" s="755"/>
      <c r="REH436" s="755"/>
      <c r="REI436" s="755"/>
      <c r="REJ436" s="755"/>
      <c r="REK436" s="755"/>
      <c r="REL436" s="755"/>
      <c r="REM436" s="755"/>
      <c r="REN436" s="755"/>
      <c r="REO436" s="755"/>
      <c r="REP436" s="755"/>
      <c r="REQ436" s="755"/>
      <c r="RER436" s="755"/>
      <c r="RES436" s="755"/>
      <c r="RET436" s="755"/>
      <c r="REU436" s="755"/>
      <c r="REV436" s="755"/>
      <c r="REW436" s="755"/>
      <c r="REX436" s="755"/>
      <c r="REY436" s="755"/>
      <c r="REZ436" s="755"/>
      <c r="RFA436" s="755"/>
      <c r="RFB436" s="755"/>
      <c r="RFC436" s="755"/>
      <c r="RFD436" s="755"/>
      <c r="RFE436" s="755"/>
      <c r="RFF436" s="755"/>
      <c r="RFG436" s="755"/>
      <c r="RFH436" s="755"/>
      <c r="RFI436" s="755"/>
      <c r="RFJ436" s="755"/>
      <c r="RFK436" s="755"/>
      <c r="RFL436" s="755"/>
      <c r="RFM436" s="755"/>
      <c r="RFN436" s="755"/>
      <c r="RFO436" s="755"/>
      <c r="RFP436" s="755"/>
      <c r="RFQ436" s="755"/>
      <c r="RFR436" s="755"/>
      <c r="RFS436" s="755"/>
      <c r="RFT436" s="755"/>
      <c r="RFU436" s="755"/>
      <c r="RFV436" s="755"/>
      <c r="RFW436" s="755"/>
      <c r="RFX436" s="755"/>
      <c r="RFY436" s="755"/>
      <c r="RFZ436" s="755"/>
      <c r="RGA436" s="755"/>
      <c r="RGB436" s="755"/>
      <c r="RGC436" s="755"/>
      <c r="RGD436" s="755"/>
      <c r="RGE436" s="755"/>
      <c r="RGF436" s="755"/>
      <c r="RGG436" s="755"/>
      <c r="RGH436" s="755"/>
      <c r="RGI436" s="755"/>
      <c r="RGJ436" s="755"/>
      <c r="RGK436" s="755"/>
      <c r="RGL436" s="755"/>
      <c r="RGM436" s="755"/>
      <c r="RGN436" s="755"/>
      <c r="RGO436" s="755"/>
      <c r="RGP436" s="755"/>
      <c r="RGQ436" s="755"/>
      <c r="RGR436" s="755"/>
      <c r="RGS436" s="755"/>
      <c r="RGT436" s="755"/>
      <c r="RGU436" s="755"/>
      <c r="RGV436" s="755"/>
      <c r="RGW436" s="755"/>
      <c r="RGX436" s="755"/>
      <c r="RGY436" s="755"/>
      <c r="RGZ436" s="755"/>
      <c r="RHA436" s="755"/>
      <c r="RHB436" s="755"/>
      <c r="RHC436" s="755"/>
      <c r="RHD436" s="755"/>
      <c r="RHE436" s="755"/>
      <c r="RHF436" s="755"/>
      <c r="RHG436" s="755"/>
      <c r="RHH436" s="755"/>
      <c r="RHI436" s="755"/>
      <c r="RHJ436" s="755"/>
      <c r="RHK436" s="755"/>
      <c r="RHL436" s="755"/>
      <c r="RHM436" s="755"/>
      <c r="RHN436" s="755"/>
      <c r="RHO436" s="755"/>
      <c r="RHP436" s="755"/>
      <c r="RHQ436" s="755"/>
      <c r="RHR436" s="755"/>
      <c r="RHS436" s="755"/>
      <c r="RHT436" s="755"/>
      <c r="RHU436" s="755"/>
      <c r="RHV436" s="755"/>
      <c r="RHW436" s="755"/>
      <c r="RHX436" s="755"/>
      <c r="RHY436" s="755"/>
      <c r="RHZ436" s="755"/>
      <c r="RIA436" s="755"/>
      <c r="RIB436" s="755"/>
      <c r="RIC436" s="755"/>
      <c r="RID436" s="755"/>
      <c r="RIE436" s="755"/>
      <c r="RIF436" s="755"/>
      <c r="RIG436" s="755"/>
      <c r="RIH436" s="755"/>
      <c r="RII436" s="755"/>
      <c r="RIJ436" s="755"/>
      <c r="RIK436" s="755"/>
      <c r="RIL436" s="755"/>
      <c r="RIM436" s="755"/>
      <c r="RIN436" s="755"/>
      <c r="RIO436" s="755"/>
      <c r="RIP436" s="755"/>
      <c r="RIQ436" s="755"/>
      <c r="RIR436" s="755"/>
      <c r="RIS436" s="755"/>
      <c r="RIT436" s="755"/>
      <c r="RIU436" s="755"/>
      <c r="RIV436" s="755"/>
      <c r="RIW436" s="755"/>
      <c r="RIX436" s="755"/>
      <c r="RIY436" s="755"/>
      <c r="RIZ436" s="755"/>
      <c r="RJA436" s="755"/>
      <c r="RJB436" s="755"/>
      <c r="RJC436" s="755"/>
      <c r="RJD436" s="755"/>
      <c r="RJE436" s="755"/>
      <c r="RJF436" s="755"/>
      <c r="RJG436" s="755"/>
      <c r="RJH436" s="755"/>
      <c r="RJI436" s="755"/>
      <c r="RJJ436" s="755"/>
      <c r="RJK436" s="755"/>
      <c r="RJL436" s="755"/>
      <c r="RJM436" s="755"/>
      <c r="RJN436" s="755"/>
      <c r="RJO436" s="755"/>
      <c r="RJP436" s="755"/>
      <c r="RJQ436" s="755"/>
      <c r="RJR436" s="755"/>
      <c r="RJS436" s="755"/>
      <c r="RJT436" s="755"/>
      <c r="RJU436" s="755"/>
      <c r="RJV436" s="755"/>
      <c r="RJW436" s="755"/>
      <c r="RJX436" s="755"/>
      <c r="RJY436" s="755"/>
      <c r="RJZ436" s="755"/>
      <c r="RKA436" s="755"/>
      <c r="RKB436" s="755"/>
      <c r="RKC436" s="755"/>
      <c r="RKD436" s="755"/>
      <c r="RKE436" s="755"/>
      <c r="RKF436" s="755"/>
      <c r="RKG436" s="755"/>
      <c r="RKH436" s="755"/>
      <c r="RKI436" s="755"/>
      <c r="RKJ436" s="755"/>
      <c r="RKK436" s="755"/>
      <c r="RKL436" s="755"/>
      <c r="RKM436" s="755"/>
      <c r="RKN436" s="755"/>
      <c r="RKO436" s="755"/>
      <c r="RKP436" s="755"/>
      <c r="RKQ436" s="755"/>
      <c r="RKR436" s="755"/>
      <c r="RKS436" s="755"/>
      <c r="RKT436" s="755"/>
      <c r="RKU436" s="755"/>
      <c r="RKV436" s="755"/>
      <c r="RKW436" s="755"/>
      <c r="RKX436" s="755"/>
      <c r="RKY436" s="755"/>
      <c r="RKZ436" s="755"/>
      <c r="RLA436" s="755"/>
      <c r="RLB436" s="755"/>
      <c r="RLC436" s="755"/>
      <c r="RLD436" s="755"/>
      <c r="RLE436" s="755"/>
      <c r="RLF436" s="755"/>
      <c r="RLG436" s="755"/>
      <c r="RLH436" s="755"/>
      <c r="RLI436" s="755"/>
      <c r="RLJ436" s="755"/>
      <c r="RLK436" s="755"/>
      <c r="RLL436" s="755"/>
      <c r="RLM436" s="755"/>
      <c r="RLN436" s="755"/>
      <c r="RLO436" s="755"/>
      <c r="RLP436" s="755"/>
      <c r="RLQ436" s="755"/>
      <c r="RLR436" s="755"/>
      <c r="RLS436" s="755"/>
      <c r="RLT436" s="755"/>
      <c r="RLU436" s="755"/>
      <c r="RLV436" s="755"/>
      <c r="RLW436" s="755"/>
      <c r="RLX436" s="755"/>
      <c r="RLY436" s="755"/>
      <c r="RLZ436" s="755"/>
      <c r="RMA436" s="755"/>
      <c r="RMB436" s="755"/>
      <c r="RMC436" s="755"/>
      <c r="RMD436" s="755"/>
      <c r="RME436" s="755"/>
      <c r="RMF436" s="755"/>
      <c r="RMG436" s="755"/>
      <c r="RMH436" s="755"/>
      <c r="RMI436" s="755"/>
      <c r="RMJ436" s="755"/>
      <c r="RMK436" s="755"/>
      <c r="RML436" s="755"/>
      <c r="RMM436" s="755"/>
      <c r="RMN436" s="755"/>
      <c r="RMO436" s="755"/>
      <c r="RMP436" s="755"/>
      <c r="RMQ436" s="755"/>
      <c r="RMR436" s="755"/>
      <c r="RMS436" s="755"/>
      <c r="RMT436" s="755"/>
      <c r="RMU436" s="755"/>
      <c r="RMV436" s="755"/>
      <c r="RMW436" s="755"/>
      <c r="RMX436" s="755"/>
      <c r="RMY436" s="755"/>
      <c r="RMZ436" s="755"/>
      <c r="RNA436" s="755"/>
      <c r="RNB436" s="755"/>
      <c r="RNC436" s="755"/>
      <c r="RND436" s="755"/>
      <c r="RNE436" s="755"/>
      <c r="RNF436" s="755"/>
      <c r="RNG436" s="755"/>
      <c r="RNH436" s="755"/>
      <c r="RNI436" s="755"/>
      <c r="RNJ436" s="755"/>
      <c r="RNK436" s="755"/>
      <c r="RNL436" s="755"/>
      <c r="RNM436" s="755"/>
      <c r="RNN436" s="755"/>
      <c r="RNO436" s="755"/>
      <c r="RNP436" s="755"/>
      <c r="RNQ436" s="755"/>
      <c r="RNR436" s="755"/>
      <c r="RNS436" s="755"/>
      <c r="RNT436" s="755"/>
      <c r="RNU436" s="755"/>
      <c r="RNV436" s="755"/>
      <c r="RNW436" s="755"/>
      <c r="RNX436" s="755"/>
      <c r="RNY436" s="755"/>
      <c r="RNZ436" s="755"/>
      <c r="ROA436" s="755"/>
      <c r="ROB436" s="755"/>
      <c r="ROC436" s="755"/>
      <c r="ROD436" s="755"/>
      <c r="ROE436" s="755"/>
      <c r="ROF436" s="755"/>
      <c r="ROG436" s="755"/>
      <c r="ROH436" s="755"/>
      <c r="ROI436" s="755"/>
      <c r="ROJ436" s="755"/>
      <c r="ROK436" s="755"/>
      <c r="ROL436" s="755"/>
      <c r="ROM436" s="755"/>
      <c r="RON436" s="755"/>
      <c r="ROO436" s="755"/>
      <c r="ROP436" s="755"/>
      <c r="ROQ436" s="755"/>
      <c r="ROR436" s="755"/>
      <c r="ROS436" s="755"/>
      <c r="ROT436" s="755"/>
      <c r="ROU436" s="755"/>
      <c r="ROV436" s="755"/>
      <c r="ROW436" s="755"/>
      <c r="ROX436" s="755"/>
      <c r="ROY436" s="755"/>
      <c r="ROZ436" s="755"/>
      <c r="RPA436" s="755"/>
      <c r="RPB436" s="755"/>
      <c r="RPC436" s="755"/>
      <c r="RPD436" s="755"/>
      <c r="RPE436" s="755"/>
      <c r="RPF436" s="755"/>
      <c r="RPG436" s="755"/>
      <c r="RPH436" s="755"/>
      <c r="RPI436" s="755"/>
      <c r="RPJ436" s="755"/>
      <c r="RPK436" s="755"/>
      <c r="RPL436" s="755"/>
      <c r="RPM436" s="755"/>
      <c r="RPN436" s="755"/>
      <c r="RPO436" s="755"/>
      <c r="RPP436" s="755"/>
      <c r="RPQ436" s="755"/>
      <c r="RPR436" s="755"/>
      <c r="RPS436" s="755"/>
      <c r="RPT436" s="755"/>
      <c r="RPU436" s="755"/>
      <c r="RPV436" s="755"/>
      <c r="RPW436" s="755"/>
      <c r="RPX436" s="755"/>
      <c r="RPY436" s="755"/>
      <c r="RPZ436" s="755"/>
      <c r="RQA436" s="755"/>
      <c r="RQB436" s="755"/>
      <c r="RQC436" s="755"/>
      <c r="RQD436" s="755"/>
      <c r="RQE436" s="755"/>
      <c r="RQF436" s="755"/>
      <c r="RQG436" s="755"/>
      <c r="RQH436" s="755"/>
      <c r="RQI436" s="755"/>
      <c r="RQJ436" s="755"/>
      <c r="RQK436" s="755"/>
      <c r="RQL436" s="755"/>
      <c r="RQM436" s="755"/>
      <c r="RQN436" s="755"/>
      <c r="RQO436" s="755"/>
      <c r="RQP436" s="755"/>
      <c r="RQQ436" s="755"/>
      <c r="RQR436" s="755"/>
      <c r="RQS436" s="755"/>
      <c r="RQT436" s="755"/>
      <c r="RQU436" s="755"/>
      <c r="RQV436" s="755"/>
      <c r="RQW436" s="755"/>
      <c r="RQX436" s="755"/>
      <c r="RQY436" s="755"/>
      <c r="RQZ436" s="755"/>
      <c r="RRA436" s="755"/>
      <c r="RRB436" s="755"/>
      <c r="RRC436" s="755"/>
      <c r="RRD436" s="755"/>
      <c r="RRE436" s="755"/>
      <c r="RRF436" s="755"/>
      <c r="RRG436" s="755"/>
      <c r="RRH436" s="755"/>
      <c r="RRI436" s="755"/>
      <c r="RRJ436" s="755"/>
      <c r="RRK436" s="755"/>
      <c r="RRL436" s="755"/>
      <c r="RRM436" s="755"/>
      <c r="RRN436" s="755"/>
      <c r="RRO436" s="755"/>
      <c r="RRP436" s="755"/>
      <c r="RRQ436" s="755"/>
      <c r="RRR436" s="755"/>
      <c r="RRS436" s="755"/>
      <c r="RRT436" s="755"/>
      <c r="RRU436" s="755"/>
      <c r="RRV436" s="755"/>
      <c r="RRW436" s="755"/>
      <c r="RRX436" s="755"/>
      <c r="RRY436" s="755"/>
      <c r="RRZ436" s="755"/>
      <c r="RSA436" s="755"/>
      <c r="RSB436" s="755"/>
      <c r="RSC436" s="755"/>
      <c r="RSD436" s="755"/>
      <c r="RSE436" s="755"/>
      <c r="RSF436" s="755"/>
      <c r="RSG436" s="755"/>
      <c r="RSH436" s="755"/>
      <c r="RSI436" s="755"/>
      <c r="RSJ436" s="755"/>
      <c r="RSK436" s="755"/>
      <c r="RSL436" s="755"/>
      <c r="RSM436" s="755"/>
      <c r="RSN436" s="755"/>
      <c r="RSO436" s="755"/>
      <c r="RSP436" s="755"/>
      <c r="RSQ436" s="755"/>
      <c r="RSR436" s="755"/>
      <c r="RSS436" s="755"/>
      <c r="RST436" s="755"/>
      <c r="RSU436" s="755"/>
      <c r="RSV436" s="755"/>
      <c r="RSW436" s="755"/>
      <c r="RSX436" s="755"/>
      <c r="RSY436" s="755"/>
      <c r="RSZ436" s="755"/>
      <c r="RTA436" s="755"/>
      <c r="RTB436" s="755"/>
      <c r="RTC436" s="755"/>
      <c r="RTD436" s="755"/>
      <c r="RTE436" s="755"/>
      <c r="RTF436" s="755"/>
      <c r="RTG436" s="755"/>
      <c r="RTH436" s="755"/>
      <c r="RTI436" s="755"/>
      <c r="RTJ436" s="755"/>
      <c r="RTK436" s="755"/>
      <c r="RTL436" s="755"/>
      <c r="RTM436" s="755"/>
      <c r="RTN436" s="755"/>
      <c r="RTO436" s="755"/>
      <c r="RTP436" s="755"/>
      <c r="RTQ436" s="755"/>
      <c r="RTR436" s="755"/>
      <c r="RTS436" s="755"/>
      <c r="RTT436" s="755"/>
      <c r="RTU436" s="755"/>
      <c r="RTV436" s="755"/>
      <c r="RTW436" s="755"/>
      <c r="RTX436" s="755"/>
      <c r="RTY436" s="755"/>
      <c r="RTZ436" s="755"/>
      <c r="RUA436" s="755"/>
      <c r="RUB436" s="755"/>
      <c r="RUC436" s="755"/>
      <c r="RUD436" s="755"/>
      <c r="RUE436" s="755"/>
      <c r="RUF436" s="755"/>
      <c r="RUG436" s="755"/>
      <c r="RUH436" s="755"/>
      <c r="RUI436" s="755"/>
      <c r="RUJ436" s="755"/>
      <c r="RUK436" s="755"/>
      <c r="RUL436" s="755"/>
      <c r="RUM436" s="755"/>
      <c r="RUN436" s="755"/>
      <c r="RUO436" s="755"/>
      <c r="RUP436" s="755"/>
      <c r="RUQ436" s="755"/>
      <c r="RUR436" s="755"/>
      <c r="RUS436" s="755"/>
      <c r="RUT436" s="755"/>
      <c r="RUU436" s="755"/>
      <c r="RUV436" s="755"/>
      <c r="RUW436" s="755"/>
      <c r="RUX436" s="755"/>
      <c r="RUY436" s="755"/>
      <c r="RUZ436" s="755"/>
      <c r="RVA436" s="755"/>
      <c r="RVB436" s="755"/>
      <c r="RVC436" s="755"/>
      <c r="RVD436" s="755"/>
      <c r="RVE436" s="755"/>
      <c r="RVF436" s="755"/>
      <c r="RVG436" s="755"/>
      <c r="RVH436" s="755"/>
      <c r="RVI436" s="755"/>
      <c r="RVJ436" s="755"/>
      <c r="RVK436" s="755"/>
      <c r="RVL436" s="755"/>
      <c r="RVM436" s="755"/>
      <c r="RVN436" s="755"/>
      <c r="RVO436" s="755"/>
      <c r="RVP436" s="755"/>
      <c r="RVQ436" s="755"/>
      <c r="RVR436" s="755"/>
      <c r="RVS436" s="755"/>
      <c r="RVT436" s="755"/>
      <c r="RVU436" s="755"/>
      <c r="RVV436" s="755"/>
      <c r="RVW436" s="755"/>
      <c r="RVX436" s="755"/>
      <c r="RVY436" s="755"/>
      <c r="RVZ436" s="755"/>
      <c r="RWA436" s="755"/>
      <c r="RWB436" s="755"/>
      <c r="RWC436" s="755"/>
      <c r="RWD436" s="755"/>
      <c r="RWE436" s="755"/>
      <c r="RWF436" s="755"/>
      <c r="RWG436" s="755"/>
      <c r="RWH436" s="755"/>
      <c r="RWI436" s="755"/>
      <c r="RWJ436" s="755"/>
      <c r="RWK436" s="755"/>
      <c r="RWL436" s="755"/>
      <c r="RWM436" s="755"/>
      <c r="RWN436" s="755"/>
      <c r="RWO436" s="755"/>
      <c r="RWP436" s="755"/>
      <c r="RWQ436" s="755"/>
      <c r="RWR436" s="755"/>
      <c r="RWS436" s="755"/>
      <c r="RWT436" s="755"/>
      <c r="RWU436" s="755"/>
      <c r="RWV436" s="755"/>
      <c r="RWW436" s="755"/>
      <c r="RWX436" s="755"/>
      <c r="RWY436" s="755"/>
      <c r="RWZ436" s="755"/>
      <c r="RXA436" s="755"/>
      <c r="RXB436" s="755"/>
      <c r="RXC436" s="755"/>
      <c r="RXD436" s="755"/>
      <c r="RXE436" s="755"/>
      <c r="RXF436" s="755"/>
      <c r="RXG436" s="755"/>
      <c r="RXH436" s="755"/>
      <c r="RXI436" s="755"/>
      <c r="RXJ436" s="755"/>
      <c r="RXK436" s="755"/>
      <c r="RXL436" s="755"/>
      <c r="RXM436" s="755"/>
      <c r="RXN436" s="755"/>
      <c r="RXO436" s="755"/>
      <c r="RXP436" s="755"/>
      <c r="RXQ436" s="755"/>
      <c r="RXR436" s="755"/>
      <c r="RXS436" s="755"/>
      <c r="RXT436" s="755"/>
      <c r="RXU436" s="755"/>
      <c r="RXV436" s="755"/>
      <c r="RXW436" s="755"/>
      <c r="RXX436" s="755"/>
      <c r="RXY436" s="755"/>
      <c r="RXZ436" s="755"/>
      <c r="RYA436" s="755"/>
      <c r="RYB436" s="755"/>
      <c r="RYC436" s="755"/>
      <c r="RYD436" s="755"/>
      <c r="RYE436" s="755"/>
      <c r="RYF436" s="755"/>
      <c r="RYG436" s="755"/>
      <c r="RYH436" s="755"/>
      <c r="RYI436" s="755"/>
      <c r="RYJ436" s="755"/>
      <c r="RYK436" s="755"/>
      <c r="RYL436" s="755"/>
      <c r="RYM436" s="755"/>
      <c r="RYN436" s="755"/>
      <c r="RYO436" s="755"/>
      <c r="RYP436" s="755"/>
      <c r="RYQ436" s="755"/>
      <c r="RYR436" s="755"/>
      <c r="RYS436" s="755"/>
      <c r="RYT436" s="755"/>
      <c r="RYU436" s="755"/>
      <c r="RYV436" s="755"/>
      <c r="RYW436" s="755"/>
      <c r="RYX436" s="755"/>
      <c r="RYY436" s="755"/>
      <c r="RYZ436" s="755"/>
      <c r="RZA436" s="755"/>
      <c r="RZB436" s="755"/>
      <c r="RZC436" s="755"/>
      <c r="RZD436" s="755"/>
      <c r="RZE436" s="755"/>
      <c r="RZF436" s="755"/>
      <c r="RZG436" s="755"/>
      <c r="RZH436" s="755"/>
      <c r="RZI436" s="755"/>
      <c r="RZJ436" s="755"/>
      <c r="RZK436" s="755"/>
      <c r="RZL436" s="755"/>
      <c r="RZM436" s="755"/>
      <c r="RZN436" s="755"/>
      <c r="RZO436" s="755"/>
      <c r="RZP436" s="755"/>
      <c r="RZQ436" s="755"/>
      <c r="RZR436" s="755"/>
      <c r="RZS436" s="755"/>
      <c r="RZT436" s="755"/>
      <c r="RZU436" s="755"/>
      <c r="RZV436" s="755"/>
      <c r="RZW436" s="755"/>
      <c r="RZX436" s="755"/>
      <c r="RZY436" s="755"/>
      <c r="RZZ436" s="755"/>
      <c r="SAA436" s="755"/>
      <c r="SAB436" s="755"/>
      <c r="SAC436" s="755"/>
      <c r="SAD436" s="755"/>
      <c r="SAE436" s="755"/>
      <c r="SAF436" s="755"/>
      <c r="SAG436" s="755"/>
      <c r="SAH436" s="755"/>
      <c r="SAI436" s="755"/>
      <c r="SAJ436" s="755"/>
      <c r="SAK436" s="755"/>
      <c r="SAL436" s="755"/>
      <c r="SAM436" s="755"/>
      <c r="SAN436" s="755"/>
      <c r="SAO436" s="755"/>
      <c r="SAP436" s="755"/>
      <c r="SAQ436" s="755"/>
      <c r="SAR436" s="755"/>
      <c r="SAS436" s="755"/>
      <c r="SAT436" s="755"/>
      <c r="SAU436" s="755"/>
      <c r="SAV436" s="755"/>
      <c r="SAW436" s="755"/>
      <c r="SAX436" s="755"/>
      <c r="SAY436" s="755"/>
      <c r="SAZ436" s="755"/>
      <c r="SBA436" s="755"/>
      <c r="SBB436" s="755"/>
      <c r="SBC436" s="755"/>
      <c r="SBD436" s="755"/>
      <c r="SBE436" s="755"/>
      <c r="SBF436" s="755"/>
      <c r="SBG436" s="755"/>
      <c r="SBH436" s="755"/>
      <c r="SBI436" s="755"/>
      <c r="SBJ436" s="755"/>
      <c r="SBK436" s="755"/>
      <c r="SBL436" s="755"/>
      <c r="SBM436" s="755"/>
      <c r="SBN436" s="755"/>
      <c r="SBO436" s="755"/>
      <c r="SBP436" s="755"/>
      <c r="SBQ436" s="755"/>
      <c r="SBR436" s="755"/>
      <c r="SBS436" s="755"/>
      <c r="SBT436" s="755"/>
      <c r="SBU436" s="755"/>
      <c r="SBV436" s="755"/>
      <c r="SBW436" s="755"/>
      <c r="SBX436" s="755"/>
      <c r="SBY436" s="755"/>
      <c r="SBZ436" s="755"/>
      <c r="SCA436" s="755"/>
      <c r="SCB436" s="755"/>
      <c r="SCC436" s="755"/>
      <c r="SCD436" s="755"/>
      <c r="SCE436" s="755"/>
      <c r="SCF436" s="755"/>
      <c r="SCG436" s="755"/>
      <c r="SCH436" s="755"/>
      <c r="SCI436" s="755"/>
      <c r="SCJ436" s="755"/>
      <c r="SCK436" s="755"/>
      <c r="SCL436" s="755"/>
      <c r="SCM436" s="755"/>
      <c r="SCN436" s="755"/>
      <c r="SCO436" s="755"/>
      <c r="SCP436" s="755"/>
      <c r="SCQ436" s="755"/>
      <c r="SCR436" s="755"/>
      <c r="SCS436" s="755"/>
      <c r="SCT436" s="755"/>
      <c r="SCU436" s="755"/>
      <c r="SCV436" s="755"/>
      <c r="SCW436" s="755"/>
      <c r="SCX436" s="755"/>
      <c r="SCY436" s="755"/>
      <c r="SCZ436" s="755"/>
      <c r="SDA436" s="755"/>
      <c r="SDB436" s="755"/>
      <c r="SDC436" s="755"/>
      <c r="SDD436" s="755"/>
      <c r="SDE436" s="755"/>
      <c r="SDF436" s="755"/>
      <c r="SDG436" s="755"/>
      <c r="SDH436" s="755"/>
      <c r="SDI436" s="755"/>
      <c r="SDJ436" s="755"/>
      <c r="SDK436" s="755"/>
      <c r="SDL436" s="755"/>
      <c r="SDM436" s="755"/>
      <c r="SDN436" s="755"/>
      <c r="SDO436" s="755"/>
      <c r="SDP436" s="755"/>
      <c r="SDQ436" s="755"/>
      <c r="SDR436" s="755"/>
      <c r="SDS436" s="755"/>
      <c r="SDT436" s="755"/>
      <c r="SDU436" s="755"/>
      <c r="SDV436" s="755"/>
      <c r="SDW436" s="755"/>
      <c r="SDX436" s="755"/>
      <c r="SDY436" s="755"/>
      <c r="SDZ436" s="755"/>
      <c r="SEA436" s="755"/>
      <c r="SEB436" s="755"/>
      <c r="SEC436" s="755"/>
      <c r="SED436" s="755"/>
      <c r="SEE436" s="755"/>
      <c r="SEF436" s="755"/>
      <c r="SEG436" s="755"/>
      <c r="SEH436" s="755"/>
      <c r="SEI436" s="755"/>
      <c r="SEJ436" s="755"/>
      <c r="SEK436" s="755"/>
      <c r="SEL436" s="755"/>
      <c r="SEM436" s="755"/>
      <c r="SEN436" s="755"/>
      <c r="SEO436" s="755"/>
      <c r="SEP436" s="755"/>
      <c r="SEQ436" s="755"/>
      <c r="SER436" s="755"/>
      <c r="SES436" s="755"/>
      <c r="SET436" s="755"/>
      <c r="SEU436" s="755"/>
      <c r="SEV436" s="755"/>
      <c r="SEW436" s="755"/>
      <c r="SEX436" s="755"/>
      <c r="SEY436" s="755"/>
      <c r="SEZ436" s="755"/>
      <c r="SFA436" s="755"/>
      <c r="SFB436" s="755"/>
      <c r="SFC436" s="755"/>
      <c r="SFD436" s="755"/>
      <c r="SFE436" s="755"/>
      <c r="SFF436" s="755"/>
      <c r="SFG436" s="755"/>
      <c r="SFH436" s="755"/>
      <c r="SFI436" s="755"/>
      <c r="SFJ436" s="755"/>
      <c r="SFK436" s="755"/>
      <c r="SFL436" s="755"/>
      <c r="SFM436" s="755"/>
      <c r="SFN436" s="755"/>
      <c r="SFO436" s="755"/>
      <c r="SFP436" s="755"/>
      <c r="SFQ436" s="755"/>
      <c r="SFR436" s="755"/>
      <c r="SFS436" s="755"/>
      <c r="SFT436" s="755"/>
      <c r="SFU436" s="755"/>
      <c r="SFV436" s="755"/>
      <c r="SFW436" s="755"/>
      <c r="SFX436" s="755"/>
      <c r="SFY436" s="755"/>
      <c r="SFZ436" s="755"/>
      <c r="SGA436" s="755"/>
      <c r="SGB436" s="755"/>
      <c r="SGC436" s="755"/>
      <c r="SGD436" s="755"/>
      <c r="SGE436" s="755"/>
      <c r="SGF436" s="755"/>
      <c r="SGG436" s="755"/>
      <c r="SGH436" s="755"/>
      <c r="SGI436" s="755"/>
      <c r="SGJ436" s="755"/>
      <c r="SGK436" s="755"/>
      <c r="SGL436" s="755"/>
      <c r="SGM436" s="755"/>
      <c r="SGN436" s="755"/>
      <c r="SGO436" s="755"/>
      <c r="SGP436" s="755"/>
      <c r="SGQ436" s="755"/>
      <c r="SGR436" s="755"/>
      <c r="SGS436" s="755"/>
      <c r="SGT436" s="755"/>
      <c r="SGU436" s="755"/>
      <c r="SGV436" s="755"/>
      <c r="SGW436" s="755"/>
      <c r="SGX436" s="755"/>
      <c r="SGY436" s="755"/>
      <c r="SGZ436" s="755"/>
      <c r="SHA436" s="755"/>
      <c r="SHB436" s="755"/>
      <c r="SHC436" s="755"/>
      <c r="SHD436" s="755"/>
      <c r="SHE436" s="755"/>
      <c r="SHF436" s="755"/>
      <c r="SHG436" s="755"/>
      <c r="SHH436" s="755"/>
      <c r="SHI436" s="755"/>
      <c r="SHJ436" s="755"/>
      <c r="SHK436" s="755"/>
      <c r="SHL436" s="755"/>
      <c r="SHM436" s="755"/>
      <c r="SHN436" s="755"/>
      <c r="SHO436" s="755"/>
      <c r="SHP436" s="755"/>
      <c r="SHQ436" s="755"/>
      <c r="SHR436" s="755"/>
      <c r="SHS436" s="755"/>
      <c r="SHT436" s="755"/>
      <c r="SHU436" s="755"/>
      <c r="SHV436" s="755"/>
      <c r="SHW436" s="755"/>
      <c r="SHX436" s="755"/>
      <c r="SHY436" s="755"/>
      <c r="SHZ436" s="755"/>
      <c r="SIA436" s="755"/>
      <c r="SIB436" s="755"/>
      <c r="SIC436" s="755"/>
      <c r="SID436" s="755"/>
      <c r="SIE436" s="755"/>
      <c r="SIF436" s="755"/>
      <c r="SIG436" s="755"/>
      <c r="SIH436" s="755"/>
      <c r="SII436" s="755"/>
      <c r="SIJ436" s="755"/>
      <c r="SIK436" s="755"/>
      <c r="SIL436" s="755"/>
      <c r="SIM436" s="755"/>
      <c r="SIN436" s="755"/>
      <c r="SIO436" s="755"/>
      <c r="SIP436" s="755"/>
      <c r="SIQ436" s="755"/>
      <c r="SIR436" s="755"/>
      <c r="SIS436" s="755"/>
      <c r="SIT436" s="755"/>
      <c r="SIU436" s="755"/>
      <c r="SIV436" s="755"/>
      <c r="SIW436" s="755"/>
      <c r="SIX436" s="755"/>
      <c r="SIY436" s="755"/>
      <c r="SIZ436" s="755"/>
      <c r="SJA436" s="755"/>
      <c r="SJB436" s="755"/>
      <c r="SJC436" s="755"/>
      <c r="SJD436" s="755"/>
      <c r="SJE436" s="755"/>
      <c r="SJF436" s="755"/>
      <c r="SJG436" s="755"/>
      <c r="SJH436" s="755"/>
      <c r="SJI436" s="755"/>
      <c r="SJJ436" s="755"/>
      <c r="SJK436" s="755"/>
      <c r="SJL436" s="755"/>
      <c r="SJM436" s="755"/>
      <c r="SJN436" s="755"/>
      <c r="SJO436" s="755"/>
      <c r="SJP436" s="755"/>
      <c r="SJQ436" s="755"/>
      <c r="SJR436" s="755"/>
      <c r="SJS436" s="755"/>
      <c r="SJT436" s="755"/>
      <c r="SJU436" s="755"/>
      <c r="SJV436" s="755"/>
      <c r="SJW436" s="755"/>
      <c r="SJX436" s="755"/>
      <c r="SJY436" s="755"/>
      <c r="SJZ436" s="755"/>
      <c r="SKA436" s="755"/>
      <c r="SKB436" s="755"/>
      <c r="SKC436" s="755"/>
      <c r="SKD436" s="755"/>
      <c r="SKE436" s="755"/>
      <c r="SKF436" s="755"/>
      <c r="SKG436" s="755"/>
      <c r="SKH436" s="755"/>
      <c r="SKI436" s="755"/>
      <c r="SKJ436" s="755"/>
      <c r="SKK436" s="755"/>
      <c r="SKL436" s="755"/>
      <c r="SKM436" s="755"/>
      <c r="SKN436" s="755"/>
      <c r="SKO436" s="755"/>
      <c r="SKP436" s="755"/>
      <c r="SKQ436" s="755"/>
      <c r="SKR436" s="755"/>
      <c r="SKS436" s="755"/>
      <c r="SKT436" s="755"/>
      <c r="SKU436" s="755"/>
      <c r="SKV436" s="755"/>
      <c r="SKW436" s="755"/>
      <c r="SKX436" s="755"/>
      <c r="SKY436" s="755"/>
      <c r="SKZ436" s="755"/>
      <c r="SLA436" s="755"/>
      <c r="SLB436" s="755"/>
      <c r="SLC436" s="755"/>
      <c r="SLD436" s="755"/>
      <c r="SLE436" s="755"/>
      <c r="SLF436" s="755"/>
      <c r="SLG436" s="755"/>
      <c r="SLH436" s="755"/>
      <c r="SLI436" s="755"/>
      <c r="SLJ436" s="755"/>
      <c r="SLK436" s="755"/>
      <c r="SLL436" s="755"/>
      <c r="SLM436" s="755"/>
      <c r="SLN436" s="755"/>
      <c r="SLO436" s="755"/>
      <c r="SLP436" s="755"/>
      <c r="SLQ436" s="755"/>
      <c r="SLR436" s="755"/>
      <c r="SLS436" s="755"/>
      <c r="SLT436" s="755"/>
      <c r="SLU436" s="755"/>
      <c r="SLV436" s="755"/>
      <c r="SLW436" s="755"/>
      <c r="SLX436" s="755"/>
      <c r="SLY436" s="755"/>
      <c r="SLZ436" s="755"/>
      <c r="SMA436" s="755"/>
      <c r="SMB436" s="755"/>
      <c r="SMC436" s="755"/>
      <c r="SMD436" s="755"/>
      <c r="SME436" s="755"/>
      <c r="SMF436" s="755"/>
      <c r="SMG436" s="755"/>
      <c r="SMH436" s="755"/>
      <c r="SMI436" s="755"/>
      <c r="SMJ436" s="755"/>
      <c r="SMK436" s="755"/>
      <c r="SML436" s="755"/>
      <c r="SMM436" s="755"/>
      <c r="SMN436" s="755"/>
      <c r="SMO436" s="755"/>
      <c r="SMP436" s="755"/>
      <c r="SMQ436" s="755"/>
      <c r="SMR436" s="755"/>
      <c r="SMS436" s="755"/>
      <c r="SMT436" s="755"/>
      <c r="SMU436" s="755"/>
      <c r="SMV436" s="755"/>
      <c r="SMW436" s="755"/>
      <c r="SMX436" s="755"/>
      <c r="SMY436" s="755"/>
      <c r="SMZ436" s="755"/>
      <c r="SNA436" s="755"/>
      <c r="SNB436" s="755"/>
      <c r="SNC436" s="755"/>
      <c r="SND436" s="755"/>
      <c r="SNE436" s="755"/>
      <c r="SNF436" s="755"/>
      <c r="SNG436" s="755"/>
      <c r="SNH436" s="755"/>
      <c r="SNI436" s="755"/>
      <c r="SNJ436" s="755"/>
      <c r="SNK436" s="755"/>
      <c r="SNL436" s="755"/>
      <c r="SNM436" s="755"/>
      <c r="SNN436" s="755"/>
      <c r="SNO436" s="755"/>
      <c r="SNP436" s="755"/>
      <c r="SNQ436" s="755"/>
      <c r="SNR436" s="755"/>
      <c r="SNS436" s="755"/>
      <c r="SNT436" s="755"/>
      <c r="SNU436" s="755"/>
      <c r="SNV436" s="755"/>
      <c r="SNW436" s="755"/>
      <c r="SNX436" s="755"/>
      <c r="SNY436" s="755"/>
      <c r="SNZ436" s="755"/>
      <c r="SOA436" s="755"/>
      <c r="SOB436" s="755"/>
      <c r="SOC436" s="755"/>
      <c r="SOD436" s="755"/>
      <c r="SOE436" s="755"/>
      <c r="SOF436" s="755"/>
      <c r="SOG436" s="755"/>
      <c r="SOH436" s="755"/>
      <c r="SOI436" s="755"/>
      <c r="SOJ436" s="755"/>
      <c r="SOK436" s="755"/>
      <c r="SOL436" s="755"/>
      <c r="SOM436" s="755"/>
      <c r="SON436" s="755"/>
      <c r="SOO436" s="755"/>
      <c r="SOP436" s="755"/>
      <c r="SOQ436" s="755"/>
      <c r="SOR436" s="755"/>
      <c r="SOS436" s="755"/>
      <c r="SOT436" s="755"/>
      <c r="SOU436" s="755"/>
      <c r="SOV436" s="755"/>
      <c r="SOW436" s="755"/>
      <c r="SOX436" s="755"/>
      <c r="SOY436" s="755"/>
      <c r="SOZ436" s="755"/>
      <c r="SPA436" s="755"/>
      <c r="SPB436" s="755"/>
      <c r="SPC436" s="755"/>
      <c r="SPD436" s="755"/>
      <c r="SPE436" s="755"/>
      <c r="SPF436" s="755"/>
      <c r="SPG436" s="755"/>
      <c r="SPH436" s="755"/>
      <c r="SPI436" s="755"/>
      <c r="SPJ436" s="755"/>
      <c r="SPK436" s="755"/>
      <c r="SPL436" s="755"/>
      <c r="SPM436" s="755"/>
      <c r="SPN436" s="755"/>
      <c r="SPO436" s="755"/>
      <c r="SPP436" s="755"/>
      <c r="SPQ436" s="755"/>
      <c r="SPR436" s="755"/>
      <c r="SPS436" s="755"/>
      <c r="SPT436" s="755"/>
      <c r="SPU436" s="755"/>
      <c r="SPV436" s="755"/>
      <c r="SPW436" s="755"/>
      <c r="SPX436" s="755"/>
      <c r="SPY436" s="755"/>
      <c r="SPZ436" s="755"/>
      <c r="SQA436" s="755"/>
      <c r="SQB436" s="755"/>
      <c r="SQC436" s="755"/>
      <c r="SQD436" s="755"/>
      <c r="SQE436" s="755"/>
      <c r="SQF436" s="755"/>
      <c r="SQG436" s="755"/>
      <c r="SQH436" s="755"/>
      <c r="SQI436" s="755"/>
      <c r="SQJ436" s="755"/>
      <c r="SQK436" s="755"/>
      <c r="SQL436" s="755"/>
      <c r="SQM436" s="755"/>
      <c r="SQN436" s="755"/>
      <c r="SQO436" s="755"/>
      <c r="SQP436" s="755"/>
      <c r="SQQ436" s="755"/>
      <c r="SQR436" s="755"/>
      <c r="SQS436" s="755"/>
      <c r="SQT436" s="755"/>
      <c r="SQU436" s="755"/>
      <c r="SQV436" s="755"/>
      <c r="SQW436" s="755"/>
      <c r="SQX436" s="755"/>
      <c r="SQY436" s="755"/>
      <c r="SQZ436" s="755"/>
      <c r="SRA436" s="755"/>
      <c r="SRB436" s="755"/>
      <c r="SRC436" s="755"/>
      <c r="SRD436" s="755"/>
      <c r="SRE436" s="755"/>
      <c r="SRF436" s="755"/>
      <c r="SRG436" s="755"/>
      <c r="SRH436" s="755"/>
      <c r="SRI436" s="755"/>
      <c r="SRJ436" s="755"/>
      <c r="SRK436" s="755"/>
      <c r="SRL436" s="755"/>
      <c r="SRM436" s="755"/>
      <c r="SRN436" s="755"/>
      <c r="SRO436" s="755"/>
      <c r="SRP436" s="755"/>
      <c r="SRQ436" s="755"/>
      <c r="SRR436" s="755"/>
      <c r="SRS436" s="755"/>
      <c r="SRT436" s="755"/>
      <c r="SRU436" s="755"/>
      <c r="SRV436" s="755"/>
      <c r="SRW436" s="755"/>
      <c r="SRX436" s="755"/>
      <c r="SRY436" s="755"/>
      <c r="SRZ436" s="755"/>
      <c r="SSA436" s="755"/>
      <c r="SSB436" s="755"/>
      <c r="SSC436" s="755"/>
      <c r="SSD436" s="755"/>
      <c r="SSE436" s="755"/>
      <c r="SSF436" s="755"/>
      <c r="SSG436" s="755"/>
      <c r="SSH436" s="755"/>
      <c r="SSI436" s="755"/>
      <c r="SSJ436" s="755"/>
      <c r="SSK436" s="755"/>
      <c r="SSL436" s="755"/>
      <c r="SSM436" s="755"/>
      <c r="SSN436" s="755"/>
      <c r="SSO436" s="755"/>
      <c r="SSP436" s="755"/>
      <c r="SSQ436" s="755"/>
      <c r="SSR436" s="755"/>
      <c r="SSS436" s="755"/>
      <c r="SST436" s="755"/>
      <c r="SSU436" s="755"/>
      <c r="SSV436" s="755"/>
      <c r="SSW436" s="755"/>
      <c r="SSX436" s="755"/>
      <c r="SSY436" s="755"/>
      <c r="SSZ436" s="755"/>
      <c r="STA436" s="755"/>
      <c r="STB436" s="755"/>
      <c r="STC436" s="755"/>
      <c r="STD436" s="755"/>
      <c r="STE436" s="755"/>
      <c r="STF436" s="755"/>
      <c r="STG436" s="755"/>
      <c r="STH436" s="755"/>
      <c r="STI436" s="755"/>
      <c r="STJ436" s="755"/>
      <c r="STK436" s="755"/>
      <c r="STL436" s="755"/>
      <c r="STM436" s="755"/>
      <c r="STN436" s="755"/>
      <c r="STO436" s="755"/>
      <c r="STP436" s="755"/>
      <c r="STQ436" s="755"/>
      <c r="STR436" s="755"/>
      <c r="STS436" s="755"/>
      <c r="STT436" s="755"/>
      <c r="STU436" s="755"/>
      <c r="STV436" s="755"/>
      <c r="STW436" s="755"/>
      <c r="STX436" s="755"/>
      <c r="STY436" s="755"/>
      <c r="STZ436" s="755"/>
      <c r="SUA436" s="755"/>
      <c r="SUB436" s="755"/>
      <c r="SUC436" s="755"/>
      <c r="SUD436" s="755"/>
      <c r="SUE436" s="755"/>
      <c r="SUF436" s="755"/>
      <c r="SUG436" s="755"/>
      <c r="SUH436" s="755"/>
      <c r="SUI436" s="755"/>
      <c r="SUJ436" s="755"/>
      <c r="SUK436" s="755"/>
      <c r="SUL436" s="755"/>
      <c r="SUM436" s="755"/>
      <c r="SUN436" s="755"/>
      <c r="SUO436" s="755"/>
      <c r="SUP436" s="755"/>
      <c r="SUQ436" s="755"/>
      <c r="SUR436" s="755"/>
      <c r="SUS436" s="755"/>
      <c r="SUT436" s="755"/>
      <c r="SUU436" s="755"/>
      <c r="SUV436" s="755"/>
      <c r="SUW436" s="755"/>
      <c r="SUX436" s="755"/>
      <c r="SUY436" s="755"/>
      <c r="SUZ436" s="755"/>
      <c r="SVA436" s="755"/>
      <c r="SVB436" s="755"/>
      <c r="SVC436" s="755"/>
      <c r="SVD436" s="755"/>
      <c r="SVE436" s="755"/>
      <c r="SVF436" s="755"/>
      <c r="SVG436" s="755"/>
      <c r="SVH436" s="755"/>
      <c r="SVI436" s="755"/>
      <c r="SVJ436" s="755"/>
      <c r="SVK436" s="755"/>
      <c r="SVL436" s="755"/>
      <c r="SVM436" s="755"/>
      <c r="SVN436" s="755"/>
      <c r="SVO436" s="755"/>
      <c r="SVP436" s="755"/>
      <c r="SVQ436" s="755"/>
      <c r="SVR436" s="755"/>
      <c r="SVS436" s="755"/>
      <c r="SVT436" s="755"/>
      <c r="SVU436" s="755"/>
      <c r="SVV436" s="755"/>
      <c r="SVW436" s="755"/>
      <c r="SVX436" s="755"/>
      <c r="SVY436" s="755"/>
      <c r="SVZ436" s="755"/>
      <c r="SWA436" s="755"/>
      <c r="SWB436" s="755"/>
      <c r="SWC436" s="755"/>
      <c r="SWD436" s="755"/>
      <c r="SWE436" s="755"/>
      <c r="SWF436" s="755"/>
      <c r="SWG436" s="755"/>
      <c r="SWH436" s="755"/>
      <c r="SWI436" s="755"/>
      <c r="SWJ436" s="755"/>
      <c r="SWK436" s="755"/>
      <c r="SWL436" s="755"/>
      <c r="SWM436" s="755"/>
      <c r="SWN436" s="755"/>
      <c r="SWO436" s="755"/>
      <c r="SWP436" s="755"/>
      <c r="SWQ436" s="755"/>
      <c r="SWR436" s="755"/>
      <c r="SWS436" s="755"/>
      <c r="SWT436" s="755"/>
      <c r="SWU436" s="755"/>
      <c r="SWV436" s="755"/>
      <c r="SWW436" s="755"/>
      <c r="SWX436" s="755"/>
      <c r="SWY436" s="755"/>
      <c r="SWZ436" s="755"/>
      <c r="SXA436" s="755"/>
      <c r="SXB436" s="755"/>
      <c r="SXC436" s="755"/>
      <c r="SXD436" s="755"/>
      <c r="SXE436" s="755"/>
      <c r="SXF436" s="755"/>
      <c r="SXG436" s="755"/>
      <c r="SXH436" s="755"/>
      <c r="SXI436" s="755"/>
      <c r="SXJ436" s="755"/>
      <c r="SXK436" s="755"/>
      <c r="SXL436" s="755"/>
      <c r="SXM436" s="755"/>
      <c r="SXN436" s="755"/>
      <c r="SXO436" s="755"/>
      <c r="SXP436" s="755"/>
      <c r="SXQ436" s="755"/>
      <c r="SXR436" s="755"/>
      <c r="SXS436" s="755"/>
      <c r="SXT436" s="755"/>
      <c r="SXU436" s="755"/>
      <c r="SXV436" s="755"/>
      <c r="SXW436" s="755"/>
      <c r="SXX436" s="755"/>
      <c r="SXY436" s="755"/>
      <c r="SXZ436" s="755"/>
      <c r="SYA436" s="755"/>
      <c r="SYB436" s="755"/>
      <c r="SYC436" s="755"/>
      <c r="SYD436" s="755"/>
      <c r="SYE436" s="755"/>
      <c r="SYF436" s="755"/>
      <c r="SYG436" s="755"/>
      <c r="SYH436" s="755"/>
      <c r="SYI436" s="755"/>
      <c r="SYJ436" s="755"/>
      <c r="SYK436" s="755"/>
      <c r="SYL436" s="755"/>
      <c r="SYM436" s="755"/>
      <c r="SYN436" s="755"/>
      <c r="SYO436" s="755"/>
      <c r="SYP436" s="755"/>
      <c r="SYQ436" s="755"/>
      <c r="SYR436" s="755"/>
      <c r="SYS436" s="755"/>
      <c r="SYT436" s="755"/>
      <c r="SYU436" s="755"/>
      <c r="SYV436" s="755"/>
      <c r="SYW436" s="755"/>
      <c r="SYX436" s="755"/>
      <c r="SYY436" s="755"/>
      <c r="SYZ436" s="755"/>
      <c r="SZA436" s="755"/>
      <c r="SZB436" s="755"/>
      <c r="SZC436" s="755"/>
      <c r="SZD436" s="755"/>
      <c r="SZE436" s="755"/>
      <c r="SZF436" s="755"/>
      <c r="SZG436" s="755"/>
      <c r="SZH436" s="755"/>
      <c r="SZI436" s="755"/>
      <c r="SZJ436" s="755"/>
      <c r="SZK436" s="755"/>
      <c r="SZL436" s="755"/>
      <c r="SZM436" s="755"/>
      <c r="SZN436" s="755"/>
      <c r="SZO436" s="755"/>
      <c r="SZP436" s="755"/>
      <c r="SZQ436" s="755"/>
      <c r="SZR436" s="755"/>
      <c r="SZS436" s="755"/>
      <c r="SZT436" s="755"/>
      <c r="SZU436" s="755"/>
      <c r="SZV436" s="755"/>
      <c r="SZW436" s="755"/>
      <c r="SZX436" s="755"/>
      <c r="SZY436" s="755"/>
      <c r="SZZ436" s="755"/>
      <c r="TAA436" s="755"/>
      <c r="TAB436" s="755"/>
      <c r="TAC436" s="755"/>
      <c r="TAD436" s="755"/>
      <c r="TAE436" s="755"/>
      <c r="TAF436" s="755"/>
      <c r="TAG436" s="755"/>
      <c r="TAH436" s="755"/>
      <c r="TAI436" s="755"/>
      <c r="TAJ436" s="755"/>
      <c r="TAK436" s="755"/>
      <c r="TAL436" s="755"/>
      <c r="TAM436" s="755"/>
      <c r="TAN436" s="755"/>
      <c r="TAO436" s="755"/>
      <c r="TAP436" s="755"/>
      <c r="TAQ436" s="755"/>
      <c r="TAR436" s="755"/>
      <c r="TAS436" s="755"/>
      <c r="TAT436" s="755"/>
      <c r="TAU436" s="755"/>
      <c r="TAV436" s="755"/>
      <c r="TAW436" s="755"/>
      <c r="TAX436" s="755"/>
      <c r="TAY436" s="755"/>
      <c r="TAZ436" s="755"/>
      <c r="TBA436" s="755"/>
      <c r="TBB436" s="755"/>
      <c r="TBC436" s="755"/>
      <c r="TBD436" s="755"/>
      <c r="TBE436" s="755"/>
      <c r="TBF436" s="755"/>
      <c r="TBG436" s="755"/>
      <c r="TBH436" s="755"/>
      <c r="TBI436" s="755"/>
      <c r="TBJ436" s="755"/>
      <c r="TBK436" s="755"/>
      <c r="TBL436" s="755"/>
      <c r="TBM436" s="755"/>
      <c r="TBN436" s="755"/>
      <c r="TBO436" s="755"/>
      <c r="TBP436" s="755"/>
      <c r="TBQ436" s="755"/>
      <c r="TBR436" s="755"/>
      <c r="TBS436" s="755"/>
      <c r="TBT436" s="755"/>
      <c r="TBU436" s="755"/>
      <c r="TBV436" s="755"/>
      <c r="TBW436" s="755"/>
      <c r="TBX436" s="755"/>
      <c r="TBY436" s="755"/>
      <c r="TBZ436" s="755"/>
      <c r="TCA436" s="755"/>
      <c r="TCB436" s="755"/>
      <c r="TCC436" s="755"/>
      <c r="TCD436" s="755"/>
      <c r="TCE436" s="755"/>
      <c r="TCF436" s="755"/>
      <c r="TCG436" s="755"/>
      <c r="TCH436" s="755"/>
      <c r="TCI436" s="755"/>
      <c r="TCJ436" s="755"/>
      <c r="TCK436" s="755"/>
      <c r="TCL436" s="755"/>
      <c r="TCM436" s="755"/>
      <c r="TCN436" s="755"/>
      <c r="TCO436" s="755"/>
      <c r="TCP436" s="755"/>
      <c r="TCQ436" s="755"/>
      <c r="TCR436" s="755"/>
      <c r="TCS436" s="755"/>
      <c r="TCT436" s="755"/>
      <c r="TCU436" s="755"/>
      <c r="TCV436" s="755"/>
      <c r="TCW436" s="755"/>
      <c r="TCX436" s="755"/>
      <c r="TCY436" s="755"/>
      <c r="TCZ436" s="755"/>
      <c r="TDA436" s="755"/>
      <c r="TDB436" s="755"/>
      <c r="TDC436" s="755"/>
      <c r="TDD436" s="755"/>
      <c r="TDE436" s="755"/>
      <c r="TDF436" s="755"/>
      <c r="TDG436" s="755"/>
      <c r="TDH436" s="755"/>
      <c r="TDI436" s="755"/>
      <c r="TDJ436" s="755"/>
      <c r="TDK436" s="755"/>
      <c r="TDL436" s="755"/>
      <c r="TDM436" s="755"/>
      <c r="TDN436" s="755"/>
      <c r="TDO436" s="755"/>
      <c r="TDP436" s="755"/>
      <c r="TDQ436" s="755"/>
      <c r="TDR436" s="755"/>
      <c r="TDS436" s="755"/>
      <c r="TDT436" s="755"/>
      <c r="TDU436" s="755"/>
      <c r="TDV436" s="755"/>
      <c r="TDW436" s="755"/>
      <c r="TDX436" s="755"/>
      <c r="TDY436" s="755"/>
      <c r="TDZ436" s="755"/>
      <c r="TEA436" s="755"/>
      <c r="TEB436" s="755"/>
      <c r="TEC436" s="755"/>
      <c r="TED436" s="755"/>
      <c r="TEE436" s="755"/>
      <c r="TEF436" s="755"/>
      <c r="TEG436" s="755"/>
      <c r="TEH436" s="755"/>
      <c r="TEI436" s="755"/>
      <c r="TEJ436" s="755"/>
      <c r="TEK436" s="755"/>
      <c r="TEL436" s="755"/>
      <c r="TEM436" s="755"/>
      <c r="TEN436" s="755"/>
      <c r="TEO436" s="755"/>
      <c r="TEP436" s="755"/>
      <c r="TEQ436" s="755"/>
      <c r="TER436" s="755"/>
      <c r="TES436" s="755"/>
      <c r="TET436" s="755"/>
      <c r="TEU436" s="755"/>
      <c r="TEV436" s="755"/>
      <c r="TEW436" s="755"/>
      <c r="TEX436" s="755"/>
      <c r="TEY436" s="755"/>
      <c r="TEZ436" s="755"/>
      <c r="TFA436" s="755"/>
      <c r="TFB436" s="755"/>
      <c r="TFC436" s="755"/>
      <c r="TFD436" s="755"/>
      <c r="TFE436" s="755"/>
      <c r="TFF436" s="755"/>
      <c r="TFG436" s="755"/>
      <c r="TFH436" s="755"/>
      <c r="TFI436" s="755"/>
      <c r="TFJ436" s="755"/>
      <c r="TFK436" s="755"/>
      <c r="TFL436" s="755"/>
      <c r="TFM436" s="755"/>
      <c r="TFN436" s="755"/>
      <c r="TFO436" s="755"/>
      <c r="TFP436" s="755"/>
      <c r="TFQ436" s="755"/>
      <c r="TFR436" s="755"/>
      <c r="TFS436" s="755"/>
      <c r="TFT436" s="755"/>
      <c r="TFU436" s="755"/>
      <c r="TFV436" s="755"/>
      <c r="TFW436" s="755"/>
      <c r="TFX436" s="755"/>
      <c r="TFY436" s="755"/>
      <c r="TFZ436" s="755"/>
      <c r="TGA436" s="755"/>
      <c r="TGB436" s="755"/>
      <c r="TGC436" s="755"/>
      <c r="TGD436" s="755"/>
      <c r="TGE436" s="755"/>
      <c r="TGF436" s="755"/>
      <c r="TGG436" s="755"/>
      <c r="TGH436" s="755"/>
      <c r="TGI436" s="755"/>
      <c r="TGJ436" s="755"/>
      <c r="TGK436" s="755"/>
      <c r="TGL436" s="755"/>
      <c r="TGM436" s="755"/>
      <c r="TGN436" s="755"/>
      <c r="TGO436" s="755"/>
      <c r="TGP436" s="755"/>
      <c r="TGQ436" s="755"/>
      <c r="TGR436" s="755"/>
      <c r="TGS436" s="755"/>
      <c r="TGT436" s="755"/>
      <c r="TGU436" s="755"/>
      <c r="TGV436" s="755"/>
      <c r="TGW436" s="755"/>
      <c r="TGX436" s="755"/>
      <c r="TGY436" s="755"/>
      <c r="TGZ436" s="755"/>
      <c r="THA436" s="755"/>
      <c r="THB436" s="755"/>
      <c r="THC436" s="755"/>
      <c r="THD436" s="755"/>
      <c r="THE436" s="755"/>
      <c r="THF436" s="755"/>
      <c r="THG436" s="755"/>
      <c r="THH436" s="755"/>
      <c r="THI436" s="755"/>
      <c r="THJ436" s="755"/>
      <c r="THK436" s="755"/>
      <c r="THL436" s="755"/>
      <c r="THM436" s="755"/>
      <c r="THN436" s="755"/>
      <c r="THO436" s="755"/>
      <c r="THP436" s="755"/>
      <c r="THQ436" s="755"/>
      <c r="THR436" s="755"/>
      <c r="THS436" s="755"/>
      <c r="THT436" s="755"/>
      <c r="THU436" s="755"/>
      <c r="THV436" s="755"/>
      <c r="THW436" s="755"/>
      <c r="THX436" s="755"/>
      <c r="THY436" s="755"/>
      <c r="THZ436" s="755"/>
      <c r="TIA436" s="755"/>
      <c r="TIB436" s="755"/>
      <c r="TIC436" s="755"/>
      <c r="TID436" s="755"/>
      <c r="TIE436" s="755"/>
      <c r="TIF436" s="755"/>
      <c r="TIG436" s="755"/>
      <c r="TIH436" s="755"/>
      <c r="TII436" s="755"/>
      <c r="TIJ436" s="755"/>
      <c r="TIK436" s="755"/>
      <c r="TIL436" s="755"/>
      <c r="TIM436" s="755"/>
      <c r="TIN436" s="755"/>
      <c r="TIO436" s="755"/>
      <c r="TIP436" s="755"/>
      <c r="TIQ436" s="755"/>
      <c r="TIR436" s="755"/>
      <c r="TIS436" s="755"/>
      <c r="TIT436" s="755"/>
      <c r="TIU436" s="755"/>
      <c r="TIV436" s="755"/>
      <c r="TIW436" s="755"/>
      <c r="TIX436" s="755"/>
      <c r="TIY436" s="755"/>
      <c r="TIZ436" s="755"/>
      <c r="TJA436" s="755"/>
      <c r="TJB436" s="755"/>
      <c r="TJC436" s="755"/>
      <c r="TJD436" s="755"/>
      <c r="TJE436" s="755"/>
      <c r="TJF436" s="755"/>
      <c r="TJG436" s="755"/>
      <c r="TJH436" s="755"/>
      <c r="TJI436" s="755"/>
      <c r="TJJ436" s="755"/>
      <c r="TJK436" s="755"/>
      <c r="TJL436" s="755"/>
      <c r="TJM436" s="755"/>
      <c r="TJN436" s="755"/>
      <c r="TJO436" s="755"/>
      <c r="TJP436" s="755"/>
      <c r="TJQ436" s="755"/>
      <c r="TJR436" s="755"/>
      <c r="TJS436" s="755"/>
      <c r="TJT436" s="755"/>
      <c r="TJU436" s="755"/>
      <c r="TJV436" s="755"/>
      <c r="TJW436" s="755"/>
      <c r="TJX436" s="755"/>
      <c r="TJY436" s="755"/>
      <c r="TJZ436" s="755"/>
      <c r="TKA436" s="755"/>
      <c r="TKB436" s="755"/>
      <c r="TKC436" s="755"/>
      <c r="TKD436" s="755"/>
      <c r="TKE436" s="755"/>
      <c r="TKF436" s="755"/>
      <c r="TKG436" s="755"/>
      <c r="TKH436" s="755"/>
      <c r="TKI436" s="755"/>
      <c r="TKJ436" s="755"/>
      <c r="TKK436" s="755"/>
      <c r="TKL436" s="755"/>
      <c r="TKM436" s="755"/>
      <c r="TKN436" s="755"/>
      <c r="TKO436" s="755"/>
      <c r="TKP436" s="755"/>
      <c r="TKQ436" s="755"/>
      <c r="TKR436" s="755"/>
      <c r="TKS436" s="755"/>
      <c r="TKT436" s="755"/>
      <c r="TKU436" s="755"/>
      <c r="TKV436" s="755"/>
      <c r="TKW436" s="755"/>
      <c r="TKX436" s="755"/>
      <c r="TKY436" s="755"/>
      <c r="TKZ436" s="755"/>
      <c r="TLA436" s="755"/>
      <c r="TLB436" s="755"/>
      <c r="TLC436" s="755"/>
      <c r="TLD436" s="755"/>
      <c r="TLE436" s="755"/>
      <c r="TLF436" s="755"/>
      <c r="TLG436" s="755"/>
      <c r="TLH436" s="755"/>
      <c r="TLI436" s="755"/>
      <c r="TLJ436" s="755"/>
      <c r="TLK436" s="755"/>
      <c r="TLL436" s="755"/>
      <c r="TLM436" s="755"/>
      <c r="TLN436" s="755"/>
      <c r="TLO436" s="755"/>
      <c r="TLP436" s="755"/>
      <c r="TLQ436" s="755"/>
      <c r="TLR436" s="755"/>
      <c r="TLS436" s="755"/>
      <c r="TLT436" s="755"/>
      <c r="TLU436" s="755"/>
      <c r="TLV436" s="755"/>
      <c r="TLW436" s="755"/>
      <c r="TLX436" s="755"/>
      <c r="TLY436" s="755"/>
      <c r="TLZ436" s="755"/>
      <c r="TMA436" s="755"/>
      <c r="TMB436" s="755"/>
      <c r="TMC436" s="755"/>
      <c r="TMD436" s="755"/>
      <c r="TME436" s="755"/>
      <c r="TMF436" s="755"/>
      <c r="TMG436" s="755"/>
      <c r="TMH436" s="755"/>
      <c r="TMI436" s="755"/>
      <c r="TMJ436" s="755"/>
      <c r="TMK436" s="755"/>
      <c r="TML436" s="755"/>
      <c r="TMM436" s="755"/>
      <c r="TMN436" s="755"/>
      <c r="TMO436" s="755"/>
      <c r="TMP436" s="755"/>
      <c r="TMQ436" s="755"/>
      <c r="TMR436" s="755"/>
      <c r="TMS436" s="755"/>
      <c r="TMT436" s="755"/>
      <c r="TMU436" s="755"/>
      <c r="TMV436" s="755"/>
      <c r="TMW436" s="755"/>
      <c r="TMX436" s="755"/>
      <c r="TMY436" s="755"/>
      <c r="TMZ436" s="755"/>
      <c r="TNA436" s="755"/>
      <c r="TNB436" s="755"/>
      <c r="TNC436" s="755"/>
      <c r="TND436" s="755"/>
      <c r="TNE436" s="755"/>
      <c r="TNF436" s="755"/>
      <c r="TNG436" s="755"/>
      <c r="TNH436" s="755"/>
      <c r="TNI436" s="755"/>
      <c r="TNJ436" s="755"/>
      <c r="TNK436" s="755"/>
      <c r="TNL436" s="755"/>
      <c r="TNM436" s="755"/>
      <c r="TNN436" s="755"/>
      <c r="TNO436" s="755"/>
      <c r="TNP436" s="755"/>
      <c r="TNQ436" s="755"/>
      <c r="TNR436" s="755"/>
      <c r="TNS436" s="755"/>
      <c r="TNT436" s="755"/>
      <c r="TNU436" s="755"/>
      <c r="TNV436" s="755"/>
      <c r="TNW436" s="755"/>
      <c r="TNX436" s="755"/>
      <c r="TNY436" s="755"/>
      <c r="TNZ436" s="755"/>
      <c r="TOA436" s="755"/>
      <c r="TOB436" s="755"/>
      <c r="TOC436" s="755"/>
      <c r="TOD436" s="755"/>
      <c r="TOE436" s="755"/>
      <c r="TOF436" s="755"/>
      <c r="TOG436" s="755"/>
      <c r="TOH436" s="755"/>
      <c r="TOI436" s="755"/>
      <c r="TOJ436" s="755"/>
      <c r="TOK436" s="755"/>
      <c r="TOL436" s="755"/>
      <c r="TOM436" s="755"/>
      <c r="TON436" s="755"/>
      <c r="TOO436" s="755"/>
      <c r="TOP436" s="755"/>
      <c r="TOQ436" s="755"/>
      <c r="TOR436" s="755"/>
      <c r="TOS436" s="755"/>
      <c r="TOT436" s="755"/>
      <c r="TOU436" s="755"/>
      <c r="TOV436" s="755"/>
      <c r="TOW436" s="755"/>
      <c r="TOX436" s="755"/>
      <c r="TOY436" s="755"/>
      <c r="TOZ436" s="755"/>
      <c r="TPA436" s="755"/>
      <c r="TPB436" s="755"/>
      <c r="TPC436" s="755"/>
      <c r="TPD436" s="755"/>
      <c r="TPE436" s="755"/>
      <c r="TPF436" s="755"/>
      <c r="TPG436" s="755"/>
      <c r="TPH436" s="755"/>
      <c r="TPI436" s="755"/>
      <c r="TPJ436" s="755"/>
      <c r="TPK436" s="755"/>
      <c r="TPL436" s="755"/>
      <c r="TPM436" s="755"/>
      <c r="TPN436" s="755"/>
      <c r="TPO436" s="755"/>
      <c r="TPP436" s="755"/>
      <c r="TPQ436" s="755"/>
      <c r="TPR436" s="755"/>
      <c r="TPS436" s="755"/>
      <c r="TPT436" s="755"/>
      <c r="TPU436" s="755"/>
      <c r="TPV436" s="755"/>
      <c r="TPW436" s="755"/>
      <c r="TPX436" s="755"/>
      <c r="TPY436" s="755"/>
      <c r="TPZ436" s="755"/>
      <c r="TQA436" s="755"/>
      <c r="TQB436" s="755"/>
      <c r="TQC436" s="755"/>
      <c r="TQD436" s="755"/>
      <c r="TQE436" s="755"/>
      <c r="TQF436" s="755"/>
      <c r="TQG436" s="755"/>
      <c r="TQH436" s="755"/>
      <c r="TQI436" s="755"/>
      <c r="TQJ436" s="755"/>
      <c r="TQK436" s="755"/>
      <c r="TQL436" s="755"/>
      <c r="TQM436" s="755"/>
      <c r="TQN436" s="755"/>
      <c r="TQO436" s="755"/>
      <c r="TQP436" s="755"/>
      <c r="TQQ436" s="755"/>
      <c r="TQR436" s="755"/>
      <c r="TQS436" s="755"/>
      <c r="TQT436" s="755"/>
      <c r="TQU436" s="755"/>
      <c r="TQV436" s="755"/>
      <c r="TQW436" s="755"/>
      <c r="TQX436" s="755"/>
      <c r="TQY436" s="755"/>
      <c r="TQZ436" s="755"/>
      <c r="TRA436" s="755"/>
      <c r="TRB436" s="755"/>
      <c r="TRC436" s="755"/>
      <c r="TRD436" s="755"/>
      <c r="TRE436" s="755"/>
      <c r="TRF436" s="755"/>
      <c r="TRG436" s="755"/>
      <c r="TRH436" s="755"/>
      <c r="TRI436" s="755"/>
      <c r="TRJ436" s="755"/>
      <c r="TRK436" s="755"/>
      <c r="TRL436" s="755"/>
      <c r="TRM436" s="755"/>
      <c r="TRN436" s="755"/>
      <c r="TRO436" s="755"/>
      <c r="TRP436" s="755"/>
      <c r="TRQ436" s="755"/>
      <c r="TRR436" s="755"/>
      <c r="TRS436" s="755"/>
      <c r="TRT436" s="755"/>
      <c r="TRU436" s="755"/>
      <c r="TRV436" s="755"/>
      <c r="TRW436" s="755"/>
      <c r="TRX436" s="755"/>
      <c r="TRY436" s="755"/>
      <c r="TRZ436" s="755"/>
      <c r="TSA436" s="755"/>
      <c r="TSB436" s="755"/>
      <c r="TSC436" s="755"/>
      <c r="TSD436" s="755"/>
      <c r="TSE436" s="755"/>
      <c r="TSF436" s="755"/>
      <c r="TSG436" s="755"/>
      <c r="TSH436" s="755"/>
      <c r="TSI436" s="755"/>
      <c r="TSJ436" s="755"/>
      <c r="TSK436" s="755"/>
      <c r="TSL436" s="755"/>
      <c r="TSM436" s="755"/>
      <c r="TSN436" s="755"/>
      <c r="TSO436" s="755"/>
      <c r="TSP436" s="755"/>
      <c r="TSQ436" s="755"/>
      <c r="TSR436" s="755"/>
      <c r="TSS436" s="755"/>
      <c r="TST436" s="755"/>
      <c r="TSU436" s="755"/>
      <c r="TSV436" s="755"/>
      <c r="TSW436" s="755"/>
      <c r="TSX436" s="755"/>
      <c r="TSY436" s="755"/>
      <c r="TSZ436" s="755"/>
      <c r="TTA436" s="755"/>
      <c r="TTB436" s="755"/>
      <c r="TTC436" s="755"/>
      <c r="TTD436" s="755"/>
      <c r="TTE436" s="755"/>
      <c r="TTF436" s="755"/>
      <c r="TTG436" s="755"/>
      <c r="TTH436" s="755"/>
      <c r="TTI436" s="755"/>
      <c r="TTJ436" s="755"/>
      <c r="TTK436" s="755"/>
      <c r="TTL436" s="755"/>
      <c r="TTM436" s="755"/>
      <c r="TTN436" s="755"/>
      <c r="TTO436" s="755"/>
      <c r="TTP436" s="755"/>
      <c r="TTQ436" s="755"/>
      <c r="TTR436" s="755"/>
      <c r="TTS436" s="755"/>
      <c r="TTT436" s="755"/>
      <c r="TTU436" s="755"/>
      <c r="TTV436" s="755"/>
      <c r="TTW436" s="755"/>
      <c r="TTX436" s="755"/>
      <c r="TTY436" s="755"/>
      <c r="TTZ436" s="755"/>
      <c r="TUA436" s="755"/>
      <c r="TUB436" s="755"/>
      <c r="TUC436" s="755"/>
      <c r="TUD436" s="755"/>
      <c r="TUE436" s="755"/>
      <c r="TUF436" s="755"/>
      <c r="TUG436" s="755"/>
      <c r="TUH436" s="755"/>
      <c r="TUI436" s="755"/>
      <c r="TUJ436" s="755"/>
      <c r="TUK436" s="755"/>
      <c r="TUL436" s="755"/>
      <c r="TUM436" s="755"/>
      <c r="TUN436" s="755"/>
      <c r="TUO436" s="755"/>
      <c r="TUP436" s="755"/>
      <c r="TUQ436" s="755"/>
      <c r="TUR436" s="755"/>
      <c r="TUS436" s="755"/>
      <c r="TUT436" s="755"/>
      <c r="TUU436" s="755"/>
      <c r="TUV436" s="755"/>
      <c r="TUW436" s="755"/>
      <c r="TUX436" s="755"/>
      <c r="TUY436" s="755"/>
      <c r="TUZ436" s="755"/>
      <c r="TVA436" s="755"/>
      <c r="TVB436" s="755"/>
      <c r="TVC436" s="755"/>
      <c r="TVD436" s="755"/>
      <c r="TVE436" s="755"/>
      <c r="TVF436" s="755"/>
      <c r="TVG436" s="755"/>
      <c r="TVH436" s="755"/>
      <c r="TVI436" s="755"/>
      <c r="TVJ436" s="755"/>
      <c r="TVK436" s="755"/>
      <c r="TVL436" s="755"/>
      <c r="TVM436" s="755"/>
      <c r="TVN436" s="755"/>
      <c r="TVO436" s="755"/>
      <c r="TVP436" s="755"/>
      <c r="TVQ436" s="755"/>
      <c r="TVR436" s="755"/>
      <c r="TVS436" s="755"/>
      <c r="TVT436" s="755"/>
      <c r="TVU436" s="755"/>
      <c r="TVV436" s="755"/>
      <c r="TVW436" s="755"/>
      <c r="TVX436" s="755"/>
      <c r="TVY436" s="755"/>
      <c r="TVZ436" s="755"/>
      <c r="TWA436" s="755"/>
      <c r="TWB436" s="755"/>
      <c r="TWC436" s="755"/>
      <c r="TWD436" s="755"/>
      <c r="TWE436" s="755"/>
      <c r="TWF436" s="755"/>
      <c r="TWG436" s="755"/>
      <c r="TWH436" s="755"/>
      <c r="TWI436" s="755"/>
      <c r="TWJ436" s="755"/>
      <c r="TWK436" s="755"/>
      <c r="TWL436" s="755"/>
      <c r="TWM436" s="755"/>
      <c r="TWN436" s="755"/>
      <c r="TWO436" s="755"/>
      <c r="TWP436" s="755"/>
      <c r="TWQ436" s="755"/>
      <c r="TWR436" s="755"/>
      <c r="TWS436" s="755"/>
      <c r="TWT436" s="755"/>
      <c r="TWU436" s="755"/>
      <c r="TWV436" s="755"/>
      <c r="TWW436" s="755"/>
      <c r="TWX436" s="755"/>
      <c r="TWY436" s="755"/>
      <c r="TWZ436" s="755"/>
      <c r="TXA436" s="755"/>
      <c r="TXB436" s="755"/>
      <c r="TXC436" s="755"/>
      <c r="TXD436" s="755"/>
      <c r="TXE436" s="755"/>
      <c r="TXF436" s="755"/>
      <c r="TXG436" s="755"/>
      <c r="TXH436" s="755"/>
      <c r="TXI436" s="755"/>
      <c r="TXJ436" s="755"/>
      <c r="TXK436" s="755"/>
      <c r="TXL436" s="755"/>
      <c r="TXM436" s="755"/>
      <c r="TXN436" s="755"/>
      <c r="TXO436" s="755"/>
      <c r="TXP436" s="755"/>
      <c r="TXQ436" s="755"/>
      <c r="TXR436" s="755"/>
      <c r="TXS436" s="755"/>
      <c r="TXT436" s="755"/>
      <c r="TXU436" s="755"/>
      <c r="TXV436" s="755"/>
      <c r="TXW436" s="755"/>
      <c r="TXX436" s="755"/>
      <c r="TXY436" s="755"/>
      <c r="TXZ436" s="755"/>
      <c r="TYA436" s="755"/>
      <c r="TYB436" s="755"/>
      <c r="TYC436" s="755"/>
      <c r="TYD436" s="755"/>
      <c r="TYE436" s="755"/>
      <c r="TYF436" s="755"/>
      <c r="TYG436" s="755"/>
      <c r="TYH436" s="755"/>
      <c r="TYI436" s="755"/>
      <c r="TYJ436" s="755"/>
      <c r="TYK436" s="755"/>
      <c r="TYL436" s="755"/>
      <c r="TYM436" s="755"/>
      <c r="TYN436" s="755"/>
      <c r="TYO436" s="755"/>
      <c r="TYP436" s="755"/>
      <c r="TYQ436" s="755"/>
      <c r="TYR436" s="755"/>
      <c r="TYS436" s="755"/>
      <c r="TYT436" s="755"/>
      <c r="TYU436" s="755"/>
      <c r="TYV436" s="755"/>
      <c r="TYW436" s="755"/>
      <c r="TYX436" s="755"/>
      <c r="TYY436" s="755"/>
      <c r="TYZ436" s="755"/>
      <c r="TZA436" s="755"/>
      <c r="TZB436" s="755"/>
      <c r="TZC436" s="755"/>
      <c r="TZD436" s="755"/>
      <c r="TZE436" s="755"/>
      <c r="TZF436" s="755"/>
      <c r="TZG436" s="755"/>
      <c r="TZH436" s="755"/>
      <c r="TZI436" s="755"/>
      <c r="TZJ436" s="755"/>
      <c r="TZK436" s="755"/>
      <c r="TZL436" s="755"/>
      <c r="TZM436" s="755"/>
      <c r="TZN436" s="755"/>
      <c r="TZO436" s="755"/>
      <c r="TZP436" s="755"/>
      <c r="TZQ436" s="755"/>
      <c r="TZR436" s="755"/>
      <c r="TZS436" s="755"/>
      <c r="TZT436" s="755"/>
      <c r="TZU436" s="755"/>
      <c r="TZV436" s="755"/>
      <c r="TZW436" s="755"/>
      <c r="TZX436" s="755"/>
      <c r="TZY436" s="755"/>
      <c r="TZZ436" s="755"/>
      <c r="UAA436" s="755"/>
      <c r="UAB436" s="755"/>
      <c r="UAC436" s="755"/>
      <c r="UAD436" s="755"/>
      <c r="UAE436" s="755"/>
      <c r="UAF436" s="755"/>
      <c r="UAG436" s="755"/>
      <c r="UAH436" s="755"/>
      <c r="UAI436" s="755"/>
      <c r="UAJ436" s="755"/>
      <c r="UAK436" s="755"/>
      <c r="UAL436" s="755"/>
      <c r="UAM436" s="755"/>
      <c r="UAN436" s="755"/>
      <c r="UAO436" s="755"/>
      <c r="UAP436" s="755"/>
      <c r="UAQ436" s="755"/>
      <c r="UAR436" s="755"/>
      <c r="UAS436" s="755"/>
      <c r="UAT436" s="755"/>
      <c r="UAU436" s="755"/>
      <c r="UAV436" s="755"/>
      <c r="UAW436" s="755"/>
      <c r="UAX436" s="755"/>
      <c r="UAY436" s="755"/>
      <c r="UAZ436" s="755"/>
      <c r="UBA436" s="755"/>
      <c r="UBB436" s="755"/>
      <c r="UBC436" s="755"/>
      <c r="UBD436" s="755"/>
      <c r="UBE436" s="755"/>
      <c r="UBF436" s="755"/>
      <c r="UBG436" s="755"/>
      <c r="UBH436" s="755"/>
      <c r="UBI436" s="755"/>
      <c r="UBJ436" s="755"/>
      <c r="UBK436" s="755"/>
      <c r="UBL436" s="755"/>
      <c r="UBM436" s="755"/>
      <c r="UBN436" s="755"/>
      <c r="UBO436" s="755"/>
      <c r="UBP436" s="755"/>
      <c r="UBQ436" s="755"/>
      <c r="UBR436" s="755"/>
      <c r="UBS436" s="755"/>
      <c r="UBT436" s="755"/>
      <c r="UBU436" s="755"/>
      <c r="UBV436" s="755"/>
      <c r="UBW436" s="755"/>
      <c r="UBX436" s="755"/>
      <c r="UBY436" s="755"/>
      <c r="UBZ436" s="755"/>
      <c r="UCA436" s="755"/>
      <c r="UCB436" s="755"/>
      <c r="UCC436" s="755"/>
      <c r="UCD436" s="755"/>
      <c r="UCE436" s="755"/>
      <c r="UCF436" s="755"/>
      <c r="UCG436" s="755"/>
      <c r="UCH436" s="755"/>
      <c r="UCI436" s="755"/>
      <c r="UCJ436" s="755"/>
      <c r="UCK436" s="755"/>
      <c r="UCL436" s="755"/>
      <c r="UCM436" s="755"/>
      <c r="UCN436" s="755"/>
      <c r="UCO436" s="755"/>
      <c r="UCP436" s="755"/>
      <c r="UCQ436" s="755"/>
      <c r="UCR436" s="755"/>
      <c r="UCS436" s="755"/>
      <c r="UCT436" s="755"/>
      <c r="UCU436" s="755"/>
      <c r="UCV436" s="755"/>
      <c r="UCW436" s="755"/>
      <c r="UCX436" s="755"/>
      <c r="UCY436" s="755"/>
      <c r="UCZ436" s="755"/>
      <c r="UDA436" s="755"/>
      <c r="UDB436" s="755"/>
      <c r="UDC436" s="755"/>
      <c r="UDD436" s="755"/>
      <c r="UDE436" s="755"/>
      <c r="UDF436" s="755"/>
      <c r="UDG436" s="755"/>
      <c r="UDH436" s="755"/>
      <c r="UDI436" s="755"/>
      <c r="UDJ436" s="755"/>
      <c r="UDK436" s="755"/>
      <c r="UDL436" s="755"/>
      <c r="UDM436" s="755"/>
      <c r="UDN436" s="755"/>
      <c r="UDO436" s="755"/>
      <c r="UDP436" s="755"/>
      <c r="UDQ436" s="755"/>
      <c r="UDR436" s="755"/>
      <c r="UDS436" s="755"/>
      <c r="UDT436" s="755"/>
      <c r="UDU436" s="755"/>
      <c r="UDV436" s="755"/>
      <c r="UDW436" s="755"/>
      <c r="UDX436" s="755"/>
      <c r="UDY436" s="755"/>
      <c r="UDZ436" s="755"/>
      <c r="UEA436" s="755"/>
      <c r="UEB436" s="755"/>
      <c r="UEC436" s="755"/>
      <c r="UED436" s="755"/>
      <c r="UEE436" s="755"/>
      <c r="UEF436" s="755"/>
      <c r="UEG436" s="755"/>
      <c r="UEH436" s="755"/>
      <c r="UEI436" s="755"/>
      <c r="UEJ436" s="755"/>
      <c r="UEK436" s="755"/>
      <c r="UEL436" s="755"/>
      <c r="UEM436" s="755"/>
      <c r="UEN436" s="755"/>
      <c r="UEO436" s="755"/>
      <c r="UEP436" s="755"/>
      <c r="UEQ436" s="755"/>
      <c r="UER436" s="755"/>
      <c r="UES436" s="755"/>
      <c r="UET436" s="755"/>
      <c r="UEU436" s="755"/>
      <c r="UEV436" s="755"/>
      <c r="UEW436" s="755"/>
      <c r="UEX436" s="755"/>
      <c r="UEY436" s="755"/>
      <c r="UEZ436" s="755"/>
      <c r="UFA436" s="755"/>
      <c r="UFB436" s="755"/>
      <c r="UFC436" s="755"/>
      <c r="UFD436" s="755"/>
      <c r="UFE436" s="755"/>
      <c r="UFF436" s="755"/>
      <c r="UFG436" s="755"/>
      <c r="UFH436" s="755"/>
      <c r="UFI436" s="755"/>
      <c r="UFJ436" s="755"/>
      <c r="UFK436" s="755"/>
      <c r="UFL436" s="755"/>
      <c r="UFM436" s="755"/>
      <c r="UFN436" s="755"/>
      <c r="UFO436" s="755"/>
      <c r="UFP436" s="755"/>
      <c r="UFQ436" s="755"/>
      <c r="UFR436" s="755"/>
      <c r="UFS436" s="755"/>
      <c r="UFT436" s="755"/>
      <c r="UFU436" s="755"/>
      <c r="UFV436" s="755"/>
      <c r="UFW436" s="755"/>
      <c r="UFX436" s="755"/>
      <c r="UFY436" s="755"/>
      <c r="UFZ436" s="755"/>
      <c r="UGA436" s="755"/>
      <c r="UGB436" s="755"/>
      <c r="UGC436" s="755"/>
      <c r="UGD436" s="755"/>
      <c r="UGE436" s="755"/>
      <c r="UGF436" s="755"/>
      <c r="UGG436" s="755"/>
      <c r="UGH436" s="755"/>
      <c r="UGI436" s="755"/>
      <c r="UGJ436" s="755"/>
      <c r="UGK436" s="755"/>
      <c r="UGL436" s="755"/>
      <c r="UGM436" s="755"/>
      <c r="UGN436" s="755"/>
      <c r="UGO436" s="755"/>
      <c r="UGP436" s="755"/>
      <c r="UGQ436" s="755"/>
      <c r="UGR436" s="755"/>
      <c r="UGS436" s="755"/>
      <c r="UGT436" s="755"/>
      <c r="UGU436" s="755"/>
      <c r="UGV436" s="755"/>
      <c r="UGW436" s="755"/>
      <c r="UGX436" s="755"/>
      <c r="UGY436" s="755"/>
      <c r="UGZ436" s="755"/>
      <c r="UHA436" s="755"/>
      <c r="UHB436" s="755"/>
      <c r="UHC436" s="755"/>
      <c r="UHD436" s="755"/>
      <c r="UHE436" s="755"/>
      <c r="UHF436" s="755"/>
      <c r="UHG436" s="755"/>
      <c r="UHH436" s="755"/>
      <c r="UHI436" s="755"/>
      <c r="UHJ436" s="755"/>
      <c r="UHK436" s="755"/>
      <c r="UHL436" s="755"/>
      <c r="UHM436" s="755"/>
      <c r="UHN436" s="755"/>
      <c r="UHO436" s="755"/>
      <c r="UHP436" s="755"/>
      <c r="UHQ436" s="755"/>
      <c r="UHR436" s="755"/>
      <c r="UHS436" s="755"/>
      <c r="UHT436" s="755"/>
      <c r="UHU436" s="755"/>
      <c r="UHV436" s="755"/>
      <c r="UHW436" s="755"/>
      <c r="UHX436" s="755"/>
      <c r="UHY436" s="755"/>
      <c r="UHZ436" s="755"/>
      <c r="UIA436" s="755"/>
      <c r="UIB436" s="755"/>
      <c r="UIC436" s="755"/>
      <c r="UID436" s="755"/>
      <c r="UIE436" s="755"/>
      <c r="UIF436" s="755"/>
      <c r="UIG436" s="755"/>
      <c r="UIH436" s="755"/>
      <c r="UII436" s="755"/>
      <c r="UIJ436" s="755"/>
      <c r="UIK436" s="755"/>
      <c r="UIL436" s="755"/>
      <c r="UIM436" s="755"/>
      <c r="UIN436" s="755"/>
      <c r="UIO436" s="755"/>
      <c r="UIP436" s="755"/>
      <c r="UIQ436" s="755"/>
      <c r="UIR436" s="755"/>
      <c r="UIS436" s="755"/>
      <c r="UIT436" s="755"/>
      <c r="UIU436" s="755"/>
      <c r="UIV436" s="755"/>
      <c r="UIW436" s="755"/>
      <c r="UIX436" s="755"/>
      <c r="UIY436" s="755"/>
      <c r="UIZ436" s="755"/>
      <c r="UJA436" s="755"/>
      <c r="UJB436" s="755"/>
      <c r="UJC436" s="755"/>
      <c r="UJD436" s="755"/>
      <c r="UJE436" s="755"/>
      <c r="UJF436" s="755"/>
      <c r="UJG436" s="755"/>
      <c r="UJH436" s="755"/>
      <c r="UJI436" s="755"/>
      <c r="UJJ436" s="755"/>
      <c r="UJK436" s="755"/>
      <c r="UJL436" s="755"/>
      <c r="UJM436" s="755"/>
      <c r="UJN436" s="755"/>
      <c r="UJO436" s="755"/>
      <c r="UJP436" s="755"/>
      <c r="UJQ436" s="755"/>
      <c r="UJR436" s="755"/>
      <c r="UJS436" s="755"/>
      <c r="UJT436" s="755"/>
      <c r="UJU436" s="755"/>
      <c r="UJV436" s="755"/>
      <c r="UJW436" s="755"/>
      <c r="UJX436" s="755"/>
      <c r="UJY436" s="755"/>
      <c r="UJZ436" s="755"/>
      <c r="UKA436" s="755"/>
      <c r="UKB436" s="755"/>
      <c r="UKC436" s="755"/>
      <c r="UKD436" s="755"/>
      <c r="UKE436" s="755"/>
      <c r="UKF436" s="755"/>
      <c r="UKG436" s="755"/>
      <c r="UKH436" s="755"/>
      <c r="UKI436" s="755"/>
      <c r="UKJ436" s="755"/>
      <c r="UKK436" s="755"/>
      <c r="UKL436" s="755"/>
      <c r="UKM436" s="755"/>
      <c r="UKN436" s="755"/>
      <c r="UKO436" s="755"/>
      <c r="UKP436" s="755"/>
      <c r="UKQ436" s="755"/>
      <c r="UKR436" s="755"/>
      <c r="UKS436" s="755"/>
      <c r="UKT436" s="755"/>
      <c r="UKU436" s="755"/>
      <c r="UKV436" s="755"/>
      <c r="UKW436" s="755"/>
      <c r="UKX436" s="755"/>
      <c r="UKY436" s="755"/>
      <c r="UKZ436" s="755"/>
      <c r="ULA436" s="755"/>
      <c r="ULB436" s="755"/>
      <c r="ULC436" s="755"/>
      <c r="ULD436" s="755"/>
      <c r="ULE436" s="755"/>
      <c r="ULF436" s="755"/>
      <c r="ULG436" s="755"/>
      <c r="ULH436" s="755"/>
      <c r="ULI436" s="755"/>
      <c r="ULJ436" s="755"/>
      <c r="ULK436" s="755"/>
      <c r="ULL436" s="755"/>
      <c r="ULM436" s="755"/>
      <c r="ULN436" s="755"/>
      <c r="ULO436" s="755"/>
      <c r="ULP436" s="755"/>
      <c r="ULQ436" s="755"/>
      <c r="ULR436" s="755"/>
      <c r="ULS436" s="755"/>
      <c r="ULT436" s="755"/>
      <c r="ULU436" s="755"/>
      <c r="ULV436" s="755"/>
      <c r="ULW436" s="755"/>
      <c r="ULX436" s="755"/>
      <c r="ULY436" s="755"/>
      <c r="ULZ436" s="755"/>
      <c r="UMA436" s="755"/>
      <c r="UMB436" s="755"/>
      <c r="UMC436" s="755"/>
      <c r="UMD436" s="755"/>
      <c r="UME436" s="755"/>
      <c r="UMF436" s="755"/>
      <c r="UMG436" s="755"/>
      <c r="UMH436" s="755"/>
      <c r="UMI436" s="755"/>
      <c r="UMJ436" s="755"/>
      <c r="UMK436" s="755"/>
      <c r="UML436" s="755"/>
      <c r="UMM436" s="755"/>
      <c r="UMN436" s="755"/>
      <c r="UMO436" s="755"/>
      <c r="UMP436" s="755"/>
      <c r="UMQ436" s="755"/>
      <c r="UMR436" s="755"/>
      <c r="UMS436" s="755"/>
      <c r="UMT436" s="755"/>
      <c r="UMU436" s="755"/>
      <c r="UMV436" s="755"/>
      <c r="UMW436" s="755"/>
      <c r="UMX436" s="755"/>
      <c r="UMY436" s="755"/>
      <c r="UMZ436" s="755"/>
      <c r="UNA436" s="755"/>
      <c r="UNB436" s="755"/>
      <c r="UNC436" s="755"/>
      <c r="UND436" s="755"/>
      <c r="UNE436" s="755"/>
      <c r="UNF436" s="755"/>
      <c r="UNG436" s="755"/>
      <c r="UNH436" s="755"/>
      <c r="UNI436" s="755"/>
      <c r="UNJ436" s="755"/>
      <c r="UNK436" s="755"/>
      <c r="UNL436" s="755"/>
      <c r="UNM436" s="755"/>
      <c r="UNN436" s="755"/>
      <c r="UNO436" s="755"/>
      <c r="UNP436" s="755"/>
      <c r="UNQ436" s="755"/>
      <c r="UNR436" s="755"/>
      <c r="UNS436" s="755"/>
      <c r="UNT436" s="755"/>
      <c r="UNU436" s="755"/>
      <c r="UNV436" s="755"/>
      <c r="UNW436" s="755"/>
      <c r="UNX436" s="755"/>
      <c r="UNY436" s="755"/>
      <c r="UNZ436" s="755"/>
      <c r="UOA436" s="755"/>
      <c r="UOB436" s="755"/>
      <c r="UOC436" s="755"/>
      <c r="UOD436" s="755"/>
      <c r="UOE436" s="755"/>
      <c r="UOF436" s="755"/>
      <c r="UOG436" s="755"/>
      <c r="UOH436" s="755"/>
      <c r="UOI436" s="755"/>
      <c r="UOJ436" s="755"/>
      <c r="UOK436" s="755"/>
      <c r="UOL436" s="755"/>
      <c r="UOM436" s="755"/>
      <c r="UON436" s="755"/>
      <c r="UOO436" s="755"/>
      <c r="UOP436" s="755"/>
      <c r="UOQ436" s="755"/>
      <c r="UOR436" s="755"/>
      <c r="UOS436" s="755"/>
      <c r="UOT436" s="755"/>
      <c r="UOU436" s="755"/>
      <c r="UOV436" s="755"/>
      <c r="UOW436" s="755"/>
      <c r="UOX436" s="755"/>
      <c r="UOY436" s="755"/>
      <c r="UOZ436" s="755"/>
      <c r="UPA436" s="755"/>
      <c r="UPB436" s="755"/>
      <c r="UPC436" s="755"/>
      <c r="UPD436" s="755"/>
      <c r="UPE436" s="755"/>
      <c r="UPF436" s="755"/>
      <c r="UPG436" s="755"/>
      <c r="UPH436" s="755"/>
      <c r="UPI436" s="755"/>
      <c r="UPJ436" s="755"/>
      <c r="UPK436" s="755"/>
      <c r="UPL436" s="755"/>
      <c r="UPM436" s="755"/>
      <c r="UPN436" s="755"/>
      <c r="UPO436" s="755"/>
      <c r="UPP436" s="755"/>
      <c r="UPQ436" s="755"/>
      <c r="UPR436" s="755"/>
      <c r="UPS436" s="755"/>
      <c r="UPT436" s="755"/>
      <c r="UPU436" s="755"/>
      <c r="UPV436" s="755"/>
      <c r="UPW436" s="755"/>
      <c r="UPX436" s="755"/>
      <c r="UPY436" s="755"/>
      <c r="UPZ436" s="755"/>
      <c r="UQA436" s="755"/>
      <c r="UQB436" s="755"/>
      <c r="UQC436" s="755"/>
      <c r="UQD436" s="755"/>
      <c r="UQE436" s="755"/>
      <c r="UQF436" s="755"/>
      <c r="UQG436" s="755"/>
      <c r="UQH436" s="755"/>
      <c r="UQI436" s="755"/>
      <c r="UQJ436" s="755"/>
      <c r="UQK436" s="755"/>
      <c r="UQL436" s="755"/>
      <c r="UQM436" s="755"/>
      <c r="UQN436" s="755"/>
      <c r="UQO436" s="755"/>
      <c r="UQP436" s="755"/>
      <c r="UQQ436" s="755"/>
      <c r="UQR436" s="755"/>
      <c r="UQS436" s="755"/>
      <c r="UQT436" s="755"/>
      <c r="UQU436" s="755"/>
      <c r="UQV436" s="755"/>
      <c r="UQW436" s="755"/>
      <c r="UQX436" s="755"/>
      <c r="UQY436" s="755"/>
      <c r="UQZ436" s="755"/>
      <c r="URA436" s="755"/>
      <c r="URB436" s="755"/>
      <c r="URC436" s="755"/>
      <c r="URD436" s="755"/>
      <c r="URE436" s="755"/>
      <c r="URF436" s="755"/>
      <c r="URG436" s="755"/>
      <c r="URH436" s="755"/>
      <c r="URI436" s="755"/>
      <c r="URJ436" s="755"/>
      <c r="URK436" s="755"/>
      <c r="URL436" s="755"/>
      <c r="URM436" s="755"/>
      <c r="URN436" s="755"/>
      <c r="URO436" s="755"/>
      <c r="URP436" s="755"/>
      <c r="URQ436" s="755"/>
      <c r="URR436" s="755"/>
      <c r="URS436" s="755"/>
      <c r="URT436" s="755"/>
      <c r="URU436" s="755"/>
      <c r="URV436" s="755"/>
      <c r="URW436" s="755"/>
      <c r="URX436" s="755"/>
      <c r="URY436" s="755"/>
      <c r="URZ436" s="755"/>
      <c r="USA436" s="755"/>
      <c r="USB436" s="755"/>
      <c r="USC436" s="755"/>
      <c r="USD436" s="755"/>
      <c r="USE436" s="755"/>
      <c r="USF436" s="755"/>
      <c r="USG436" s="755"/>
      <c r="USH436" s="755"/>
      <c r="USI436" s="755"/>
      <c r="USJ436" s="755"/>
      <c r="USK436" s="755"/>
      <c r="USL436" s="755"/>
      <c r="USM436" s="755"/>
      <c r="USN436" s="755"/>
      <c r="USO436" s="755"/>
      <c r="USP436" s="755"/>
      <c r="USQ436" s="755"/>
      <c r="USR436" s="755"/>
      <c r="USS436" s="755"/>
      <c r="UST436" s="755"/>
      <c r="USU436" s="755"/>
      <c r="USV436" s="755"/>
      <c r="USW436" s="755"/>
      <c r="USX436" s="755"/>
      <c r="USY436" s="755"/>
      <c r="USZ436" s="755"/>
      <c r="UTA436" s="755"/>
      <c r="UTB436" s="755"/>
      <c r="UTC436" s="755"/>
      <c r="UTD436" s="755"/>
      <c r="UTE436" s="755"/>
      <c r="UTF436" s="755"/>
      <c r="UTG436" s="755"/>
      <c r="UTH436" s="755"/>
      <c r="UTI436" s="755"/>
      <c r="UTJ436" s="755"/>
      <c r="UTK436" s="755"/>
      <c r="UTL436" s="755"/>
      <c r="UTM436" s="755"/>
      <c r="UTN436" s="755"/>
      <c r="UTO436" s="755"/>
      <c r="UTP436" s="755"/>
      <c r="UTQ436" s="755"/>
      <c r="UTR436" s="755"/>
      <c r="UTS436" s="755"/>
      <c r="UTT436" s="755"/>
      <c r="UTU436" s="755"/>
      <c r="UTV436" s="755"/>
      <c r="UTW436" s="755"/>
      <c r="UTX436" s="755"/>
      <c r="UTY436" s="755"/>
      <c r="UTZ436" s="755"/>
      <c r="UUA436" s="755"/>
      <c r="UUB436" s="755"/>
      <c r="UUC436" s="755"/>
      <c r="UUD436" s="755"/>
      <c r="UUE436" s="755"/>
      <c r="UUF436" s="755"/>
      <c r="UUG436" s="755"/>
      <c r="UUH436" s="755"/>
      <c r="UUI436" s="755"/>
      <c r="UUJ436" s="755"/>
      <c r="UUK436" s="755"/>
      <c r="UUL436" s="755"/>
      <c r="UUM436" s="755"/>
      <c r="UUN436" s="755"/>
      <c r="UUO436" s="755"/>
      <c r="UUP436" s="755"/>
      <c r="UUQ436" s="755"/>
      <c r="UUR436" s="755"/>
      <c r="UUS436" s="755"/>
      <c r="UUT436" s="755"/>
      <c r="UUU436" s="755"/>
      <c r="UUV436" s="755"/>
      <c r="UUW436" s="755"/>
      <c r="UUX436" s="755"/>
      <c r="UUY436" s="755"/>
      <c r="UUZ436" s="755"/>
      <c r="UVA436" s="755"/>
      <c r="UVB436" s="755"/>
      <c r="UVC436" s="755"/>
      <c r="UVD436" s="755"/>
      <c r="UVE436" s="755"/>
      <c r="UVF436" s="755"/>
      <c r="UVG436" s="755"/>
      <c r="UVH436" s="755"/>
      <c r="UVI436" s="755"/>
      <c r="UVJ436" s="755"/>
      <c r="UVK436" s="755"/>
      <c r="UVL436" s="755"/>
      <c r="UVM436" s="755"/>
      <c r="UVN436" s="755"/>
      <c r="UVO436" s="755"/>
      <c r="UVP436" s="755"/>
      <c r="UVQ436" s="755"/>
      <c r="UVR436" s="755"/>
      <c r="UVS436" s="755"/>
      <c r="UVT436" s="755"/>
      <c r="UVU436" s="755"/>
      <c r="UVV436" s="755"/>
      <c r="UVW436" s="755"/>
      <c r="UVX436" s="755"/>
      <c r="UVY436" s="755"/>
      <c r="UVZ436" s="755"/>
      <c r="UWA436" s="755"/>
      <c r="UWB436" s="755"/>
      <c r="UWC436" s="755"/>
      <c r="UWD436" s="755"/>
      <c r="UWE436" s="755"/>
      <c r="UWF436" s="755"/>
      <c r="UWG436" s="755"/>
      <c r="UWH436" s="755"/>
      <c r="UWI436" s="755"/>
      <c r="UWJ436" s="755"/>
      <c r="UWK436" s="755"/>
      <c r="UWL436" s="755"/>
      <c r="UWM436" s="755"/>
      <c r="UWN436" s="755"/>
      <c r="UWO436" s="755"/>
      <c r="UWP436" s="755"/>
      <c r="UWQ436" s="755"/>
      <c r="UWR436" s="755"/>
      <c r="UWS436" s="755"/>
      <c r="UWT436" s="755"/>
      <c r="UWU436" s="755"/>
      <c r="UWV436" s="755"/>
      <c r="UWW436" s="755"/>
      <c r="UWX436" s="755"/>
      <c r="UWY436" s="755"/>
      <c r="UWZ436" s="755"/>
      <c r="UXA436" s="755"/>
      <c r="UXB436" s="755"/>
      <c r="UXC436" s="755"/>
      <c r="UXD436" s="755"/>
      <c r="UXE436" s="755"/>
      <c r="UXF436" s="755"/>
      <c r="UXG436" s="755"/>
      <c r="UXH436" s="755"/>
      <c r="UXI436" s="755"/>
      <c r="UXJ436" s="755"/>
      <c r="UXK436" s="755"/>
      <c r="UXL436" s="755"/>
      <c r="UXM436" s="755"/>
      <c r="UXN436" s="755"/>
      <c r="UXO436" s="755"/>
      <c r="UXP436" s="755"/>
      <c r="UXQ436" s="755"/>
      <c r="UXR436" s="755"/>
      <c r="UXS436" s="755"/>
      <c r="UXT436" s="755"/>
      <c r="UXU436" s="755"/>
      <c r="UXV436" s="755"/>
      <c r="UXW436" s="755"/>
      <c r="UXX436" s="755"/>
      <c r="UXY436" s="755"/>
      <c r="UXZ436" s="755"/>
      <c r="UYA436" s="755"/>
      <c r="UYB436" s="755"/>
      <c r="UYC436" s="755"/>
      <c r="UYD436" s="755"/>
      <c r="UYE436" s="755"/>
      <c r="UYF436" s="755"/>
      <c r="UYG436" s="755"/>
      <c r="UYH436" s="755"/>
      <c r="UYI436" s="755"/>
      <c r="UYJ436" s="755"/>
      <c r="UYK436" s="755"/>
      <c r="UYL436" s="755"/>
      <c r="UYM436" s="755"/>
      <c r="UYN436" s="755"/>
      <c r="UYO436" s="755"/>
      <c r="UYP436" s="755"/>
      <c r="UYQ436" s="755"/>
      <c r="UYR436" s="755"/>
      <c r="UYS436" s="755"/>
      <c r="UYT436" s="755"/>
      <c r="UYU436" s="755"/>
      <c r="UYV436" s="755"/>
      <c r="UYW436" s="755"/>
      <c r="UYX436" s="755"/>
      <c r="UYY436" s="755"/>
      <c r="UYZ436" s="755"/>
      <c r="UZA436" s="755"/>
      <c r="UZB436" s="755"/>
      <c r="UZC436" s="755"/>
      <c r="UZD436" s="755"/>
      <c r="UZE436" s="755"/>
      <c r="UZF436" s="755"/>
      <c r="UZG436" s="755"/>
      <c r="UZH436" s="755"/>
      <c r="UZI436" s="755"/>
      <c r="UZJ436" s="755"/>
      <c r="UZK436" s="755"/>
      <c r="UZL436" s="755"/>
      <c r="UZM436" s="755"/>
      <c r="UZN436" s="755"/>
      <c r="UZO436" s="755"/>
      <c r="UZP436" s="755"/>
      <c r="UZQ436" s="755"/>
      <c r="UZR436" s="755"/>
      <c r="UZS436" s="755"/>
      <c r="UZT436" s="755"/>
      <c r="UZU436" s="755"/>
      <c r="UZV436" s="755"/>
      <c r="UZW436" s="755"/>
      <c r="UZX436" s="755"/>
      <c r="UZY436" s="755"/>
      <c r="UZZ436" s="755"/>
      <c r="VAA436" s="755"/>
      <c r="VAB436" s="755"/>
      <c r="VAC436" s="755"/>
      <c r="VAD436" s="755"/>
      <c r="VAE436" s="755"/>
      <c r="VAF436" s="755"/>
      <c r="VAG436" s="755"/>
      <c r="VAH436" s="755"/>
      <c r="VAI436" s="755"/>
      <c r="VAJ436" s="755"/>
      <c r="VAK436" s="755"/>
      <c r="VAL436" s="755"/>
      <c r="VAM436" s="755"/>
      <c r="VAN436" s="755"/>
      <c r="VAO436" s="755"/>
      <c r="VAP436" s="755"/>
      <c r="VAQ436" s="755"/>
      <c r="VAR436" s="755"/>
      <c r="VAS436" s="755"/>
      <c r="VAT436" s="755"/>
      <c r="VAU436" s="755"/>
      <c r="VAV436" s="755"/>
      <c r="VAW436" s="755"/>
      <c r="VAX436" s="755"/>
      <c r="VAY436" s="755"/>
      <c r="VAZ436" s="755"/>
      <c r="VBA436" s="755"/>
      <c r="VBB436" s="755"/>
      <c r="VBC436" s="755"/>
      <c r="VBD436" s="755"/>
      <c r="VBE436" s="755"/>
      <c r="VBF436" s="755"/>
      <c r="VBG436" s="755"/>
      <c r="VBH436" s="755"/>
      <c r="VBI436" s="755"/>
      <c r="VBJ436" s="755"/>
      <c r="VBK436" s="755"/>
      <c r="VBL436" s="755"/>
      <c r="VBM436" s="755"/>
      <c r="VBN436" s="755"/>
      <c r="VBO436" s="755"/>
      <c r="VBP436" s="755"/>
      <c r="VBQ436" s="755"/>
      <c r="VBR436" s="755"/>
      <c r="VBS436" s="755"/>
      <c r="VBT436" s="755"/>
      <c r="VBU436" s="755"/>
      <c r="VBV436" s="755"/>
      <c r="VBW436" s="755"/>
      <c r="VBX436" s="755"/>
      <c r="VBY436" s="755"/>
      <c r="VBZ436" s="755"/>
      <c r="VCA436" s="755"/>
      <c r="VCB436" s="755"/>
      <c r="VCC436" s="755"/>
      <c r="VCD436" s="755"/>
      <c r="VCE436" s="755"/>
      <c r="VCF436" s="755"/>
      <c r="VCG436" s="755"/>
      <c r="VCH436" s="755"/>
      <c r="VCI436" s="755"/>
      <c r="VCJ436" s="755"/>
      <c r="VCK436" s="755"/>
      <c r="VCL436" s="755"/>
      <c r="VCM436" s="755"/>
      <c r="VCN436" s="755"/>
      <c r="VCO436" s="755"/>
      <c r="VCP436" s="755"/>
      <c r="VCQ436" s="755"/>
      <c r="VCR436" s="755"/>
      <c r="VCS436" s="755"/>
      <c r="VCT436" s="755"/>
      <c r="VCU436" s="755"/>
      <c r="VCV436" s="755"/>
      <c r="VCW436" s="755"/>
      <c r="VCX436" s="755"/>
      <c r="VCY436" s="755"/>
      <c r="VCZ436" s="755"/>
      <c r="VDA436" s="755"/>
      <c r="VDB436" s="755"/>
      <c r="VDC436" s="755"/>
      <c r="VDD436" s="755"/>
      <c r="VDE436" s="755"/>
      <c r="VDF436" s="755"/>
      <c r="VDG436" s="755"/>
      <c r="VDH436" s="755"/>
      <c r="VDI436" s="755"/>
      <c r="VDJ436" s="755"/>
      <c r="VDK436" s="755"/>
      <c r="VDL436" s="755"/>
      <c r="VDM436" s="755"/>
      <c r="VDN436" s="755"/>
      <c r="VDO436" s="755"/>
      <c r="VDP436" s="755"/>
      <c r="VDQ436" s="755"/>
      <c r="VDR436" s="755"/>
      <c r="VDS436" s="755"/>
      <c r="VDT436" s="755"/>
      <c r="VDU436" s="755"/>
      <c r="VDV436" s="755"/>
      <c r="VDW436" s="755"/>
      <c r="VDX436" s="755"/>
      <c r="VDY436" s="755"/>
      <c r="VDZ436" s="755"/>
      <c r="VEA436" s="755"/>
      <c r="VEB436" s="755"/>
      <c r="VEC436" s="755"/>
      <c r="VED436" s="755"/>
      <c r="VEE436" s="755"/>
      <c r="VEF436" s="755"/>
      <c r="VEG436" s="755"/>
      <c r="VEH436" s="755"/>
      <c r="VEI436" s="755"/>
      <c r="VEJ436" s="755"/>
      <c r="VEK436" s="755"/>
      <c r="VEL436" s="755"/>
      <c r="VEM436" s="755"/>
      <c r="VEN436" s="755"/>
      <c r="VEO436" s="755"/>
      <c r="VEP436" s="755"/>
      <c r="VEQ436" s="755"/>
      <c r="VER436" s="755"/>
      <c r="VES436" s="755"/>
      <c r="VET436" s="755"/>
      <c r="VEU436" s="755"/>
      <c r="VEV436" s="755"/>
      <c r="VEW436" s="755"/>
      <c r="VEX436" s="755"/>
      <c r="VEY436" s="755"/>
      <c r="VEZ436" s="755"/>
      <c r="VFA436" s="755"/>
      <c r="VFB436" s="755"/>
      <c r="VFC436" s="755"/>
      <c r="VFD436" s="755"/>
      <c r="VFE436" s="755"/>
      <c r="VFF436" s="755"/>
      <c r="VFG436" s="755"/>
      <c r="VFH436" s="755"/>
      <c r="VFI436" s="755"/>
      <c r="VFJ436" s="755"/>
      <c r="VFK436" s="755"/>
      <c r="VFL436" s="755"/>
      <c r="VFM436" s="755"/>
      <c r="VFN436" s="755"/>
      <c r="VFO436" s="755"/>
      <c r="VFP436" s="755"/>
      <c r="VFQ436" s="755"/>
      <c r="VFR436" s="755"/>
      <c r="VFS436" s="755"/>
      <c r="VFT436" s="755"/>
      <c r="VFU436" s="755"/>
      <c r="VFV436" s="755"/>
      <c r="VFW436" s="755"/>
      <c r="VFX436" s="755"/>
      <c r="VFY436" s="755"/>
      <c r="VFZ436" s="755"/>
      <c r="VGA436" s="755"/>
      <c r="VGB436" s="755"/>
      <c r="VGC436" s="755"/>
      <c r="VGD436" s="755"/>
      <c r="VGE436" s="755"/>
      <c r="VGF436" s="755"/>
      <c r="VGG436" s="755"/>
      <c r="VGH436" s="755"/>
      <c r="VGI436" s="755"/>
      <c r="VGJ436" s="755"/>
      <c r="VGK436" s="755"/>
      <c r="VGL436" s="755"/>
      <c r="VGM436" s="755"/>
      <c r="VGN436" s="755"/>
      <c r="VGO436" s="755"/>
      <c r="VGP436" s="755"/>
      <c r="VGQ436" s="755"/>
      <c r="VGR436" s="755"/>
      <c r="VGS436" s="755"/>
      <c r="VGT436" s="755"/>
      <c r="VGU436" s="755"/>
      <c r="VGV436" s="755"/>
      <c r="VGW436" s="755"/>
      <c r="VGX436" s="755"/>
      <c r="VGY436" s="755"/>
      <c r="VGZ436" s="755"/>
      <c r="VHA436" s="755"/>
      <c r="VHB436" s="755"/>
      <c r="VHC436" s="755"/>
      <c r="VHD436" s="755"/>
      <c r="VHE436" s="755"/>
      <c r="VHF436" s="755"/>
      <c r="VHG436" s="755"/>
      <c r="VHH436" s="755"/>
      <c r="VHI436" s="755"/>
      <c r="VHJ436" s="755"/>
      <c r="VHK436" s="755"/>
      <c r="VHL436" s="755"/>
      <c r="VHM436" s="755"/>
      <c r="VHN436" s="755"/>
      <c r="VHO436" s="755"/>
      <c r="VHP436" s="755"/>
      <c r="VHQ436" s="755"/>
      <c r="VHR436" s="755"/>
      <c r="VHS436" s="755"/>
      <c r="VHT436" s="755"/>
      <c r="VHU436" s="755"/>
      <c r="VHV436" s="755"/>
      <c r="VHW436" s="755"/>
      <c r="VHX436" s="755"/>
      <c r="VHY436" s="755"/>
      <c r="VHZ436" s="755"/>
      <c r="VIA436" s="755"/>
      <c r="VIB436" s="755"/>
      <c r="VIC436" s="755"/>
      <c r="VID436" s="755"/>
      <c r="VIE436" s="755"/>
      <c r="VIF436" s="755"/>
      <c r="VIG436" s="755"/>
      <c r="VIH436" s="755"/>
      <c r="VII436" s="755"/>
      <c r="VIJ436" s="755"/>
      <c r="VIK436" s="755"/>
      <c r="VIL436" s="755"/>
      <c r="VIM436" s="755"/>
      <c r="VIN436" s="755"/>
      <c r="VIO436" s="755"/>
      <c r="VIP436" s="755"/>
      <c r="VIQ436" s="755"/>
      <c r="VIR436" s="755"/>
      <c r="VIS436" s="755"/>
      <c r="VIT436" s="755"/>
      <c r="VIU436" s="755"/>
      <c r="VIV436" s="755"/>
      <c r="VIW436" s="755"/>
      <c r="VIX436" s="755"/>
      <c r="VIY436" s="755"/>
      <c r="VIZ436" s="755"/>
      <c r="VJA436" s="755"/>
      <c r="VJB436" s="755"/>
      <c r="VJC436" s="755"/>
      <c r="VJD436" s="755"/>
      <c r="VJE436" s="755"/>
      <c r="VJF436" s="755"/>
      <c r="VJG436" s="755"/>
      <c r="VJH436" s="755"/>
      <c r="VJI436" s="755"/>
      <c r="VJJ436" s="755"/>
      <c r="VJK436" s="755"/>
      <c r="VJL436" s="755"/>
      <c r="VJM436" s="755"/>
      <c r="VJN436" s="755"/>
      <c r="VJO436" s="755"/>
      <c r="VJP436" s="755"/>
      <c r="VJQ436" s="755"/>
      <c r="VJR436" s="755"/>
      <c r="VJS436" s="755"/>
      <c r="VJT436" s="755"/>
      <c r="VJU436" s="755"/>
      <c r="VJV436" s="755"/>
      <c r="VJW436" s="755"/>
      <c r="VJX436" s="755"/>
      <c r="VJY436" s="755"/>
      <c r="VJZ436" s="755"/>
      <c r="VKA436" s="755"/>
      <c r="VKB436" s="755"/>
      <c r="VKC436" s="755"/>
      <c r="VKD436" s="755"/>
      <c r="VKE436" s="755"/>
      <c r="VKF436" s="755"/>
      <c r="VKG436" s="755"/>
      <c r="VKH436" s="755"/>
      <c r="VKI436" s="755"/>
      <c r="VKJ436" s="755"/>
      <c r="VKK436" s="755"/>
      <c r="VKL436" s="755"/>
      <c r="VKM436" s="755"/>
      <c r="VKN436" s="755"/>
      <c r="VKO436" s="755"/>
      <c r="VKP436" s="755"/>
      <c r="VKQ436" s="755"/>
      <c r="VKR436" s="755"/>
      <c r="VKS436" s="755"/>
      <c r="VKT436" s="755"/>
      <c r="VKU436" s="755"/>
      <c r="VKV436" s="755"/>
      <c r="VKW436" s="755"/>
      <c r="VKX436" s="755"/>
      <c r="VKY436" s="755"/>
      <c r="VKZ436" s="755"/>
      <c r="VLA436" s="755"/>
      <c r="VLB436" s="755"/>
      <c r="VLC436" s="755"/>
      <c r="VLD436" s="755"/>
      <c r="VLE436" s="755"/>
      <c r="VLF436" s="755"/>
      <c r="VLG436" s="755"/>
      <c r="VLH436" s="755"/>
      <c r="VLI436" s="755"/>
      <c r="VLJ436" s="755"/>
      <c r="VLK436" s="755"/>
      <c r="VLL436" s="755"/>
      <c r="VLM436" s="755"/>
      <c r="VLN436" s="755"/>
      <c r="VLO436" s="755"/>
      <c r="VLP436" s="755"/>
      <c r="VLQ436" s="755"/>
      <c r="VLR436" s="755"/>
      <c r="VLS436" s="755"/>
      <c r="VLT436" s="755"/>
      <c r="VLU436" s="755"/>
      <c r="VLV436" s="755"/>
      <c r="VLW436" s="755"/>
      <c r="VLX436" s="755"/>
      <c r="VLY436" s="755"/>
      <c r="VLZ436" s="755"/>
      <c r="VMA436" s="755"/>
      <c r="VMB436" s="755"/>
      <c r="VMC436" s="755"/>
      <c r="VMD436" s="755"/>
      <c r="VME436" s="755"/>
      <c r="VMF436" s="755"/>
      <c r="VMG436" s="755"/>
      <c r="VMH436" s="755"/>
      <c r="VMI436" s="755"/>
      <c r="VMJ436" s="755"/>
      <c r="VMK436" s="755"/>
      <c r="VML436" s="755"/>
      <c r="VMM436" s="755"/>
      <c r="VMN436" s="755"/>
      <c r="VMO436" s="755"/>
      <c r="VMP436" s="755"/>
      <c r="VMQ436" s="755"/>
      <c r="VMR436" s="755"/>
      <c r="VMS436" s="755"/>
      <c r="VMT436" s="755"/>
      <c r="VMU436" s="755"/>
      <c r="VMV436" s="755"/>
      <c r="VMW436" s="755"/>
      <c r="VMX436" s="755"/>
      <c r="VMY436" s="755"/>
      <c r="VMZ436" s="755"/>
      <c r="VNA436" s="755"/>
      <c r="VNB436" s="755"/>
      <c r="VNC436" s="755"/>
      <c r="VND436" s="755"/>
      <c r="VNE436" s="755"/>
      <c r="VNF436" s="755"/>
      <c r="VNG436" s="755"/>
      <c r="VNH436" s="755"/>
      <c r="VNI436" s="755"/>
      <c r="VNJ436" s="755"/>
      <c r="VNK436" s="755"/>
      <c r="VNL436" s="755"/>
      <c r="VNM436" s="755"/>
      <c r="VNN436" s="755"/>
      <c r="VNO436" s="755"/>
      <c r="VNP436" s="755"/>
      <c r="VNQ436" s="755"/>
      <c r="VNR436" s="755"/>
      <c r="VNS436" s="755"/>
      <c r="VNT436" s="755"/>
      <c r="VNU436" s="755"/>
      <c r="VNV436" s="755"/>
      <c r="VNW436" s="755"/>
      <c r="VNX436" s="755"/>
      <c r="VNY436" s="755"/>
      <c r="VNZ436" s="755"/>
      <c r="VOA436" s="755"/>
      <c r="VOB436" s="755"/>
      <c r="VOC436" s="755"/>
      <c r="VOD436" s="755"/>
      <c r="VOE436" s="755"/>
      <c r="VOF436" s="755"/>
      <c r="VOG436" s="755"/>
      <c r="VOH436" s="755"/>
      <c r="VOI436" s="755"/>
      <c r="VOJ436" s="755"/>
      <c r="VOK436" s="755"/>
      <c r="VOL436" s="755"/>
      <c r="VOM436" s="755"/>
      <c r="VON436" s="755"/>
      <c r="VOO436" s="755"/>
      <c r="VOP436" s="755"/>
      <c r="VOQ436" s="755"/>
      <c r="VOR436" s="755"/>
      <c r="VOS436" s="755"/>
      <c r="VOT436" s="755"/>
      <c r="VOU436" s="755"/>
      <c r="VOV436" s="755"/>
      <c r="VOW436" s="755"/>
      <c r="VOX436" s="755"/>
      <c r="VOY436" s="755"/>
      <c r="VOZ436" s="755"/>
      <c r="VPA436" s="755"/>
      <c r="VPB436" s="755"/>
      <c r="VPC436" s="755"/>
      <c r="VPD436" s="755"/>
      <c r="VPE436" s="755"/>
      <c r="VPF436" s="755"/>
      <c r="VPG436" s="755"/>
      <c r="VPH436" s="755"/>
      <c r="VPI436" s="755"/>
      <c r="VPJ436" s="755"/>
      <c r="VPK436" s="755"/>
      <c r="VPL436" s="755"/>
      <c r="VPM436" s="755"/>
      <c r="VPN436" s="755"/>
      <c r="VPO436" s="755"/>
      <c r="VPP436" s="755"/>
      <c r="VPQ436" s="755"/>
      <c r="VPR436" s="755"/>
      <c r="VPS436" s="755"/>
      <c r="VPT436" s="755"/>
      <c r="VPU436" s="755"/>
      <c r="VPV436" s="755"/>
      <c r="VPW436" s="755"/>
      <c r="VPX436" s="755"/>
      <c r="VPY436" s="755"/>
      <c r="VPZ436" s="755"/>
      <c r="VQA436" s="755"/>
      <c r="VQB436" s="755"/>
      <c r="VQC436" s="755"/>
      <c r="VQD436" s="755"/>
      <c r="VQE436" s="755"/>
      <c r="VQF436" s="755"/>
      <c r="VQG436" s="755"/>
      <c r="VQH436" s="755"/>
      <c r="VQI436" s="755"/>
      <c r="VQJ436" s="755"/>
      <c r="VQK436" s="755"/>
      <c r="VQL436" s="755"/>
      <c r="VQM436" s="755"/>
      <c r="VQN436" s="755"/>
      <c r="VQO436" s="755"/>
      <c r="VQP436" s="755"/>
      <c r="VQQ436" s="755"/>
      <c r="VQR436" s="755"/>
      <c r="VQS436" s="755"/>
      <c r="VQT436" s="755"/>
      <c r="VQU436" s="755"/>
      <c r="VQV436" s="755"/>
      <c r="VQW436" s="755"/>
      <c r="VQX436" s="755"/>
      <c r="VQY436" s="755"/>
      <c r="VQZ436" s="755"/>
      <c r="VRA436" s="755"/>
      <c r="VRB436" s="755"/>
      <c r="VRC436" s="755"/>
      <c r="VRD436" s="755"/>
      <c r="VRE436" s="755"/>
      <c r="VRF436" s="755"/>
      <c r="VRG436" s="755"/>
      <c r="VRH436" s="755"/>
      <c r="VRI436" s="755"/>
      <c r="VRJ436" s="755"/>
      <c r="VRK436" s="755"/>
      <c r="VRL436" s="755"/>
      <c r="VRM436" s="755"/>
      <c r="VRN436" s="755"/>
      <c r="VRO436" s="755"/>
      <c r="VRP436" s="755"/>
      <c r="VRQ436" s="755"/>
      <c r="VRR436" s="755"/>
      <c r="VRS436" s="755"/>
      <c r="VRT436" s="755"/>
      <c r="VRU436" s="755"/>
      <c r="VRV436" s="755"/>
      <c r="VRW436" s="755"/>
      <c r="VRX436" s="755"/>
      <c r="VRY436" s="755"/>
      <c r="VRZ436" s="755"/>
      <c r="VSA436" s="755"/>
      <c r="VSB436" s="755"/>
      <c r="VSC436" s="755"/>
      <c r="VSD436" s="755"/>
      <c r="VSE436" s="755"/>
      <c r="VSF436" s="755"/>
      <c r="VSG436" s="755"/>
      <c r="VSH436" s="755"/>
      <c r="VSI436" s="755"/>
      <c r="VSJ436" s="755"/>
      <c r="VSK436" s="755"/>
      <c r="VSL436" s="755"/>
      <c r="VSM436" s="755"/>
      <c r="VSN436" s="755"/>
      <c r="VSO436" s="755"/>
      <c r="VSP436" s="755"/>
      <c r="VSQ436" s="755"/>
      <c r="VSR436" s="755"/>
      <c r="VSS436" s="755"/>
      <c r="VST436" s="755"/>
      <c r="VSU436" s="755"/>
      <c r="VSV436" s="755"/>
      <c r="VSW436" s="755"/>
      <c r="VSX436" s="755"/>
      <c r="VSY436" s="755"/>
      <c r="VSZ436" s="755"/>
      <c r="VTA436" s="755"/>
      <c r="VTB436" s="755"/>
      <c r="VTC436" s="755"/>
      <c r="VTD436" s="755"/>
      <c r="VTE436" s="755"/>
      <c r="VTF436" s="755"/>
      <c r="VTG436" s="755"/>
      <c r="VTH436" s="755"/>
      <c r="VTI436" s="755"/>
      <c r="VTJ436" s="755"/>
      <c r="VTK436" s="755"/>
      <c r="VTL436" s="755"/>
      <c r="VTM436" s="755"/>
      <c r="VTN436" s="755"/>
      <c r="VTO436" s="755"/>
      <c r="VTP436" s="755"/>
      <c r="VTQ436" s="755"/>
      <c r="VTR436" s="755"/>
      <c r="VTS436" s="755"/>
      <c r="VTT436" s="755"/>
      <c r="VTU436" s="755"/>
      <c r="VTV436" s="755"/>
      <c r="VTW436" s="755"/>
      <c r="VTX436" s="755"/>
      <c r="VTY436" s="755"/>
      <c r="VTZ436" s="755"/>
      <c r="VUA436" s="755"/>
      <c r="VUB436" s="755"/>
      <c r="VUC436" s="755"/>
      <c r="VUD436" s="755"/>
      <c r="VUE436" s="755"/>
      <c r="VUF436" s="755"/>
      <c r="VUG436" s="755"/>
      <c r="VUH436" s="755"/>
      <c r="VUI436" s="755"/>
      <c r="VUJ436" s="755"/>
      <c r="VUK436" s="755"/>
      <c r="VUL436" s="755"/>
      <c r="VUM436" s="755"/>
      <c r="VUN436" s="755"/>
      <c r="VUO436" s="755"/>
      <c r="VUP436" s="755"/>
      <c r="VUQ436" s="755"/>
      <c r="VUR436" s="755"/>
      <c r="VUS436" s="755"/>
      <c r="VUT436" s="755"/>
      <c r="VUU436" s="755"/>
      <c r="VUV436" s="755"/>
      <c r="VUW436" s="755"/>
      <c r="VUX436" s="755"/>
      <c r="VUY436" s="755"/>
      <c r="VUZ436" s="755"/>
      <c r="VVA436" s="755"/>
      <c r="VVB436" s="755"/>
      <c r="VVC436" s="755"/>
      <c r="VVD436" s="755"/>
      <c r="VVE436" s="755"/>
      <c r="VVF436" s="755"/>
      <c r="VVG436" s="755"/>
      <c r="VVH436" s="755"/>
      <c r="VVI436" s="755"/>
      <c r="VVJ436" s="755"/>
      <c r="VVK436" s="755"/>
      <c r="VVL436" s="755"/>
      <c r="VVM436" s="755"/>
      <c r="VVN436" s="755"/>
      <c r="VVO436" s="755"/>
      <c r="VVP436" s="755"/>
      <c r="VVQ436" s="755"/>
      <c r="VVR436" s="755"/>
      <c r="VVS436" s="755"/>
      <c r="VVT436" s="755"/>
      <c r="VVU436" s="755"/>
      <c r="VVV436" s="755"/>
      <c r="VVW436" s="755"/>
      <c r="VVX436" s="755"/>
      <c r="VVY436" s="755"/>
      <c r="VVZ436" s="755"/>
      <c r="VWA436" s="755"/>
      <c r="VWB436" s="755"/>
      <c r="VWC436" s="755"/>
      <c r="VWD436" s="755"/>
      <c r="VWE436" s="755"/>
      <c r="VWF436" s="755"/>
      <c r="VWG436" s="755"/>
      <c r="VWH436" s="755"/>
      <c r="VWI436" s="755"/>
      <c r="VWJ436" s="755"/>
      <c r="VWK436" s="755"/>
      <c r="VWL436" s="755"/>
      <c r="VWM436" s="755"/>
      <c r="VWN436" s="755"/>
      <c r="VWO436" s="755"/>
      <c r="VWP436" s="755"/>
      <c r="VWQ436" s="755"/>
      <c r="VWR436" s="755"/>
      <c r="VWS436" s="755"/>
      <c r="VWT436" s="755"/>
      <c r="VWU436" s="755"/>
      <c r="VWV436" s="755"/>
      <c r="VWW436" s="755"/>
      <c r="VWX436" s="755"/>
      <c r="VWY436" s="755"/>
      <c r="VWZ436" s="755"/>
      <c r="VXA436" s="755"/>
      <c r="VXB436" s="755"/>
      <c r="VXC436" s="755"/>
      <c r="VXD436" s="755"/>
      <c r="VXE436" s="755"/>
      <c r="VXF436" s="755"/>
      <c r="VXG436" s="755"/>
      <c r="VXH436" s="755"/>
      <c r="VXI436" s="755"/>
      <c r="VXJ436" s="755"/>
      <c r="VXK436" s="755"/>
      <c r="VXL436" s="755"/>
      <c r="VXM436" s="755"/>
      <c r="VXN436" s="755"/>
      <c r="VXO436" s="755"/>
      <c r="VXP436" s="755"/>
      <c r="VXQ436" s="755"/>
      <c r="VXR436" s="755"/>
      <c r="VXS436" s="755"/>
      <c r="VXT436" s="755"/>
      <c r="VXU436" s="755"/>
      <c r="VXV436" s="755"/>
      <c r="VXW436" s="755"/>
      <c r="VXX436" s="755"/>
      <c r="VXY436" s="755"/>
      <c r="VXZ436" s="755"/>
      <c r="VYA436" s="755"/>
      <c r="VYB436" s="755"/>
      <c r="VYC436" s="755"/>
      <c r="VYD436" s="755"/>
      <c r="VYE436" s="755"/>
      <c r="VYF436" s="755"/>
      <c r="VYG436" s="755"/>
      <c r="VYH436" s="755"/>
      <c r="VYI436" s="755"/>
      <c r="VYJ436" s="755"/>
      <c r="VYK436" s="755"/>
      <c r="VYL436" s="755"/>
      <c r="VYM436" s="755"/>
      <c r="VYN436" s="755"/>
      <c r="VYO436" s="755"/>
      <c r="VYP436" s="755"/>
      <c r="VYQ436" s="755"/>
      <c r="VYR436" s="755"/>
      <c r="VYS436" s="755"/>
      <c r="VYT436" s="755"/>
      <c r="VYU436" s="755"/>
      <c r="VYV436" s="755"/>
      <c r="VYW436" s="755"/>
      <c r="VYX436" s="755"/>
      <c r="VYY436" s="755"/>
      <c r="VYZ436" s="755"/>
      <c r="VZA436" s="755"/>
      <c r="VZB436" s="755"/>
      <c r="VZC436" s="755"/>
      <c r="VZD436" s="755"/>
      <c r="VZE436" s="755"/>
      <c r="VZF436" s="755"/>
      <c r="VZG436" s="755"/>
      <c r="VZH436" s="755"/>
      <c r="VZI436" s="755"/>
      <c r="VZJ436" s="755"/>
      <c r="VZK436" s="755"/>
      <c r="VZL436" s="755"/>
      <c r="VZM436" s="755"/>
      <c r="VZN436" s="755"/>
      <c r="VZO436" s="755"/>
      <c r="VZP436" s="755"/>
      <c r="VZQ436" s="755"/>
      <c r="VZR436" s="755"/>
      <c r="VZS436" s="755"/>
      <c r="VZT436" s="755"/>
      <c r="VZU436" s="755"/>
      <c r="VZV436" s="755"/>
      <c r="VZW436" s="755"/>
      <c r="VZX436" s="755"/>
      <c r="VZY436" s="755"/>
      <c r="VZZ436" s="755"/>
      <c r="WAA436" s="755"/>
      <c r="WAB436" s="755"/>
      <c r="WAC436" s="755"/>
      <c r="WAD436" s="755"/>
      <c r="WAE436" s="755"/>
      <c r="WAF436" s="755"/>
      <c r="WAG436" s="755"/>
      <c r="WAH436" s="755"/>
      <c r="WAI436" s="755"/>
      <c r="WAJ436" s="755"/>
      <c r="WAK436" s="755"/>
      <c r="WAL436" s="755"/>
      <c r="WAM436" s="755"/>
      <c r="WAN436" s="755"/>
      <c r="WAO436" s="755"/>
      <c r="WAP436" s="755"/>
      <c r="WAQ436" s="755"/>
      <c r="WAR436" s="755"/>
      <c r="WAS436" s="755"/>
      <c r="WAT436" s="755"/>
      <c r="WAU436" s="755"/>
      <c r="WAV436" s="755"/>
      <c r="WAW436" s="755"/>
      <c r="WAX436" s="755"/>
      <c r="WAY436" s="755"/>
      <c r="WAZ436" s="755"/>
      <c r="WBA436" s="755"/>
      <c r="WBB436" s="755"/>
      <c r="WBC436" s="755"/>
      <c r="WBD436" s="755"/>
      <c r="WBE436" s="755"/>
      <c r="WBF436" s="755"/>
      <c r="WBG436" s="755"/>
      <c r="WBH436" s="755"/>
      <c r="WBI436" s="755"/>
      <c r="WBJ436" s="755"/>
      <c r="WBK436" s="755"/>
      <c r="WBL436" s="755"/>
      <c r="WBM436" s="755"/>
      <c r="WBN436" s="755"/>
      <c r="WBO436" s="755"/>
      <c r="WBP436" s="755"/>
      <c r="WBQ436" s="755"/>
      <c r="WBR436" s="755"/>
      <c r="WBS436" s="755"/>
      <c r="WBT436" s="755"/>
      <c r="WBU436" s="755"/>
      <c r="WBV436" s="755"/>
      <c r="WBW436" s="755"/>
      <c r="WBX436" s="755"/>
      <c r="WBY436" s="755"/>
      <c r="WBZ436" s="755"/>
      <c r="WCA436" s="755"/>
      <c r="WCB436" s="755"/>
      <c r="WCC436" s="755"/>
      <c r="WCD436" s="755"/>
      <c r="WCE436" s="755"/>
      <c r="WCF436" s="755"/>
      <c r="WCG436" s="755"/>
      <c r="WCH436" s="755"/>
      <c r="WCI436" s="755"/>
      <c r="WCJ436" s="755"/>
      <c r="WCK436" s="755"/>
      <c r="WCL436" s="755"/>
      <c r="WCM436" s="755"/>
      <c r="WCN436" s="755"/>
      <c r="WCO436" s="755"/>
      <c r="WCP436" s="755"/>
      <c r="WCQ436" s="755"/>
      <c r="WCR436" s="755"/>
      <c r="WCS436" s="755"/>
      <c r="WCT436" s="755"/>
      <c r="WCU436" s="755"/>
      <c r="WCV436" s="755"/>
      <c r="WCW436" s="755"/>
      <c r="WCX436" s="755"/>
      <c r="WCY436" s="755"/>
      <c r="WCZ436" s="755"/>
      <c r="WDA436" s="755"/>
      <c r="WDB436" s="755"/>
      <c r="WDC436" s="755"/>
      <c r="WDD436" s="755"/>
      <c r="WDE436" s="755"/>
      <c r="WDF436" s="755"/>
      <c r="WDG436" s="755"/>
      <c r="WDH436" s="755"/>
      <c r="WDI436" s="755"/>
      <c r="WDJ436" s="755"/>
      <c r="WDK436" s="755"/>
      <c r="WDL436" s="755"/>
      <c r="WDM436" s="755"/>
      <c r="WDN436" s="755"/>
      <c r="WDO436" s="755"/>
      <c r="WDP436" s="755"/>
      <c r="WDQ436" s="755"/>
      <c r="WDR436" s="755"/>
      <c r="WDS436" s="755"/>
      <c r="WDT436" s="755"/>
      <c r="WDU436" s="755"/>
      <c r="WDV436" s="755"/>
      <c r="WDW436" s="755"/>
      <c r="WDX436" s="755"/>
      <c r="WDY436" s="755"/>
      <c r="WDZ436" s="755"/>
      <c r="WEA436" s="755"/>
      <c r="WEB436" s="755"/>
      <c r="WEC436" s="755"/>
      <c r="WED436" s="755"/>
      <c r="WEE436" s="755"/>
      <c r="WEF436" s="755"/>
      <c r="WEG436" s="755"/>
      <c r="WEH436" s="755"/>
      <c r="WEI436" s="755"/>
      <c r="WEJ436" s="755"/>
      <c r="WEK436" s="755"/>
      <c r="WEL436" s="755"/>
      <c r="WEM436" s="755"/>
      <c r="WEN436" s="755"/>
      <c r="WEO436" s="755"/>
      <c r="WEP436" s="755"/>
      <c r="WEQ436" s="755"/>
      <c r="WER436" s="755"/>
      <c r="WES436" s="755"/>
      <c r="WET436" s="755"/>
      <c r="WEU436" s="755"/>
      <c r="WEV436" s="755"/>
      <c r="WEW436" s="755"/>
      <c r="WEX436" s="755"/>
      <c r="WEY436" s="755"/>
      <c r="WEZ436" s="755"/>
      <c r="WFA436" s="755"/>
      <c r="WFB436" s="755"/>
      <c r="WFC436" s="755"/>
      <c r="WFD436" s="755"/>
      <c r="WFE436" s="755"/>
      <c r="WFF436" s="755"/>
      <c r="WFG436" s="755"/>
      <c r="WFH436" s="755"/>
      <c r="WFI436" s="755"/>
      <c r="WFJ436" s="755"/>
      <c r="WFK436" s="755"/>
      <c r="WFL436" s="755"/>
      <c r="WFM436" s="755"/>
      <c r="WFN436" s="755"/>
      <c r="WFO436" s="755"/>
      <c r="WFP436" s="755"/>
      <c r="WFQ436" s="755"/>
      <c r="WFR436" s="755"/>
      <c r="WFS436" s="755"/>
      <c r="WFT436" s="755"/>
      <c r="WFU436" s="755"/>
      <c r="WFV436" s="755"/>
      <c r="WFW436" s="755"/>
      <c r="WFX436" s="755"/>
      <c r="WFY436" s="755"/>
      <c r="WFZ436" s="755"/>
      <c r="WGA436" s="755"/>
      <c r="WGB436" s="755"/>
      <c r="WGC436" s="755"/>
      <c r="WGD436" s="755"/>
      <c r="WGE436" s="755"/>
      <c r="WGF436" s="755"/>
      <c r="WGG436" s="755"/>
      <c r="WGH436" s="755"/>
      <c r="WGI436" s="755"/>
      <c r="WGJ436" s="755"/>
      <c r="WGK436" s="755"/>
      <c r="WGL436" s="755"/>
      <c r="WGM436" s="755"/>
      <c r="WGN436" s="755"/>
      <c r="WGO436" s="755"/>
      <c r="WGP436" s="755"/>
      <c r="WGQ436" s="755"/>
      <c r="WGR436" s="755"/>
      <c r="WGS436" s="755"/>
      <c r="WGT436" s="755"/>
      <c r="WGU436" s="755"/>
      <c r="WGV436" s="755"/>
      <c r="WGW436" s="755"/>
      <c r="WGX436" s="755"/>
      <c r="WGY436" s="755"/>
      <c r="WGZ436" s="755"/>
      <c r="WHA436" s="755"/>
      <c r="WHB436" s="755"/>
      <c r="WHC436" s="755"/>
      <c r="WHD436" s="755"/>
      <c r="WHE436" s="755"/>
      <c r="WHF436" s="755"/>
      <c r="WHG436" s="755"/>
      <c r="WHH436" s="755"/>
      <c r="WHI436" s="755"/>
      <c r="WHJ436" s="755"/>
      <c r="WHK436" s="755"/>
      <c r="WHL436" s="755"/>
      <c r="WHM436" s="755"/>
      <c r="WHN436" s="755"/>
      <c r="WHO436" s="755"/>
      <c r="WHP436" s="755"/>
      <c r="WHQ436" s="755"/>
      <c r="WHR436" s="755"/>
      <c r="WHS436" s="755"/>
      <c r="WHT436" s="755"/>
      <c r="WHU436" s="755"/>
      <c r="WHV436" s="755"/>
      <c r="WHW436" s="755"/>
      <c r="WHX436" s="755"/>
      <c r="WHY436" s="755"/>
      <c r="WHZ436" s="755"/>
      <c r="WIA436" s="755"/>
      <c r="WIB436" s="755"/>
      <c r="WIC436" s="755"/>
      <c r="WID436" s="755"/>
      <c r="WIE436" s="755"/>
      <c r="WIF436" s="755"/>
      <c r="WIG436" s="755"/>
      <c r="WIH436" s="755"/>
      <c r="WII436" s="755"/>
      <c r="WIJ436" s="755"/>
      <c r="WIK436" s="755"/>
      <c r="WIL436" s="755"/>
      <c r="WIM436" s="755"/>
      <c r="WIN436" s="755"/>
      <c r="WIO436" s="755"/>
      <c r="WIP436" s="755"/>
      <c r="WIQ436" s="755"/>
      <c r="WIR436" s="755"/>
      <c r="WIS436" s="755"/>
      <c r="WIT436" s="755"/>
      <c r="WIU436" s="755"/>
      <c r="WIV436" s="755"/>
      <c r="WIW436" s="755"/>
      <c r="WIX436" s="755"/>
      <c r="WIY436" s="755"/>
      <c r="WIZ436" s="755"/>
      <c r="WJA436" s="755"/>
      <c r="WJB436" s="755"/>
      <c r="WJC436" s="755"/>
      <c r="WJD436" s="755"/>
      <c r="WJE436" s="755"/>
      <c r="WJF436" s="755"/>
      <c r="WJG436" s="755"/>
      <c r="WJH436" s="755"/>
      <c r="WJI436" s="755"/>
      <c r="WJJ436" s="755"/>
      <c r="WJK436" s="755"/>
      <c r="WJL436" s="755"/>
      <c r="WJM436" s="755"/>
      <c r="WJN436" s="755"/>
      <c r="WJO436" s="755"/>
      <c r="WJP436" s="755"/>
      <c r="WJQ436" s="755"/>
      <c r="WJR436" s="755"/>
      <c r="WJS436" s="755"/>
      <c r="WJT436" s="755"/>
      <c r="WJU436" s="755"/>
      <c r="WJV436" s="755"/>
      <c r="WJW436" s="755"/>
      <c r="WJX436" s="755"/>
      <c r="WJY436" s="755"/>
      <c r="WJZ436" s="755"/>
      <c r="WKA436" s="755"/>
      <c r="WKB436" s="755"/>
      <c r="WKC436" s="755"/>
      <c r="WKD436" s="755"/>
      <c r="WKE436" s="755"/>
      <c r="WKF436" s="755"/>
      <c r="WKG436" s="755"/>
      <c r="WKH436" s="755"/>
      <c r="WKI436" s="755"/>
      <c r="WKJ436" s="755"/>
      <c r="WKK436" s="755"/>
      <c r="WKL436" s="755"/>
      <c r="WKM436" s="755"/>
      <c r="WKN436" s="755"/>
      <c r="WKO436" s="755"/>
      <c r="WKP436" s="755"/>
      <c r="WKQ436" s="755"/>
      <c r="WKR436" s="755"/>
      <c r="WKS436" s="755"/>
      <c r="WKT436" s="755"/>
      <c r="WKU436" s="755"/>
      <c r="WKV436" s="755"/>
      <c r="WKW436" s="755"/>
      <c r="WKX436" s="755"/>
      <c r="WKY436" s="755"/>
      <c r="WKZ436" s="755"/>
      <c r="WLA436" s="755"/>
      <c r="WLB436" s="755"/>
      <c r="WLC436" s="755"/>
      <c r="WLD436" s="755"/>
      <c r="WLE436" s="755"/>
      <c r="WLF436" s="755"/>
      <c r="WLG436" s="755"/>
      <c r="WLH436" s="755"/>
      <c r="WLI436" s="755"/>
      <c r="WLJ436" s="755"/>
      <c r="WLK436" s="755"/>
      <c r="WLL436" s="755"/>
      <c r="WLM436" s="755"/>
      <c r="WLN436" s="755"/>
      <c r="WLO436" s="755"/>
      <c r="WLP436" s="755"/>
      <c r="WLQ436" s="755"/>
      <c r="WLR436" s="755"/>
      <c r="WLS436" s="755"/>
      <c r="WLT436" s="755"/>
      <c r="WLU436" s="755"/>
      <c r="WLV436" s="755"/>
      <c r="WLW436" s="755"/>
      <c r="WLX436" s="755"/>
      <c r="WLY436" s="755"/>
      <c r="WLZ436" s="755"/>
      <c r="WMA436" s="755"/>
      <c r="WMB436" s="755"/>
      <c r="WMC436" s="755"/>
      <c r="WMD436" s="755"/>
      <c r="WME436" s="755"/>
      <c r="WMF436" s="755"/>
      <c r="WMG436" s="755"/>
      <c r="WMH436" s="755"/>
      <c r="WMI436" s="755"/>
      <c r="WMJ436" s="755"/>
      <c r="WMK436" s="755"/>
      <c r="WML436" s="755"/>
      <c r="WMM436" s="755"/>
      <c r="WMN436" s="755"/>
      <c r="WMO436" s="755"/>
      <c r="WMP436" s="755"/>
      <c r="WMQ436" s="755"/>
      <c r="WMR436" s="755"/>
      <c r="WMS436" s="755"/>
      <c r="WMT436" s="755"/>
      <c r="WMU436" s="755"/>
      <c r="WMV436" s="755"/>
      <c r="WMW436" s="755"/>
      <c r="WMX436" s="755"/>
      <c r="WMY436" s="755"/>
      <c r="WMZ436" s="755"/>
      <c r="WNA436" s="755"/>
      <c r="WNB436" s="755"/>
      <c r="WNC436" s="755"/>
      <c r="WND436" s="755"/>
      <c r="WNE436" s="755"/>
      <c r="WNF436" s="755"/>
      <c r="WNG436" s="755"/>
      <c r="WNH436" s="755"/>
      <c r="WNI436" s="755"/>
      <c r="WNJ436" s="755"/>
      <c r="WNK436" s="755"/>
      <c r="WNL436" s="755"/>
      <c r="WNM436" s="755"/>
      <c r="WNN436" s="755"/>
      <c r="WNO436" s="755"/>
      <c r="WNP436" s="755"/>
      <c r="WNQ436" s="755"/>
      <c r="WNR436" s="755"/>
      <c r="WNS436" s="755"/>
      <c r="WNT436" s="755"/>
      <c r="WNU436" s="755"/>
      <c r="WNV436" s="755"/>
      <c r="WNW436" s="755"/>
      <c r="WNX436" s="755"/>
      <c r="WNY436" s="755"/>
      <c r="WNZ436" s="755"/>
      <c r="WOA436" s="755"/>
      <c r="WOB436" s="755"/>
      <c r="WOC436" s="755"/>
      <c r="WOD436" s="755"/>
      <c r="WOE436" s="755"/>
      <c r="WOF436" s="755"/>
      <c r="WOG436" s="755"/>
      <c r="WOH436" s="755"/>
      <c r="WOI436" s="755"/>
      <c r="WOJ436" s="755"/>
      <c r="WOK436" s="755"/>
      <c r="WOL436" s="755"/>
      <c r="WOM436" s="755"/>
      <c r="WON436" s="755"/>
      <c r="WOO436" s="755"/>
      <c r="WOP436" s="755"/>
      <c r="WOQ436" s="755"/>
      <c r="WOR436" s="755"/>
      <c r="WOS436" s="755"/>
      <c r="WOT436" s="755"/>
      <c r="WOU436" s="755"/>
      <c r="WOV436" s="755"/>
      <c r="WOW436" s="755"/>
      <c r="WOX436" s="755"/>
      <c r="WOY436" s="755"/>
      <c r="WOZ436" s="755"/>
      <c r="WPA436" s="755"/>
      <c r="WPB436" s="755"/>
      <c r="WPC436" s="755"/>
      <c r="WPD436" s="755"/>
      <c r="WPE436" s="755"/>
      <c r="WPF436" s="755"/>
      <c r="WPG436" s="755"/>
      <c r="WPH436" s="755"/>
      <c r="WPI436" s="755"/>
      <c r="WPJ436" s="755"/>
      <c r="WPK436" s="755"/>
      <c r="WPL436" s="755"/>
      <c r="WPM436" s="755"/>
      <c r="WPN436" s="755"/>
      <c r="WPO436" s="755"/>
      <c r="WPP436" s="755"/>
      <c r="WPQ436" s="755"/>
      <c r="WPR436" s="755"/>
      <c r="WPS436" s="755"/>
      <c r="WPT436" s="755"/>
      <c r="WPU436" s="755"/>
      <c r="WPV436" s="755"/>
      <c r="WPW436" s="755"/>
      <c r="WPX436" s="755"/>
      <c r="WPY436" s="755"/>
      <c r="WPZ436" s="755"/>
      <c r="WQA436" s="755"/>
      <c r="WQB436" s="755"/>
      <c r="WQC436" s="755"/>
      <c r="WQD436" s="755"/>
      <c r="WQE436" s="755"/>
      <c r="WQF436" s="755"/>
      <c r="WQG436" s="755"/>
      <c r="WQH436" s="755"/>
      <c r="WQI436" s="755"/>
      <c r="WQJ436" s="755"/>
      <c r="WQK436" s="755"/>
      <c r="WQL436" s="755"/>
      <c r="WQM436" s="755"/>
      <c r="WQN436" s="755"/>
      <c r="WQO436" s="755"/>
      <c r="WQP436" s="755"/>
      <c r="WQQ436" s="755"/>
      <c r="WQR436" s="755"/>
      <c r="WQS436" s="755"/>
      <c r="WQT436" s="755"/>
      <c r="WQU436" s="755"/>
      <c r="WQV436" s="755"/>
      <c r="WQW436" s="755"/>
      <c r="WQX436" s="755"/>
      <c r="WQY436" s="755"/>
      <c r="WQZ436" s="755"/>
      <c r="WRA436" s="755"/>
      <c r="WRB436" s="755"/>
      <c r="WRC436" s="755"/>
      <c r="WRD436" s="755"/>
      <c r="WRE436" s="755"/>
      <c r="WRF436" s="755"/>
      <c r="WRG436" s="755"/>
      <c r="WRH436" s="755"/>
      <c r="WRI436" s="755"/>
      <c r="WRJ436" s="755"/>
      <c r="WRK436" s="755"/>
      <c r="WRL436" s="755"/>
      <c r="WRM436" s="755"/>
      <c r="WRN436" s="755"/>
      <c r="WRO436" s="755"/>
      <c r="WRP436" s="755"/>
      <c r="WRQ436" s="755"/>
      <c r="WRR436" s="755"/>
      <c r="WRS436" s="755"/>
      <c r="WRT436" s="755"/>
      <c r="WRU436" s="755"/>
      <c r="WRV436" s="755"/>
      <c r="WRW436" s="755"/>
      <c r="WRX436" s="755"/>
      <c r="WRY436" s="755"/>
      <c r="WRZ436" s="755"/>
      <c r="WSA436" s="755"/>
      <c r="WSB436" s="755"/>
      <c r="WSC436" s="755"/>
      <c r="WSD436" s="755"/>
      <c r="WSE436" s="755"/>
      <c r="WSF436" s="755"/>
      <c r="WSG436" s="755"/>
      <c r="WSH436" s="755"/>
      <c r="WSI436" s="755"/>
      <c r="WSJ436" s="755"/>
      <c r="WSK436" s="755"/>
      <c r="WSL436" s="755"/>
      <c r="WSM436" s="755"/>
      <c r="WSN436" s="755"/>
      <c r="WSO436" s="755"/>
      <c r="WSP436" s="755"/>
      <c r="WSQ436" s="755"/>
      <c r="WSR436" s="755"/>
      <c r="WSS436" s="755"/>
      <c r="WST436" s="755"/>
      <c r="WSU436" s="755"/>
      <c r="WSV436" s="755"/>
      <c r="WSW436" s="755"/>
      <c r="WSX436" s="755"/>
      <c r="WSY436" s="755"/>
      <c r="WSZ436" s="755"/>
      <c r="WTA436" s="755"/>
      <c r="WTB436" s="755"/>
      <c r="WTC436" s="755"/>
      <c r="WTD436" s="755"/>
      <c r="WTE436" s="755"/>
      <c r="WTF436" s="755"/>
      <c r="WTG436" s="755"/>
      <c r="WTH436" s="755"/>
      <c r="WTI436" s="755"/>
      <c r="WTJ436" s="755"/>
      <c r="WTK436" s="755"/>
      <c r="WTL436" s="755"/>
      <c r="WTM436" s="755"/>
      <c r="WTN436" s="755"/>
      <c r="WTO436" s="755"/>
      <c r="WTP436" s="755"/>
      <c r="WTQ436" s="755"/>
      <c r="WTR436" s="755"/>
      <c r="WTS436" s="755"/>
      <c r="WTT436" s="755"/>
      <c r="WTU436" s="755"/>
      <c r="WTV436" s="755"/>
      <c r="WTW436" s="755"/>
      <c r="WTX436" s="755"/>
      <c r="WTY436" s="755"/>
      <c r="WTZ436" s="755"/>
      <c r="WUA436" s="755"/>
      <c r="WUB436" s="755"/>
      <c r="WUC436" s="755"/>
      <c r="WUD436" s="755"/>
      <c r="WUE436" s="755"/>
      <c r="WUF436" s="755"/>
      <c r="WUG436" s="755"/>
      <c r="WUH436" s="755"/>
      <c r="WUI436" s="755"/>
      <c r="WUJ436" s="755"/>
      <c r="WUK436" s="755"/>
      <c r="WUL436" s="755"/>
      <c r="WUM436" s="755"/>
      <c r="WUN436" s="755"/>
      <c r="WUO436" s="755"/>
      <c r="WUP436" s="755"/>
      <c r="WUQ436" s="755"/>
      <c r="WUR436" s="755"/>
      <c r="WUS436" s="755"/>
      <c r="WUT436" s="755"/>
      <c r="WUU436" s="755"/>
      <c r="WUV436" s="755"/>
      <c r="WUW436" s="755"/>
      <c r="WUX436" s="755"/>
      <c r="WUY436" s="755"/>
      <c r="WUZ436" s="755"/>
      <c r="WVA436" s="755"/>
      <c r="WVB436" s="755"/>
      <c r="WVC436" s="755"/>
      <c r="WVD436" s="755"/>
      <c r="WVE436" s="755"/>
      <c r="WVF436" s="755"/>
      <c r="WVG436" s="755"/>
      <c r="WVH436" s="755"/>
      <c r="WVI436" s="755"/>
      <c r="WVJ436" s="755"/>
      <c r="WVK436" s="755"/>
      <c r="WVL436" s="755"/>
      <c r="WVM436" s="755"/>
      <c r="WVN436" s="755"/>
      <c r="WVO436" s="755"/>
      <c r="WVP436" s="755"/>
      <c r="WVQ436" s="755"/>
      <c r="WVR436" s="755"/>
      <c r="WVS436" s="755"/>
      <c r="WVT436" s="755"/>
      <c r="WVU436" s="755"/>
      <c r="WVV436" s="755"/>
      <c r="WVW436" s="755"/>
      <c r="WVX436" s="755"/>
      <c r="WVY436" s="755"/>
      <c r="WVZ436" s="755"/>
      <c r="WWA436" s="755"/>
      <c r="WWB436" s="755"/>
      <c r="WWC436" s="755"/>
      <c r="WWD436" s="755"/>
      <c r="WWE436" s="755"/>
      <c r="WWF436" s="755"/>
      <c r="WWG436" s="755"/>
      <c r="WWH436" s="755"/>
      <c r="WWI436" s="755"/>
      <c r="WWJ436" s="755"/>
      <c r="WWK436" s="755"/>
      <c r="WWL436" s="755"/>
      <c r="WWM436" s="755"/>
      <c r="WWN436" s="755"/>
      <c r="WWO436" s="755"/>
      <c r="WWP436" s="755"/>
      <c r="WWQ436" s="755"/>
      <c r="WWR436" s="755"/>
      <c r="WWS436" s="755"/>
      <c r="WWT436" s="755"/>
      <c r="WWU436" s="755"/>
      <c r="WWV436" s="755"/>
      <c r="WWW436" s="755"/>
      <c r="WWX436" s="755"/>
      <c r="WWY436" s="755"/>
      <c r="WWZ436" s="755"/>
      <c r="WXA436" s="755"/>
      <c r="WXB436" s="755"/>
      <c r="WXC436" s="755"/>
      <c r="WXD436" s="755"/>
      <c r="WXE436" s="755"/>
      <c r="WXF436" s="755"/>
      <c r="WXG436" s="755"/>
      <c r="WXH436" s="755"/>
      <c r="WXI436" s="755"/>
      <c r="WXJ436" s="755"/>
      <c r="WXK436" s="755"/>
      <c r="WXL436" s="755"/>
      <c r="WXM436" s="755"/>
      <c r="WXN436" s="755"/>
      <c r="WXO436" s="755"/>
      <c r="WXP436" s="755"/>
      <c r="WXQ436" s="755"/>
      <c r="WXR436" s="755"/>
      <c r="WXS436" s="755"/>
      <c r="WXT436" s="755"/>
      <c r="WXU436" s="755"/>
      <c r="WXV436" s="755"/>
      <c r="WXW436" s="755"/>
      <c r="WXX436" s="755"/>
      <c r="WXY436" s="755"/>
      <c r="WXZ436" s="755"/>
      <c r="WYA436" s="755"/>
      <c r="WYB436" s="755"/>
      <c r="WYC436" s="755"/>
      <c r="WYD436" s="755"/>
      <c r="WYE436" s="755"/>
      <c r="WYF436" s="755"/>
      <c r="WYG436" s="755"/>
      <c r="WYH436" s="755"/>
      <c r="WYI436" s="755"/>
      <c r="WYJ436" s="755"/>
      <c r="WYK436" s="755"/>
      <c r="WYL436" s="755"/>
      <c r="WYM436" s="755"/>
      <c r="WYN436" s="755"/>
      <c r="WYO436" s="755"/>
      <c r="WYP436" s="755"/>
      <c r="WYQ436" s="755"/>
      <c r="WYR436" s="755"/>
      <c r="WYS436" s="755"/>
      <c r="WYT436" s="755"/>
      <c r="WYU436" s="755"/>
      <c r="WYV436" s="755"/>
      <c r="WYW436" s="755"/>
      <c r="WYX436" s="755"/>
      <c r="WYY436" s="755"/>
      <c r="WYZ436" s="755"/>
      <c r="WZA436" s="755"/>
      <c r="WZB436" s="755"/>
      <c r="WZC436" s="755"/>
      <c r="WZD436" s="755"/>
      <c r="WZE436" s="755"/>
      <c r="WZF436" s="755"/>
      <c r="WZG436" s="755"/>
      <c r="WZH436" s="755"/>
      <c r="WZI436" s="755"/>
      <c r="WZJ436" s="755"/>
      <c r="WZK436" s="755"/>
      <c r="WZL436" s="755"/>
      <c r="WZM436" s="755"/>
      <c r="WZN436" s="755"/>
      <c r="WZO436" s="755"/>
      <c r="WZP436" s="755"/>
      <c r="WZQ436" s="755"/>
      <c r="WZR436" s="755"/>
      <c r="WZS436" s="755"/>
      <c r="WZT436" s="755"/>
      <c r="WZU436" s="755"/>
      <c r="WZV436" s="755"/>
      <c r="WZW436" s="755"/>
      <c r="WZX436" s="755"/>
      <c r="WZY436" s="755"/>
      <c r="WZZ436" s="755"/>
      <c r="XAA436" s="755"/>
      <c r="XAB436" s="755"/>
      <c r="XAC436" s="755"/>
      <c r="XAD436" s="755"/>
      <c r="XAE436" s="755"/>
      <c r="XAF436" s="755"/>
      <c r="XAG436" s="755"/>
      <c r="XAH436" s="755"/>
      <c r="XAI436" s="755"/>
      <c r="XAJ436" s="755"/>
      <c r="XAK436" s="755"/>
      <c r="XAL436" s="755"/>
      <c r="XAM436" s="755"/>
      <c r="XAN436" s="755"/>
      <c r="XAO436" s="755"/>
      <c r="XAP436" s="755"/>
      <c r="XAQ436" s="755"/>
      <c r="XAR436" s="755"/>
      <c r="XAS436" s="755"/>
      <c r="XAT436" s="755"/>
      <c r="XAU436" s="755"/>
      <c r="XAV436" s="755"/>
      <c r="XAW436" s="755"/>
      <c r="XAX436" s="755"/>
      <c r="XAY436" s="755"/>
      <c r="XAZ436" s="755"/>
      <c r="XBA436" s="755"/>
      <c r="XBB436" s="755"/>
      <c r="XBC436" s="755"/>
      <c r="XBD436" s="755"/>
      <c r="XBE436" s="755"/>
      <c r="XBF436" s="755"/>
      <c r="XBG436" s="755"/>
      <c r="XBH436" s="755"/>
      <c r="XBI436" s="755"/>
      <c r="XBJ436" s="755"/>
      <c r="XBK436" s="755"/>
      <c r="XBL436" s="755"/>
      <c r="XBM436" s="755"/>
      <c r="XBN436" s="755"/>
      <c r="XBO436" s="755"/>
      <c r="XBP436" s="755"/>
      <c r="XBQ436" s="755"/>
      <c r="XBR436" s="755"/>
      <c r="XBS436" s="755"/>
      <c r="XBT436" s="755"/>
      <c r="XBU436" s="755"/>
      <c r="XBV436" s="755"/>
      <c r="XBW436" s="755"/>
      <c r="XBX436" s="755"/>
      <c r="XBY436" s="755"/>
      <c r="XBZ436" s="755"/>
      <c r="XCA436" s="755"/>
      <c r="XCB436" s="755"/>
      <c r="XCC436" s="755"/>
      <c r="XCD436" s="755"/>
      <c r="XCE436" s="755"/>
      <c r="XCF436" s="755"/>
      <c r="XCG436" s="755"/>
      <c r="XCH436" s="755"/>
      <c r="XCI436" s="755"/>
      <c r="XCJ436" s="755"/>
      <c r="XCK436" s="755"/>
      <c r="XCL436" s="755"/>
      <c r="XCM436" s="755"/>
      <c r="XCN436" s="755"/>
      <c r="XCO436" s="755"/>
      <c r="XCP436" s="755"/>
      <c r="XCQ436" s="755"/>
      <c r="XCR436" s="755"/>
      <c r="XCS436" s="755"/>
      <c r="XCT436" s="755"/>
      <c r="XCU436" s="755"/>
      <c r="XCV436" s="755"/>
      <c r="XCW436" s="755"/>
      <c r="XCX436" s="755"/>
      <c r="XCY436" s="755"/>
      <c r="XCZ436" s="755"/>
      <c r="XDA436" s="755"/>
      <c r="XDB436" s="755"/>
      <c r="XDC436" s="755"/>
      <c r="XDD436" s="755"/>
      <c r="XDE436" s="755"/>
      <c r="XDF436" s="755"/>
      <c r="XDG436" s="755"/>
      <c r="XDH436" s="755"/>
      <c r="XDI436" s="755"/>
      <c r="XDJ436" s="755"/>
      <c r="XDK436" s="755"/>
      <c r="XDL436" s="755"/>
      <c r="XDM436" s="755"/>
      <c r="XDN436" s="755"/>
      <c r="XDO436" s="755"/>
      <c r="XDP436" s="755"/>
      <c r="XDQ436" s="755"/>
      <c r="XDR436" s="755"/>
      <c r="XDS436" s="755"/>
      <c r="XDT436" s="755"/>
      <c r="XDU436" s="755"/>
      <c r="XDV436" s="755"/>
      <c r="XDW436" s="755"/>
      <c r="XDX436" s="755"/>
      <c r="XDY436" s="755"/>
      <c r="XDZ436" s="755"/>
      <c r="XEA436" s="755"/>
      <c r="XEB436" s="755"/>
      <c r="XEC436" s="755"/>
      <c r="XED436" s="755"/>
      <c r="XEE436" s="755"/>
      <c r="XEF436" s="755"/>
      <c r="XEG436" s="755"/>
      <c r="XEH436" s="755"/>
      <c r="XEI436" s="755"/>
      <c r="XEJ436" s="755"/>
      <c r="XEK436" s="755"/>
      <c r="XEL436" s="755"/>
      <c r="XEM436" s="755"/>
      <c r="XEN436" s="755"/>
      <c r="XEO436" s="755"/>
      <c r="XEP436" s="755"/>
      <c r="XEQ436" s="755"/>
      <c r="XER436" s="755"/>
      <c r="XES436" s="755"/>
      <c r="XET436" s="755"/>
      <c r="XEU436" s="755"/>
      <c r="XEV436" s="755"/>
      <c r="XEW436" s="755"/>
      <c r="XEX436" s="755"/>
      <c r="XEY436" s="755"/>
      <c r="XEZ436" s="755"/>
      <c r="XFA436" s="755"/>
      <c r="XFB436" s="755"/>
    </row>
    <row r="437" spans="1:16382" s="432" customFormat="1" x14ac:dyDescent="0.3">
      <c r="A437" s="680"/>
      <c r="B437" s="711">
        <v>44767</v>
      </c>
      <c r="C437" s="485">
        <v>1780</v>
      </c>
      <c r="D437" s="712" t="s">
        <v>1134</v>
      </c>
      <c r="E437" s="332" t="s">
        <v>679</v>
      </c>
      <c r="F437" s="561" t="s">
        <v>1135</v>
      </c>
      <c r="G437" s="713">
        <f>9505000-1335000</f>
        <v>8170000</v>
      </c>
      <c r="H437" s="334" t="s">
        <v>681</v>
      </c>
      <c r="I437" s="335">
        <f t="shared" si="5"/>
        <v>4085</v>
      </c>
      <c r="J437" s="688"/>
      <c r="K437" s="467"/>
      <c r="L437" s="307"/>
      <c r="M437" s="307"/>
      <c r="N437" s="307"/>
      <c r="O437" s="307"/>
      <c r="P437" s="307"/>
      <c r="Q437" s="307"/>
      <c r="R437" s="307"/>
      <c r="S437" s="307"/>
      <c r="T437" s="307"/>
      <c r="U437" s="307"/>
      <c r="V437" s="307"/>
      <c r="W437" s="307"/>
      <c r="X437" s="307"/>
      <c r="Y437" s="307"/>
      <c r="Z437" s="307"/>
      <c r="AA437" s="307"/>
      <c r="AB437" s="307"/>
      <c r="AC437" s="307"/>
      <c r="AD437" s="307"/>
      <c r="AE437" s="307"/>
      <c r="AF437" s="307"/>
      <c r="AG437" s="307"/>
      <c r="AH437" s="307"/>
      <c r="AI437" s="307"/>
      <c r="AJ437" s="307"/>
      <c r="AK437" s="307"/>
      <c r="AL437" s="307"/>
      <c r="AM437" s="307"/>
      <c r="AN437" s="307"/>
      <c r="AO437" s="307"/>
      <c r="AP437" s="307"/>
      <c r="AQ437" s="307"/>
      <c r="AR437" s="307"/>
      <c r="AS437" s="307"/>
      <c r="AT437" s="307"/>
      <c r="AU437" s="307"/>
      <c r="AV437" s="307"/>
      <c r="AW437" s="307"/>
      <c r="AX437" s="307"/>
      <c r="AY437" s="307"/>
      <c r="AZ437" s="307"/>
      <c r="BA437" s="307"/>
      <c r="BB437" s="307"/>
      <c r="BC437" s="307"/>
      <c r="BD437" s="307"/>
      <c r="BE437" s="307"/>
      <c r="BF437" s="307"/>
      <c r="BG437" s="307"/>
      <c r="BH437" s="307"/>
      <c r="BI437" s="307"/>
      <c r="BJ437" s="307"/>
      <c r="BK437" s="307"/>
      <c r="BL437" s="307"/>
      <c r="BM437" s="307"/>
      <c r="BN437" s="307"/>
      <c r="BO437" s="307"/>
      <c r="BP437" s="307"/>
      <c r="BQ437" s="307"/>
      <c r="BR437" s="307"/>
      <c r="BS437" s="307"/>
      <c r="BT437" s="307"/>
      <c r="BU437" s="307"/>
    </row>
    <row r="438" spans="1:16382" s="432" customFormat="1" x14ac:dyDescent="0.3">
      <c r="A438" s="680"/>
      <c r="B438" s="763">
        <v>44768</v>
      </c>
      <c r="C438" s="485">
        <v>1788</v>
      </c>
      <c r="D438" s="712" t="s">
        <v>1136</v>
      </c>
      <c r="E438" s="332" t="s">
        <v>679</v>
      </c>
      <c r="F438" s="561" t="s">
        <v>1137</v>
      </c>
      <c r="G438" s="713">
        <v>2520000</v>
      </c>
      <c r="H438" s="334" t="s">
        <v>681</v>
      </c>
      <c r="I438" s="335">
        <f t="shared" si="5"/>
        <v>1260</v>
      </c>
      <c r="J438" s="688"/>
      <c r="K438" s="467"/>
      <c r="L438" s="307"/>
      <c r="M438" s="307"/>
      <c r="N438" s="307"/>
      <c r="O438" s="307"/>
      <c r="P438" s="307"/>
      <c r="Q438" s="307"/>
      <c r="R438" s="307"/>
      <c r="S438" s="307"/>
      <c r="T438" s="307"/>
      <c r="U438" s="307"/>
      <c r="V438" s="307"/>
      <c r="W438" s="307"/>
      <c r="X438" s="307"/>
      <c r="Y438" s="307"/>
      <c r="Z438" s="307"/>
      <c r="AA438" s="307"/>
      <c r="AB438" s="307"/>
      <c r="AC438" s="307"/>
      <c r="AD438" s="307"/>
      <c r="AE438" s="307"/>
      <c r="AF438" s="307"/>
      <c r="AG438" s="307"/>
      <c r="AH438" s="307"/>
      <c r="AI438" s="307"/>
      <c r="AJ438" s="307"/>
      <c r="AK438" s="307"/>
      <c r="AL438" s="307"/>
      <c r="AM438" s="307"/>
      <c r="AN438" s="307"/>
      <c r="AO438" s="307"/>
      <c r="AP438" s="307"/>
      <c r="AQ438" s="307"/>
      <c r="AR438" s="307"/>
      <c r="AS438" s="307"/>
      <c r="AT438" s="307"/>
      <c r="AU438" s="307"/>
      <c r="AV438" s="307"/>
      <c r="AW438" s="307"/>
      <c r="AX438" s="307"/>
      <c r="AY438" s="307"/>
      <c r="AZ438" s="307"/>
      <c r="BA438" s="307"/>
      <c r="BB438" s="307"/>
      <c r="BC438" s="307"/>
      <c r="BD438" s="307"/>
      <c r="BE438" s="307"/>
      <c r="BF438" s="307"/>
      <c r="BG438" s="307"/>
      <c r="BH438" s="307"/>
      <c r="BI438" s="307"/>
      <c r="BJ438" s="307"/>
      <c r="BK438" s="307"/>
      <c r="BL438" s="307"/>
      <c r="BM438" s="307"/>
      <c r="BN438" s="307"/>
      <c r="BO438" s="307"/>
      <c r="BP438" s="307"/>
      <c r="BQ438" s="307"/>
      <c r="BR438" s="307"/>
      <c r="BS438" s="307"/>
      <c r="BT438" s="307"/>
      <c r="BU438" s="307"/>
    </row>
    <row r="439" spans="1:16382" s="432" customFormat="1" x14ac:dyDescent="0.3">
      <c r="A439" s="680"/>
      <c r="B439" s="695">
        <v>44769</v>
      </c>
      <c r="C439" s="491">
        <v>1790</v>
      </c>
      <c r="D439" s="714" t="s">
        <v>1138</v>
      </c>
      <c r="E439" s="492" t="s">
        <v>739</v>
      </c>
      <c r="F439" s="521" t="s">
        <v>1139</v>
      </c>
      <c r="G439" s="694">
        <v>240000</v>
      </c>
      <c r="H439" s="372" t="s">
        <v>681</v>
      </c>
      <c r="I439" s="335">
        <f t="shared" si="5"/>
        <v>120</v>
      </c>
      <c r="J439" s="688"/>
      <c r="K439" s="467"/>
      <c r="L439" s="307"/>
      <c r="M439" s="307"/>
      <c r="N439" s="307"/>
      <c r="O439" s="307"/>
      <c r="P439" s="307"/>
      <c r="Q439" s="307"/>
      <c r="R439" s="307"/>
      <c r="S439" s="307"/>
      <c r="T439" s="307"/>
      <c r="U439" s="307"/>
      <c r="V439" s="307"/>
      <c r="W439" s="307"/>
      <c r="X439" s="307"/>
      <c r="Y439" s="307"/>
      <c r="Z439" s="307"/>
      <c r="AA439" s="307"/>
      <c r="AB439" s="307"/>
      <c r="AC439" s="307"/>
      <c r="AD439" s="307"/>
      <c r="AE439" s="307"/>
      <c r="AF439" s="307"/>
      <c r="AG439" s="307"/>
      <c r="AH439" s="307"/>
      <c r="AI439" s="307"/>
      <c r="AJ439" s="307"/>
      <c r="AK439" s="307"/>
      <c r="AL439" s="307"/>
      <c r="AM439" s="307"/>
      <c r="AN439" s="307"/>
      <c r="AO439" s="307"/>
      <c r="AP439" s="307"/>
      <c r="AQ439" s="307"/>
      <c r="AR439" s="307"/>
      <c r="AS439" s="307"/>
      <c r="AT439" s="307"/>
      <c r="AU439" s="307"/>
      <c r="AV439" s="307"/>
      <c r="AW439" s="307"/>
      <c r="AX439" s="307"/>
      <c r="AY439" s="307"/>
      <c r="AZ439" s="307"/>
      <c r="BA439" s="307"/>
      <c r="BB439" s="307"/>
      <c r="BC439" s="307"/>
      <c r="BD439" s="307"/>
      <c r="BE439" s="307"/>
      <c r="BF439" s="307"/>
      <c r="BG439" s="307"/>
      <c r="BH439" s="307"/>
      <c r="BI439" s="307"/>
      <c r="BJ439" s="307"/>
      <c r="BK439" s="307"/>
      <c r="BL439" s="307"/>
      <c r="BM439" s="307"/>
      <c r="BN439" s="307"/>
      <c r="BO439" s="307"/>
      <c r="BP439" s="307"/>
      <c r="BQ439" s="307"/>
      <c r="BR439" s="307"/>
      <c r="BS439" s="307"/>
      <c r="BT439" s="307"/>
      <c r="BU439" s="307"/>
    </row>
    <row r="440" spans="1:16382" s="432" customFormat="1" x14ac:dyDescent="0.3">
      <c r="A440" s="680"/>
      <c r="B440" s="764">
        <v>44769</v>
      </c>
      <c r="C440" s="765">
        <v>1789</v>
      </c>
      <c r="D440" s="766" t="s">
        <v>1140</v>
      </c>
      <c r="E440" s="767" t="s">
        <v>1050</v>
      </c>
      <c r="F440" s="768" t="s">
        <v>1141</v>
      </c>
      <c r="G440" s="769">
        <v>1380000</v>
      </c>
      <c r="H440" s="677" t="s">
        <v>681</v>
      </c>
      <c r="I440" s="335">
        <f t="shared" si="5"/>
        <v>690</v>
      </c>
      <c r="J440" s="688"/>
      <c r="K440" s="467"/>
      <c r="L440" s="307"/>
      <c r="M440" s="307"/>
      <c r="N440" s="307"/>
      <c r="O440" s="307"/>
      <c r="P440" s="307"/>
      <c r="Q440" s="307"/>
      <c r="R440" s="307"/>
      <c r="S440" s="307"/>
      <c r="T440" s="307"/>
      <c r="U440" s="307"/>
      <c r="V440" s="307"/>
      <c r="W440" s="307"/>
      <c r="X440" s="307"/>
      <c r="Y440" s="307"/>
      <c r="Z440" s="307"/>
      <c r="AA440" s="307"/>
      <c r="AB440" s="307"/>
      <c r="AC440" s="307"/>
      <c r="AD440" s="307"/>
      <c r="AE440" s="307"/>
      <c r="AF440" s="307"/>
      <c r="AG440" s="307"/>
      <c r="AH440" s="307"/>
      <c r="AI440" s="307"/>
      <c r="AJ440" s="307"/>
      <c r="AK440" s="307"/>
      <c r="AL440" s="307"/>
      <c r="AM440" s="307"/>
      <c r="AN440" s="307"/>
      <c r="AO440" s="307"/>
      <c r="AP440" s="307"/>
      <c r="AQ440" s="307"/>
      <c r="AR440" s="307"/>
      <c r="AS440" s="307"/>
      <c r="AT440" s="307"/>
      <c r="AU440" s="307"/>
      <c r="AV440" s="307"/>
      <c r="AW440" s="307"/>
      <c r="AX440" s="307"/>
      <c r="AY440" s="307"/>
      <c r="AZ440" s="307"/>
      <c r="BA440" s="307"/>
      <c r="BB440" s="307"/>
      <c r="BC440" s="307"/>
      <c r="BD440" s="307"/>
      <c r="BE440" s="307"/>
      <c r="BF440" s="307"/>
      <c r="BG440" s="307"/>
      <c r="BH440" s="307"/>
      <c r="BI440" s="307"/>
      <c r="BJ440" s="307"/>
      <c r="BK440" s="307"/>
      <c r="BL440" s="307"/>
      <c r="BM440" s="307"/>
      <c r="BN440" s="307"/>
      <c r="BO440" s="307"/>
      <c r="BP440" s="307"/>
      <c r="BQ440" s="307"/>
      <c r="BR440" s="307"/>
      <c r="BS440" s="307"/>
      <c r="BT440" s="307"/>
      <c r="BU440" s="307"/>
    </row>
    <row r="441" spans="1:16382" s="432" customFormat="1" x14ac:dyDescent="0.3">
      <c r="A441" s="770"/>
      <c r="B441" s="695">
        <v>44773</v>
      </c>
      <c r="C441" s="491"/>
      <c r="D441" s="691" t="s">
        <v>1083</v>
      </c>
      <c r="E441" s="492" t="s">
        <v>739</v>
      </c>
      <c r="F441" s="521" t="s">
        <v>740</v>
      </c>
      <c r="G441" s="694">
        <v>24000</v>
      </c>
      <c r="H441" s="372" t="s">
        <v>681</v>
      </c>
      <c r="I441" s="335">
        <f t="shared" si="5"/>
        <v>12</v>
      </c>
      <c r="J441" s="688"/>
      <c r="K441" s="467"/>
      <c r="L441" s="307"/>
      <c r="M441" s="307"/>
      <c r="N441" s="307"/>
      <c r="O441" s="307"/>
      <c r="P441" s="307"/>
      <c r="Q441" s="307"/>
      <c r="R441" s="307"/>
      <c r="S441" s="307"/>
      <c r="T441" s="307"/>
      <c r="U441" s="307"/>
      <c r="V441" s="307"/>
      <c r="W441" s="307"/>
      <c r="X441" s="307"/>
      <c r="Y441" s="307"/>
      <c r="Z441" s="307"/>
      <c r="AA441" s="307"/>
      <c r="AB441" s="307"/>
      <c r="AC441" s="307"/>
      <c r="AD441" s="307"/>
      <c r="AE441" s="307"/>
      <c r="AF441" s="307"/>
      <c r="AG441" s="307"/>
      <c r="AH441" s="307"/>
      <c r="AI441" s="307"/>
      <c r="AJ441" s="307"/>
      <c r="AK441" s="307"/>
      <c r="AL441" s="307"/>
      <c r="AM441" s="307"/>
      <c r="AN441" s="307"/>
      <c r="AO441" s="307"/>
      <c r="AP441" s="307"/>
      <c r="AQ441" s="307"/>
      <c r="AR441" s="307"/>
      <c r="AS441" s="307"/>
      <c r="AT441" s="307"/>
      <c r="AU441" s="307"/>
      <c r="AV441" s="307"/>
      <c r="AW441" s="307"/>
      <c r="AX441" s="307"/>
      <c r="AY441" s="307"/>
      <c r="AZ441" s="307"/>
      <c r="BA441" s="307"/>
      <c r="BB441" s="307"/>
      <c r="BC441" s="307"/>
      <c r="BD441" s="307"/>
      <c r="BE441" s="307"/>
      <c r="BF441" s="307"/>
      <c r="BG441" s="307"/>
      <c r="BH441" s="307"/>
      <c r="BI441" s="307"/>
      <c r="BJ441" s="307"/>
      <c r="BK441" s="307"/>
      <c r="BL441" s="307"/>
      <c r="BM441" s="307"/>
      <c r="BN441" s="307"/>
      <c r="BO441" s="307"/>
      <c r="BP441" s="307"/>
      <c r="BQ441" s="307"/>
      <c r="BR441" s="307"/>
      <c r="BS441" s="307"/>
      <c r="BT441" s="307"/>
      <c r="BU441" s="307"/>
    </row>
    <row r="442" spans="1:16382" s="432" customFormat="1" ht="14.5" x14ac:dyDescent="0.35">
      <c r="A442" s="974">
        <v>44774</v>
      </c>
      <c r="B442" s="700">
        <v>44776</v>
      </c>
      <c r="C442" s="485">
        <v>1781</v>
      </c>
      <c r="D442" s="701" t="s">
        <v>1142</v>
      </c>
      <c r="E442" s="332" t="s">
        <v>679</v>
      </c>
      <c r="F442" s="702" t="s">
        <v>1143</v>
      </c>
      <c r="G442" s="771">
        <f>4518000-1232000</f>
        <v>3286000</v>
      </c>
      <c r="H442" s="334" t="s">
        <v>681</v>
      </c>
      <c r="I442" s="335">
        <f t="shared" si="5"/>
        <v>1643</v>
      </c>
      <c r="J442" s="688"/>
      <c r="K442" s="467"/>
      <c r="L442" s="307"/>
      <c r="M442" s="307"/>
      <c r="N442" s="307"/>
      <c r="O442" s="307"/>
      <c r="P442" s="307"/>
      <c r="Q442" s="307"/>
      <c r="R442" s="307"/>
      <c r="S442" s="307"/>
      <c r="T442" s="307"/>
      <c r="U442" s="307"/>
      <c r="V442" s="307"/>
      <c r="W442" s="307"/>
      <c r="X442" s="307"/>
      <c r="Y442" s="307"/>
      <c r="Z442" s="307"/>
      <c r="AA442" s="307"/>
      <c r="AB442" s="307"/>
      <c r="AC442" s="307"/>
      <c r="AD442" s="307"/>
      <c r="AE442" s="307"/>
      <c r="AF442" s="307"/>
      <c r="AG442" s="307"/>
      <c r="AH442" s="307"/>
      <c r="AI442" s="307"/>
      <c r="AJ442" s="307"/>
      <c r="AK442" s="307"/>
      <c r="AL442" s="307"/>
      <c r="AM442" s="307"/>
      <c r="AN442" s="307"/>
      <c r="AO442" s="307"/>
      <c r="AP442" s="307"/>
      <c r="AQ442" s="307"/>
      <c r="AR442" s="307"/>
      <c r="AS442" s="307"/>
      <c r="AT442" s="307"/>
      <c r="AU442" s="307"/>
      <c r="AV442" s="307"/>
      <c r="AW442" s="307"/>
      <c r="AX442" s="307"/>
      <c r="AY442" s="307"/>
      <c r="AZ442" s="307"/>
      <c r="BA442" s="307"/>
      <c r="BB442" s="307"/>
      <c r="BC442" s="307"/>
      <c r="BD442" s="307"/>
      <c r="BE442" s="307"/>
      <c r="BF442" s="307"/>
      <c r="BG442" s="307"/>
      <c r="BH442" s="307"/>
      <c r="BI442" s="307"/>
      <c r="BJ442" s="307"/>
      <c r="BK442" s="307"/>
      <c r="BL442" s="307"/>
      <c r="BM442" s="307"/>
      <c r="BN442" s="307"/>
      <c r="BO442" s="307"/>
      <c r="BP442" s="307"/>
      <c r="BQ442" s="307"/>
      <c r="BR442" s="307"/>
      <c r="BS442" s="307"/>
      <c r="BT442" s="307"/>
      <c r="BU442" s="307"/>
    </row>
    <row r="443" spans="1:16382" s="432" customFormat="1" ht="14.5" x14ac:dyDescent="0.35">
      <c r="A443" s="975"/>
      <c r="B443" s="700">
        <v>44776</v>
      </c>
      <c r="C443" s="485">
        <v>1782</v>
      </c>
      <c r="D443" s="701" t="s">
        <v>1144</v>
      </c>
      <c r="E443" s="332" t="s">
        <v>679</v>
      </c>
      <c r="F443" s="702" t="s">
        <v>1145</v>
      </c>
      <c r="G443" s="771">
        <v>300000</v>
      </c>
      <c r="H443" s="334" t="s">
        <v>681</v>
      </c>
      <c r="I443" s="335">
        <f t="shared" si="5"/>
        <v>150</v>
      </c>
      <c r="J443" s="688"/>
      <c r="K443" s="467"/>
      <c r="L443" s="307"/>
      <c r="M443" s="307"/>
      <c r="N443" s="307"/>
      <c r="O443" s="307"/>
      <c r="P443" s="307"/>
      <c r="Q443" s="307"/>
      <c r="R443" s="307"/>
      <c r="S443" s="307"/>
      <c r="T443" s="307"/>
      <c r="U443" s="307"/>
      <c r="V443" s="307"/>
      <c r="W443" s="307"/>
      <c r="X443" s="307"/>
      <c r="Y443" s="307"/>
      <c r="Z443" s="307"/>
      <c r="AA443" s="307"/>
      <c r="AB443" s="307"/>
      <c r="AC443" s="307"/>
      <c r="AD443" s="307"/>
      <c r="AE443" s="307"/>
      <c r="AF443" s="307"/>
      <c r="AG443" s="307"/>
      <c r="AH443" s="307"/>
      <c r="AI443" s="307"/>
      <c r="AJ443" s="307"/>
      <c r="AK443" s="307"/>
      <c r="AL443" s="307"/>
      <c r="AM443" s="307"/>
      <c r="AN443" s="307"/>
      <c r="AO443" s="307"/>
      <c r="AP443" s="307"/>
      <c r="AQ443" s="307"/>
      <c r="AR443" s="307"/>
      <c r="AS443" s="307"/>
      <c r="AT443" s="307"/>
      <c r="AU443" s="307"/>
      <c r="AV443" s="307"/>
      <c r="AW443" s="307"/>
      <c r="AX443" s="307"/>
      <c r="AY443" s="307"/>
      <c r="AZ443" s="307"/>
      <c r="BA443" s="307"/>
      <c r="BB443" s="307"/>
      <c r="BC443" s="307"/>
      <c r="BD443" s="307"/>
      <c r="BE443" s="307"/>
      <c r="BF443" s="307"/>
      <c r="BG443" s="307"/>
      <c r="BH443" s="307"/>
      <c r="BI443" s="307"/>
      <c r="BJ443" s="307"/>
      <c r="BK443" s="307"/>
      <c r="BL443" s="307"/>
      <c r="BM443" s="307"/>
      <c r="BN443" s="307"/>
      <c r="BO443" s="307"/>
      <c r="BP443" s="307"/>
      <c r="BQ443" s="307"/>
      <c r="BR443" s="307"/>
      <c r="BS443" s="307"/>
      <c r="BT443" s="307"/>
      <c r="BU443" s="307"/>
    </row>
    <row r="444" spans="1:16382" s="432" customFormat="1" ht="14.5" x14ac:dyDescent="0.35">
      <c r="A444" s="975"/>
      <c r="B444" s="772">
        <v>44776</v>
      </c>
      <c r="C444" s="485">
        <v>1783</v>
      </c>
      <c r="D444" s="773" t="s">
        <v>1146</v>
      </c>
      <c r="E444" s="332" t="s">
        <v>679</v>
      </c>
      <c r="F444" s="774" t="s">
        <v>1147</v>
      </c>
      <c r="G444" s="775">
        <v>500000</v>
      </c>
      <c r="H444" s="334" t="s">
        <v>681</v>
      </c>
      <c r="I444" s="335">
        <f t="shared" si="5"/>
        <v>250</v>
      </c>
      <c r="J444" s="688"/>
      <c r="K444" s="467"/>
      <c r="L444" s="307"/>
      <c r="M444" s="307"/>
      <c r="N444" s="307"/>
      <c r="O444" s="307"/>
      <c r="P444" s="307"/>
      <c r="Q444" s="307"/>
      <c r="R444" s="307"/>
      <c r="S444" s="307"/>
      <c r="T444" s="307"/>
      <c r="U444" s="307"/>
      <c r="V444" s="307"/>
      <c r="W444" s="307"/>
      <c r="X444" s="307"/>
      <c r="Y444" s="307"/>
      <c r="Z444" s="307"/>
      <c r="AA444" s="307"/>
      <c r="AB444" s="307"/>
      <c r="AC444" s="307"/>
      <c r="AD444" s="307"/>
      <c r="AE444" s="307"/>
      <c r="AF444" s="307"/>
      <c r="AG444" s="307"/>
      <c r="AH444" s="307"/>
      <c r="AI444" s="307"/>
      <c r="AJ444" s="307"/>
      <c r="AK444" s="307"/>
      <c r="AL444" s="307"/>
      <c r="AM444" s="307"/>
      <c r="AN444" s="307"/>
      <c r="AO444" s="307"/>
      <c r="AP444" s="307"/>
      <c r="AQ444" s="307"/>
      <c r="AR444" s="307"/>
      <c r="AS444" s="307"/>
      <c r="AT444" s="307"/>
      <c r="AU444" s="307"/>
      <c r="AV444" s="307"/>
      <c r="AW444" s="307"/>
      <c r="AX444" s="307"/>
      <c r="AY444" s="307"/>
      <c r="AZ444" s="307"/>
      <c r="BA444" s="307"/>
      <c r="BB444" s="307"/>
      <c r="BC444" s="307"/>
      <c r="BD444" s="307"/>
      <c r="BE444" s="307"/>
      <c r="BF444" s="307"/>
      <c r="BG444" s="307"/>
      <c r="BH444" s="307"/>
      <c r="BI444" s="307"/>
      <c r="BJ444" s="307"/>
      <c r="BK444" s="307"/>
      <c r="BL444" s="307"/>
      <c r="BM444" s="307"/>
      <c r="BN444" s="307"/>
      <c r="BO444" s="307"/>
      <c r="BP444" s="307"/>
      <c r="BQ444" s="307"/>
      <c r="BR444" s="307"/>
      <c r="BS444" s="307"/>
      <c r="BT444" s="307"/>
      <c r="BU444" s="307"/>
    </row>
    <row r="445" spans="1:16382" s="432" customFormat="1" ht="14.5" x14ac:dyDescent="0.35">
      <c r="A445" s="975"/>
      <c r="B445" s="772">
        <v>44776</v>
      </c>
      <c r="C445" s="485">
        <v>1784</v>
      </c>
      <c r="D445" s="773" t="s">
        <v>1146</v>
      </c>
      <c r="E445" s="332" t="s">
        <v>679</v>
      </c>
      <c r="F445" s="774" t="s">
        <v>1148</v>
      </c>
      <c r="G445" s="775">
        <v>400000</v>
      </c>
      <c r="H445" s="334" t="s">
        <v>681</v>
      </c>
      <c r="I445" s="335">
        <f t="shared" si="5"/>
        <v>200</v>
      </c>
      <c r="J445" s="688"/>
      <c r="K445" s="467"/>
      <c r="L445" s="307"/>
      <c r="M445" s="307"/>
      <c r="N445" s="307"/>
      <c r="O445" s="307"/>
      <c r="P445" s="307"/>
      <c r="Q445" s="307"/>
      <c r="R445" s="307"/>
      <c r="S445" s="307"/>
      <c r="T445" s="307"/>
      <c r="U445" s="307"/>
      <c r="V445" s="307"/>
      <c r="W445" s="307"/>
      <c r="X445" s="307"/>
      <c r="Y445" s="307"/>
      <c r="Z445" s="307"/>
      <c r="AA445" s="307"/>
      <c r="AB445" s="307"/>
      <c r="AC445" s="307"/>
      <c r="AD445" s="307"/>
      <c r="AE445" s="307"/>
      <c r="AF445" s="307"/>
      <c r="AG445" s="307"/>
      <c r="AH445" s="307"/>
      <c r="AI445" s="307"/>
      <c r="AJ445" s="307"/>
      <c r="AK445" s="307"/>
      <c r="AL445" s="307"/>
      <c r="AM445" s="307"/>
      <c r="AN445" s="307"/>
      <c r="AO445" s="307"/>
      <c r="AP445" s="307"/>
      <c r="AQ445" s="307"/>
      <c r="AR445" s="307"/>
      <c r="AS445" s="307"/>
      <c r="AT445" s="307"/>
      <c r="AU445" s="307"/>
      <c r="AV445" s="307"/>
      <c r="AW445" s="307"/>
      <c r="AX445" s="307"/>
      <c r="AY445" s="307"/>
      <c r="AZ445" s="307"/>
      <c r="BA445" s="307"/>
      <c r="BB445" s="307"/>
      <c r="BC445" s="307"/>
      <c r="BD445" s="307"/>
      <c r="BE445" s="307"/>
      <c r="BF445" s="307"/>
      <c r="BG445" s="307"/>
      <c r="BH445" s="307"/>
      <c r="BI445" s="307"/>
      <c r="BJ445" s="307"/>
      <c r="BK445" s="307"/>
      <c r="BL445" s="307"/>
      <c r="BM445" s="307"/>
      <c r="BN445" s="307"/>
      <c r="BO445" s="307"/>
      <c r="BP445" s="307"/>
      <c r="BQ445" s="307"/>
      <c r="BR445" s="307"/>
      <c r="BS445" s="307"/>
      <c r="BT445" s="307"/>
      <c r="BU445" s="307"/>
    </row>
    <row r="446" spans="1:16382" s="432" customFormat="1" ht="14.5" x14ac:dyDescent="0.35">
      <c r="A446" s="975"/>
      <c r="B446" s="700">
        <v>44779</v>
      </c>
      <c r="C446" s="485">
        <v>1785</v>
      </c>
      <c r="D446" s="701" t="s">
        <v>1146</v>
      </c>
      <c r="E446" s="332" t="s">
        <v>679</v>
      </c>
      <c r="F446" s="702" t="s">
        <v>1149</v>
      </c>
      <c r="G446" s="771">
        <v>70000</v>
      </c>
      <c r="H446" s="334" t="s">
        <v>681</v>
      </c>
      <c r="I446" s="335">
        <f t="shared" si="5"/>
        <v>35</v>
      </c>
      <c r="J446" s="688"/>
      <c r="K446" s="467"/>
      <c r="L446" s="307"/>
      <c r="M446" s="307"/>
      <c r="N446" s="307"/>
      <c r="O446" s="307"/>
      <c r="P446" s="307"/>
      <c r="Q446" s="307"/>
      <c r="R446" s="307"/>
      <c r="S446" s="307"/>
      <c r="T446" s="307"/>
      <c r="U446" s="307"/>
      <c r="V446" s="307"/>
      <c r="W446" s="307"/>
      <c r="X446" s="307"/>
      <c r="Y446" s="307"/>
      <c r="Z446" s="307"/>
      <c r="AA446" s="307"/>
      <c r="AB446" s="307"/>
      <c r="AC446" s="307"/>
      <c r="AD446" s="307"/>
      <c r="AE446" s="307"/>
      <c r="AF446" s="307"/>
      <c r="AG446" s="307"/>
      <c r="AH446" s="307"/>
      <c r="AI446" s="307"/>
      <c r="AJ446" s="307"/>
      <c r="AK446" s="307"/>
      <c r="AL446" s="307"/>
      <c r="AM446" s="307"/>
      <c r="AN446" s="307"/>
      <c r="AO446" s="307"/>
      <c r="AP446" s="307"/>
      <c r="AQ446" s="307"/>
      <c r="AR446" s="307"/>
      <c r="AS446" s="307"/>
      <c r="AT446" s="307"/>
      <c r="AU446" s="307"/>
      <c r="AV446" s="307"/>
      <c r="AW446" s="307"/>
      <c r="AX446" s="307"/>
      <c r="AY446" s="307"/>
      <c r="AZ446" s="307"/>
      <c r="BA446" s="307"/>
      <c r="BB446" s="307"/>
      <c r="BC446" s="307"/>
      <c r="BD446" s="307"/>
      <c r="BE446" s="307"/>
      <c r="BF446" s="307"/>
      <c r="BG446" s="307"/>
      <c r="BH446" s="307"/>
      <c r="BI446" s="307"/>
      <c r="BJ446" s="307"/>
      <c r="BK446" s="307"/>
      <c r="BL446" s="307"/>
      <c r="BM446" s="307"/>
      <c r="BN446" s="307"/>
      <c r="BO446" s="307"/>
      <c r="BP446" s="307"/>
      <c r="BQ446" s="307"/>
      <c r="BR446" s="307"/>
      <c r="BS446" s="307"/>
      <c r="BT446" s="307"/>
      <c r="BU446" s="307"/>
    </row>
    <row r="447" spans="1:16382" s="432" customFormat="1" ht="14.5" x14ac:dyDescent="0.35">
      <c r="A447" s="975"/>
      <c r="B447" s="772">
        <v>44781</v>
      </c>
      <c r="C447" s="485">
        <v>1786</v>
      </c>
      <c r="D447" s="773" t="s">
        <v>1144</v>
      </c>
      <c r="E447" s="332" t="s">
        <v>679</v>
      </c>
      <c r="F447" s="774" t="s">
        <v>1150</v>
      </c>
      <c r="G447" s="775">
        <v>300000</v>
      </c>
      <c r="H447" s="334" t="s">
        <v>681</v>
      </c>
      <c r="I447" s="335">
        <f t="shared" si="5"/>
        <v>150</v>
      </c>
      <c r="J447" s="688"/>
      <c r="K447" s="467"/>
      <c r="L447" s="307"/>
      <c r="M447" s="307"/>
      <c r="N447" s="307"/>
      <c r="O447" s="307"/>
      <c r="P447" s="307"/>
      <c r="Q447" s="307"/>
      <c r="R447" s="307"/>
      <c r="S447" s="307"/>
      <c r="T447" s="307"/>
      <c r="U447" s="307"/>
      <c r="V447" s="307"/>
      <c r="W447" s="307"/>
      <c r="X447" s="307"/>
      <c r="Y447" s="307"/>
      <c r="Z447" s="307"/>
      <c r="AA447" s="307"/>
      <c r="AB447" s="307"/>
      <c r="AC447" s="307"/>
      <c r="AD447" s="307"/>
      <c r="AE447" s="307"/>
      <c r="AF447" s="307"/>
      <c r="AG447" s="307"/>
      <c r="AH447" s="307"/>
      <c r="AI447" s="307"/>
      <c r="AJ447" s="307"/>
      <c r="AK447" s="307"/>
      <c r="AL447" s="307"/>
      <c r="AM447" s="307"/>
      <c r="AN447" s="307"/>
      <c r="AO447" s="307"/>
      <c r="AP447" s="307"/>
      <c r="AQ447" s="307"/>
      <c r="AR447" s="307"/>
      <c r="AS447" s="307"/>
      <c r="AT447" s="307"/>
      <c r="AU447" s="307"/>
      <c r="AV447" s="307"/>
      <c r="AW447" s="307"/>
      <c r="AX447" s="307"/>
      <c r="AY447" s="307"/>
      <c r="AZ447" s="307"/>
      <c r="BA447" s="307"/>
      <c r="BB447" s="307"/>
      <c r="BC447" s="307"/>
      <c r="BD447" s="307"/>
      <c r="BE447" s="307"/>
      <c r="BF447" s="307"/>
      <c r="BG447" s="307"/>
      <c r="BH447" s="307"/>
      <c r="BI447" s="307"/>
      <c r="BJ447" s="307"/>
      <c r="BK447" s="307"/>
      <c r="BL447" s="307"/>
      <c r="BM447" s="307"/>
      <c r="BN447" s="307"/>
      <c r="BO447" s="307"/>
      <c r="BP447" s="307"/>
      <c r="BQ447" s="307"/>
      <c r="BR447" s="307"/>
      <c r="BS447" s="307"/>
      <c r="BT447" s="307"/>
      <c r="BU447" s="307"/>
    </row>
    <row r="448" spans="1:16382" s="432" customFormat="1" ht="14.5" x14ac:dyDescent="0.35">
      <c r="A448" s="975"/>
      <c r="B448" s="776">
        <v>44788</v>
      </c>
      <c r="C448" s="777">
        <v>1795</v>
      </c>
      <c r="D448" s="778" t="s">
        <v>1142</v>
      </c>
      <c r="E448" s="779" t="s">
        <v>685</v>
      </c>
      <c r="F448" s="780" t="s">
        <v>1151</v>
      </c>
      <c r="G448" s="781">
        <f>4022000-357000</f>
        <v>3665000</v>
      </c>
      <c r="H448" s="364" t="s">
        <v>681</v>
      </c>
      <c r="I448" s="335">
        <f t="shared" si="5"/>
        <v>1832.5</v>
      </c>
      <c r="J448" s="688"/>
      <c r="K448" s="467"/>
      <c r="L448" s="307"/>
      <c r="M448" s="307"/>
      <c r="N448" s="307"/>
      <c r="O448" s="307"/>
      <c r="P448" s="307"/>
      <c r="Q448" s="307"/>
      <c r="R448" s="307"/>
      <c r="S448" s="307"/>
      <c r="T448" s="307"/>
      <c r="U448" s="307"/>
      <c r="V448" s="307"/>
      <c r="W448" s="307"/>
      <c r="X448" s="307"/>
      <c r="Y448" s="307"/>
      <c r="Z448" s="307"/>
      <c r="AA448" s="307"/>
      <c r="AB448" s="307"/>
      <c r="AC448" s="307"/>
      <c r="AD448" s="307"/>
      <c r="AE448" s="307"/>
      <c r="AF448" s="307"/>
      <c r="AG448" s="307"/>
      <c r="AH448" s="307"/>
      <c r="AI448" s="307"/>
      <c r="AJ448" s="307"/>
      <c r="AK448" s="307"/>
      <c r="AL448" s="307"/>
      <c r="AM448" s="307"/>
      <c r="AN448" s="307"/>
      <c r="AO448" s="307"/>
      <c r="AP448" s="307"/>
      <c r="AQ448" s="307"/>
      <c r="AR448" s="307"/>
      <c r="AS448" s="307"/>
      <c r="AT448" s="307"/>
      <c r="AU448" s="307"/>
      <c r="AV448" s="307"/>
      <c r="AW448" s="307"/>
      <c r="AX448" s="307"/>
      <c r="AY448" s="307"/>
      <c r="AZ448" s="307"/>
      <c r="BA448" s="307"/>
      <c r="BB448" s="307"/>
      <c r="BC448" s="307"/>
      <c r="BD448" s="307"/>
      <c r="BE448" s="307"/>
      <c r="BF448" s="307"/>
      <c r="BG448" s="307"/>
      <c r="BH448" s="307"/>
      <c r="BI448" s="307"/>
      <c r="BJ448" s="307"/>
      <c r="BK448" s="307"/>
      <c r="BL448" s="307"/>
      <c r="BM448" s="307"/>
      <c r="BN448" s="307"/>
      <c r="BO448" s="307"/>
      <c r="BP448" s="307"/>
      <c r="BQ448" s="307"/>
      <c r="BR448" s="307"/>
      <c r="BS448" s="307"/>
      <c r="BT448" s="307"/>
      <c r="BU448" s="307"/>
    </row>
    <row r="449" spans="1:73" s="432" customFormat="1" ht="14.5" x14ac:dyDescent="0.35">
      <c r="A449" s="975"/>
      <c r="B449" s="782">
        <v>44789</v>
      </c>
      <c r="C449" s="783">
        <v>1787</v>
      </c>
      <c r="D449" s="784" t="s">
        <v>1152</v>
      </c>
      <c r="E449" s="656" t="s">
        <v>721</v>
      </c>
      <c r="F449" s="785" t="s">
        <v>1153</v>
      </c>
      <c r="G449" s="786">
        <v>300000</v>
      </c>
      <c r="H449" s="787" t="s">
        <v>681</v>
      </c>
      <c r="I449" s="335">
        <f t="shared" si="5"/>
        <v>150</v>
      </c>
      <c r="J449" s="688"/>
      <c r="K449" s="467"/>
      <c r="L449" s="307"/>
      <c r="M449" s="307"/>
      <c r="N449" s="307"/>
      <c r="O449" s="307"/>
      <c r="P449" s="307"/>
      <c r="Q449" s="307"/>
      <c r="R449" s="307"/>
      <c r="S449" s="307"/>
      <c r="T449" s="307"/>
      <c r="U449" s="307"/>
      <c r="V449" s="307"/>
      <c r="W449" s="307"/>
      <c r="X449" s="307"/>
      <c r="Y449" s="307"/>
      <c r="Z449" s="307"/>
      <c r="AA449" s="307"/>
      <c r="AB449" s="307"/>
      <c r="AC449" s="307"/>
      <c r="AD449" s="307"/>
      <c r="AE449" s="307"/>
      <c r="AF449" s="307"/>
      <c r="AG449" s="307"/>
      <c r="AH449" s="307"/>
      <c r="AI449" s="307"/>
      <c r="AJ449" s="307"/>
      <c r="AK449" s="307"/>
      <c r="AL449" s="307"/>
      <c r="AM449" s="307"/>
      <c r="AN449" s="307"/>
      <c r="AO449" s="307"/>
      <c r="AP449" s="307"/>
      <c r="AQ449" s="307"/>
      <c r="AR449" s="307"/>
      <c r="AS449" s="307"/>
      <c r="AT449" s="307"/>
      <c r="AU449" s="307"/>
      <c r="AV449" s="307"/>
      <c r="AW449" s="307"/>
      <c r="AX449" s="307"/>
      <c r="AY449" s="307"/>
      <c r="AZ449" s="307"/>
      <c r="BA449" s="307"/>
      <c r="BB449" s="307"/>
      <c r="BC449" s="307"/>
      <c r="BD449" s="307"/>
      <c r="BE449" s="307"/>
      <c r="BF449" s="307"/>
      <c r="BG449" s="307"/>
      <c r="BH449" s="307"/>
      <c r="BI449" s="307"/>
      <c r="BJ449" s="307"/>
      <c r="BK449" s="307"/>
      <c r="BL449" s="307"/>
      <c r="BM449" s="307"/>
      <c r="BN449" s="307"/>
      <c r="BO449" s="307"/>
      <c r="BP449" s="307"/>
      <c r="BQ449" s="307"/>
      <c r="BR449" s="307"/>
      <c r="BS449" s="307"/>
      <c r="BT449" s="307"/>
      <c r="BU449" s="307"/>
    </row>
    <row r="450" spans="1:73" s="432" customFormat="1" ht="14.5" x14ac:dyDescent="0.35">
      <c r="A450" s="975"/>
      <c r="B450" s="772">
        <v>44789</v>
      </c>
      <c r="C450" s="485">
        <v>1789</v>
      </c>
      <c r="D450" s="773" t="s">
        <v>1154</v>
      </c>
      <c r="E450" s="332" t="s">
        <v>679</v>
      </c>
      <c r="F450" s="774" t="s">
        <v>1155</v>
      </c>
      <c r="G450" s="775">
        <v>2480000</v>
      </c>
      <c r="H450" s="334" t="s">
        <v>681</v>
      </c>
      <c r="I450" s="335">
        <f t="shared" si="5"/>
        <v>1240</v>
      </c>
      <c r="J450" s="688"/>
      <c r="K450" s="467"/>
      <c r="L450" s="307"/>
      <c r="M450" s="307"/>
      <c r="N450" s="307"/>
      <c r="O450" s="307"/>
      <c r="P450" s="307"/>
      <c r="Q450" s="307"/>
      <c r="R450" s="307"/>
      <c r="S450" s="307"/>
      <c r="T450" s="307"/>
      <c r="U450" s="307"/>
      <c r="V450" s="307"/>
      <c r="W450" s="307"/>
      <c r="X450" s="307"/>
      <c r="Y450" s="307"/>
      <c r="Z450" s="307"/>
      <c r="AA450" s="307"/>
      <c r="AB450" s="307"/>
      <c r="AC450" s="307"/>
      <c r="AD450" s="307"/>
      <c r="AE450" s="307"/>
      <c r="AF450" s="307"/>
      <c r="AG450" s="307"/>
      <c r="AH450" s="307"/>
      <c r="AI450" s="307"/>
      <c r="AJ450" s="307"/>
      <c r="AK450" s="307"/>
      <c r="AL450" s="307"/>
      <c r="AM450" s="307"/>
      <c r="AN450" s="307"/>
      <c r="AO450" s="307"/>
      <c r="AP450" s="307"/>
      <c r="AQ450" s="307"/>
      <c r="AR450" s="307"/>
      <c r="AS450" s="307"/>
      <c r="AT450" s="307"/>
      <c r="AU450" s="307"/>
      <c r="AV450" s="307"/>
      <c r="AW450" s="307"/>
      <c r="AX450" s="307"/>
      <c r="AY450" s="307"/>
      <c r="AZ450" s="307"/>
      <c r="BA450" s="307"/>
      <c r="BB450" s="307"/>
      <c r="BC450" s="307"/>
      <c r="BD450" s="307"/>
      <c r="BE450" s="307"/>
      <c r="BF450" s="307"/>
      <c r="BG450" s="307"/>
      <c r="BH450" s="307"/>
      <c r="BI450" s="307"/>
      <c r="BJ450" s="307"/>
      <c r="BK450" s="307"/>
      <c r="BL450" s="307"/>
      <c r="BM450" s="307"/>
      <c r="BN450" s="307"/>
      <c r="BO450" s="307"/>
      <c r="BP450" s="307"/>
      <c r="BQ450" s="307"/>
      <c r="BR450" s="307"/>
      <c r="BS450" s="307"/>
      <c r="BT450" s="307"/>
      <c r="BU450" s="307"/>
    </row>
    <row r="451" spans="1:73" s="432" customFormat="1" ht="14.5" x14ac:dyDescent="0.35">
      <c r="A451" s="975"/>
      <c r="B451" s="700">
        <v>44789</v>
      </c>
      <c r="C451" s="485">
        <v>1790</v>
      </c>
      <c r="D451" s="701" t="s">
        <v>1156</v>
      </c>
      <c r="E451" s="332" t="s">
        <v>679</v>
      </c>
      <c r="F451" s="702" t="s">
        <v>1157</v>
      </c>
      <c r="G451" s="771">
        <v>2868000</v>
      </c>
      <c r="H451" s="334" t="s">
        <v>681</v>
      </c>
      <c r="I451" s="335">
        <f t="shared" si="5"/>
        <v>1434</v>
      </c>
      <c r="J451" s="688"/>
      <c r="K451" s="467"/>
      <c r="L451" s="307"/>
      <c r="M451" s="307"/>
      <c r="N451" s="307"/>
      <c r="O451" s="307"/>
      <c r="P451" s="307"/>
      <c r="Q451" s="307"/>
      <c r="R451" s="307"/>
      <c r="S451" s="307"/>
      <c r="T451" s="307"/>
      <c r="U451" s="307"/>
      <c r="V451" s="307"/>
      <c r="W451" s="307"/>
      <c r="X451" s="307"/>
      <c r="Y451" s="307"/>
      <c r="Z451" s="307"/>
      <c r="AA451" s="307"/>
      <c r="AB451" s="307"/>
      <c r="AC451" s="307"/>
      <c r="AD451" s="307"/>
      <c r="AE451" s="307"/>
      <c r="AF451" s="307"/>
      <c r="AG451" s="307"/>
      <c r="AH451" s="307"/>
      <c r="AI451" s="307"/>
      <c r="AJ451" s="307"/>
      <c r="AK451" s="307"/>
      <c r="AL451" s="307"/>
      <c r="AM451" s="307"/>
      <c r="AN451" s="307"/>
      <c r="AO451" s="307"/>
      <c r="AP451" s="307"/>
      <c r="AQ451" s="307"/>
      <c r="AR451" s="307"/>
      <c r="AS451" s="307"/>
      <c r="AT451" s="307"/>
      <c r="AU451" s="307"/>
      <c r="AV451" s="307"/>
      <c r="AW451" s="307"/>
      <c r="AX451" s="307"/>
      <c r="AY451" s="307"/>
      <c r="AZ451" s="307"/>
      <c r="BA451" s="307"/>
      <c r="BB451" s="307"/>
      <c r="BC451" s="307"/>
      <c r="BD451" s="307"/>
      <c r="BE451" s="307"/>
      <c r="BF451" s="307"/>
      <c r="BG451" s="307"/>
      <c r="BH451" s="307"/>
      <c r="BI451" s="307"/>
      <c r="BJ451" s="307"/>
      <c r="BK451" s="307"/>
      <c r="BL451" s="307"/>
      <c r="BM451" s="307"/>
      <c r="BN451" s="307"/>
      <c r="BO451" s="307"/>
      <c r="BP451" s="307"/>
      <c r="BQ451" s="307"/>
      <c r="BR451" s="307"/>
      <c r="BS451" s="307"/>
      <c r="BT451" s="307"/>
      <c r="BU451" s="307"/>
    </row>
    <row r="452" spans="1:73" s="432" customFormat="1" ht="14.5" x14ac:dyDescent="0.35">
      <c r="A452" s="975"/>
      <c r="B452" s="772">
        <v>44789</v>
      </c>
      <c r="C452" s="485">
        <v>1791</v>
      </c>
      <c r="D452" s="773" t="s">
        <v>1158</v>
      </c>
      <c r="E452" s="332" t="s">
        <v>679</v>
      </c>
      <c r="F452" s="774" t="s">
        <v>1159</v>
      </c>
      <c r="G452" s="775">
        <v>2486000</v>
      </c>
      <c r="H452" s="334" t="s">
        <v>681</v>
      </c>
      <c r="I452" s="335">
        <f t="shared" si="5"/>
        <v>1243</v>
      </c>
      <c r="J452" s="688"/>
      <c r="K452" s="467"/>
      <c r="L452" s="307"/>
      <c r="M452" s="307"/>
      <c r="N452" s="307"/>
      <c r="O452" s="307"/>
      <c r="P452" s="307"/>
      <c r="Q452" s="307"/>
      <c r="R452" s="307"/>
      <c r="S452" s="307"/>
      <c r="T452" s="307"/>
      <c r="U452" s="307"/>
      <c r="V452" s="307"/>
      <c r="W452" s="307"/>
      <c r="X452" s="307"/>
      <c r="Y452" s="307"/>
      <c r="Z452" s="307"/>
      <c r="AA452" s="307"/>
      <c r="AB452" s="307"/>
      <c r="AC452" s="307"/>
      <c r="AD452" s="307"/>
      <c r="AE452" s="307"/>
      <c r="AF452" s="307"/>
      <c r="AG452" s="307"/>
      <c r="AH452" s="307"/>
      <c r="AI452" s="307"/>
      <c r="AJ452" s="307"/>
      <c r="AK452" s="307"/>
      <c r="AL452" s="307"/>
      <c r="AM452" s="307"/>
      <c r="AN452" s="307"/>
      <c r="AO452" s="307"/>
      <c r="AP452" s="307"/>
      <c r="AQ452" s="307"/>
      <c r="AR452" s="307"/>
      <c r="AS452" s="307"/>
      <c r="AT452" s="307"/>
      <c r="AU452" s="307"/>
      <c r="AV452" s="307"/>
      <c r="AW452" s="307"/>
      <c r="AX452" s="307"/>
      <c r="AY452" s="307"/>
      <c r="AZ452" s="307"/>
      <c r="BA452" s="307"/>
      <c r="BB452" s="307"/>
      <c r="BC452" s="307"/>
      <c r="BD452" s="307"/>
      <c r="BE452" s="307"/>
      <c r="BF452" s="307"/>
      <c r="BG452" s="307"/>
      <c r="BH452" s="307"/>
      <c r="BI452" s="307"/>
      <c r="BJ452" s="307"/>
      <c r="BK452" s="307"/>
      <c r="BL452" s="307"/>
      <c r="BM452" s="307"/>
      <c r="BN452" s="307"/>
      <c r="BO452" s="307"/>
      <c r="BP452" s="307"/>
      <c r="BQ452" s="307"/>
      <c r="BR452" s="307"/>
      <c r="BS452" s="307"/>
      <c r="BT452" s="307"/>
      <c r="BU452" s="307"/>
    </row>
    <row r="453" spans="1:73" s="432" customFormat="1" ht="14.5" x14ac:dyDescent="0.35">
      <c r="A453" s="975"/>
      <c r="B453" s="788">
        <v>44802</v>
      </c>
      <c r="C453" s="485">
        <v>1798</v>
      </c>
      <c r="D453" s="701" t="s">
        <v>1160</v>
      </c>
      <c r="E453" s="332" t="s">
        <v>679</v>
      </c>
      <c r="F453" s="702" t="s">
        <v>1161</v>
      </c>
      <c r="G453" s="771">
        <v>1750000</v>
      </c>
      <c r="H453" s="334" t="s">
        <v>681</v>
      </c>
      <c r="I453" s="335">
        <f t="shared" si="5"/>
        <v>875</v>
      </c>
      <c r="J453" s="688"/>
      <c r="K453" s="467"/>
      <c r="L453" s="307"/>
      <c r="M453" s="307"/>
      <c r="N453" s="307"/>
      <c r="O453" s="307"/>
      <c r="P453" s="307"/>
      <c r="Q453" s="307"/>
      <c r="R453" s="307"/>
      <c r="S453" s="307"/>
      <c r="T453" s="307"/>
      <c r="U453" s="307"/>
      <c r="V453" s="307"/>
      <c r="W453" s="307"/>
      <c r="X453" s="307"/>
      <c r="Y453" s="307"/>
      <c r="Z453" s="307"/>
      <c r="AA453" s="307"/>
      <c r="AB453" s="307"/>
      <c r="AC453" s="307"/>
      <c r="AD453" s="307"/>
      <c r="AE453" s="307"/>
      <c r="AF453" s="307"/>
      <c r="AG453" s="307"/>
      <c r="AH453" s="307"/>
      <c r="AI453" s="307"/>
      <c r="AJ453" s="307"/>
      <c r="AK453" s="307"/>
      <c r="AL453" s="307"/>
      <c r="AM453" s="307"/>
      <c r="AN453" s="307"/>
      <c r="AO453" s="307"/>
      <c r="AP453" s="307"/>
      <c r="AQ453" s="307"/>
      <c r="AR453" s="307"/>
      <c r="AS453" s="307"/>
      <c r="AT453" s="307"/>
      <c r="AU453" s="307"/>
      <c r="AV453" s="307"/>
      <c r="AW453" s="307"/>
      <c r="AX453" s="307"/>
      <c r="AY453" s="307"/>
      <c r="AZ453" s="307"/>
      <c r="BA453" s="307"/>
      <c r="BB453" s="307"/>
      <c r="BC453" s="307"/>
      <c r="BD453" s="307"/>
      <c r="BE453" s="307"/>
      <c r="BF453" s="307"/>
      <c r="BG453" s="307"/>
      <c r="BH453" s="307"/>
      <c r="BI453" s="307"/>
      <c r="BJ453" s="307"/>
      <c r="BK453" s="307"/>
      <c r="BL453" s="307"/>
      <c r="BM453" s="307"/>
      <c r="BN453" s="307"/>
      <c r="BO453" s="307"/>
      <c r="BP453" s="307"/>
      <c r="BQ453" s="307"/>
      <c r="BR453" s="307"/>
      <c r="BS453" s="307"/>
      <c r="BT453" s="307"/>
      <c r="BU453" s="307"/>
    </row>
    <row r="454" spans="1:73" s="432" customFormat="1" ht="14.5" x14ac:dyDescent="0.35">
      <c r="A454" s="975"/>
      <c r="B454" s="789">
        <v>44803</v>
      </c>
      <c r="C454" s="783">
        <v>1794</v>
      </c>
      <c r="D454" s="784" t="s">
        <v>796</v>
      </c>
      <c r="E454" s="656" t="s">
        <v>721</v>
      </c>
      <c r="F454" s="785" t="s">
        <v>1162</v>
      </c>
      <c r="G454" s="790"/>
      <c r="H454" s="787" t="s">
        <v>681</v>
      </c>
      <c r="I454" s="791">
        <f t="shared" ref="I454:I507" si="6">G454/K$5</f>
        <v>0</v>
      </c>
      <c r="J454" s="688"/>
      <c r="K454" s="467"/>
      <c r="L454" s="307"/>
      <c r="M454" s="307"/>
      <c r="N454" s="307"/>
      <c r="O454" s="307"/>
      <c r="P454" s="307"/>
      <c r="Q454" s="307"/>
      <c r="R454" s="307"/>
      <c r="S454" s="307"/>
      <c r="T454" s="307"/>
      <c r="U454" s="307"/>
      <c r="V454" s="307"/>
      <c r="W454" s="307"/>
      <c r="X454" s="307"/>
      <c r="Y454" s="307"/>
      <c r="Z454" s="307"/>
      <c r="AA454" s="307"/>
      <c r="AB454" s="307"/>
      <c r="AC454" s="307"/>
      <c r="AD454" s="307"/>
      <c r="AE454" s="307"/>
      <c r="AF454" s="307"/>
      <c r="AG454" s="307"/>
      <c r="AH454" s="307"/>
      <c r="AI454" s="307"/>
      <c r="AJ454" s="307"/>
      <c r="AK454" s="307"/>
      <c r="AL454" s="307"/>
      <c r="AM454" s="307"/>
      <c r="AN454" s="307"/>
      <c r="AO454" s="307"/>
      <c r="AP454" s="307"/>
      <c r="AQ454" s="307"/>
      <c r="AR454" s="307"/>
      <c r="AS454" s="307"/>
      <c r="AT454" s="307"/>
      <c r="AU454" s="307"/>
      <c r="AV454" s="307"/>
      <c r="AW454" s="307"/>
      <c r="AX454" s="307"/>
      <c r="AY454" s="307"/>
      <c r="AZ454" s="307"/>
      <c r="BA454" s="307"/>
      <c r="BB454" s="307"/>
      <c r="BC454" s="307"/>
      <c r="BD454" s="307"/>
      <c r="BE454" s="307"/>
      <c r="BF454" s="307"/>
      <c r="BG454" s="307"/>
      <c r="BH454" s="307"/>
      <c r="BI454" s="307"/>
      <c r="BJ454" s="307"/>
      <c r="BK454" s="307"/>
      <c r="BL454" s="307"/>
      <c r="BM454" s="307"/>
      <c r="BN454" s="307"/>
      <c r="BO454" s="307"/>
      <c r="BP454" s="307"/>
      <c r="BQ454" s="307"/>
      <c r="BR454" s="307"/>
      <c r="BS454" s="307"/>
      <c r="BT454" s="307"/>
      <c r="BU454" s="307"/>
    </row>
    <row r="455" spans="1:73" s="432" customFormat="1" x14ac:dyDescent="0.3">
      <c r="A455" s="975"/>
      <c r="B455" s="792">
        <v>44803</v>
      </c>
      <c r="C455" s="783">
        <v>1794</v>
      </c>
      <c r="D455" s="793" t="s">
        <v>796</v>
      </c>
      <c r="E455" s="794" t="s">
        <v>721</v>
      </c>
      <c r="F455" s="795" t="s">
        <v>1163</v>
      </c>
      <c r="G455" s="796">
        <v>644000</v>
      </c>
      <c r="H455" s="787" t="s">
        <v>681</v>
      </c>
      <c r="I455" s="335">
        <f t="shared" si="6"/>
        <v>322</v>
      </c>
      <c r="J455" s="440"/>
      <c r="K455" s="583"/>
      <c r="L455" s="307"/>
      <c r="M455" s="307"/>
      <c r="N455" s="307"/>
      <c r="O455" s="307"/>
      <c r="P455" s="307"/>
      <c r="Q455" s="307"/>
      <c r="R455" s="307"/>
      <c r="S455" s="307"/>
      <c r="T455" s="307"/>
      <c r="U455" s="307"/>
      <c r="V455" s="307"/>
      <c r="W455" s="307"/>
      <c r="X455" s="307"/>
      <c r="Y455" s="307"/>
      <c r="Z455" s="307"/>
      <c r="AA455" s="307"/>
      <c r="AB455" s="307"/>
      <c r="AC455" s="307"/>
      <c r="AD455" s="307"/>
      <c r="AE455" s="307"/>
      <c r="AF455" s="307"/>
      <c r="AG455" s="307"/>
      <c r="AH455" s="307"/>
      <c r="AI455" s="307"/>
      <c r="AJ455" s="307"/>
      <c r="AK455" s="307"/>
      <c r="AL455" s="307"/>
      <c r="AM455" s="307"/>
      <c r="AN455" s="307"/>
      <c r="AO455" s="307"/>
      <c r="AP455" s="307"/>
      <c r="AQ455" s="307"/>
      <c r="AR455" s="307"/>
      <c r="AS455" s="307"/>
      <c r="AT455" s="307"/>
      <c r="AU455" s="307"/>
      <c r="AV455" s="307"/>
      <c r="AW455" s="307"/>
      <c r="AX455" s="307"/>
      <c r="AY455" s="307"/>
      <c r="AZ455" s="307"/>
      <c r="BA455" s="307"/>
      <c r="BB455" s="307"/>
      <c r="BC455" s="307"/>
      <c r="BD455" s="307"/>
      <c r="BE455" s="307"/>
      <c r="BF455" s="307"/>
      <c r="BG455" s="307"/>
      <c r="BH455" s="307"/>
      <c r="BI455" s="307"/>
      <c r="BJ455" s="307"/>
      <c r="BK455" s="307"/>
      <c r="BL455" s="307"/>
      <c r="BM455" s="307"/>
      <c r="BN455" s="307"/>
      <c r="BO455" s="307"/>
      <c r="BP455" s="307"/>
      <c r="BQ455" s="307"/>
      <c r="BR455" s="307"/>
      <c r="BS455" s="307"/>
      <c r="BT455" s="307"/>
      <c r="BU455" s="307"/>
    </row>
    <row r="456" spans="1:73" s="432" customFormat="1" x14ac:dyDescent="0.3">
      <c r="A456" s="975"/>
      <c r="B456" s="792">
        <v>44803</v>
      </c>
      <c r="C456" s="783">
        <v>1794</v>
      </c>
      <c r="D456" s="793" t="s">
        <v>796</v>
      </c>
      <c r="E456" s="794" t="s">
        <v>721</v>
      </c>
      <c r="F456" s="795" t="s">
        <v>1019</v>
      </c>
      <c r="G456" s="796">
        <v>2975000</v>
      </c>
      <c r="H456" s="787" t="s">
        <v>681</v>
      </c>
      <c r="I456" s="335">
        <f t="shared" si="6"/>
        <v>1487.5</v>
      </c>
      <c r="J456" s="440"/>
      <c r="K456" s="583"/>
      <c r="L456" s="307"/>
      <c r="M456" s="307"/>
      <c r="N456" s="307"/>
      <c r="O456" s="307"/>
      <c r="P456" s="307"/>
      <c r="Q456" s="307"/>
      <c r="R456" s="307"/>
      <c r="S456" s="307"/>
      <c r="T456" s="307"/>
      <c r="U456" s="307"/>
      <c r="V456" s="307"/>
      <c r="W456" s="307"/>
      <c r="X456" s="307"/>
      <c r="Y456" s="307"/>
      <c r="Z456" s="307"/>
      <c r="AA456" s="307"/>
      <c r="AB456" s="307"/>
      <c r="AC456" s="307"/>
      <c r="AD456" s="307"/>
      <c r="AE456" s="307"/>
      <c r="AF456" s="307"/>
      <c r="AG456" s="307"/>
      <c r="AH456" s="307"/>
      <c r="AI456" s="307"/>
      <c r="AJ456" s="307"/>
      <c r="AK456" s="307"/>
      <c r="AL456" s="307"/>
      <c r="AM456" s="307"/>
      <c r="AN456" s="307"/>
      <c r="AO456" s="307"/>
      <c r="AP456" s="307"/>
      <c r="AQ456" s="307"/>
      <c r="AR456" s="307"/>
      <c r="AS456" s="307"/>
      <c r="AT456" s="307"/>
      <c r="AU456" s="307"/>
      <c r="AV456" s="307"/>
      <c r="AW456" s="307"/>
      <c r="AX456" s="307"/>
      <c r="AY456" s="307"/>
      <c r="AZ456" s="307"/>
      <c r="BA456" s="307"/>
      <c r="BB456" s="307"/>
      <c r="BC456" s="307"/>
      <c r="BD456" s="307"/>
      <c r="BE456" s="307"/>
      <c r="BF456" s="307"/>
      <c r="BG456" s="307"/>
      <c r="BH456" s="307"/>
      <c r="BI456" s="307"/>
      <c r="BJ456" s="307"/>
      <c r="BK456" s="307"/>
      <c r="BL456" s="307"/>
      <c r="BM456" s="307"/>
      <c r="BN456" s="307"/>
      <c r="BO456" s="307"/>
      <c r="BP456" s="307"/>
      <c r="BQ456" s="307"/>
      <c r="BR456" s="307"/>
      <c r="BS456" s="307"/>
      <c r="BT456" s="307"/>
      <c r="BU456" s="307"/>
    </row>
    <row r="457" spans="1:73" s="432" customFormat="1" ht="14.5" x14ac:dyDescent="0.35">
      <c r="A457" s="975"/>
      <c r="B457" s="792">
        <v>44803</v>
      </c>
      <c r="C457" s="783">
        <v>1794</v>
      </c>
      <c r="D457" s="793" t="s">
        <v>796</v>
      </c>
      <c r="E457" s="794" t="s">
        <v>721</v>
      </c>
      <c r="F457" s="795" t="s">
        <v>1022</v>
      </c>
      <c r="G457" s="797">
        <v>300000</v>
      </c>
      <c r="H457" s="787" t="s">
        <v>681</v>
      </c>
      <c r="I457" s="335">
        <f t="shared" si="6"/>
        <v>150</v>
      </c>
      <c r="J457" s="440"/>
      <c r="K457" s="583"/>
      <c r="L457" s="307"/>
      <c r="M457" s="307"/>
      <c r="N457" s="307"/>
      <c r="O457" s="307"/>
      <c r="P457" s="307"/>
      <c r="Q457" s="307"/>
      <c r="R457" s="307"/>
      <c r="S457" s="307"/>
      <c r="T457" s="307"/>
      <c r="U457" s="307"/>
      <c r="V457" s="307"/>
      <c r="W457" s="307"/>
      <c r="X457" s="307"/>
      <c r="Y457" s="307"/>
      <c r="Z457" s="307"/>
      <c r="AA457" s="307"/>
      <c r="AB457" s="307"/>
      <c r="AC457" s="307"/>
      <c r="AD457" s="307"/>
      <c r="AE457" s="307"/>
      <c r="AF457" s="307"/>
      <c r="AG457" s="307"/>
      <c r="AH457" s="307"/>
      <c r="AI457" s="307"/>
      <c r="AJ457" s="307"/>
      <c r="AK457" s="307"/>
      <c r="AL457" s="307"/>
      <c r="AM457" s="307"/>
      <c r="AN457" s="307"/>
      <c r="AO457" s="307"/>
      <c r="AP457" s="307"/>
      <c r="AQ457" s="307"/>
      <c r="AR457" s="307"/>
      <c r="AS457" s="307"/>
      <c r="AT457" s="307"/>
      <c r="AU457" s="307"/>
      <c r="AV457" s="307"/>
      <c r="AW457" s="307"/>
      <c r="AX457" s="307"/>
      <c r="AY457" s="307"/>
      <c r="AZ457" s="307"/>
      <c r="BA457" s="307"/>
      <c r="BB457" s="307"/>
      <c r="BC457" s="307"/>
      <c r="BD457" s="307"/>
      <c r="BE457" s="307"/>
      <c r="BF457" s="307"/>
      <c r="BG457" s="307"/>
      <c r="BH457" s="307"/>
      <c r="BI457" s="307"/>
      <c r="BJ457" s="307"/>
      <c r="BK457" s="307"/>
      <c r="BL457" s="307"/>
      <c r="BM457" s="307"/>
      <c r="BN457" s="307"/>
      <c r="BO457" s="307"/>
      <c r="BP457" s="307"/>
      <c r="BQ457" s="307"/>
      <c r="BR457" s="307"/>
      <c r="BS457" s="307"/>
      <c r="BT457" s="307"/>
      <c r="BU457" s="307"/>
    </row>
    <row r="458" spans="1:73" s="432" customFormat="1" ht="15.5" x14ac:dyDescent="0.3">
      <c r="A458" s="975"/>
      <c r="B458" s="792">
        <v>44803</v>
      </c>
      <c r="C458" s="783">
        <v>1794</v>
      </c>
      <c r="D458" s="793" t="s">
        <v>796</v>
      </c>
      <c r="E458" s="794" t="s">
        <v>721</v>
      </c>
      <c r="F458" s="798" t="s">
        <v>1023</v>
      </c>
      <c r="G458" s="796">
        <v>200000</v>
      </c>
      <c r="H458" s="787" t="s">
        <v>681</v>
      </c>
      <c r="I458" s="335">
        <f t="shared" si="6"/>
        <v>100</v>
      </c>
      <c r="J458" s="440"/>
      <c r="K458" s="583"/>
      <c r="L458" s="307"/>
      <c r="M458" s="307"/>
      <c r="N458" s="307"/>
      <c r="O458" s="307"/>
      <c r="P458" s="307"/>
      <c r="Q458" s="307"/>
      <c r="R458" s="307"/>
      <c r="S458" s="307"/>
      <c r="T458" s="307"/>
      <c r="U458" s="307"/>
      <c r="V458" s="307"/>
      <c r="W458" s="307"/>
      <c r="X458" s="307"/>
      <c r="Y458" s="307"/>
      <c r="Z458" s="307"/>
      <c r="AA458" s="307"/>
      <c r="AB458" s="307"/>
      <c r="AC458" s="307"/>
      <c r="AD458" s="307"/>
      <c r="AE458" s="307"/>
      <c r="AF458" s="307"/>
      <c r="AG458" s="307"/>
      <c r="AH458" s="307"/>
      <c r="AI458" s="307"/>
      <c r="AJ458" s="307"/>
      <c r="AK458" s="307"/>
      <c r="AL458" s="307"/>
      <c r="AM458" s="307"/>
      <c r="AN458" s="307"/>
      <c r="AO458" s="307"/>
      <c r="AP458" s="307"/>
      <c r="AQ458" s="307"/>
      <c r="AR458" s="307"/>
      <c r="AS458" s="307"/>
      <c r="AT458" s="307"/>
      <c r="AU458" s="307"/>
      <c r="AV458" s="307"/>
      <c r="AW458" s="307"/>
      <c r="AX458" s="307"/>
      <c r="AY458" s="307"/>
      <c r="AZ458" s="307"/>
      <c r="BA458" s="307"/>
      <c r="BB458" s="307"/>
      <c r="BC458" s="307"/>
      <c r="BD458" s="307"/>
      <c r="BE458" s="307"/>
      <c r="BF458" s="307"/>
      <c r="BG458" s="307"/>
      <c r="BH458" s="307"/>
      <c r="BI458" s="307"/>
      <c r="BJ458" s="307"/>
      <c r="BK458" s="307"/>
      <c r="BL458" s="307"/>
      <c r="BM458" s="307"/>
      <c r="BN458" s="307"/>
      <c r="BO458" s="307"/>
      <c r="BP458" s="307"/>
      <c r="BQ458" s="307"/>
      <c r="BR458" s="307"/>
      <c r="BS458" s="307"/>
      <c r="BT458" s="307"/>
      <c r="BU458" s="307"/>
    </row>
    <row r="459" spans="1:73" s="432" customFormat="1" ht="15.5" x14ac:dyDescent="0.3">
      <c r="A459" s="975"/>
      <c r="B459" s="792">
        <v>44803</v>
      </c>
      <c r="C459" s="783">
        <v>1794</v>
      </c>
      <c r="D459" s="793" t="s">
        <v>796</v>
      </c>
      <c r="E459" s="794" t="s">
        <v>721</v>
      </c>
      <c r="F459" s="798" t="s">
        <v>1024</v>
      </c>
      <c r="G459" s="796">
        <v>480000</v>
      </c>
      <c r="H459" s="787" t="s">
        <v>681</v>
      </c>
      <c r="I459" s="335">
        <f t="shared" si="6"/>
        <v>240</v>
      </c>
      <c r="J459" s="440"/>
      <c r="K459" s="583"/>
      <c r="L459" s="307"/>
      <c r="M459" s="307"/>
      <c r="N459" s="307"/>
      <c r="O459" s="307"/>
      <c r="P459" s="307"/>
      <c r="Q459" s="307"/>
      <c r="R459" s="307"/>
      <c r="S459" s="307"/>
      <c r="T459" s="307"/>
      <c r="U459" s="307"/>
      <c r="V459" s="307"/>
      <c r="W459" s="307"/>
      <c r="X459" s="307"/>
      <c r="Y459" s="307"/>
      <c r="Z459" s="307"/>
      <c r="AA459" s="307"/>
      <c r="AB459" s="307"/>
      <c r="AC459" s="307"/>
      <c r="AD459" s="307"/>
      <c r="AE459" s="307"/>
      <c r="AF459" s="307"/>
      <c r="AG459" s="307"/>
      <c r="AH459" s="307"/>
      <c r="AI459" s="307"/>
      <c r="AJ459" s="307"/>
      <c r="AK459" s="307"/>
      <c r="AL459" s="307"/>
      <c r="AM459" s="307"/>
      <c r="AN459" s="307"/>
      <c r="AO459" s="307"/>
      <c r="AP459" s="307"/>
      <c r="AQ459" s="307"/>
      <c r="AR459" s="307"/>
      <c r="AS459" s="307"/>
      <c r="AT459" s="307"/>
      <c r="AU459" s="307"/>
      <c r="AV459" s="307"/>
      <c r="AW459" s="307"/>
      <c r="AX459" s="307"/>
      <c r="AY459" s="307"/>
      <c r="AZ459" s="307"/>
      <c r="BA459" s="307"/>
      <c r="BB459" s="307"/>
      <c r="BC459" s="307"/>
      <c r="BD459" s="307"/>
      <c r="BE459" s="307"/>
      <c r="BF459" s="307"/>
      <c r="BG459" s="307"/>
      <c r="BH459" s="307"/>
      <c r="BI459" s="307"/>
      <c r="BJ459" s="307"/>
      <c r="BK459" s="307"/>
      <c r="BL459" s="307"/>
      <c r="BM459" s="307"/>
      <c r="BN459" s="307"/>
      <c r="BO459" s="307"/>
      <c r="BP459" s="307"/>
      <c r="BQ459" s="307"/>
      <c r="BR459" s="307"/>
      <c r="BS459" s="307"/>
      <c r="BT459" s="307"/>
      <c r="BU459" s="307"/>
    </row>
    <row r="460" spans="1:73" s="432" customFormat="1" ht="15.5" x14ac:dyDescent="0.3">
      <c r="A460" s="975"/>
      <c r="B460" s="792">
        <v>44803</v>
      </c>
      <c r="C460" s="783">
        <v>1794</v>
      </c>
      <c r="D460" s="793" t="s">
        <v>796</v>
      </c>
      <c r="E460" s="794" t="s">
        <v>721</v>
      </c>
      <c r="F460" s="798" t="s">
        <v>1025</v>
      </c>
      <c r="G460" s="796">
        <v>864000</v>
      </c>
      <c r="H460" s="787" t="s">
        <v>681</v>
      </c>
      <c r="I460" s="335">
        <f t="shared" si="6"/>
        <v>432</v>
      </c>
      <c r="J460" s="440"/>
      <c r="K460" s="583"/>
      <c r="L460" s="307"/>
      <c r="M460" s="307"/>
      <c r="N460" s="307"/>
      <c r="O460" s="307"/>
      <c r="P460" s="307"/>
      <c r="Q460" s="307"/>
      <c r="R460" s="307"/>
      <c r="S460" s="307"/>
      <c r="T460" s="307"/>
      <c r="U460" s="307"/>
      <c r="V460" s="307"/>
      <c r="W460" s="307"/>
      <c r="X460" s="307"/>
      <c r="Y460" s="307"/>
      <c r="Z460" s="307"/>
      <c r="AA460" s="307"/>
      <c r="AB460" s="307"/>
      <c r="AC460" s="307"/>
      <c r="AD460" s="307"/>
      <c r="AE460" s="307"/>
      <c r="AF460" s="307"/>
      <c r="AG460" s="307"/>
      <c r="AH460" s="307"/>
      <c r="AI460" s="307"/>
      <c r="AJ460" s="307"/>
      <c r="AK460" s="307"/>
      <c r="AL460" s="307"/>
      <c r="AM460" s="307"/>
      <c r="AN460" s="307"/>
      <c r="AO460" s="307"/>
      <c r="AP460" s="307"/>
      <c r="AQ460" s="307"/>
      <c r="AR460" s="307"/>
      <c r="AS460" s="307"/>
      <c r="AT460" s="307"/>
      <c r="AU460" s="307"/>
      <c r="AV460" s="307"/>
      <c r="AW460" s="307"/>
      <c r="AX460" s="307"/>
      <c r="AY460" s="307"/>
      <c r="AZ460" s="307"/>
      <c r="BA460" s="307"/>
      <c r="BB460" s="307"/>
      <c r="BC460" s="307"/>
      <c r="BD460" s="307"/>
      <c r="BE460" s="307"/>
      <c r="BF460" s="307"/>
      <c r="BG460" s="307"/>
      <c r="BH460" s="307"/>
      <c r="BI460" s="307"/>
      <c r="BJ460" s="307"/>
      <c r="BK460" s="307"/>
      <c r="BL460" s="307"/>
      <c r="BM460" s="307"/>
      <c r="BN460" s="307"/>
      <c r="BO460" s="307"/>
      <c r="BP460" s="307"/>
      <c r="BQ460" s="307"/>
      <c r="BR460" s="307"/>
      <c r="BS460" s="307"/>
      <c r="BT460" s="307"/>
      <c r="BU460" s="307"/>
    </row>
    <row r="461" spans="1:73" s="432" customFormat="1" ht="15.5" x14ac:dyDescent="0.3">
      <c r="A461" s="975"/>
      <c r="B461" s="792">
        <v>44803</v>
      </c>
      <c r="C461" s="783">
        <v>1794</v>
      </c>
      <c r="D461" s="793" t="s">
        <v>796</v>
      </c>
      <c r="E461" s="794" t="s">
        <v>721</v>
      </c>
      <c r="F461" s="798" t="s">
        <v>1026</v>
      </c>
      <c r="G461" s="796">
        <v>96000</v>
      </c>
      <c r="H461" s="787" t="s">
        <v>681</v>
      </c>
      <c r="I461" s="335">
        <f t="shared" si="6"/>
        <v>48</v>
      </c>
      <c r="J461" s="440"/>
      <c r="K461" s="583"/>
      <c r="L461" s="307"/>
      <c r="M461" s="307"/>
      <c r="N461" s="307"/>
      <c r="O461" s="307"/>
      <c r="P461" s="307"/>
      <c r="Q461" s="307"/>
      <c r="R461" s="307"/>
      <c r="S461" s="307"/>
      <c r="T461" s="307"/>
      <c r="U461" s="307"/>
      <c r="V461" s="307"/>
      <c r="W461" s="307"/>
      <c r="X461" s="307"/>
      <c r="Y461" s="307"/>
      <c r="Z461" s="307"/>
      <c r="AA461" s="307"/>
      <c r="AB461" s="307"/>
      <c r="AC461" s="307"/>
      <c r="AD461" s="307"/>
      <c r="AE461" s="307"/>
      <c r="AF461" s="307"/>
      <c r="AG461" s="307"/>
      <c r="AH461" s="307"/>
      <c r="AI461" s="307"/>
      <c r="AJ461" s="307"/>
      <c r="AK461" s="307"/>
      <c r="AL461" s="307"/>
      <c r="AM461" s="307"/>
      <c r="AN461" s="307"/>
      <c r="AO461" s="307"/>
      <c r="AP461" s="307"/>
      <c r="AQ461" s="307"/>
      <c r="AR461" s="307"/>
      <c r="AS461" s="307"/>
      <c r="AT461" s="307"/>
      <c r="AU461" s="307"/>
      <c r="AV461" s="307"/>
      <c r="AW461" s="307"/>
      <c r="AX461" s="307"/>
      <c r="AY461" s="307"/>
      <c r="AZ461" s="307"/>
      <c r="BA461" s="307"/>
      <c r="BB461" s="307"/>
      <c r="BC461" s="307"/>
      <c r="BD461" s="307"/>
      <c r="BE461" s="307"/>
      <c r="BF461" s="307"/>
      <c r="BG461" s="307"/>
      <c r="BH461" s="307"/>
      <c r="BI461" s="307"/>
      <c r="BJ461" s="307"/>
      <c r="BK461" s="307"/>
      <c r="BL461" s="307"/>
      <c r="BM461" s="307"/>
      <c r="BN461" s="307"/>
      <c r="BO461" s="307"/>
      <c r="BP461" s="307"/>
      <c r="BQ461" s="307"/>
      <c r="BR461" s="307"/>
      <c r="BS461" s="307"/>
      <c r="BT461" s="307"/>
      <c r="BU461" s="307"/>
    </row>
    <row r="462" spans="1:73" s="432" customFormat="1" ht="15.5" x14ac:dyDescent="0.3">
      <c r="A462" s="975"/>
      <c r="B462" s="792">
        <v>44803</v>
      </c>
      <c r="C462" s="783">
        <v>1794</v>
      </c>
      <c r="D462" s="793" t="s">
        <v>796</v>
      </c>
      <c r="E462" s="794" t="s">
        <v>721</v>
      </c>
      <c r="F462" s="799" t="s">
        <v>740</v>
      </c>
      <c r="G462" s="796">
        <v>9000</v>
      </c>
      <c r="H462" s="787" t="s">
        <v>681</v>
      </c>
      <c r="I462" s="335">
        <f t="shared" si="6"/>
        <v>4.5</v>
      </c>
      <c r="J462" s="440"/>
      <c r="K462" s="583"/>
      <c r="L462" s="307"/>
      <c r="M462" s="307"/>
      <c r="N462" s="307"/>
      <c r="O462" s="307"/>
      <c r="P462" s="307"/>
      <c r="Q462" s="307"/>
      <c r="R462" s="307"/>
      <c r="S462" s="307"/>
      <c r="T462" s="307"/>
      <c r="U462" s="307"/>
      <c r="V462" s="307"/>
      <c r="W462" s="307"/>
      <c r="X462" s="307"/>
      <c r="Y462" s="307"/>
      <c r="Z462" s="307"/>
      <c r="AA462" s="307"/>
      <c r="AB462" s="307"/>
      <c r="AC462" s="307"/>
      <c r="AD462" s="307"/>
      <c r="AE462" s="307"/>
      <c r="AF462" s="307"/>
      <c r="AG462" s="307"/>
      <c r="AH462" s="307"/>
      <c r="AI462" s="307"/>
      <c r="AJ462" s="307"/>
      <c r="AK462" s="307"/>
      <c r="AL462" s="307"/>
      <c r="AM462" s="307"/>
      <c r="AN462" s="307"/>
      <c r="AO462" s="307"/>
      <c r="AP462" s="307"/>
      <c r="AQ462" s="307"/>
      <c r="AR462" s="307"/>
      <c r="AS462" s="307"/>
      <c r="AT462" s="307"/>
      <c r="AU462" s="307"/>
      <c r="AV462" s="307"/>
      <c r="AW462" s="307"/>
      <c r="AX462" s="307"/>
      <c r="AY462" s="307"/>
      <c r="AZ462" s="307"/>
      <c r="BA462" s="307"/>
      <c r="BB462" s="307"/>
      <c r="BC462" s="307"/>
      <c r="BD462" s="307"/>
      <c r="BE462" s="307"/>
      <c r="BF462" s="307"/>
      <c r="BG462" s="307"/>
      <c r="BH462" s="307"/>
      <c r="BI462" s="307"/>
      <c r="BJ462" s="307"/>
      <c r="BK462" s="307"/>
      <c r="BL462" s="307"/>
      <c r="BM462" s="307"/>
      <c r="BN462" s="307"/>
      <c r="BO462" s="307"/>
      <c r="BP462" s="307"/>
      <c r="BQ462" s="307"/>
      <c r="BR462" s="307"/>
      <c r="BS462" s="307"/>
      <c r="BT462" s="307"/>
      <c r="BU462" s="307"/>
    </row>
    <row r="463" spans="1:73" s="432" customFormat="1" ht="15.5" x14ac:dyDescent="0.3">
      <c r="A463" s="975"/>
      <c r="B463" s="792">
        <v>44803</v>
      </c>
      <c r="C463" s="783">
        <v>1794</v>
      </c>
      <c r="D463" s="793" t="s">
        <v>796</v>
      </c>
      <c r="E463" s="794" t="s">
        <v>721</v>
      </c>
      <c r="F463" s="799" t="s">
        <v>1164</v>
      </c>
      <c r="G463" s="796">
        <v>240000</v>
      </c>
      <c r="H463" s="787" t="s">
        <v>681</v>
      </c>
      <c r="I463" s="335">
        <f t="shared" si="6"/>
        <v>120</v>
      </c>
      <c r="J463" s="440"/>
      <c r="K463" s="583"/>
      <c r="L463" s="307"/>
      <c r="M463" s="307"/>
      <c r="N463" s="307"/>
      <c r="O463" s="307"/>
      <c r="P463" s="307"/>
      <c r="Q463" s="307"/>
      <c r="R463" s="307"/>
      <c r="S463" s="307"/>
      <c r="T463" s="307"/>
      <c r="U463" s="307"/>
      <c r="V463" s="307"/>
      <c r="W463" s="307"/>
      <c r="X463" s="307"/>
      <c r="Y463" s="307"/>
      <c r="Z463" s="307"/>
      <c r="AA463" s="307"/>
      <c r="AB463" s="307"/>
      <c r="AC463" s="307"/>
      <c r="AD463" s="307"/>
      <c r="AE463" s="307"/>
      <c r="AF463" s="307"/>
      <c r="AG463" s="307"/>
      <c r="AH463" s="307"/>
      <c r="AI463" s="307"/>
      <c r="AJ463" s="307"/>
      <c r="AK463" s="307"/>
      <c r="AL463" s="307"/>
      <c r="AM463" s="307"/>
      <c r="AN463" s="307"/>
      <c r="AO463" s="307"/>
      <c r="AP463" s="307"/>
      <c r="AQ463" s="307"/>
      <c r="AR463" s="307"/>
      <c r="AS463" s="307"/>
      <c r="AT463" s="307"/>
      <c r="AU463" s="307"/>
      <c r="AV463" s="307"/>
      <c r="AW463" s="307"/>
      <c r="AX463" s="307"/>
      <c r="AY463" s="307"/>
      <c r="AZ463" s="307"/>
      <c r="BA463" s="307"/>
      <c r="BB463" s="307"/>
      <c r="BC463" s="307"/>
      <c r="BD463" s="307"/>
      <c r="BE463" s="307"/>
      <c r="BF463" s="307"/>
      <c r="BG463" s="307"/>
      <c r="BH463" s="307"/>
      <c r="BI463" s="307"/>
      <c r="BJ463" s="307"/>
      <c r="BK463" s="307"/>
      <c r="BL463" s="307"/>
      <c r="BM463" s="307"/>
      <c r="BN463" s="307"/>
      <c r="BO463" s="307"/>
      <c r="BP463" s="307"/>
      <c r="BQ463" s="307"/>
      <c r="BR463" s="307"/>
      <c r="BS463" s="307"/>
      <c r="BT463" s="307"/>
      <c r="BU463" s="307"/>
    </row>
    <row r="464" spans="1:73" s="432" customFormat="1" ht="15.5" x14ac:dyDescent="0.3">
      <c r="A464" s="975"/>
      <c r="B464" s="792">
        <v>44803</v>
      </c>
      <c r="C464" s="783">
        <v>1794</v>
      </c>
      <c r="D464" s="793" t="s">
        <v>796</v>
      </c>
      <c r="E464" s="794" t="s">
        <v>721</v>
      </c>
      <c r="F464" s="799" t="s">
        <v>1031</v>
      </c>
      <c r="G464" s="796">
        <v>300000</v>
      </c>
      <c r="H464" s="787" t="s">
        <v>681</v>
      </c>
      <c r="I464" s="335">
        <f t="shared" si="6"/>
        <v>150</v>
      </c>
      <c r="J464" s="440"/>
      <c r="K464" s="583"/>
      <c r="L464" s="307"/>
      <c r="M464" s="307"/>
      <c r="N464" s="307"/>
      <c r="O464" s="307"/>
      <c r="P464" s="307"/>
      <c r="Q464" s="307"/>
      <c r="R464" s="307"/>
      <c r="S464" s="307"/>
      <c r="T464" s="307"/>
      <c r="U464" s="307"/>
      <c r="V464" s="307"/>
      <c r="W464" s="307"/>
      <c r="X464" s="307"/>
      <c r="Y464" s="307"/>
      <c r="Z464" s="307"/>
      <c r="AA464" s="307"/>
      <c r="AB464" s="307"/>
      <c r="AC464" s="307"/>
      <c r="AD464" s="307"/>
      <c r="AE464" s="307"/>
      <c r="AF464" s="307"/>
      <c r="AG464" s="307"/>
      <c r="AH464" s="307"/>
      <c r="AI464" s="307"/>
      <c r="AJ464" s="307"/>
      <c r="AK464" s="307"/>
      <c r="AL464" s="307"/>
      <c r="AM464" s="307"/>
      <c r="AN464" s="307"/>
      <c r="AO464" s="307"/>
      <c r="AP464" s="307"/>
      <c r="AQ464" s="307"/>
      <c r="AR464" s="307"/>
      <c r="AS464" s="307"/>
      <c r="AT464" s="307"/>
      <c r="AU464" s="307"/>
      <c r="AV464" s="307"/>
      <c r="AW464" s="307"/>
      <c r="AX464" s="307"/>
      <c r="AY464" s="307"/>
      <c r="AZ464" s="307"/>
      <c r="BA464" s="307"/>
      <c r="BB464" s="307"/>
      <c r="BC464" s="307"/>
      <c r="BD464" s="307"/>
      <c r="BE464" s="307"/>
      <c r="BF464" s="307"/>
      <c r="BG464" s="307"/>
      <c r="BH464" s="307"/>
      <c r="BI464" s="307"/>
      <c r="BJ464" s="307"/>
      <c r="BK464" s="307"/>
      <c r="BL464" s="307"/>
      <c r="BM464" s="307"/>
      <c r="BN464" s="307"/>
      <c r="BO464" s="307"/>
      <c r="BP464" s="307"/>
      <c r="BQ464" s="307"/>
      <c r="BR464" s="307"/>
      <c r="BS464" s="307"/>
      <c r="BT464" s="307"/>
      <c r="BU464" s="307"/>
    </row>
    <row r="465" spans="1:73" s="432" customFormat="1" ht="15.5" x14ac:dyDescent="0.3">
      <c r="A465" s="975"/>
      <c r="B465" s="792">
        <v>44803</v>
      </c>
      <c r="C465" s="783">
        <v>1794</v>
      </c>
      <c r="D465" s="793" t="s">
        <v>796</v>
      </c>
      <c r="E465" s="794" t="s">
        <v>721</v>
      </c>
      <c r="F465" s="799" t="s">
        <v>695</v>
      </c>
      <c r="G465" s="796">
        <v>155250</v>
      </c>
      <c r="H465" s="787" t="s">
        <v>681</v>
      </c>
      <c r="I465" s="335">
        <f t="shared" si="6"/>
        <v>77.625</v>
      </c>
      <c r="J465" s="440"/>
      <c r="K465" s="583"/>
      <c r="L465" s="307"/>
      <c r="M465" s="307"/>
      <c r="N465" s="307"/>
      <c r="O465" s="307"/>
      <c r="P465" s="307"/>
      <c r="Q465" s="307"/>
      <c r="R465" s="307"/>
      <c r="S465" s="307"/>
      <c r="T465" s="307"/>
      <c r="U465" s="307"/>
      <c r="V465" s="307"/>
      <c r="W465" s="307"/>
      <c r="X465" s="307"/>
      <c r="Y465" s="307"/>
      <c r="Z465" s="307"/>
      <c r="AA465" s="307"/>
      <c r="AB465" s="307"/>
      <c r="AC465" s="307"/>
      <c r="AD465" s="307"/>
      <c r="AE465" s="307"/>
      <c r="AF465" s="307"/>
      <c r="AG465" s="307"/>
      <c r="AH465" s="307"/>
      <c r="AI465" s="307"/>
      <c r="AJ465" s="307"/>
      <c r="AK465" s="307"/>
      <c r="AL465" s="307"/>
      <c r="AM465" s="307"/>
      <c r="AN465" s="307"/>
      <c r="AO465" s="307"/>
      <c r="AP465" s="307"/>
      <c r="AQ465" s="307"/>
      <c r="AR465" s="307"/>
      <c r="AS465" s="307"/>
      <c r="AT465" s="307"/>
      <c r="AU465" s="307"/>
      <c r="AV465" s="307"/>
      <c r="AW465" s="307"/>
      <c r="AX465" s="307"/>
      <c r="AY465" s="307"/>
      <c r="AZ465" s="307"/>
      <c r="BA465" s="307"/>
      <c r="BB465" s="307"/>
      <c r="BC465" s="307"/>
      <c r="BD465" s="307"/>
      <c r="BE465" s="307"/>
      <c r="BF465" s="307"/>
      <c r="BG465" s="307"/>
      <c r="BH465" s="307"/>
      <c r="BI465" s="307"/>
      <c r="BJ465" s="307"/>
      <c r="BK465" s="307"/>
      <c r="BL465" s="307"/>
      <c r="BM465" s="307"/>
      <c r="BN465" s="307"/>
      <c r="BO465" s="307"/>
      <c r="BP465" s="307"/>
      <c r="BQ465" s="307"/>
      <c r="BR465" s="307"/>
      <c r="BS465" s="307"/>
      <c r="BT465" s="307"/>
      <c r="BU465" s="307"/>
    </row>
    <row r="466" spans="1:73" s="432" customFormat="1" ht="14.5" x14ac:dyDescent="0.35">
      <c r="A466" s="975"/>
      <c r="B466" s="800">
        <v>44803</v>
      </c>
      <c r="C466" s="801">
        <v>1793</v>
      </c>
      <c r="D466" s="802" t="s">
        <v>1165</v>
      </c>
      <c r="E466" s="803" t="s">
        <v>820</v>
      </c>
      <c r="F466" s="804" t="s">
        <v>1166</v>
      </c>
      <c r="G466" s="805">
        <v>1958210</v>
      </c>
      <c r="H466" s="625" t="s">
        <v>681</v>
      </c>
      <c r="I466" s="335">
        <f t="shared" si="6"/>
        <v>979.10500000000002</v>
      </c>
      <c r="J466" s="688"/>
      <c r="K466" s="467"/>
      <c r="L466" s="307"/>
      <c r="M466" s="307"/>
      <c r="N466" s="307"/>
      <c r="O466" s="307"/>
      <c r="P466" s="307"/>
      <c r="Q466" s="307"/>
      <c r="R466" s="307"/>
      <c r="S466" s="307"/>
      <c r="T466" s="307"/>
      <c r="U466" s="307"/>
      <c r="V466" s="307"/>
      <c r="W466" s="307"/>
      <c r="X466" s="307"/>
      <c r="Y466" s="307"/>
      <c r="Z466" s="307"/>
      <c r="AA466" s="307"/>
      <c r="AB466" s="307"/>
      <c r="AC466" s="307"/>
      <c r="AD466" s="307"/>
      <c r="AE466" s="307"/>
      <c r="AF466" s="307"/>
      <c r="AG466" s="307"/>
      <c r="AH466" s="307"/>
      <c r="AI466" s="307"/>
      <c r="AJ466" s="307"/>
      <c r="AK466" s="307"/>
      <c r="AL466" s="307"/>
      <c r="AM466" s="307"/>
      <c r="AN466" s="307"/>
      <c r="AO466" s="307"/>
      <c r="AP466" s="307"/>
      <c r="AQ466" s="307"/>
      <c r="AR466" s="307"/>
      <c r="AS466" s="307"/>
      <c r="AT466" s="307"/>
      <c r="AU466" s="307"/>
      <c r="AV466" s="307"/>
      <c r="AW466" s="307"/>
      <c r="AX466" s="307"/>
      <c r="AY466" s="307"/>
      <c r="AZ466" s="307"/>
      <c r="BA466" s="307"/>
      <c r="BB466" s="307"/>
      <c r="BC466" s="307"/>
      <c r="BD466" s="307"/>
      <c r="BE466" s="307"/>
      <c r="BF466" s="307"/>
      <c r="BG466" s="307"/>
      <c r="BH466" s="307"/>
      <c r="BI466" s="307"/>
      <c r="BJ466" s="307"/>
      <c r="BK466" s="307"/>
      <c r="BL466" s="307"/>
      <c r="BM466" s="307"/>
      <c r="BN466" s="307"/>
      <c r="BO466" s="307"/>
      <c r="BP466" s="307"/>
      <c r="BQ466" s="307"/>
      <c r="BR466" s="307"/>
      <c r="BS466" s="307"/>
      <c r="BT466" s="307"/>
      <c r="BU466" s="307"/>
    </row>
    <row r="467" spans="1:73" s="432" customFormat="1" ht="14.5" x14ac:dyDescent="0.35">
      <c r="A467" s="975"/>
      <c r="B467" s="806">
        <v>44804</v>
      </c>
      <c r="C467" s="491">
        <v>1792</v>
      </c>
      <c r="D467" s="807" t="s">
        <v>1167</v>
      </c>
      <c r="E467" s="492" t="s">
        <v>739</v>
      </c>
      <c r="F467" s="808" t="s">
        <v>1168</v>
      </c>
      <c r="G467" s="809">
        <f>1832000-209800</f>
        <v>1622200</v>
      </c>
      <c r="H467" s="372" t="s">
        <v>681</v>
      </c>
      <c r="I467" s="335">
        <f t="shared" si="6"/>
        <v>811.1</v>
      </c>
      <c r="J467" s="688"/>
      <c r="K467" s="467"/>
      <c r="L467" s="307"/>
      <c r="M467" s="307"/>
      <c r="N467" s="307"/>
      <c r="O467" s="307"/>
      <c r="P467" s="307"/>
      <c r="Q467" s="307"/>
      <c r="R467" s="307"/>
      <c r="S467" s="307"/>
      <c r="T467" s="307"/>
      <c r="U467" s="307"/>
      <c r="V467" s="307"/>
      <c r="W467" s="307"/>
      <c r="X467" s="307"/>
      <c r="Y467" s="307"/>
      <c r="Z467" s="307"/>
      <c r="AA467" s="307"/>
      <c r="AB467" s="307"/>
      <c r="AC467" s="307"/>
      <c r="AD467" s="307"/>
      <c r="AE467" s="307"/>
      <c r="AF467" s="307"/>
      <c r="AG467" s="307"/>
      <c r="AH467" s="307"/>
      <c r="AI467" s="307"/>
      <c r="AJ467" s="307"/>
      <c r="AK467" s="307"/>
      <c r="AL467" s="307"/>
      <c r="AM467" s="307"/>
      <c r="AN467" s="307"/>
      <c r="AO467" s="307"/>
      <c r="AP467" s="307"/>
      <c r="AQ467" s="307"/>
      <c r="AR467" s="307"/>
      <c r="AS467" s="307"/>
      <c r="AT467" s="307"/>
      <c r="AU467" s="307"/>
      <c r="AV467" s="307"/>
      <c r="AW467" s="307"/>
      <c r="AX467" s="307"/>
      <c r="AY467" s="307"/>
      <c r="AZ467" s="307"/>
      <c r="BA467" s="307"/>
      <c r="BB467" s="307"/>
      <c r="BC467" s="307"/>
      <c r="BD467" s="307"/>
      <c r="BE467" s="307"/>
      <c r="BF467" s="307"/>
      <c r="BG467" s="307"/>
      <c r="BH467" s="307"/>
      <c r="BI467" s="307"/>
      <c r="BJ467" s="307"/>
      <c r="BK467" s="307"/>
      <c r="BL467" s="307"/>
      <c r="BM467" s="307"/>
      <c r="BN467" s="307"/>
      <c r="BO467" s="307"/>
      <c r="BP467" s="307"/>
      <c r="BQ467" s="307"/>
      <c r="BR467" s="307"/>
      <c r="BS467" s="307"/>
      <c r="BT467" s="307"/>
      <c r="BU467" s="307"/>
    </row>
    <row r="468" spans="1:73" s="432" customFormat="1" ht="14.5" x14ac:dyDescent="0.35">
      <c r="A468" s="975"/>
      <c r="B468" s="810">
        <v>44804</v>
      </c>
      <c r="C468" s="783">
        <v>1799</v>
      </c>
      <c r="D468" s="811" t="s">
        <v>1142</v>
      </c>
      <c r="E468" s="656" t="s">
        <v>721</v>
      </c>
      <c r="F468" s="812" t="s">
        <v>1162</v>
      </c>
      <c r="G468" s="813">
        <f>580000-93900</f>
        <v>486100</v>
      </c>
      <c r="H468" s="787" t="s">
        <v>681</v>
      </c>
      <c r="I468" s="335">
        <f t="shared" si="6"/>
        <v>243.05</v>
      </c>
      <c r="J468" s="688"/>
      <c r="K468" s="467"/>
      <c r="L468" s="307"/>
      <c r="M468" s="307"/>
      <c r="N468" s="307"/>
      <c r="O468" s="307"/>
      <c r="P468" s="307"/>
      <c r="Q468" s="307"/>
      <c r="R468" s="307"/>
      <c r="S468" s="307"/>
      <c r="T468" s="307"/>
      <c r="U468" s="307"/>
      <c r="V468" s="307"/>
      <c r="W468" s="307"/>
      <c r="X468" s="307"/>
      <c r="Y468" s="307"/>
      <c r="Z468" s="307"/>
      <c r="AA468" s="307"/>
      <c r="AB468" s="307"/>
      <c r="AC468" s="307"/>
      <c r="AD468" s="307"/>
      <c r="AE468" s="307"/>
      <c r="AF468" s="307"/>
      <c r="AG468" s="307"/>
      <c r="AH468" s="307"/>
      <c r="AI468" s="307"/>
      <c r="AJ468" s="307"/>
      <c r="AK468" s="307"/>
      <c r="AL468" s="307"/>
      <c r="AM468" s="307"/>
      <c r="AN468" s="307"/>
      <c r="AO468" s="307"/>
      <c r="AP468" s="307"/>
      <c r="AQ468" s="307"/>
      <c r="AR468" s="307"/>
      <c r="AS468" s="307"/>
      <c r="AT468" s="307"/>
      <c r="AU468" s="307"/>
      <c r="AV468" s="307"/>
      <c r="AW468" s="307"/>
      <c r="AX468" s="307"/>
      <c r="AY468" s="307"/>
      <c r="AZ468" s="307"/>
      <c r="BA468" s="307"/>
      <c r="BB468" s="307"/>
      <c r="BC468" s="307"/>
      <c r="BD468" s="307"/>
      <c r="BE468" s="307"/>
      <c r="BF468" s="307"/>
      <c r="BG468" s="307"/>
      <c r="BH468" s="307"/>
      <c r="BI468" s="307"/>
      <c r="BJ468" s="307"/>
      <c r="BK468" s="307"/>
      <c r="BL468" s="307"/>
      <c r="BM468" s="307"/>
      <c r="BN468" s="307"/>
      <c r="BO468" s="307"/>
      <c r="BP468" s="307"/>
      <c r="BQ468" s="307"/>
      <c r="BR468" s="307"/>
      <c r="BS468" s="307"/>
      <c r="BT468" s="307"/>
      <c r="BU468" s="307"/>
    </row>
    <row r="469" spans="1:73" s="432" customFormat="1" ht="14.5" x14ac:dyDescent="0.35">
      <c r="A469" s="976"/>
      <c r="B469" s="814">
        <v>44804</v>
      </c>
      <c r="C469" s="491"/>
      <c r="D469" s="807" t="s">
        <v>1169</v>
      </c>
      <c r="E469" s="492" t="s">
        <v>739</v>
      </c>
      <c r="F469" s="815" t="s">
        <v>1170</v>
      </c>
      <c r="G469" s="809">
        <v>14000</v>
      </c>
      <c r="H469" s="372" t="s">
        <v>681</v>
      </c>
      <c r="I469" s="335">
        <f t="shared" si="6"/>
        <v>7</v>
      </c>
      <c r="J469" s="688"/>
      <c r="K469" s="467"/>
      <c r="L469" s="307"/>
      <c r="M469" s="307"/>
      <c r="N469" s="307"/>
      <c r="O469" s="307"/>
      <c r="P469" s="307"/>
      <c r="Q469" s="307"/>
      <c r="R469" s="307"/>
      <c r="S469" s="307"/>
      <c r="T469" s="307"/>
      <c r="U469" s="307"/>
      <c r="V469" s="307"/>
      <c r="W469" s="307"/>
      <c r="X469" s="307"/>
      <c r="Y469" s="307"/>
      <c r="Z469" s="307"/>
      <c r="AA469" s="307"/>
      <c r="AB469" s="307"/>
      <c r="AC469" s="307"/>
      <c r="AD469" s="307"/>
      <c r="AE469" s="307"/>
      <c r="AF469" s="307"/>
      <c r="AG469" s="307"/>
      <c r="AH469" s="307"/>
      <c r="AI469" s="307"/>
      <c r="AJ469" s="307"/>
      <c r="AK469" s="307"/>
      <c r="AL469" s="307"/>
      <c r="AM469" s="307"/>
      <c r="AN469" s="307"/>
      <c r="AO469" s="307"/>
      <c r="AP469" s="307"/>
      <c r="AQ469" s="307"/>
      <c r="AR469" s="307"/>
      <c r="AS469" s="307"/>
      <c r="AT469" s="307"/>
      <c r="AU469" s="307"/>
      <c r="AV469" s="307"/>
      <c r="AW469" s="307"/>
      <c r="AX469" s="307"/>
      <c r="AY469" s="307"/>
      <c r="AZ469" s="307"/>
      <c r="BA469" s="307"/>
      <c r="BB469" s="307"/>
      <c r="BC469" s="307"/>
      <c r="BD469" s="307"/>
      <c r="BE469" s="307"/>
      <c r="BF469" s="307"/>
      <c r="BG469" s="307"/>
      <c r="BH469" s="307"/>
      <c r="BI469" s="307"/>
      <c r="BJ469" s="307"/>
      <c r="BK469" s="307"/>
      <c r="BL469" s="307"/>
      <c r="BM469" s="307"/>
      <c r="BN469" s="307"/>
      <c r="BO469" s="307"/>
      <c r="BP469" s="307"/>
      <c r="BQ469" s="307"/>
      <c r="BR469" s="307"/>
      <c r="BS469" s="307"/>
      <c r="BT469" s="307"/>
      <c r="BU469" s="307"/>
    </row>
    <row r="470" spans="1:73" s="432" customFormat="1" ht="14.5" x14ac:dyDescent="0.35">
      <c r="B470" s="816">
        <v>44809</v>
      </c>
      <c r="C470" s="443">
        <v>1801</v>
      </c>
      <c r="D470" s="817" t="s">
        <v>1142</v>
      </c>
      <c r="E470" s="445" t="s">
        <v>877</v>
      </c>
      <c r="F470" s="818" t="s">
        <v>1171</v>
      </c>
      <c r="G470" s="819">
        <v>3457429</v>
      </c>
      <c r="H470" s="508" t="s">
        <v>681</v>
      </c>
      <c r="I470" s="335">
        <f t="shared" si="6"/>
        <v>1728.7145</v>
      </c>
      <c r="J470" s="688"/>
      <c r="K470" s="467"/>
      <c r="L470" s="307"/>
      <c r="M470" s="307"/>
      <c r="N470" s="307"/>
      <c r="O470" s="307"/>
      <c r="P470" s="307"/>
      <c r="Q470" s="307"/>
      <c r="R470" s="307"/>
      <c r="S470" s="307"/>
      <c r="T470" s="307"/>
      <c r="U470" s="307"/>
      <c r="V470" s="307"/>
      <c r="W470" s="307"/>
      <c r="X470" s="307"/>
      <c r="Y470" s="307"/>
      <c r="Z470" s="307"/>
      <c r="AA470" s="307"/>
      <c r="AB470" s="307"/>
      <c r="AC470" s="307"/>
      <c r="AD470" s="307"/>
      <c r="AE470" s="307"/>
      <c r="AF470" s="307"/>
      <c r="AG470" s="307"/>
      <c r="AH470" s="307"/>
      <c r="AI470" s="307"/>
      <c r="AJ470" s="307"/>
      <c r="AK470" s="307"/>
      <c r="AL470" s="307"/>
      <c r="AM470" s="307"/>
      <c r="AN470" s="307"/>
      <c r="AO470" s="307"/>
      <c r="AP470" s="307"/>
      <c r="AQ470" s="307"/>
      <c r="AR470" s="307"/>
      <c r="AS470" s="307"/>
      <c r="AT470" s="307"/>
      <c r="AU470" s="307"/>
      <c r="AV470" s="307"/>
      <c r="AW470" s="307"/>
      <c r="AX470" s="307"/>
      <c r="AY470" s="307"/>
      <c r="AZ470" s="307"/>
      <c r="BA470" s="307"/>
      <c r="BB470" s="307"/>
      <c r="BC470" s="307"/>
      <c r="BD470" s="307"/>
      <c r="BE470" s="307"/>
      <c r="BF470" s="307"/>
      <c r="BG470" s="307"/>
      <c r="BH470" s="307"/>
      <c r="BI470" s="307"/>
      <c r="BJ470" s="307"/>
      <c r="BK470" s="307"/>
      <c r="BL470" s="307"/>
      <c r="BM470" s="307"/>
      <c r="BN470" s="307"/>
      <c r="BO470" s="307"/>
      <c r="BP470" s="307"/>
      <c r="BQ470" s="307"/>
      <c r="BR470" s="307"/>
      <c r="BS470" s="307"/>
      <c r="BT470" s="307"/>
      <c r="BU470" s="307"/>
    </row>
    <row r="471" spans="1:73" s="432" customFormat="1" ht="14.5" x14ac:dyDescent="0.35">
      <c r="B471" s="820">
        <v>44812</v>
      </c>
      <c r="C471" s="801">
        <v>1802</v>
      </c>
      <c r="D471" s="802" t="s">
        <v>1172</v>
      </c>
      <c r="E471" s="803" t="s">
        <v>820</v>
      </c>
      <c r="F471" s="804" t="s">
        <v>1173</v>
      </c>
      <c r="G471" s="805">
        <v>500000</v>
      </c>
      <c r="H471" s="625" t="s">
        <v>681</v>
      </c>
      <c r="I471" s="335">
        <f t="shared" si="6"/>
        <v>250</v>
      </c>
      <c r="J471" s="688"/>
      <c r="K471" s="467"/>
      <c r="L471" s="307"/>
      <c r="M471" s="307"/>
      <c r="N471" s="307"/>
      <c r="O471" s="307"/>
      <c r="P471" s="307"/>
      <c r="Q471" s="307"/>
      <c r="R471" s="307"/>
      <c r="S471" s="307"/>
      <c r="T471" s="307"/>
      <c r="U471" s="307"/>
      <c r="V471" s="307"/>
      <c r="W471" s="307"/>
      <c r="X471" s="307"/>
      <c r="Y471" s="307"/>
      <c r="Z471" s="307"/>
      <c r="AA471" s="307"/>
      <c r="AB471" s="307"/>
      <c r="AC471" s="307"/>
      <c r="AD471" s="307"/>
      <c r="AE471" s="307"/>
      <c r="AF471" s="307"/>
      <c r="AG471" s="307"/>
      <c r="AH471" s="307"/>
      <c r="AI471" s="307"/>
      <c r="AJ471" s="307"/>
      <c r="AK471" s="307"/>
      <c r="AL471" s="307"/>
      <c r="AM471" s="307"/>
      <c r="AN471" s="307"/>
      <c r="AO471" s="307"/>
      <c r="AP471" s="307"/>
      <c r="AQ471" s="307"/>
      <c r="AR471" s="307"/>
      <c r="AS471" s="307"/>
      <c r="AT471" s="307"/>
      <c r="AU471" s="307"/>
      <c r="AV471" s="307"/>
      <c r="AW471" s="307"/>
      <c r="AX471" s="307"/>
      <c r="AY471" s="307"/>
      <c r="AZ471" s="307"/>
      <c r="BA471" s="307"/>
      <c r="BB471" s="307"/>
      <c r="BC471" s="307"/>
      <c r="BD471" s="307"/>
      <c r="BE471" s="307"/>
      <c r="BF471" s="307"/>
      <c r="BG471" s="307"/>
      <c r="BH471" s="307"/>
      <c r="BI471" s="307"/>
      <c r="BJ471" s="307"/>
      <c r="BK471" s="307"/>
      <c r="BL471" s="307"/>
      <c r="BM471" s="307"/>
      <c r="BN471" s="307"/>
      <c r="BO471" s="307"/>
      <c r="BP471" s="307"/>
      <c r="BQ471" s="307"/>
      <c r="BR471" s="307"/>
      <c r="BS471" s="307"/>
      <c r="BT471" s="307"/>
      <c r="BU471" s="307"/>
    </row>
    <row r="472" spans="1:73" s="432" customFormat="1" ht="14.5" x14ac:dyDescent="0.35">
      <c r="B472" s="821">
        <v>44812</v>
      </c>
      <c r="C472" s="783">
        <v>1803</v>
      </c>
      <c r="D472" s="784" t="s">
        <v>1172</v>
      </c>
      <c r="E472" s="656" t="s">
        <v>721</v>
      </c>
      <c r="F472" s="785" t="s">
        <v>1174</v>
      </c>
      <c r="G472" s="786">
        <v>400000</v>
      </c>
      <c r="H472" s="787" t="s">
        <v>681</v>
      </c>
      <c r="I472" s="335">
        <f t="shared" si="6"/>
        <v>200</v>
      </c>
      <c r="J472" s="688"/>
      <c r="K472" s="467"/>
      <c r="L472" s="307"/>
      <c r="M472" s="307"/>
      <c r="N472" s="307"/>
      <c r="O472" s="307"/>
      <c r="P472" s="307"/>
      <c r="Q472" s="307"/>
      <c r="R472" s="307"/>
      <c r="S472" s="307"/>
      <c r="T472" s="307"/>
      <c r="U472" s="307"/>
      <c r="V472" s="307"/>
      <c r="W472" s="307"/>
      <c r="X472" s="307"/>
      <c r="Y472" s="307"/>
      <c r="Z472" s="307"/>
      <c r="AA472" s="307"/>
      <c r="AB472" s="307"/>
      <c r="AC472" s="307"/>
      <c r="AD472" s="307"/>
      <c r="AE472" s="307"/>
      <c r="AF472" s="307"/>
      <c r="AG472" s="307"/>
      <c r="AH472" s="307"/>
      <c r="AI472" s="307"/>
      <c r="AJ472" s="307"/>
      <c r="AK472" s="307"/>
      <c r="AL472" s="307"/>
      <c r="AM472" s="307"/>
      <c r="AN472" s="307"/>
      <c r="AO472" s="307"/>
      <c r="AP472" s="307"/>
      <c r="AQ472" s="307"/>
      <c r="AR472" s="307"/>
      <c r="AS472" s="307"/>
      <c r="AT472" s="307"/>
      <c r="AU472" s="307"/>
      <c r="AV472" s="307"/>
      <c r="AW472" s="307"/>
      <c r="AX472" s="307"/>
      <c r="AY472" s="307"/>
      <c r="AZ472" s="307"/>
      <c r="BA472" s="307"/>
      <c r="BB472" s="307"/>
      <c r="BC472" s="307"/>
      <c r="BD472" s="307"/>
      <c r="BE472" s="307"/>
      <c r="BF472" s="307"/>
      <c r="BG472" s="307"/>
      <c r="BH472" s="307"/>
      <c r="BI472" s="307"/>
      <c r="BJ472" s="307"/>
      <c r="BK472" s="307"/>
      <c r="BL472" s="307"/>
      <c r="BM472" s="307"/>
      <c r="BN472" s="307"/>
      <c r="BO472" s="307"/>
      <c r="BP472" s="307"/>
      <c r="BQ472" s="307"/>
      <c r="BR472" s="307"/>
      <c r="BS472" s="307"/>
      <c r="BT472" s="307"/>
      <c r="BU472" s="307"/>
    </row>
    <row r="473" spans="1:73" s="432" customFormat="1" ht="14.5" x14ac:dyDescent="0.35">
      <c r="B473" s="816">
        <v>44813</v>
      </c>
      <c r="C473" s="443">
        <v>1804</v>
      </c>
      <c r="D473" s="822" t="s">
        <v>1142</v>
      </c>
      <c r="E473" s="445" t="s">
        <v>877</v>
      </c>
      <c r="F473" s="818" t="s">
        <v>1175</v>
      </c>
      <c r="G473" s="819">
        <f>2017571-330000</f>
        <v>1687571</v>
      </c>
      <c r="H473" s="508" t="s">
        <v>681</v>
      </c>
      <c r="I473" s="335">
        <f t="shared" si="6"/>
        <v>843.78549999999996</v>
      </c>
      <c r="J473" s="688"/>
      <c r="K473" s="467"/>
      <c r="L473" s="307"/>
      <c r="M473" s="307"/>
      <c r="N473" s="307"/>
      <c r="O473" s="307"/>
      <c r="P473" s="307"/>
      <c r="Q473" s="307"/>
      <c r="R473" s="307"/>
      <c r="S473" s="307"/>
      <c r="T473" s="307"/>
      <c r="U473" s="307"/>
      <c r="V473" s="307"/>
      <c r="W473" s="307"/>
      <c r="X473" s="307"/>
      <c r="Y473" s="307"/>
      <c r="Z473" s="307"/>
      <c r="AA473" s="307"/>
      <c r="AB473" s="307"/>
      <c r="AC473" s="307"/>
      <c r="AD473" s="307"/>
      <c r="AE473" s="307"/>
      <c r="AF473" s="307"/>
      <c r="AG473" s="307"/>
      <c r="AH473" s="307"/>
      <c r="AI473" s="307"/>
      <c r="AJ473" s="307"/>
      <c r="AK473" s="307"/>
      <c r="AL473" s="307"/>
      <c r="AM473" s="307"/>
      <c r="AN473" s="307"/>
      <c r="AO473" s="307"/>
      <c r="AP473" s="307"/>
      <c r="AQ473" s="307"/>
      <c r="AR473" s="307"/>
      <c r="AS473" s="307"/>
      <c r="AT473" s="307"/>
      <c r="AU473" s="307"/>
      <c r="AV473" s="307"/>
      <c r="AW473" s="307"/>
      <c r="AX473" s="307"/>
      <c r="AY473" s="307"/>
      <c r="AZ473" s="307"/>
      <c r="BA473" s="307"/>
      <c r="BB473" s="307"/>
      <c r="BC473" s="307"/>
      <c r="BD473" s="307"/>
      <c r="BE473" s="307"/>
      <c r="BF473" s="307"/>
      <c r="BG473" s="307"/>
      <c r="BH473" s="307"/>
      <c r="BI473" s="307"/>
      <c r="BJ473" s="307"/>
      <c r="BK473" s="307"/>
      <c r="BL473" s="307"/>
      <c r="BM473" s="307"/>
      <c r="BN473" s="307"/>
      <c r="BO473" s="307"/>
      <c r="BP473" s="307"/>
      <c r="BQ473" s="307"/>
      <c r="BR473" s="307"/>
      <c r="BS473" s="307"/>
      <c r="BT473" s="307"/>
      <c r="BU473" s="307"/>
    </row>
    <row r="474" spans="1:73" s="432" customFormat="1" ht="14.5" x14ac:dyDescent="0.35">
      <c r="B474" s="823">
        <v>44813</v>
      </c>
      <c r="C474" s="443">
        <v>1805</v>
      </c>
      <c r="D474" s="824" t="s">
        <v>1142</v>
      </c>
      <c r="E474" s="445" t="s">
        <v>877</v>
      </c>
      <c r="F474" s="825" t="s">
        <v>1176</v>
      </c>
      <c r="G474" s="826">
        <f>5227000-435000</f>
        <v>4792000</v>
      </c>
      <c r="H474" s="508" t="s">
        <v>681</v>
      </c>
      <c r="I474" s="335">
        <f t="shared" si="6"/>
        <v>2396</v>
      </c>
      <c r="J474" s="688"/>
      <c r="K474" s="467"/>
      <c r="L474" s="307"/>
      <c r="M474" s="307"/>
      <c r="N474" s="307"/>
      <c r="O474" s="307"/>
      <c r="P474" s="307"/>
      <c r="Q474" s="307"/>
      <c r="R474" s="307"/>
      <c r="S474" s="307"/>
      <c r="T474" s="307"/>
      <c r="U474" s="307"/>
      <c r="V474" s="307"/>
      <c r="W474" s="307"/>
      <c r="X474" s="307"/>
      <c r="Y474" s="307"/>
      <c r="Z474" s="307"/>
      <c r="AA474" s="307"/>
      <c r="AB474" s="307"/>
      <c r="AC474" s="307"/>
      <c r="AD474" s="307"/>
      <c r="AE474" s="307"/>
      <c r="AF474" s="307"/>
      <c r="AG474" s="307"/>
      <c r="AH474" s="307"/>
      <c r="AI474" s="307"/>
      <c r="AJ474" s="307"/>
      <c r="AK474" s="307"/>
      <c r="AL474" s="307"/>
      <c r="AM474" s="307"/>
      <c r="AN474" s="307"/>
      <c r="AO474" s="307"/>
      <c r="AP474" s="307"/>
      <c r="AQ474" s="307"/>
      <c r="AR474" s="307"/>
      <c r="AS474" s="307"/>
      <c r="AT474" s="307"/>
      <c r="AU474" s="307"/>
      <c r="AV474" s="307"/>
      <c r="AW474" s="307"/>
      <c r="AX474" s="307"/>
      <c r="AY474" s="307"/>
      <c r="AZ474" s="307"/>
      <c r="BA474" s="307"/>
      <c r="BB474" s="307"/>
      <c r="BC474" s="307"/>
      <c r="BD474" s="307"/>
      <c r="BE474" s="307"/>
      <c r="BF474" s="307"/>
      <c r="BG474" s="307"/>
      <c r="BH474" s="307"/>
      <c r="BI474" s="307"/>
      <c r="BJ474" s="307"/>
      <c r="BK474" s="307"/>
      <c r="BL474" s="307"/>
      <c r="BM474" s="307"/>
      <c r="BN474" s="307"/>
      <c r="BO474" s="307"/>
      <c r="BP474" s="307"/>
      <c r="BQ474" s="307"/>
      <c r="BR474" s="307"/>
      <c r="BS474" s="307"/>
      <c r="BT474" s="307"/>
      <c r="BU474" s="307"/>
    </row>
    <row r="475" spans="1:73" s="432" customFormat="1" ht="14.5" x14ac:dyDescent="0.35">
      <c r="B475" s="816">
        <v>44817</v>
      </c>
      <c r="C475" s="443">
        <v>1806</v>
      </c>
      <c r="D475" s="822" t="s">
        <v>1177</v>
      </c>
      <c r="E475" s="445" t="s">
        <v>877</v>
      </c>
      <c r="F475" s="818" t="s">
        <v>1178</v>
      </c>
      <c r="G475" s="819">
        <v>1244000</v>
      </c>
      <c r="H475" s="508" t="s">
        <v>681</v>
      </c>
      <c r="I475" s="335">
        <f t="shared" si="6"/>
        <v>622</v>
      </c>
      <c r="J475" s="688"/>
      <c r="K475" s="467"/>
      <c r="L475" s="307"/>
      <c r="M475" s="307"/>
      <c r="N475" s="307"/>
      <c r="O475" s="307"/>
      <c r="P475" s="307"/>
      <c r="Q475" s="307"/>
      <c r="R475" s="307"/>
      <c r="S475" s="307"/>
      <c r="T475" s="307"/>
      <c r="U475" s="307"/>
      <c r="V475" s="307"/>
      <c r="W475" s="307"/>
      <c r="X475" s="307"/>
      <c r="Y475" s="307"/>
      <c r="Z475" s="307"/>
      <c r="AA475" s="307"/>
      <c r="AB475" s="307"/>
      <c r="AC475" s="307"/>
      <c r="AD475" s="307"/>
      <c r="AE475" s="307"/>
      <c r="AF475" s="307"/>
      <c r="AG475" s="307"/>
      <c r="AH475" s="307"/>
      <c r="AI475" s="307"/>
      <c r="AJ475" s="307"/>
      <c r="AK475" s="307"/>
      <c r="AL475" s="307"/>
      <c r="AM475" s="307"/>
      <c r="AN475" s="307"/>
      <c r="AO475" s="307"/>
      <c r="AP475" s="307"/>
      <c r="AQ475" s="307"/>
      <c r="AR475" s="307"/>
      <c r="AS475" s="307"/>
      <c r="AT475" s="307"/>
      <c r="AU475" s="307"/>
      <c r="AV475" s="307"/>
      <c r="AW475" s="307"/>
      <c r="AX475" s="307"/>
      <c r="AY475" s="307"/>
      <c r="AZ475" s="307"/>
      <c r="BA475" s="307"/>
      <c r="BB475" s="307"/>
      <c r="BC475" s="307"/>
      <c r="BD475" s="307"/>
      <c r="BE475" s="307"/>
      <c r="BF475" s="307"/>
      <c r="BG475" s="307"/>
      <c r="BH475" s="307"/>
      <c r="BI475" s="307"/>
      <c r="BJ475" s="307"/>
      <c r="BK475" s="307"/>
      <c r="BL475" s="307"/>
      <c r="BM475" s="307"/>
      <c r="BN475" s="307"/>
      <c r="BO475" s="307"/>
      <c r="BP475" s="307"/>
      <c r="BQ475" s="307"/>
      <c r="BR475" s="307"/>
      <c r="BS475" s="307"/>
      <c r="BT475" s="307"/>
      <c r="BU475" s="307"/>
    </row>
    <row r="476" spans="1:73" s="432" customFormat="1" ht="14.5" x14ac:dyDescent="0.35">
      <c r="B476" s="823">
        <v>44817</v>
      </c>
      <c r="C476" s="443">
        <v>1807</v>
      </c>
      <c r="D476" s="824" t="s">
        <v>1179</v>
      </c>
      <c r="E476" s="445" t="s">
        <v>877</v>
      </c>
      <c r="F476" s="825" t="s">
        <v>1180</v>
      </c>
      <c r="G476" s="826">
        <v>790000</v>
      </c>
      <c r="H476" s="508" t="s">
        <v>681</v>
      </c>
      <c r="I476" s="335">
        <f t="shared" si="6"/>
        <v>395</v>
      </c>
      <c r="J476" s="688"/>
      <c r="K476" s="467"/>
      <c r="L476" s="307"/>
      <c r="M476" s="307"/>
      <c r="N476" s="307"/>
      <c r="O476" s="307"/>
      <c r="P476" s="307"/>
      <c r="Q476" s="307"/>
      <c r="R476" s="307"/>
      <c r="S476" s="307"/>
      <c r="T476" s="307"/>
      <c r="U476" s="307"/>
      <c r="V476" s="307"/>
      <c r="W476" s="307"/>
      <c r="X476" s="307"/>
      <c r="Y476" s="307"/>
      <c r="Z476" s="307"/>
      <c r="AA476" s="307"/>
      <c r="AB476" s="307"/>
      <c r="AC476" s="307"/>
      <c r="AD476" s="307"/>
      <c r="AE476" s="307"/>
      <c r="AF476" s="307"/>
      <c r="AG476" s="307"/>
      <c r="AH476" s="307"/>
      <c r="AI476" s="307"/>
      <c r="AJ476" s="307"/>
      <c r="AK476" s="307"/>
      <c r="AL476" s="307"/>
      <c r="AM476" s="307"/>
      <c r="AN476" s="307"/>
      <c r="AO476" s="307"/>
      <c r="AP476" s="307"/>
      <c r="AQ476" s="307"/>
      <c r="AR476" s="307"/>
      <c r="AS476" s="307"/>
      <c r="AT476" s="307"/>
      <c r="AU476" s="307"/>
      <c r="AV476" s="307"/>
      <c r="AW476" s="307"/>
      <c r="AX476" s="307"/>
      <c r="AY476" s="307"/>
      <c r="AZ476" s="307"/>
      <c r="BA476" s="307"/>
      <c r="BB476" s="307"/>
      <c r="BC476" s="307"/>
      <c r="BD476" s="307"/>
      <c r="BE476" s="307"/>
      <c r="BF476" s="307"/>
      <c r="BG476" s="307"/>
      <c r="BH476" s="307"/>
      <c r="BI476" s="307"/>
      <c r="BJ476" s="307"/>
      <c r="BK476" s="307"/>
      <c r="BL476" s="307"/>
      <c r="BM476" s="307"/>
      <c r="BN476" s="307"/>
      <c r="BO476" s="307"/>
      <c r="BP476" s="307"/>
      <c r="BQ476" s="307"/>
      <c r="BR476" s="307"/>
      <c r="BS476" s="307"/>
      <c r="BT476" s="307"/>
      <c r="BU476" s="307"/>
    </row>
    <row r="477" spans="1:73" s="432" customFormat="1" ht="14.5" x14ac:dyDescent="0.35">
      <c r="B477" s="816">
        <v>44817</v>
      </c>
      <c r="C477" s="443">
        <v>1808</v>
      </c>
      <c r="D477" s="822" t="s">
        <v>1181</v>
      </c>
      <c r="E477" s="445" t="s">
        <v>877</v>
      </c>
      <c r="F477" s="818" t="s">
        <v>1182</v>
      </c>
      <c r="G477" s="819">
        <v>974000</v>
      </c>
      <c r="H477" s="508" t="s">
        <v>681</v>
      </c>
      <c r="I477" s="335">
        <f t="shared" si="6"/>
        <v>487</v>
      </c>
      <c r="J477" s="688"/>
      <c r="K477" s="467"/>
      <c r="L477" s="307"/>
      <c r="M477" s="307"/>
      <c r="N477" s="307"/>
      <c r="O477" s="307"/>
      <c r="P477" s="307"/>
      <c r="Q477" s="307"/>
      <c r="R477" s="307"/>
      <c r="S477" s="307"/>
      <c r="T477" s="307"/>
      <c r="U477" s="307"/>
      <c r="V477" s="307"/>
      <c r="W477" s="307"/>
      <c r="X477" s="307"/>
      <c r="Y477" s="307"/>
      <c r="Z477" s="307"/>
      <c r="AA477" s="307"/>
      <c r="AB477" s="307"/>
      <c r="AC477" s="307"/>
      <c r="AD477" s="307"/>
      <c r="AE477" s="307"/>
      <c r="AF477" s="307"/>
      <c r="AG477" s="307"/>
      <c r="AH477" s="307"/>
      <c r="AI477" s="307"/>
      <c r="AJ477" s="307"/>
      <c r="AK477" s="307"/>
      <c r="AL477" s="307"/>
      <c r="AM477" s="307"/>
      <c r="AN477" s="307"/>
      <c r="AO477" s="307"/>
      <c r="AP477" s="307"/>
      <c r="AQ477" s="307"/>
      <c r="AR477" s="307"/>
      <c r="AS477" s="307"/>
      <c r="AT477" s="307"/>
      <c r="AU477" s="307"/>
      <c r="AV477" s="307"/>
      <c r="AW477" s="307"/>
      <c r="AX477" s="307"/>
      <c r="AY477" s="307"/>
      <c r="AZ477" s="307"/>
      <c r="BA477" s="307"/>
      <c r="BB477" s="307"/>
      <c r="BC477" s="307"/>
      <c r="BD477" s="307"/>
      <c r="BE477" s="307"/>
      <c r="BF477" s="307"/>
      <c r="BG477" s="307"/>
      <c r="BH477" s="307"/>
      <c r="BI477" s="307"/>
      <c r="BJ477" s="307"/>
      <c r="BK477" s="307"/>
      <c r="BL477" s="307"/>
      <c r="BM477" s="307"/>
      <c r="BN477" s="307"/>
      <c r="BO477" s="307"/>
      <c r="BP477" s="307"/>
      <c r="BQ477" s="307"/>
      <c r="BR477" s="307"/>
      <c r="BS477" s="307"/>
      <c r="BT477" s="307"/>
      <c r="BU477" s="307"/>
    </row>
    <row r="478" spans="1:73" s="432" customFormat="1" ht="14.5" x14ac:dyDescent="0.35">
      <c r="B478" s="823">
        <v>44817</v>
      </c>
      <c r="C478" s="443">
        <v>1809</v>
      </c>
      <c r="D478" s="824" t="s">
        <v>1183</v>
      </c>
      <c r="E478" s="445" t="s">
        <v>877</v>
      </c>
      <c r="F478" s="827" t="s">
        <v>1184</v>
      </c>
      <c r="G478" s="826">
        <v>300000</v>
      </c>
      <c r="H478" s="508" t="s">
        <v>681</v>
      </c>
      <c r="I478" s="335">
        <f t="shared" si="6"/>
        <v>150</v>
      </c>
      <c r="J478" s="688"/>
      <c r="K478" s="467"/>
      <c r="L478" s="307"/>
      <c r="M478" s="307"/>
      <c r="N478" s="307"/>
      <c r="O478" s="307"/>
      <c r="P478" s="307"/>
      <c r="Q478" s="307"/>
      <c r="R478" s="307"/>
      <c r="S478" s="307"/>
      <c r="T478" s="307"/>
      <c r="U478" s="307"/>
      <c r="V478" s="307"/>
      <c r="W478" s="307"/>
      <c r="X478" s="307"/>
      <c r="Y478" s="307"/>
      <c r="Z478" s="307"/>
      <c r="AA478" s="307"/>
      <c r="AB478" s="307"/>
      <c r="AC478" s="307"/>
      <c r="AD478" s="307"/>
      <c r="AE478" s="307"/>
      <c r="AF478" s="307"/>
      <c r="AG478" s="307"/>
      <c r="AH478" s="307"/>
      <c r="AI478" s="307"/>
      <c r="AJ478" s="307"/>
      <c r="AK478" s="307"/>
      <c r="AL478" s="307"/>
      <c r="AM478" s="307"/>
      <c r="AN478" s="307"/>
      <c r="AO478" s="307"/>
      <c r="AP478" s="307"/>
      <c r="AQ478" s="307"/>
      <c r="AR478" s="307"/>
      <c r="AS478" s="307"/>
      <c r="AT478" s="307"/>
      <c r="AU478" s="307"/>
      <c r="AV478" s="307"/>
      <c r="AW478" s="307"/>
      <c r="AX478" s="307"/>
      <c r="AY478" s="307"/>
      <c r="AZ478" s="307"/>
      <c r="BA478" s="307"/>
      <c r="BB478" s="307"/>
      <c r="BC478" s="307"/>
      <c r="BD478" s="307"/>
      <c r="BE478" s="307"/>
      <c r="BF478" s="307"/>
      <c r="BG478" s="307"/>
      <c r="BH478" s="307"/>
      <c r="BI478" s="307"/>
      <c r="BJ478" s="307"/>
      <c r="BK478" s="307"/>
      <c r="BL478" s="307"/>
      <c r="BM478" s="307"/>
      <c r="BN478" s="307"/>
      <c r="BO478" s="307"/>
      <c r="BP478" s="307"/>
      <c r="BQ478" s="307"/>
      <c r="BR478" s="307"/>
      <c r="BS478" s="307"/>
      <c r="BT478" s="307"/>
      <c r="BU478" s="307"/>
    </row>
    <row r="479" spans="1:73" s="432" customFormat="1" ht="14.5" x14ac:dyDescent="0.35">
      <c r="B479" s="816">
        <v>44817</v>
      </c>
      <c r="C479" s="555">
        <v>1810</v>
      </c>
      <c r="D479" s="817" t="s">
        <v>1138</v>
      </c>
      <c r="E479" s="445" t="s">
        <v>877</v>
      </c>
      <c r="F479" s="828" t="s">
        <v>1185</v>
      </c>
      <c r="G479" s="819">
        <v>261000</v>
      </c>
      <c r="H479" s="508" t="s">
        <v>681</v>
      </c>
      <c r="I479" s="335">
        <f t="shared" si="6"/>
        <v>130.5</v>
      </c>
      <c r="J479" s="688"/>
      <c r="K479" s="467"/>
      <c r="L479" s="307"/>
      <c r="M479" s="307"/>
      <c r="N479" s="307"/>
      <c r="O479" s="307"/>
      <c r="P479" s="307"/>
      <c r="Q479" s="307"/>
      <c r="R479" s="307"/>
      <c r="S479" s="307"/>
      <c r="T479" s="307"/>
      <c r="U479" s="307"/>
      <c r="V479" s="307"/>
      <c r="W479" s="307"/>
      <c r="X479" s="307"/>
      <c r="Y479" s="307"/>
      <c r="Z479" s="307"/>
      <c r="AA479" s="307"/>
      <c r="AB479" s="307"/>
      <c r="AC479" s="307"/>
      <c r="AD479" s="307"/>
      <c r="AE479" s="307"/>
      <c r="AF479" s="307"/>
      <c r="AG479" s="307"/>
      <c r="AH479" s="307"/>
      <c r="AI479" s="307"/>
      <c r="AJ479" s="307"/>
      <c r="AK479" s="307"/>
      <c r="AL479" s="307"/>
      <c r="AM479" s="307"/>
      <c r="AN479" s="307"/>
      <c r="AO479" s="307"/>
      <c r="AP479" s="307"/>
      <c r="AQ479" s="307"/>
      <c r="AR479" s="307"/>
      <c r="AS479" s="307"/>
      <c r="AT479" s="307"/>
      <c r="AU479" s="307"/>
      <c r="AV479" s="307"/>
      <c r="AW479" s="307"/>
      <c r="AX479" s="307"/>
      <c r="AY479" s="307"/>
      <c r="AZ479" s="307"/>
      <c r="BA479" s="307"/>
      <c r="BB479" s="307"/>
      <c r="BC479" s="307"/>
      <c r="BD479" s="307"/>
      <c r="BE479" s="307"/>
      <c r="BF479" s="307"/>
      <c r="BG479" s="307"/>
      <c r="BH479" s="307"/>
      <c r="BI479" s="307"/>
      <c r="BJ479" s="307"/>
      <c r="BK479" s="307"/>
      <c r="BL479" s="307"/>
      <c r="BM479" s="307"/>
      <c r="BN479" s="307"/>
      <c r="BO479" s="307"/>
      <c r="BP479" s="307"/>
      <c r="BQ479" s="307"/>
      <c r="BR479" s="307"/>
      <c r="BS479" s="307"/>
      <c r="BT479" s="307"/>
      <c r="BU479" s="307"/>
    </row>
    <row r="480" spans="1:73" s="432" customFormat="1" ht="14.5" x14ac:dyDescent="0.35">
      <c r="B480" s="816">
        <v>44818</v>
      </c>
      <c r="C480" s="443">
        <v>1811</v>
      </c>
      <c r="D480" s="829" t="s">
        <v>1186</v>
      </c>
      <c r="E480" s="445" t="s">
        <v>877</v>
      </c>
      <c r="F480" s="828" t="s">
        <v>1187</v>
      </c>
      <c r="G480" s="819">
        <v>200000</v>
      </c>
      <c r="H480" s="508" t="s">
        <v>681</v>
      </c>
      <c r="I480" s="335">
        <f t="shared" si="6"/>
        <v>100</v>
      </c>
      <c r="J480" s="688"/>
      <c r="K480" s="467"/>
      <c r="L480" s="307"/>
      <c r="M480" s="307"/>
      <c r="N480" s="307"/>
      <c r="O480" s="307"/>
      <c r="P480" s="307"/>
      <c r="Q480" s="307"/>
      <c r="R480" s="307"/>
      <c r="S480" s="307"/>
      <c r="T480" s="307"/>
      <c r="U480" s="307"/>
      <c r="V480" s="307"/>
      <c r="W480" s="307"/>
      <c r="X480" s="307"/>
      <c r="Y480" s="307"/>
      <c r="Z480" s="307"/>
      <c r="AA480" s="307"/>
      <c r="AB480" s="307"/>
      <c r="AC480" s="307"/>
      <c r="AD480" s="307"/>
      <c r="AE480" s="307"/>
      <c r="AF480" s="307"/>
      <c r="AG480" s="307"/>
      <c r="AH480" s="307"/>
      <c r="AI480" s="307"/>
      <c r="AJ480" s="307"/>
      <c r="AK480" s="307"/>
      <c r="AL480" s="307"/>
      <c r="AM480" s="307"/>
      <c r="AN480" s="307"/>
      <c r="AO480" s="307"/>
      <c r="AP480" s="307"/>
      <c r="AQ480" s="307"/>
      <c r="AR480" s="307"/>
      <c r="AS480" s="307"/>
      <c r="AT480" s="307"/>
      <c r="AU480" s="307"/>
      <c r="AV480" s="307"/>
      <c r="AW480" s="307"/>
      <c r="AX480" s="307"/>
      <c r="AY480" s="307"/>
      <c r="AZ480" s="307"/>
      <c r="BA480" s="307"/>
      <c r="BB480" s="307"/>
      <c r="BC480" s="307"/>
      <c r="BD480" s="307"/>
      <c r="BE480" s="307"/>
      <c r="BF480" s="307"/>
      <c r="BG480" s="307"/>
      <c r="BH480" s="307"/>
      <c r="BI480" s="307"/>
      <c r="BJ480" s="307"/>
      <c r="BK480" s="307"/>
      <c r="BL480" s="307"/>
      <c r="BM480" s="307"/>
      <c r="BN480" s="307"/>
      <c r="BO480" s="307"/>
      <c r="BP480" s="307"/>
      <c r="BQ480" s="307"/>
      <c r="BR480" s="307"/>
      <c r="BS480" s="307"/>
      <c r="BT480" s="307"/>
      <c r="BU480" s="307"/>
    </row>
    <row r="481" spans="1:73" s="432" customFormat="1" ht="14.5" x14ac:dyDescent="0.35">
      <c r="B481" s="816">
        <v>44827</v>
      </c>
      <c r="C481" s="555">
        <v>1812</v>
      </c>
      <c r="D481" s="829" t="s">
        <v>1188</v>
      </c>
      <c r="E481" s="445" t="s">
        <v>877</v>
      </c>
      <c r="F481" s="828" t="s">
        <v>1189</v>
      </c>
      <c r="G481" s="819">
        <v>880000</v>
      </c>
      <c r="H481" s="508" t="s">
        <v>681</v>
      </c>
      <c r="I481" s="335">
        <f t="shared" si="6"/>
        <v>440</v>
      </c>
      <c r="J481" s="688"/>
      <c r="K481" s="467"/>
      <c r="L481" s="307"/>
      <c r="M481" s="307"/>
      <c r="N481" s="307"/>
      <c r="O481" s="307"/>
      <c r="P481" s="307"/>
      <c r="Q481" s="307"/>
      <c r="R481" s="307"/>
      <c r="S481" s="307"/>
      <c r="T481" s="307"/>
      <c r="U481" s="307"/>
      <c r="V481" s="307"/>
      <c r="W481" s="307"/>
      <c r="X481" s="307"/>
      <c r="Y481" s="307"/>
      <c r="Z481" s="307"/>
      <c r="AA481" s="307"/>
      <c r="AB481" s="307"/>
      <c r="AC481" s="307"/>
      <c r="AD481" s="307"/>
      <c r="AE481" s="307"/>
      <c r="AF481" s="307"/>
      <c r="AG481" s="307"/>
      <c r="AH481" s="307"/>
      <c r="AI481" s="307"/>
      <c r="AJ481" s="307"/>
      <c r="AK481" s="307"/>
      <c r="AL481" s="307"/>
      <c r="AM481" s="307"/>
      <c r="AN481" s="307"/>
      <c r="AO481" s="307"/>
      <c r="AP481" s="307"/>
      <c r="AQ481" s="307"/>
      <c r="AR481" s="307"/>
      <c r="AS481" s="307"/>
      <c r="AT481" s="307"/>
      <c r="AU481" s="307"/>
      <c r="AV481" s="307"/>
      <c r="AW481" s="307"/>
      <c r="AX481" s="307"/>
      <c r="AY481" s="307"/>
      <c r="AZ481" s="307"/>
      <c r="BA481" s="307"/>
      <c r="BB481" s="307"/>
      <c r="BC481" s="307"/>
      <c r="BD481" s="307"/>
      <c r="BE481" s="307"/>
      <c r="BF481" s="307"/>
      <c r="BG481" s="307"/>
      <c r="BH481" s="307"/>
      <c r="BI481" s="307"/>
      <c r="BJ481" s="307"/>
      <c r="BK481" s="307"/>
      <c r="BL481" s="307"/>
      <c r="BM481" s="307"/>
      <c r="BN481" s="307"/>
      <c r="BO481" s="307"/>
      <c r="BP481" s="307"/>
      <c r="BQ481" s="307"/>
      <c r="BR481" s="307"/>
      <c r="BS481" s="307"/>
      <c r="BT481" s="307"/>
      <c r="BU481" s="307"/>
    </row>
    <row r="482" spans="1:73" s="432" customFormat="1" ht="14.5" x14ac:dyDescent="0.35">
      <c r="B482" s="816">
        <v>44830</v>
      </c>
      <c r="C482" s="443">
        <v>1813</v>
      </c>
      <c r="D482" s="829" t="s">
        <v>1190</v>
      </c>
      <c r="E482" s="445" t="s">
        <v>877</v>
      </c>
      <c r="F482" s="828" t="s">
        <v>1191</v>
      </c>
      <c r="G482" s="819">
        <f>225000-60000</f>
        <v>165000</v>
      </c>
      <c r="H482" s="508" t="s">
        <v>681</v>
      </c>
      <c r="I482" s="335">
        <f t="shared" si="6"/>
        <v>82.5</v>
      </c>
      <c r="J482" s="688"/>
      <c r="K482" s="467"/>
      <c r="L482" s="307"/>
      <c r="M482" s="307"/>
      <c r="N482" s="307"/>
      <c r="O482" s="307"/>
      <c r="P482" s="307"/>
      <c r="Q482" s="307"/>
      <c r="R482" s="307"/>
      <c r="S482" s="307"/>
      <c r="T482" s="307"/>
      <c r="U482" s="307"/>
      <c r="V482" s="307"/>
      <c r="W482" s="307"/>
      <c r="X482" s="307"/>
      <c r="Y482" s="307"/>
      <c r="Z482" s="307"/>
      <c r="AA482" s="307"/>
      <c r="AB482" s="307"/>
      <c r="AC482" s="307"/>
      <c r="AD482" s="307"/>
      <c r="AE482" s="307"/>
      <c r="AF482" s="307"/>
      <c r="AG482" s="307"/>
      <c r="AH482" s="307"/>
      <c r="AI482" s="307"/>
      <c r="AJ482" s="307"/>
      <c r="AK482" s="307"/>
      <c r="AL482" s="307"/>
      <c r="AM482" s="307"/>
      <c r="AN482" s="307"/>
      <c r="AO482" s="307"/>
      <c r="AP482" s="307"/>
      <c r="AQ482" s="307"/>
      <c r="AR482" s="307"/>
      <c r="AS482" s="307"/>
      <c r="AT482" s="307"/>
      <c r="AU482" s="307"/>
      <c r="AV482" s="307"/>
      <c r="AW482" s="307"/>
      <c r="AX482" s="307"/>
      <c r="AY482" s="307"/>
      <c r="AZ482" s="307"/>
      <c r="BA482" s="307"/>
      <c r="BB482" s="307"/>
      <c r="BC482" s="307"/>
      <c r="BD482" s="307"/>
      <c r="BE482" s="307"/>
      <c r="BF482" s="307"/>
      <c r="BG482" s="307"/>
      <c r="BH482" s="307"/>
      <c r="BI482" s="307"/>
      <c r="BJ482" s="307"/>
      <c r="BK482" s="307"/>
      <c r="BL482" s="307"/>
      <c r="BM482" s="307"/>
      <c r="BN482" s="307"/>
      <c r="BO482" s="307"/>
      <c r="BP482" s="307"/>
      <c r="BQ482" s="307"/>
      <c r="BR482" s="307"/>
      <c r="BS482" s="307"/>
      <c r="BT482" s="307"/>
      <c r="BU482" s="307"/>
    </row>
    <row r="483" spans="1:73" s="432" customFormat="1" ht="14.5" x14ac:dyDescent="0.35">
      <c r="B483" s="816">
        <v>44830</v>
      </c>
      <c r="C483" s="555">
        <v>1814</v>
      </c>
      <c r="D483" s="829" t="s">
        <v>1172</v>
      </c>
      <c r="E483" s="445" t="s">
        <v>877</v>
      </c>
      <c r="F483" s="828" t="s">
        <v>1192</v>
      </c>
      <c r="G483" s="819">
        <v>1000000</v>
      </c>
      <c r="H483" s="508" t="s">
        <v>681</v>
      </c>
      <c r="I483" s="335">
        <f t="shared" si="6"/>
        <v>500</v>
      </c>
      <c r="J483" s="688"/>
      <c r="K483" s="467"/>
      <c r="L483" s="307"/>
      <c r="M483" s="307"/>
      <c r="N483" s="307"/>
      <c r="O483" s="307"/>
      <c r="P483" s="307"/>
      <c r="Q483" s="307"/>
      <c r="R483" s="307"/>
      <c r="S483" s="307"/>
      <c r="T483" s="307"/>
      <c r="U483" s="307"/>
      <c r="V483" s="307"/>
      <c r="W483" s="307"/>
      <c r="X483" s="307"/>
      <c r="Y483" s="307"/>
      <c r="Z483" s="307"/>
      <c r="AA483" s="307"/>
      <c r="AB483" s="307"/>
      <c r="AC483" s="307"/>
      <c r="AD483" s="307"/>
      <c r="AE483" s="307"/>
      <c r="AF483" s="307"/>
      <c r="AG483" s="307"/>
      <c r="AH483" s="307"/>
      <c r="AI483" s="307"/>
      <c r="AJ483" s="307"/>
      <c r="AK483" s="307"/>
      <c r="AL483" s="307"/>
      <c r="AM483" s="307"/>
      <c r="AN483" s="307"/>
      <c r="AO483" s="307"/>
      <c r="AP483" s="307"/>
      <c r="AQ483" s="307"/>
      <c r="AR483" s="307"/>
      <c r="AS483" s="307"/>
      <c r="AT483" s="307"/>
      <c r="AU483" s="307"/>
      <c r="AV483" s="307"/>
      <c r="AW483" s="307"/>
      <c r="AX483" s="307"/>
      <c r="AY483" s="307"/>
      <c r="AZ483" s="307"/>
      <c r="BA483" s="307"/>
      <c r="BB483" s="307"/>
      <c r="BC483" s="307"/>
      <c r="BD483" s="307"/>
      <c r="BE483" s="307"/>
      <c r="BF483" s="307"/>
      <c r="BG483" s="307"/>
      <c r="BH483" s="307"/>
      <c r="BI483" s="307"/>
      <c r="BJ483" s="307"/>
      <c r="BK483" s="307"/>
      <c r="BL483" s="307"/>
      <c r="BM483" s="307"/>
      <c r="BN483" s="307"/>
      <c r="BO483" s="307"/>
      <c r="BP483" s="307"/>
      <c r="BQ483" s="307"/>
      <c r="BR483" s="307"/>
      <c r="BS483" s="307"/>
      <c r="BT483" s="307"/>
      <c r="BU483" s="307"/>
    </row>
    <row r="484" spans="1:73" s="432" customFormat="1" ht="14.5" x14ac:dyDescent="0.35">
      <c r="B484" s="830">
        <v>44834</v>
      </c>
      <c r="C484" s="831"/>
      <c r="D484" s="832" t="s">
        <v>1083</v>
      </c>
      <c r="E484" s="492" t="s">
        <v>739</v>
      </c>
      <c r="F484" s="692" t="s">
        <v>1193</v>
      </c>
      <c r="G484" s="809">
        <v>8000</v>
      </c>
      <c r="H484" s="372" t="s">
        <v>681</v>
      </c>
      <c r="I484" s="335">
        <f t="shared" si="6"/>
        <v>4</v>
      </c>
      <c r="J484" s="688"/>
      <c r="K484" s="467"/>
      <c r="L484" s="307"/>
      <c r="M484" s="307"/>
      <c r="N484" s="307"/>
      <c r="O484" s="307"/>
      <c r="P484" s="307"/>
      <c r="Q484" s="307"/>
      <c r="R484" s="307"/>
      <c r="S484" s="307"/>
      <c r="T484" s="307"/>
      <c r="U484" s="307"/>
      <c r="V484" s="307"/>
      <c r="W484" s="307"/>
      <c r="X484" s="307"/>
      <c r="Y484" s="307"/>
      <c r="Z484" s="307"/>
      <c r="AA484" s="307"/>
      <c r="AB484" s="307"/>
      <c r="AC484" s="307"/>
      <c r="AD484" s="307"/>
      <c r="AE484" s="307"/>
      <c r="AF484" s="307"/>
      <c r="AG484" s="307"/>
      <c r="AH484" s="307"/>
      <c r="AI484" s="307"/>
      <c r="AJ484" s="307"/>
      <c r="AK484" s="307"/>
      <c r="AL484" s="307"/>
      <c r="AM484" s="307"/>
      <c r="AN484" s="307"/>
      <c r="AO484" s="307"/>
      <c r="AP484" s="307"/>
      <c r="AQ484" s="307"/>
      <c r="AR484" s="307"/>
      <c r="AS484" s="307"/>
      <c r="AT484" s="307"/>
      <c r="AU484" s="307"/>
      <c r="AV484" s="307"/>
      <c r="AW484" s="307"/>
      <c r="AX484" s="307"/>
      <c r="AY484" s="307"/>
      <c r="AZ484" s="307"/>
      <c r="BA484" s="307"/>
      <c r="BB484" s="307"/>
      <c r="BC484" s="307"/>
      <c r="BD484" s="307"/>
      <c r="BE484" s="307"/>
      <c r="BF484" s="307"/>
      <c r="BG484" s="307"/>
      <c r="BH484" s="307"/>
      <c r="BI484" s="307"/>
      <c r="BJ484" s="307"/>
      <c r="BK484" s="307"/>
      <c r="BL484" s="307"/>
      <c r="BM484" s="307"/>
      <c r="BN484" s="307"/>
      <c r="BO484" s="307"/>
      <c r="BP484" s="307"/>
      <c r="BQ484" s="307"/>
      <c r="BR484" s="307"/>
      <c r="BS484" s="307"/>
      <c r="BT484" s="307"/>
      <c r="BU484" s="307"/>
    </row>
    <row r="485" spans="1:73" s="432" customFormat="1" ht="14.5" x14ac:dyDescent="0.35">
      <c r="A485" s="833"/>
      <c r="B485" s="834">
        <v>44837</v>
      </c>
      <c r="C485" s="835">
        <v>1815</v>
      </c>
      <c r="D485" s="836" t="s">
        <v>796</v>
      </c>
      <c r="E485" s="837" t="s">
        <v>1194</v>
      </c>
      <c r="F485" s="838" t="s">
        <v>1195</v>
      </c>
      <c r="G485" s="809"/>
      <c r="H485" s="372" t="s">
        <v>681</v>
      </c>
      <c r="I485" s="839">
        <f t="shared" si="6"/>
        <v>0</v>
      </c>
      <c r="J485" s="688"/>
      <c r="K485" s="467"/>
      <c r="L485" s="307"/>
      <c r="M485" s="307"/>
      <c r="N485" s="307"/>
      <c r="O485" s="307"/>
      <c r="P485" s="307"/>
      <c r="Q485" s="307"/>
      <c r="R485" s="307"/>
      <c r="S485" s="307"/>
      <c r="T485" s="307"/>
      <c r="U485" s="307"/>
      <c r="V485" s="307"/>
      <c r="W485" s="307"/>
      <c r="X485" s="307"/>
      <c r="Y485" s="307"/>
      <c r="Z485" s="307"/>
      <c r="AA485" s="307"/>
      <c r="AB485" s="307"/>
      <c r="AC485" s="307"/>
      <c r="AD485" s="307"/>
      <c r="AE485" s="307"/>
      <c r="AF485" s="307"/>
      <c r="AG485" s="307"/>
      <c r="AH485" s="307"/>
      <c r="AI485" s="307"/>
      <c r="AJ485" s="307"/>
      <c r="AK485" s="307"/>
      <c r="AL485" s="307"/>
      <c r="AM485" s="307"/>
      <c r="AN485" s="307"/>
      <c r="AO485" s="307"/>
      <c r="AP485" s="307"/>
      <c r="AQ485" s="307"/>
      <c r="AR485" s="307"/>
      <c r="AS485" s="307"/>
      <c r="AT485" s="307"/>
      <c r="AU485" s="307"/>
      <c r="AV485" s="307"/>
      <c r="AW485" s="307"/>
      <c r="AX485" s="307"/>
      <c r="AY485" s="307"/>
      <c r="AZ485" s="307"/>
      <c r="BA485" s="307"/>
      <c r="BB485" s="307"/>
      <c r="BC485" s="307"/>
      <c r="BD485" s="307"/>
      <c r="BE485" s="307"/>
      <c r="BF485" s="307"/>
      <c r="BG485" s="307"/>
      <c r="BH485" s="307"/>
      <c r="BI485" s="307"/>
      <c r="BJ485" s="307"/>
      <c r="BK485" s="307"/>
      <c r="BL485" s="307"/>
      <c r="BM485" s="307"/>
      <c r="BN485" s="307"/>
      <c r="BO485" s="307"/>
      <c r="BP485" s="307"/>
      <c r="BQ485" s="307"/>
      <c r="BR485" s="307"/>
      <c r="BS485" s="307"/>
      <c r="BT485" s="307"/>
      <c r="BU485" s="307"/>
    </row>
    <row r="486" spans="1:73" s="432" customFormat="1" ht="14.5" x14ac:dyDescent="0.35">
      <c r="A486" s="840"/>
      <c r="B486" s="806">
        <v>44837</v>
      </c>
      <c r="C486" s="491">
        <v>1794</v>
      </c>
      <c r="D486" s="475" t="s">
        <v>796</v>
      </c>
      <c r="E486" s="606" t="s">
        <v>1194</v>
      </c>
      <c r="F486" s="841" t="s">
        <v>1163</v>
      </c>
      <c r="G486" s="842">
        <v>1675000</v>
      </c>
      <c r="H486" s="372" t="s">
        <v>681</v>
      </c>
      <c r="I486" s="335">
        <f t="shared" si="6"/>
        <v>837.5</v>
      </c>
      <c r="J486" s="440"/>
      <c r="K486" s="583"/>
      <c r="L486" s="307"/>
      <c r="M486" s="307"/>
      <c r="N486" s="307"/>
      <c r="O486" s="307"/>
      <c r="P486" s="307"/>
      <c r="Q486" s="307"/>
      <c r="R486" s="307"/>
      <c r="S486" s="307"/>
      <c r="T486" s="307"/>
      <c r="U486" s="307"/>
      <c r="V486" s="307"/>
      <c r="W486" s="307"/>
      <c r="X486" s="307"/>
      <c r="Y486" s="307"/>
      <c r="Z486" s="307"/>
      <c r="AA486" s="307"/>
      <c r="AB486" s="307"/>
      <c r="AC486" s="307"/>
      <c r="AD486" s="307"/>
      <c r="AE486" s="307"/>
      <c r="AF486" s="307"/>
      <c r="AG486" s="307"/>
      <c r="AH486" s="307"/>
      <c r="AI486" s="307"/>
      <c r="AJ486" s="307"/>
      <c r="AK486" s="307"/>
      <c r="AL486" s="307"/>
      <c r="AM486" s="307"/>
      <c r="AN486" s="307"/>
      <c r="AO486" s="307"/>
      <c r="AP486" s="307"/>
      <c r="AQ486" s="307"/>
      <c r="AR486" s="307"/>
      <c r="AS486" s="307"/>
      <c r="AT486" s="307"/>
      <c r="AU486" s="307"/>
      <c r="AV486" s="307"/>
      <c r="AW486" s="307"/>
      <c r="AX486" s="307"/>
      <c r="AY486" s="307"/>
      <c r="AZ486" s="307"/>
      <c r="BA486" s="307"/>
      <c r="BB486" s="307"/>
      <c r="BC486" s="307"/>
      <c r="BD486" s="307"/>
      <c r="BE486" s="307"/>
      <c r="BF486" s="307"/>
      <c r="BG486" s="307"/>
      <c r="BH486" s="307"/>
      <c r="BI486" s="307"/>
      <c r="BJ486" s="307"/>
      <c r="BK486" s="307"/>
      <c r="BL486" s="307"/>
      <c r="BM486" s="307"/>
      <c r="BN486" s="307"/>
      <c r="BO486" s="307"/>
      <c r="BP486" s="307"/>
      <c r="BQ486" s="307"/>
      <c r="BR486" s="307"/>
      <c r="BS486" s="307"/>
      <c r="BT486" s="307"/>
      <c r="BU486" s="307"/>
    </row>
    <row r="487" spans="1:73" s="432" customFormat="1" ht="14.5" x14ac:dyDescent="0.35">
      <c r="A487" s="840"/>
      <c r="B487" s="806">
        <v>44837</v>
      </c>
      <c r="C487" s="491">
        <v>1794</v>
      </c>
      <c r="D487" s="475" t="s">
        <v>796</v>
      </c>
      <c r="E487" s="606" t="s">
        <v>1194</v>
      </c>
      <c r="F487" s="841" t="s">
        <v>1019</v>
      </c>
      <c r="G487" s="843">
        <v>5080000</v>
      </c>
      <c r="H487" s="372" t="s">
        <v>681</v>
      </c>
      <c r="I487" s="335">
        <f t="shared" si="6"/>
        <v>2540</v>
      </c>
      <c r="J487" s="440"/>
      <c r="K487" s="583"/>
      <c r="L487" s="307"/>
      <c r="M487" s="307"/>
      <c r="N487" s="307"/>
      <c r="O487" s="307"/>
      <c r="P487" s="307"/>
      <c r="Q487" s="307"/>
      <c r="R487" s="307"/>
      <c r="S487" s="307"/>
      <c r="T487" s="307"/>
      <c r="U487" s="307"/>
      <c r="V487" s="307"/>
      <c r="W487" s="307"/>
      <c r="X487" s="307"/>
      <c r="Y487" s="307"/>
      <c r="Z487" s="307"/>
      <c r="AA487" s="307"/>
      <c r="AB487" s="307"/>
      <c r="AC487" s="307"/>
      <c r="AD487" s="307"/>
      <c r="AE487" s="307"/>
      <c r="AF487" s="307"/>
      <c r="AG487" s="307"/>
      <c r="AH487" s="307"/>
      <c r="AI487" s="307"/>
      <c r="AJ487" s="307"/>
      <c r="AK487" s="307"/>
      <c r="AL487" s="307"/>
      <c r="AM487" s="307"/>
      <c r="AN487" s="307"/>
      <c r="AO487" s="307"/>
      <c r="AP487" s="307"/>
      <c r="AQ487" s="307"/>
      <c r="AR487" s="307"/>
      <c r="AS487" s="307"/>
      <c r="AT487" s="307"/>
      <c r="AU487" s="307"/>
      <c r="AV487" s="307"/>
      <c r="AW487" s="307"/>
      <c r="AX487" s="307"/>
      <c r="AY487" s="307"/>
      <c r="AZ487" s="307"/>
      <c r="BA487" s="307"/>
      <c r="BB487" s="307"/>
      <c r="BC487" s="307"/>
      <c r="BD487" s="307"/>
      <c r="BE487" s="307"/>
      <c r="BF487" s="307"/>
      <c r="BG487" s="307"/>
      <c r="BH487" s="307"/>
      <c r="BI487" s="307"/>
      <c r="BJ487" s="307"/>
      <c r="BK487" s="307"/>
      <c r="BL487" s="307"/>
      <c r="BM487" s="307"/>
      <c r="BN487" s="307"/>
      <c r="BO487" s="307"/>
      <c r="BP487" s="307"/>
      <c r="BQ487" s="307"/>
      <c r="BR487" s="307"/>
      <c r="BS487" s="307"/>
      <c r="BT487" s="307"/>
      <c r="BU487" s="307"/>
    </row>
    <row r="488" spans="1:73" s="432" customFormat="1" ht="14.5" x14ac:dyDescent="0.35">
      <c r="A488" s="840"/>
      <c r="B488" s="806">
        <v>44837</v>
      </c>
      <c r="C488" s="491">
        <v>1794</v>
      </c>
      <c r="D488" s="475" t="s">
        <v>796</v>
      </c>
      <c r="E488" s="606" t="s">
        <v>1194</v>
      </c>
      <c r="F488" s="841" t="s">
        <v>1022</v>
      </c>
      <c r="G488" s="844">
        <v>170000</v>
      </c>
      <c r="H488" s="372" t="s">
        <v>681</v>
      </c>
      <c r="I488" s="335">
        <f t="shared" si="6"/>
        <v>85</v>
      </c>
      <c r="J488" s="440"/>
      <c r="K488" s="583"/>
      <c r="L488" s="307"/>
      <c r="M488" s="307"/>
      <c r="N488" s="307"/>
      <c r="O488" s="307"/>
      <c r="P488" s="307"/>
      <c r="Q488" s="307"/>
      <c r="R488" s="307"/>
      <c r="S488" s="307"/>
      <c r="T488" s="307"/>
      <c r="U488" s="307"/>
      <c r="V488" s="307"/>
      <c r="W488" s="307"/>
      <c r="X488" s="307"/>
      <c r="Y488" s="307"/>
      <c r="Z488" s="307"/>
      <c r="AA488" s="307"/>
      <c r="AB488" s="307"/>
      <c r="AC488" s="307"/>
      <c r="AD488" s="307"/>
      <c r="AE488" s="307"/>
      <c r="AF488" s="307"/>
      <c r="AG488" s="307"/>
      <c r="AH488" s="307"/>
      <c r="AI488" s="307"/>
      <c r="AJ488" s="307"/>
      <c r="AK488" s="307"/>
      <c r="AL488" s="307"/>
      <c r="AM488" s="307"/>
      <c r="AN488" s="307"/>
      <c r="AO488" s="307"/>
      <c r="AP488" s="307"/>
      <c r="AQ488" s="307"/>
      <c r="AR488" s="307"/>
      <c r="AS488" s="307"/>
      <c r="AT488" s="307"/>
      <c r="AU488" s="307"/>
      <c r="AV488" s="307"/>
      <c r="AW488" s="307"/>
      <c r="AX488" s="307"/>
      <c r="AY488" s="307"/>
      <c r="AZ488" s="307"/>
      <c r="BA488" s="307"/>
      <c r="BB488" s="307"/>
      <c r="BC488" s="307"/>
      <c r="BD488" s="307"/>
      <c r="BE488" s="307"/>
      <c r="BF488" s="307"/>
      <c r="BG488" s="307"/>
      <c r="BH488" s="307"/>
      <c r="BI488" s="307"/>
      <c r="BJ488" s="307"/>
      <c r="BK488" s="307"/>
      <c r="BL488" s="307"/>
      <c r="BM488" s="307"/>
      <c r="BN488" s="307"/>
      <c r="BO488" s="307"/>
      <c r="BP488" s="307"/>
      <c r="BQ488" s="307"/>
      <c r="BR488" s="307"/>
      <c r="BS488" s="307"/>
      <c r="BT488" s="307"/>
      <c r="BU488" s="307"/>
    </row>
    <row r="489" spans="1:73" s="432" customFormat="1" ht="15.5" x14ac:dyDescent="0.35">
      <c r="A489" s="840"/>
      <c r="B489" s="806">
        <v>44837</v>
      </c>
      <c r="C489" s="491">
        <v>1794</v>
      </c>
      <c r="D489" s="475" t="s">
        <v>796</v>
      </c>
      <c r="E489" s="606" t="s">
        <v>1194</v>
      </c>
      <c r="F489" s="845" t="s">
        <v>1023</v>
      </c>
      <c r="G489" s="843">
        <v>200000</v>
      </c>
      <c r="H489" s="372" t="s">
        <v>681</v>
      </c>
      <c r="I489" s="335">
        <f t="shared" si="6"/>
        <v>100</v>
      </c>
      <c r="J489" s="440"/>
      <c r="K489" s="583"/>
      <c r="L489" s="307"/>
      <c r="M489" s="307"/>
      <c r="N489" s="307"/>
      <c r="O489" s="307"/>
      <c r="P489" s="307"/>
      <c r="Q489" s="307"/>
      <c r="R489" s="307"/>
      <c r="S489" s="307"/>
      <c r="T489" s="307"/>
      <c r="U489" s="307"/>
      <c r="V489" s="307"/>
      <c r="W489" s="307"/>
      <c r="X489" s="307"/>
      <c r="Y489" s="307"/>
      <c r="Z489" s="307"/>
      <c r="AA489" s="307"/>
      <c r="AB489" s="307"/>
      <c r="AC489" s="307"/>
      <c r="AD489" s="307"/>
      <c r="AE489" s="307"/>
      <c r="AF489" s="307"/>
      <c r="AG489" s="307"/>
      <c r="AH489" s="307"/>
      <c r="AI489" s="307"/>
      <c r="AJ489" s="307"/>
      <c r="AK489" s="307"/>
      <c r="AL489" s="307"/>
      <c r="AM489" s="307"/>
      <c r="AN489" s="307"/>
      <c r="AO489" s="307"/>
      <c r="AP489" s="307"/>
      <c r="AQ489" s="307"/>
      <c r="AR489" s="307"/>
      <c r="AS489" s="307"/>
      <c r="AT489" s="307"/>
      <c r="AU489" s="307"/>
      <c r="AV489" s="307"/>
      <c r="AW489" s="307"/>
      <c r="AX489" s="307"/>
      <c r="AY489" s="307"/>
      <c r="AZ489" s="307"/>
      <c r="BA489" s="307"/>
      <c r="BB489" s="307"/>
      <c r="BC489" s="307"/>
      <c r="BD489" s="307"/>
      <c r="BE489" s="307"/>
      <c r="BF489" s="307"/>
      <c r="BG489" s="307"/>
      <c r="BH489" s="307"/>
      <c r="BI489" s="307"/>
      <c r="BJ489" s="307"/>
      <c r="BK489" s="307"/>
      <c r="BL489" s="307"/>
      <c r="BM489" s="307"/>
      <c r="BN489" s="307"/>
      <c r="BO489" s="307"/>
      <c r="BP489" s="307"/>
      <c r="BQ489" s="307"/>
      <c r="BR489" s="307"/>
      <c r="BS489" s="307"/>
      <c r="BT489" s="307"/>
      <c r="BU489" s="307"/>
    </row>
    <row r="490" spans="1:73" s="432" customFormat="1" ht="15.5" x14ac:dyDescent="0.35">
      <c r="A490" s="840"/>
      <c r="B490" s="806">
        <v>44837</v>
      </c>
      <c r="C490" s="491">
        <v>1794</v>
      </c>
      <c r="D490" s="475" t="s">
        <v>796</v>
      </c>
      <c r="E490" s="606" t="s">
        <v>1194</v>
      </c>
      <c r="F490" s="845" t="s">
        <v>1024</v>
      </c>
      <c r="G490" s="843">
        <v>670000</v>
      </c>
      <c r="H490" s="372" t="s">
        <v>681</v>
      </c>
      <c r="I490" s="335">
        <f t="shared" si="6"/>
        <v>335</v>
      </c>
      <c r="J490" s="440"/>
      <c r="K490" s="583"/>
      <c r="L490" s="307"/>
      <c r="M490" s="307"/>
      <c r="N490" s="307"/>
      <c r="O490" s="307"/>
      <c r="P490" s="307"/>
      <c r="Q490" s="307"/>
      <c r="R490" s="307"/>
      <c r="S490" s="307"/>
      <c r="T490" s="307"/>
      <c r="U490" s="307"/>
      <c r="V490" s="307"/>
      <c r="W490" s="307"/>
      <c r="X490" s="307"/>
      <c r="Y490" s="307"/>
      <c r="Z490" s="307"/>
      <c r="AA490" s="307"/>
      <c r="AB490" s="307"/>
      <c r="AC490" s="307"/>
      <c r="AD490" s="307"/>
      <c r="AE490" s="307"/>
      <c r="AF490" s="307"/>
      <c r="AG490" s="307"/>
      <c r="AH490" s="307"/>
      <c r="AI490" s="307"/>
      <c r="AJ490" s="307"/>
      <c r="AK490" s="307"/>
      <c r="AL490" s="307"/>
      <c r="AM490" s="307"/>
      <c r="AN490" s="307"/>
      <c r="AO490" s="307"/>
      <c r="AP490" s="307"/>
      <c r="AQ490" s="307"/>
      <c r="AR490" s="307"/>
      <c r="AS490" s="307"/>
      <c r="AT490" s="307"/>
      <c r="AU490" s="307"/>
      <c r="AV490" s="307"/>
      <c r="AW490" s="307"/>
      <c r="AX490" s="307"/>
      <c r="AY490" s="307"/>
      <c r="AZ490" s="307"/>
      <c r="BA490" s="307"/>
      <c r="BB490" s="307"/>
      <c r="BC490" s="307"/>
      <c r="BD490" s="307"/>
      <c r="BE490" s="307"/>
      <c r="BF490" s="307"/>
      <c r="BG490" s="307"/>
      <c r="BH490" s="307"/>
      <c r="BI490" s="307"/>
      <c r="BJ490" s="307"/>
      <c r="BK490" s="307"/>
      <c r="BL490" s="307"/>
      <c r="BM490" s="307"/>
      <c r="BN490" s="307"/>
      <c r="BO490" s="307"/>
      <c r="BP490" s="307"/>
      <c r="BQ490" s="307"/>
      <c r="BR490" s="307"/>
      <c r="BS490" s="307"/>
      <c r="BT490" s="307"/>
      <c r="BU490" s="307"/>
    </row>
    <row r="491" spans="1:73" s="432" customFormat="1" ht="15.5" x14ac:dyDescent="0.35">
      <c r="A491" s="840"/>
      <c r="B491" s="806">
        <v>44837</v>
      </c>
      <c r="C491" s="491">
        <v>1794</v>
      </c>
      <c r="D491" s="475" t="s">
        <v>796</v>
      </c>
      <c r="E491" s="606" t="s">
        <v>1194</v>
      </c>
      <c r="F491" s="845" t="s">
        <v>1025</v>
      </c>
      <c r="G491" s="843">
        <v>1675000</v>
      </c>
      <c r="H491" s="372" t="s">
        <v>681</v>
      </c>
      <c r="I491" s="335">
        <f t="shared" si="6"/>
        <v>837.5</v>
      </c>
      <c r="J491" s="440"/>
      <c r="K491" s="583"/>
      <c r="L491" s="307"/>
      <c r="M491" s="307"/>
      <c r="N491" s="307"/>
      <c r="O491" s="307"/>
      <c r="P491" s="307"/>
      <c r="Q491" s="307"/>
      <c r="R491" s="307"/>
      <c r="S491" s="307"/>
      <c r="T491" s="307"/>
      <c r="U491" s="307"/>
      <c r="V491" s="307"/>
      <c r="W491" s="307"/>
      <c r="X491" s="307"/>
      <c r="Y491" s="307"/>
      <c r="Z491" s="307"/>
      <c r="AA491" s="307"/>
      <c r="AB491" s="307"/>
      <c r="AC491" s="307"/>
      <c r="AD491" s="307"/>
      <c r="AE491" s="307"/>
      <c r="AF491" s="307"/>
      <c r="AG491" s="307"/>
      <c r="AH491" s="307"/>
      <c r="AI491" s="307"/>
      <c r="AJ491" s="307"/>
      <c r="AK491" s="307"/>
      <c r="AL491" s="307"/>
      <c r="AM491" s="307"/>
      <c r="AN491" s="307"/>
      <c r="AO491" s="307"/>
      <c r="AP491" s="307"/>
      <c r="AQ491" s="307"/>
      <c r="AR491" s="307"/>
      <c r="AS491" s="307"/>
      <c r="AT491" s="307"/>
      <c r="AU491" s="307"/>
      <c r="AV491" s="307"/>
      <c r="AW491" s="307"/>
      <c r="AX491" s="307"/>
      <c r="AY491" s="307"/>
      <c r="AZ491" s="307"/>
      <c r="BA491" s="307"/>
      <c r="BB491" s="307"/>
      <c r="BC491" s="307"/>
      <c r="BD491" s="307"/>
      <c r="BE491" s="307"/>
      <c r="BF491" s="307"/>
      <c r="BG491" s="307"/>
      <c r="BH491" s="307"/>
      <c r="BI491" s="307"/>
      <c r="BJ491" s="307"/>
      <c r="BK491" s="307"/>
      <c r="BL491" s="307"/>
      <c r="BM491" s="307"/>
      <c r="BN491" s="307"/>
      <c r="BO491" s="307"/>
      <c r="BP491" s="307"/>
      <c r="BQ491" s="307"/>
      <c r="BR491" s="307"/>
      <c r="BS491" s="307"/>
      <c r="BT491" s="307"/>
      <c r="BU491" s="307"/>
    </row>
    <row r="492" spans="1:73" s="432" customFormat="1" ht="15.5" x14ac:dyDescent="0.35">
      <c r="A492" s="840"/>
      <c r="B492" s="806">
        <v>44837</v>
      </c>
      <c r="C492" s="491">
        <v>1794</v>
      </c>
      <c r="D492" s="475" t="s">
        <v>796</v>
      </c>
      <c r="E492" s="606" t="s">
        <v>1194</v>
      </c>
      <c r="F492" s="845" t="s">
        <v>1026</v>
      </c>
      <c r="G492" s="843">
        <v>134000</v>
      </c>
      <c r="H492" s="372" t="s">
        <v>681</v>
      </c>
      <c r="I492" s="335">
        <f t="shared" si="6"/>
        <v>67</v>
      </c>
      <c r="J492" s="440"/>
      <c r="K492" s="583"/>
      <c r="L492" s="307"/>
      <c r="M492" s="307"/>
      <c r="N492" s="307"/>
      <c r="O492" s="307"/>
      <c r="P492" s="307"/>
      <c r="Q492" s="307"/>
      <c r="R492" s="307"/>
      <c r="S492" s="307"/>
      <c r="T492" s="307"/>
      <c r="U492" s="307"/>
      <c r="V492" s="307"/>
      <c r="W492" s="307"/>
      <c r="X492" s="307"/>
      <c r="Y492" s="307"/>
      <c r="Z492" s="307"/>
      <c r="AA492" s="307"/>
      <c r="AB492" s="307"/>
      <c r="AC492" s="307"/>
      <c r="AD492" s="307"/>
      <c r="AE492" s="307"/>
      <c r="AF492" s="307"/>
      <c r="AG492" s="307"/>
      <c r="AH492" s="307"/>
      <c r="AI492" s="307"/>
      <c r="AJ492" s="307"/>
      <c r="AK492" s="307"/>
      <c r="AL492" s="307"/>
      <c r="AM492" s="307"/>
      <c r="AN492" s="307"/>
      <c r="AO492" s="307"/>
      <c r="AP492" s="307"/>
      <c r="AQ492" s="307"/>
      <c r="AR492" s="307"/>
      <c r="AS492" s="307"/>
      <c r="AT492" s="307"/>
      <c r="AU492" s="307"/>
      <c r="AV492" s="307"/>
      <c r="AW492" s="307"/>
      <c r="AX492" s="307"/>
      <c r="AY492" s="307"/>
      <c r="AZ492" s="307"/>
      <c r="BA492" s="307"/>
      <c r="BB492" s="307"/>
      <c r="BC492" s="307"/>
      <c r="BD492" s="307"/>
      <c r="BE492" s="307"/>
      <c r="BF492" s="307"/>
      <c r="BG492" s="307"/>
      <c r="BH492" s="307"/>
      <c r="BI492" s="307"/>
      <c r="BJ492" s="307"/>
      <c r="BK492" s="307"/>
      <c r="BL492" s="307"/>
      <c r="BM492" s="307"/>
      <c r="BN492" s="307"/>
      <c r="BO492" s="307"/>
      <c r="BP492" s="307"/>
      <c r="BQ492" s="307"/>
      <c r="BR492" s="307"/>
      <c r="BS492" s="307"/>
      <c r="BT492" s="307"/>
      <c r="BU492" s="307"/>
    </row>
    <row r="493" spans="1:73" s="432" customFormat="1" ht="15.5" x14ac:dyDescent="0.35">
      <c r="A493" s="840"/>
      <c r="B493" s="806">
        <v>44837</v>
      </c>
      <c r="C493" s="491">
        <v>1794</v>
      </c>
      <c r="D493" s="475" t="s">
        <v>796</v>
      </c>
      <c r="E493" s="606" t="s">
        <v>1194</v>
      </c>
      <c r="F493" s="406" t="s">
        <v>740</v>
      </c>
      <c r="G493" s="843">
        <v>3000</v>
      </c>
      <c r="H493" s="372" t="s">
        <v>681</v>
      </c>
      <c r="I493" s="335">
        <f t="shared" si="6"/>
        <v>1.5</v>
      </c>
      <c r="J493" s="440"/>
      <c r="K493" s="583"/>
      <c r="L493" s="307"/>
      <c r="M493" s="307"/>
      <c r="N493" s="307"/>
      <c r="O493" s="307"/>
      <c r="P493" s="307"/>
      <c r="Q493" s="307"/>
      <c r="R493" s="307"/>
      <c r="S493" s="307"/>
      <c r="T493" s="307"/>
      <c r="U493" s="307"/>
      <c r="V493" s="307"/>
      <c r="W493" s="307"/>
      <c r="X493" s="307"/>
      <c r="Y493" s="307"/>
      <c r="Z493" s="307"/>
      <c r="AA493" s="307"/>
      <c r="AB493" s="307"/>
      <c r="AC493" s="307"/>
      <c r="AD493" s="307"/>
      <c r="AE493" s="307"/>
      <c r="AF493" s="307"/>
      <c r="AG493" s="307"/>
      <c r="AH493" s="307"/>
      <c r="AI493" s="307"/>
      <c r="AJ493" s="307"/>
      <c r="AK493" s="307"/>
      <c r="AL493" s="307"/>
      <c r="AM493" s="307"/>
      <c r="AN493" s="307"/>
      <c r="AO493" s="307"/>
      <c r="AP493" s="307"/>
      <c r="AQ493" s="307"/>
      <c r="AR493" s="307"/>
      <c r="AS493" s="307"/>
      <c r="AT493" s="307"/>
      <c r="AU493" s="307"/>
      <c r="AV493" s="307"/>
      <c r="AW493" s="307"/>
      <c r="AX493" s="307"/>
      <c r="AY493" s="307"/>
      <c r="AZ493" s="307"/>
      <c r="BA493" s="307"/>
      <c r="BB493" s="307"/>
      <c r="BC493" s="307"/>
      <c r="BD493" s="307"/>
      <c r="BE493" s="307"/>
      <c r="BF493" s="307"/>
      <c r="BG493" s="307"/>
      <c r="BH493" s="307"/>
      <c r="BI493" s="307"/>
      <c r="BJ493" s="307"/>
      <c r="BK493" s="307"/>
      <c r="BL493" s="307"/>
      <c r="BM493" s="307"/>
      <c r="BN493" s="307"/>
      <c r="BO493" s="307"/>
      <c r="BP493" s="307"/>
      <c r="BQ493" s="307"/>
      <c r="BR493" s="307"/>
      <c r="BS493" s="307"/>
      <c r="BT493" s="307"/>
      <c r="BU493" s="307"/>
    </row>
    <row r="494" spans="1:73" s="432" customFormat="1" ht="15.5" x14ac:dyDescent="0.35">
      <c r="A494" s="840"/>
      <c r="B494" s="806">
        <v>44837</v>
      </c>
      <c r="C494" s="491">
        <v>1794</v>
      </c>
      <c r="D494" s="475" t="s">
        <v>796</v>
      </c>
      <c r="E494" s="606" t="s">
        <v>1194</v>
      </c>
      <c r="F494" s="406" t="s">
        <v>1164</v>
      </c>
      <c r="G494" s="843">
        <v>389000</v>
      </c>
      <c r="H494" s="372" t="s">
        <v>681</v>
      </c>
      <c r="I494" s="335">
        <f t="shared" si="6"/>
        <v>194.5</v>
      </c>
      <c r="J494" s="440"/>
      <c r="K494" s="583"/>
      <c r="L494" s="307"/>
      <c r="M494" s="307"/>
      <c r="N494" s="307"/>
      <c r="O494" s="307"/>
      <c r="P494" s="307"/>
      <c r="Q494" s="307"/>
      <c r="R494" s="307"/>
      <c r="S494" s="307"/>
      <c r="T494" s="307"/>
      <c r="U494" s="307"/>
      <c r="V494" s="307"/>
      <c r="W494" s="307"/>
      <c r="X494" s="307"/>
      <c r="Y494" s="307"/>
      <c r="Z494" s="307"/>
      <c r="AA494" s="307"/>
      <c r="AB494" s="307"/>
      <c r="AC494" s="307"/>
      <c r="AD494" s="307"/>
      <c r="AE494" s="307"/>
      <c r="AF494" s="307"/>
      <c r="AG494" s="307"/>
      <c r="AH494" s="307"/>
      <c r="AI494" s="307"/>
      <c r="AJ494" s="307"/>
      <c r="AK494" s="307"/>
      <c r="AL494" s="307"/>
      <c r="AM494" s="307"/>
      <c r="AN494" s="307"/>
      <c r="AO494" s="307"/>
      <c r="AP494" s="307"/>
      <c r="AQ494" s="307"/>
      <c r="AR494" s="307"/>
      <c r="AS494" s="307"/>
      <c r="AT494" s="307"/>
      <c r="AU494" s="307"/>
      <c r="AV494" s="307"/>
      <c r="AW494" s="307"/>
      <c r="AX494" s="307"/>
      <c r="AY494" s="307"/>
      <c r="AZ494" s="307"/>
      <c r="BA494" s="307"/>
      <c r="BB494" s="307"/>
      <c r="BC494" s="307"/>
      <c r="BD494" s="307"/>
      <c r="BE494" s="307"/>
      <c r="BF494" s="307"/>
      <c r="BG494" s="307"/>
      <c r="BH494" s="307"/>
      <c r="BI494" s="307"/>
      <c r="BJ494" s="307"/>
      <c r="BK494" s="307"/>
      <c r="BL494" s="307"/>
      <c r="BM494" s="307"/>
      <c r="BN494" s="307"/>
      <c r="BO494" s="307"/>
      <c r="BP494" s="307"/>
      <c r="BQ494" s="307"/>
      <c r="BR494" s="307"/>
      <c r="BS494" s="307"/>
      <c r="BT494" s="307"/>
      <c r="BU494" s="307"/>
    </row>
    <row r="495" spans="1:73" s="432" customFormat="1" ht="14.5" x14ac:dyDescent="0.35">
      <c r="B495" s="816">
        <v>44838</v>
      </c>
      <c r="C495" s="555">
        <v>1816</v>
      </c>
      <c r="D495" s="829" t="s">
        <v>786</v>
      </c>
      <c r="E495" s="445" t="s">
        <v>877</v>
      </c>
      <c r="F495" s="828" t="s">
        <v>1196</v>
      </c>
      <c r="G495" s="846">
        <v>616800</v>
      </c>
      <c r="H495" s="508" t="s">
        <v>681</v>
      </c>
      <c r="I495" s="335">
        <f t="shared" si="6"/>
        <v>308.39999999999998</v>
      </c>
      <c r="J495" s="688"/>
      <c r="K495" s="467"/>
      <c r="L495" s="307"/>
      <c r="M495" s="307"/>
      <c r="N495" s="307"/>
      <c r="O495" s="307"/>
      <c r="P495" s="307"/>
      <c r="Q495" s="307"/>
      <c r="R495" s="307"/>
      <c r="S495" s="307"/>
      <c r="T495" s="307"/>
      <c r="U495" s="307"/>
      <c r="V495" s="307"/>
      <c r="W495" s="307"/>
      <c r="X495" s="307"/>
      <c r="Y495" s="307"/>
      <c r="Z495" s="307"/>
      <c r="AA495" s="307"/>
      <c r="AB495" s="307"/>
      <c r="AC495" s="307"/>
      <c r="AD495" s="307"/>
      <c r="AE495" s="307"/>
      <c r="AF495" s="307"/>
      <c r="AG495" s="307"/>
      <c r="AH495" s="307"/>
      <c r="AI495" s="307"/>
      <c r="AJ495" s="307"/>
      <c r="AK495" s="307"/>
      <c r="AL495" s="307"/>
      <c r="AM495" s="307"/>
      <c r="AN495" s="307"/>
      <c r="AO495" s="307"/>
      <c r="AP495" s="307"/>
      <c r="AQ495" s="307"/>
      <c r="AR495" s="307"/>
      <c r="AS495" s="307"/>
      <c r="AT495" s="307"/>
      <c r="AU495" s="307"/>
      <c r="AV495" s="307"/>
      <c r="AW495" s="307"/>
      <c r="AX495" s="307"/>
      <c r="AY495" s="307"/>
      <c r="AZ495" s="307"/>
      <c r="BA495" s="307"/>
      <c r="BB495" s="307"/>
      <c r="BC495" s="307"/>
      <c r="BD495" s="307"/>
      <c r="BE495" s="307"/>
      <c r="BF495" s="307"/>
      <c r="BG495" s="307"/>
      <c r="BH495" s="307"/>
      <c r="BI495" s="307"/>
      <c r="BJ495" s="307"/>
      <c r="BK495" s="307"/>
      <c r="BL495" s="307"/>
      <c r="BM495" s="307"/>
      <c r="BN495" s="307"/>
      <c r="BO495" s="307"/>
      <c r="BP495" s="307"/>
      <c r="BQ495" s="307"/>
      <c r="BR495" s="307"/>
      <c r="BS495" s="307"/>
      <c r="BT495" s="307"/>
      <c r="BU495" s="307"/>
    </row>
    <row r="496" spans="1:73" s="432" customFormat="1" ht="14.5" x14ac:dyDescent="0.35">
      <c r="B496" s="830">
        <v>44838</v>
      </c>
      <c r="C496" s="491">
        <v>1817</v>
      </c>
      <c r="D496" s="832" t="s">
        <v>1094</v>
      </c>
      <c r="E496" s="492" t="s">
        <v>739</v>
      </c>
      <c r="F496" s="692" t="s">
        <v>1197</v>
      </c>
      <c r="G496" s="847">
        <v>3173500</v>
      </c>
      <c r="H496" s="372" t="s">
        <v>681</v>
      </c>
      <c r="I496" s="335">
        <f t="shared" si="6"/>
        <v>1586.75</v>
      </c>
      <c r="J496" s="688"/>
      <c r="K496" s="467"/>
      <c r="L496" s="307"/>
      <c r="M496" s="307"/>
      <c r="N496" s="307"/>
      <c r="O496" s="307"/>
      <c r="P496" s="307"/>
      <c r="Q496" s="307"/>
      <c r="R496" s="307"/>
      <c r="S496" s="307"/>
      <c r="T496" s="307"/>
      <c r="U496" s="307"/>
      <c r="V496" s="307"/>
      <c r="W496" s="307"/>
      <c r="X496" s="307"/>
      <c r="Y496" s="307"/>
      <c r="Z496" s="307"/>
      <c r="AA496" s="307"/>
      <c r="AB496" s="307"/>
      <c r="AC496" s="307"/>
      <c r="AD496" s="307"/>
      <c r="AE496" s="307"/>
      <c r="AF496" s="307"/>
      <c r="AG496" s="307"/>
      <c r="AH496" s="307"/>
      <c r="AI496" s="307"/>
      <c r="AJ496" s="307"/>
      <c r="AK496" s="307"/>
      <c r="AL496" s="307"/>
      <c r="AM496" s="307"/>
      <c r="AN496" s="307"/>
      <c r="AO496" s="307"/>
      <c r="AP496" s="307"/>
      <c r="AQ496" s="307"/>
      <c r="AR496" s="307"/>
      <c r="AS496" s="307"/>
      <c r="AT496" s="307"/>
      <c r="AU496" s="307"/>
      <c r="AV496" s="307"/>
      <c r="AW496" s="307"/>
      <c r="AX496" s="307"/>
      <c r="AY496" s="307"/>
      <c r="AZ496" s="307"/>
      <c r="BA496" s="307"/>
      <c r="BB496" s="307"/>
      <c r="BC496" s="307"/>
      <c r="BD496" s="307"/>
      <c r="BE496" s="307"/>
      <c r="BF496" s="307"/>
      <c r="BG496" s="307"/>
      <c r="BH496" s="307"/>
      <c r="BI496" s="307"/>
      <c r="BJ496" s="307"/>
      <c r="BK496" s="307"/>
      <c r="BL496" s="307"/>
      <c r="BM496" s="307"/>
      <c r="BN496" s="307"/>
      <c r="BO496" s="307"/>
      <c r="BP496" s="307"/>
      <c r="BQ496" s="307"/>
      <c r="BR496" s="307"/>
      <c r="BS496" s="307"/>
      <c r="BT496" s="307"/>
      <c r="BU496" s="307"/>
    </row>
    <row r="497" spans="1:16382" s="432" customFormat="1" ht="14.5" x14ac:dyDescent="0.35">
      <c r="B497" s="848">
        <v>44838</v>
      </c>
      <c r="C497" s="849">
        <v>1818</v>
      </c>
      <c r="D497" s="850" t="s">
        <v>902</v>
      </c>
      <c r="E497" s="779" t="s">
        <v>685</v>
      </c>
      <c r="F497" s="851" t="s">
        <v>1198</v>
      </c>
      <c r="G497" s="852">
        <f>10414500-3785000</f>
        <v>6629500</v>
      </c>
      <c r="H497" s="364" t="s">
        <v>681</v>
      </c>
      <c r="I497" s="335">
        <f t="shared" si="6"/>
        <v>3314.75</v>
      </c>
      <c r="J497" s="688"/>
      <c r="K497" s="467"/>
      <c r="L497" s="307"/>
      <c r="M497" s="307"/>
      <c r="N497" s="307"/>
      <c r="O497" s="307"/>
      <c r="P497" s="307"/>
      <c r="Q497" s="307"/>
      <c r="R497" s="307"/>
      <c r="S497" s="307"/>
      <c r="T497" s="307"/>
      <c r="U497" s="307"/>
      <c r="V497" s="307"/>
      <c r="W497" s="307"/>
      <c r="X497" s="307"/>
      <c r="Y497" s="307"/>
      <c r="Z497" s="307"/>
      <c r="AA497" s="307"/>
      <c r="AB497" s="307"/>
      <c r="AC497" s="307"/>
      <c r="AD497" s="307"/>
      <c r="AE497" s="307"/>
      <c r="AF497" s="307"/>
      <c r="AG497" s="307"/>
      <c r="AH497" s="307"/>
      <c r="AI497" s="307"/>
      <c r="AJ497" s="307"/>
      <c r="AK497" s="307"/>
      <c r="AL497" s="307"/>
      <c r="AM497" s="307"/>
      <c r="AN497" s="307"/>
      <c r="AO497" s="307"/>
      <c r="AP497" s="307"/>
      <c r="AQ497" s="307"/>
      <c r="AR497" s="307"/>
      <c r="AS497" s="307"/>
      <c r="AT497" s="307"/>
      <c r="AU497" s="307"/>
      <c r="AV497" s="307"/>
      <c r="AW497" s="307"/>
      <c r="AX497" s="307"/>
      <c r="AY497" s="307"/>
      <c r="AZ497" s="307"/>
      <c r="BA497" s="307"/>
      <c r="BB497" s="307"/>
      <c r="BC497" s="307"/>
      <c r="BD497" s="307"/>
      <c r="BE497" s="307"/>
      <c r="BF497" s="307"/>
      <c r="BG497" s="307"/>
      <c r="BH497" s="307"/>
      <c r="BI497" s="307"/>
      <c r="BJ497" s="307"/>
      <c r="BK497" s="307"/>
      <c r="BL497" s="307"/>
      <c r="BM497" s="307"/>
      <c r="BN497" s="307"/>
      <c r="BO497" s="307"/>
      <c r="BP497" s="307"/>
      <c r="BQ497" s="307"/>
      <c r="BR497" s="307"/>
      <c r="BS497" s="307"/>
      <c r="BT497" s="307"/>
      <c r="BU497" s="307"/>
    </row>
    <row r="498" spans="1:16382" s="432" customFormat="1" ht="14.5" x14ac:dyDescent="0.35">
      <c r="B498" s="830">
        <v>44846</v>
      </c>
      <c r="C498" s="831">
        <v>1819</v>
      </c>
      <c r="D498" s="832" t="s">
        <v>1172</v>
      </c>
      <c r="E498" s="492" t="s">
        <v>739</v>
      </c>
      <c r="F498" s="692" t="s">
        <v>789</v>
      </c>
      <c r="G498" s="853">
        <v>500000</v>
      </c>
      <c r="H498" s="372" t="s">
        <v>681</v>
      </c>
      <c r="I498" s="335">
        <f t="shared" si="6"/>
        <v>250</v>
      </c>
      <c r="J498" s="688"/>
      <c r="K498" s="467"/>
      <c r="L498" s="307"/>
      <c r="M498" s="307"/>
      <c r="N498" s="307"/>
      <c r="O498" s="307"/>
      <c r="P498" s="307"/>
      <c r="Q498" s="307"/>
      <c r="R498" s="307"/>
      <c r="S498" s="307"/>
      <c r="T498" s="307"/>
      <c r="U498" s="307"/>
      <c r="V498" s="307"/>
      <c r="W498" s="307"/>
      <c r="X498" s="307"/>
      <c r="Y498" s="307"/>
      <c r="Z498" s="307"/>
      <c r="AA498" s="307"/>
      <c r="AB498" s="307"/>
      <c r="AC498" s="307"/>
      <c r="AD498" s="307"/>
      <c r="AE498" s="307"/>
      <c r="AF498" s="307"/>
      <c r="AG498" s="307"/>
      <c r="AH498" s="307"/>
      <c r="AI498" s="307"/>
      <c r="AJ498" s="307"/>
      <c r="AK498" s="307"/>
      <c r="AL498" s="307"/>
      <c r="AM498" s="307"/>
      <c r="AN498" s="307"/>
      <c r="AO498" s="307"/>
      <c r="AP498" s="307"/>
      <c r="AQ498" s="307"/>
      <c r="AR498" s="307"/>
      <c r="AS498" s="307"/>
      <c r="AT498" s="307"/>
      <c r="AU498" s="307"/>
      <c r="AV498" s="307"/>
      <c r="AW498" s="307"/>
      <c r="AX498" s="307"/>
      <c r="AY498" s="307"/>
      <c r="AZ498" s="307"/>
      <c r="BA498" s="307"/>
      <c r="BB498" s="307"/>
      <c r="BC498" s="307"/>
      <c r="BD498" s="307"/>
      <c r="BE498" s="307"/>
      <c r="BF498" s="307"/>
      <c r="BG498" s="307"/>
      <c r="BH498" s="307"/>
      <c r="BI498" s="307"/>
      <c r="BJ498" s="307"/>
      <c r="BK498" s="307"/>
      <c r="BL498" s="307"/>
      <c r="BM498" s="307"/>
      <c r="BN498" s="307"/>
      <c r="BO498" s="307"/>
      <c r="BP498" s="307"/>
      <c r="BQ498" s="307"/>
      <c r="BR498" s="307"/>
      <c r="BS498" s="307"/>
      <c r="BT498" s="307"/>
      <c r="BU498" s="307"/>
    </row>
    <row r="499" spans="1:16382" s="432" customFormat="1" ht="14.5" x14ac:dyDescent="0.35">
      <c r="B499" s="830">
        <v>44846</v>
      </c>
      <c r="C499" s="831">
        <v>1819</v>
      </c>
      <c r="D499" s="832" t="s">
        <v>684</v>
      </c>
      <c r="E499" s="492" t="s">
        <v>739</v>
      </c>
      <c r="F499" s="692" t="s">
        <v>1200</v>
      </c>
      <c r="G499" s="853">
        <v>3325000</v>
      </c>
      <c r="H499" s="372" t="s">
        <v>681</v>
      </c>
      <c r="I499" s="335">
        <f t="shared" si="6"/>
        <v>1662.5</v>
      </c>
      <c r="J499" s="688"/>
      <c r="K499" s="467"/>
      <c r="L499" s="307"/>
      <c r="M499" s="307"/>
      <c r="N499" s="307"/>
      <c r="O499" s="307"/>
      <c r="P499" s="307"/>
      <c r="Q499" s="307"/>
      <c r="R499" s="307"/>
      <c r="S499" s="307"/>
      <c r="T499" s="307"/>
      <c r="U499" s="307"/>
      <c r="V499" s="307"/>
      <c r="W499" s="307"/>
      <c r="X499" s="307"/>
      <c r="Y499" s="307"/>
      <c r="Z499" s="307"/>
      <c r="AA499" s="307"/>
      <c r="AB499" s="307"/>
      <c r="AC499" s="307"/>
      <c r="AD499" s="307"/>
      <c r="AE499" s="307"/>
      <c r="AF499" s="307"/>
      <c r="AG499" s="307"/>
      <c r="AH499" s="307"/>
      <c r="AI499" s="307"/>
      <c r="AJ499" s="307"/>
      <c r="AK499" s="307"/>
      <c r="AL499" s="307"/>
      <c r="AM499" s="307"/>
      <c r="AN499" s="307"/>
      <c r="AO499" s="307"/>
      <c r="AP499" s="307"/>
      <c r="AQ499" s="307"/>
      <c r="AR499" s="307"/>
      <c r="AS499" s="307"/>
      <c r="AT499" s="307"/>
      <c r="AU499" s="307"/>
      <c r="AV499" s="307"/>
      <c r="AW499" s="307"/>
      <c r="AX499" s="307"/>
      <c r="AY499" s="307"/>
      <c r="AZ499" s="307"/>
      <c r="BA499" s="307"/>
      <c r="BB499" s="307"/>
      <c r="BC499" s="307"/>
      <c r="BD499" s="307"/>
      <c r="BE499" s="307"/>
      <c r="BF499" s="307"/>
      <c r="BG499" s="307"/>
      <c r="BH499" s="307"/>
      <c r="BI499" s="307"/>
      <c r="BJ499" s="307"/>
      <c r="BK499" s="307"/>
      <c r="BL499" s="307"/>
      <c r="BM499" s="307"/>
      <c r="BN499" s="307"/>
      <c r="BO499" s="307"/>
      <c r="BP499" s="307"/>
      <c r="BQ499" s="307"/>
      <c r="BR499" s="307"/>
      <c r="BS499" s="307"/>
      <c r="BT499" s="307"/>
      <c r="BU499" s="307"/>
    </row>
    <row r="500" spans="1:16382" s="534" customFormat="1" ht="14.5" x14ac:dyDescent="0.35">
      <c r="B500" s="854">
        <v>44858</v>
      </c>
      <c r="C500" s="855">
        <v>1821</v>
      </c>
      <c r="D500" s="856" t="s">
        <v>902</v>
      </c>
      <c r="E500" s="857" t="s">
        <v>739</v>
      </c>
      <c r="F500" s="858" t="s">
        <v>1199</v>
      </c>
      <c r="G500" s="859">
        <f>1551000-310000</f>
        <v>1241000</v>
      </c>
      <c r="H500" s="860" t="s">
        <v>681</v>
      </c>
      <c r="I500" s="861">
        <v>1662.5</v>
      </c>
      <c r="J500" s="862"/>
      <c r="K500" s="863"/>
      <c r="L500" s="533"/>
      <c r="M500" s="533"/>
      <c r="N500" s="533"/>
      <c r="O500" s="533"/>
      <c r="P500" s="533"/>
      <c r="Q500" s="533"/>
      <c r="R500" s="533"/>
      <c r="S500" s="533"/>
      <c r="T500" s="533"/>
      <c r="U500" s="533"/>
      <c r="V500" s="533"/>
      <c r="W500" s="533"/>
      <c r="X500" s="533"/>
      <c r="Y500" s="533"/>
      <c r="Z500" s="533"/>
      <c r="AA500" s="533"/>
      <c r="AB500" s="533"/>
      <c r="AC500" s="533"/>
      <c r="AD500" s="533"/>
      <c r="AE500" s="533"/>
      <c r="AF500" s="533"/>
      <c r="AG500" s="533"/>
      <c r="AH500" s="533"/>
      <c r="AI500" s="533"/>
      <c r="AJ500" s="533"/>
      <c r="AK500" s="533"/>
      <c r="AL500" s="533"/>
      <c r="AM500" s="533"/>
      <c r="AN500" s="533"/>
      <c r="AO500" s="533"/>
      <c r="AP500" s="533"/>
      <c r="AQ500" s="533"/>
      <c r="AR500" s="533"/>
      <c r="AS500" s="533"/>
      <c r="AT500" s="533"/>
      <c r="AU500" s="533"/>
      <c r="AV500" s="533"/>
      <c r="AW500" s="533"/>
      <c r="AX500" s="533"/>
      <c r="AY500" s="533"/>
      <c r="AZ500" s="533"/>
      <c r="BA500" s="533"/>
      <c r="BB500" s="533"/>
      <c r="BC500" s="533"/>
      <c r="BD500" s="533"/>
      <c r="BE500" s="533"/>
      <c r="BF500" s="533"/>
      <c r="BG500" s="533"/>
      <c r="BH500" s="533"/>
      <c r="BI500" s="533"/>
      <c r="BJ500" s="533"/>
      <c r="BK500" s="533"/>
      <c r="BL500" s="533"/>
      <c r="BM500" s="533"/>
      <c r="BN500" s="533"/>
      <c r="BO500" s="533"/>
      <c r="BP500" s="533"/>
      <c r="BQ500" s="533"/>
      <c r="BR500" s="533"/>
      <c r="BS500" s="533"/>
      <c r="BT500" s="533"/>
      <c r="BU500" s="533"/>
    </row>
    <row r="501" spans="1:16382" s="534" customFormat="1" ht="14.5" x14ac:dyDescent="0.35">
      <c r="B501" s="854">
        <v>44846</v>
      </c>
      <c r="C501" s="855">
        <v>1819</v>
      </c>
      <c r="D501" s="856" t="s">
        <v>684</v>
      </c>
      <c r="E501" s="857" t="s">
        <v>739</v>
      </c>
      <c r="F501" s="858" t="s">
        <v>1355</v>
      </c>
      <c r="G501" s="859">
        <v>-3325000</v>
      </c>
      <c r="H501" s="860" t="s">
        <v>681</v>
      </c>
      <c r="I501" s="861">
        <v>-1662.5</v>
      </c>
      <c r="J501" s="862"/>
      <c r="K501" s="863"/>
      <c r="L501" s="533"/>
      <c r="M501" s="533"/>
      <c r="N501" s="533"/>
      <c r="O501" s="533"/>
      <c r="P501" s="533"/>
      <c r="Q501" s="533"/>
      <c r="R501" s="533"/>
      <c r="S501" s="533"/>
      <c r="T501" s="533"/>
      <c r="U501" s="533"/>
      <c r="V501" s="533"/>
      <c r="W501" s="533"/>
      <c r="X501" s="533"/>
      <c r="Y501" s="533"/>
      <c r="Z501" s="533"/>
      <c r="AA501" s="533"/>
      <c r="AB501" s="533"/>
      <c r="AC501" s="533"/>
      <c r="AD501" s="533"/>
      <c r="AE501" s="533"/>
      <c r="AF501" s="533"/>
      <c r="AG501" s="533"/>
      <c r="AH501" s="533"/>
      <c r="AI501" s="533"/>
      <c r="AJ501" s="533"/>
      <c r="AK501" s="533"/>
      <c r="AL501" s="533"/>
      <c r="AM501" s="533"/>
      <c r="AN501" s="533"/>
      <c r="AO501" s="533"/>
      <c r="AP501" s="533"/>
      <c r="AQ501" s="533"/>
      <c r="AR501" s="533"/>
      <c r="AS501" s="533"/>
      <c r="AT501" s="533"/>
      <c r="AU501" s="533"/>
      <c r="AV501" s="533"/>
      <c r="AW501" s="533"/>
      <c r="AX501" s="533"/>
      <c r="AY501" s="533"/>
      <c r="AZ501" s="533"/>
      <c r="BA501" s="533"/>
      <c r="BB501" s="533"/>
      <c r="BC501" s="533"/>
      <c r="BD501" s="533"/>
      <c r="BE501" s="533"/>
      <c r="BF501" s="533"/>
      <c r="BG501" s="533"/>
      <c r="BH501" s="533"/>
      <c r="BI501" s="533"/>
      <c r="BJ501" s="533"/>
      <c r="BK501" s="533"/>
      <c r="BL501" s="533"/>
      <c r="BM501" s="533"/>
      <c r="BN501" s="533"/>
      <c r="BO501" s="533"/>
      <c r="BP501" s="533"/>
      <c r="BQ501" s="533"/>
      <c r="BR501" s="533"/>
      <c r="BS501" s="533"/>
      <c r="BT501" s="533"/>
      <c r="BU501" s="533"/>
    </row>
    <row r="502" spans="1:16382" s="534" customFormat="1" ht="14.5" x14ac:dyDescent="0.35">
      <c r="B502" s="854">
        <v>44860</v>
      </c>
      <c r="C502" s="855">
        <v>3</v>
      </c>
      <c r="D502" s="856" t="s">
        <v>684</v>
      </c>
      <c r="E502" s="857" t="s">
        <v>795</v>
      </c>
      <c r="F502" s="858" t="s">
        <v>1200</v>
      </c>
      <c r="G502" s="859">
        <v>3154998</v>
      </c>
      <c r="H502" s="860" t="s">
        <v>681</v>
      </c>
      <c r="I502" s="861">
        <f t="shared" si="6"/>
        <v>1577.499</v>
      </c>
      <c r="J502" s="862"/>
      <c r="K502" s="863"/>
      <c r="L502" s="533"/>
      <c r="M502" s="533"/>
      <c r="N502" s="533"/>
      <c r="O502" s="533"/>
      <c r="P502" s="533"/>
      <c r="Q502" s="533"/>
      <c r="R502" s="533"/>
      <c r="S502" s="533"/>
      <c r="T502" s="533"/>
      <c r="U502" s="533"/>
      <c r="V502" s="533"/>
      <c r="W502" s="533"/>
      <c r="X502" s="533"/>
      <c r="Y502" s="533"/>
      <c r="Z502" s="533"/>
      <c r="AA502" s="533"/>
      <c r="AB502" s="533"/>
      <c r="AC502" s="533"/>
      <c r="AD502" s="533"/>
      <c r="AE502" s="533"/>
      <c r="AF502" s="533"/>
      <c r="AG502" s="533"/>
      <c r="AH502" s="533"/>
      <c r="AI502" s="533"/>
      <c r="AJ502" s="533"/>
      <c r="AK502" s="533"/>
      <c r="AL502" s="533"/>
      <c r="AM502" s="533"/>
      <c r="AN502" s="533"/>
      <c r="AO502" s="533"/>
      <c r="AP502" s="533"/>
      <c r="AQ502" s="533"/>
      <c r="AR502" s="533"/>
      <c r="AS502" s="533"/>
      <c r="AT502" s="533"/>
      <c r="AU502" s="533"/>
      <c r="AV502" s="533"/>
      <c r="AW502" s="533"/>
      <c r="AX502" s="533"/>
      <c r="AY502" s="533"/>
      <c r="AZ502" s="533"/>
      <c r="BA502" s="533"/>
      <c r="BB502" s="533"/>
      <c r="BC502" s="533"/>
      <c r="BD502" s="533"/>
      <c r="BE502" s="533"/>
      <c r="BF502" s="533"/>
      <c r="BG502" s="533"/>
      <c r="BH502" s="533"/>
      <c r="BI502" s="533"/>
      <c r="BJ502" s="533"/>
      <c r="BK502" s="533"/>
      <c r="BL502" s="533"/>
      <c r="BM502" s="533"/>
      <c r="BN502" s="533"/>
      <c r="BO502" s="533"/>
      <c r="BP502" s="533"/>
      <c r="BQ502" s="533"/>
      <c r="BR502" s="533"/>
      <c r="BS502" s="533"/>
      <c r="BT502" s="533"/>
      <c r="BU502" s="533"/>
    </row>
    <row r="503" spans="1:16382" s="534" customFormat="1" ht="14.5" x14ac:dyDescent="0.35">
      <c r="B503" s="854">
        <v>44860</v>
      </c>
      <c r="C503" s="855">
        <v>2</v>
      </c>
      <c r="D503" s="856" t="s">
        <v>684</v>
      </c>
      <c r="E503" s="857" t="s">
        <v>795</v>
      </c>
      <c r="F503" s="858" t="s">
        <v>1201</v>
      </c>
      <c r="G503" s="859">
        <v>170000</v>
      </c>
      <c r="H503" s="860" t="s">
        <v>681</v>
      </c>
      <c r="I503" s="861">
        <f t="shared" si="6"/>
        <v>85</v>
      </c>
      <c r="J503" s="862"/>
      <c r="K503" s="863"/>
      <c r="L503" s="533"/>
      <c r="M503" s="533"/>
      <c r="N503" s="533"/>
      <c r="O503" s="533"/>
      <c r="P503" s="533"/>
      <c r="Q503" s="533"/>
      <c r="R503" s="533"/>
      <c r="S503" s="533"/>
      <c r="T503" s="533"/>
      <c r="U503" s="533"/>
      <c r="V503" s="533"/>
      <c r="W503" s="533"/>
      <c r="X503" s="533"/>
      <c r="Y503" s="533"/>
      <c r="Z503" s="533"/>
      <c r="AA503" s="533"/>
      <c r="AB503" s="533"/>
      <c r="AC503" s="533"/>
      <c r="AD503" s="533"/>
      <c r="AE503" s="533"/>
      <c r="AF503" s="533"/>
      <c r="AG503" s="533"/>
      <c r="AH503" s="533"/>
      <c r="AI503" s="533"/>
      <c r="AJ503" s="533"/>
      <c r="AK503" s="533"/>
      <c r="AL503" s="533"/>
      <c r="AM503" s="533"/>
      <c r="AN503" s="533"/>
      <c r="AO503" s="533"/>
      <c r="AP503" s="533"/>
      <c r="AQ503" s="533"/>
      <c r="AR503" s="533"/>
      <c r="AS503" s="533"/>
      <c r="AT503" s="533"/>
      <c r="AU503" s="533"/>
      <c r="AV503" s="533"/>
      <c r="AW503" s="533"/>
      <c r="AX503" s="533"/>
      <c r="AY503" s="533"/>
      <c r="AZ503" s="533"/>
      <c r="BA503" s="533"/>
      <c r="BB503" s="533"/>
      <c r="BC503" s="533"/>
      <c r="BD503" s="533"/>
      <c r="BE503" s="533"/>
      <c r="BF503" s="533"/>
      <c r="BG503" s="533"/>
      <c r="BH503" s="533"/>
      <c r="BI503" s="533"/>
      <c r="BJ503" s="533"/>
      <c r="BK503" s="533"/>
      <c r="BL503" s="533"/>
      <c r="BM503" s="533"/>
      <c r="BN503" s="533"/>
      <c r="BO503" s="533"/>
      <c r="BP503" s="533"/>
      <c r="BQ503" s="533"/>
      <c r="BR503" s="533"/>
      <c r="BS503" s="533"/>
      <c r="BT503" s="533"/>
      <c r="BU503" s="533"/>
    </row>
    <row r="504" spans="1:16382" s="534" customFormat="1" ht="14.5" x14ac:dyDescent="0.35">
      <c r="B504" s="854">
        <v>44862</v>
      </c>
      <c r="C504" s="855">
        <v>1819</v>
      </c>
      <c r="D504" s="856" t="s">
        <v>1202</v>
      </c>
      <c r="E504" s="857" t="s">
        <v>739</v>
      </c>
      <c r="F504" s="858" t="s">
        <v>1203</v>
      </c>
      <c r="G504" s="864">
        <v>500000</v>
      </c>
      <c r="H504" s="860" t="s">
        <v>681</v>
      </c>
      <c r="I504" s="861">
        <f t="shared" si="6"/>
        <v>250</v>
      </c>
      <c r="J504" s="862"/>
      <c r="K504" s="863"/>
      <c r="L504" s="533"/>
      <c r="M504" s="533"/>
      <c r="N504" s="533"/>
      <c r="O504" s="533"/>
      <c r="P504" s="533"/>
      <c r="Q504" s="533"/>
      <c r="R504" s="533"/>
      <c r="S504" s="533"/>
      <c r="T504" s="533"/>
      <c r="U504" s="533"/>
      <c r="V504" s="533"/>
      <c r="W504" s="533"/>
      <c r="X504" s="533"/>
      <c r="Y504" s="533"/>
      <c r="Z504" s="533"/>
      <c r="AA504" s="533"/>
      <c r="AB504" s="533"/>
      <c r="AC504" s="533"/>
      <c r="AD504" s="533"/>
      <c r="AE504" s="533"/>
      <c r="AF504" s="533"/>
      <c r="AG504" s="533"/>
      <c r="AH504" s="533"/>
      <c r="AI504" s="533"/>
      <c r="AJ504" s="533"/>
      <c r="AK504" s="533"/>
      <c r="AL504" s="533"/>
      <c r="AM504" s="533"/>
      <c r="AN504" s="533"/>
      <c r="AO504" s="533"/>
      <c r="AP504" s="533"/>
      <c r="AQ504" s="533"/>
      <c r="AR504" s="533"/>
      <c r="AS504" s="533"/>
      <c r="AT504" s="533"/>
      <c r="AU504" s="533"/>
      <c r="AV504" s="533"/>
      <c r="AW504" s="533"/>
      <c r="AX504" s="533"/>
      <c r="AY504" s="533"/>
      <c r="AZ504" s="533"/>
      <c r="BA504" s="533"/>
      <c r="BB504" s="533"/>
      <c r="BC504" s="533"/>
      <c r="BD504" s="533"/>
      <c r="BE504" s="533"/>
      <c r="BF504" s="533"/>
      <c r="BG504" s="533"/>
      <c r="BH504" s="533"/>
      <c r="BI504" s="533"/>
      <c r="BJ504" s="533"/>
      <c r="BK504" s="533"/>
      <c r="BL504" s="533"/>
      <c r="BM504" s="533"/>
      <c r="BN504" s="533"/>
      <c r="BO504" s="533"/>
      <c r="BP504" s="533"/>
      <c r="BQ504" s="533"/>
      <c r="BR504" s="533"/>
      <c r="BS504" s="533"/>
      <c r="BT504" s="533"/>
      <c r="BU504" s="533"/>
    </row>
    <row r="505" spans="1:16382" s="432" customFormat="1" ht="16.5" customHeight="1" x14ac:dyDescent="0.35">
      <c r="A505" s="755"/>
      <c r="B505" s="865">
        <v>44862</v>
      </c>
      <c r="C505" s="757">
        <v>1822</v>
      </c>
      <c r="D505" s="758" t="s">
        <v>796</v>
      </c>
      <c r="E505" s="759" t="s">
        <v>1050</v>
      </c>
      <c r="F505" s="760" t="s">
        <v>1050</v>
      </c>
      <c r="G505" s="866">
        <f>1927730+9996000*7%</f>
        <v>2627450</v>
      </c>
      <c r="H505" s="677" t="s">
        <v>681</v>
      </c>
      <c r="I505" s="867">
        <f t="shared" si="6"/>
        <v>1313.7249999999999</v>
      </c>
      <c r="J505" s="762"/>
      <c r="K505" s="467"/>
      <c r="L505" s="307"/>
      <c r="M505" s="307"/>
      <c r="N505" s="307"/>
      <c r="O505" s="307"/>
      <c r="P505" s="307"/>
      <c r="Q505" s="307"/>
      <c r="R505" s="307"/>
      <c r="S505" s="307"/>
      <c r="T505" s="307"/>
      <c r="U505" s="307"/>
      <c r="V505" s="307"/>
      <c r="W505" s="307"/>
      <c r="X505" s="307"/>
      <c r="Y505" s="307"/>
      <c r="Z505" s="755"/>
      <c r="AA505" s="755"/>
      <c r="AB505" s="755"/>
      <c r="AC505" s="755"/>
      <c r="AD505" s="755"/>
      <c r="AE505" s="755"/>
      <c r="AF505" s="755"/>
      <c r="AG505" s="755"/>
      <c r="AH505" s="755"/>
      <c r="AI505" s="755"/>
      <c r="AJ505" s="755"/>
      <c r="AK505" s="755"/>
      <c r="AL505" s="755"/>
      <c r="AM505" s="755"/>
      <c r="AN505" s="755"/>
      <c r="AO505" s="755"/>
      <c r="AP505" s="755"/>
      <c r="AQ505" s="755"/>
      <c r="AR505" s="755"/>
      <c r="AS505" s="755"/>
      <c r="AT505" s="755"/>
      <c r="AU505" s="755"/>
      <c r="AV505" s="755"/>
      <c r="AW505" s="755"/>
      <c r="AX505" s="755"/>
      <c r="AY505" s="755"/>
      <c r="AZ505" s="755"/>
      <c r="BA505" s="755"/>
      <c r="BB505" s="755"/>
      <c r="BC505" s="755"/>
      <c r="BD505" s="755"/>
      <c r="BE505" s="755"/>
      <c r="BF505" s="755"/>
      <c r="BG505" s="755"/>
      <c r="BH505" s="755"/>
      <c r="BI505" s="755"/>
      <c r="BJ505" s="755"/>
      <c r="BK505" s="755"/>
      <c r="BL505" s="755"/>
      <c r="BM505" s="755"/>
      <c r="BN505" s="755"/>
      <c r="BO505" s="755"/>
      <c r="BP505" s="755"/>
      <c r="BQ505" s="755"/>
      <c r="BR505" s="755"/>
      <c r="BS505" s="755"/>
      <c r="BT505" s="755"/>
      <c r="BU505" s="755"/>
      <c r="BV505" s="755"/>
      <c r="BW505" s="755"/>
      <c r="BX505" s="755"/>
      <c r="BY505" s="755"/>
      <c r="BZ505" s="755"/>
      <c r="CA505" s="755"/>
      <c r="CB505" s="755"/>
      <c r="CC505" s="755"/>
      <c r="CD505" s="755"/>
      <c r="CE505" s="755"/>
      <c r="CF505" s="755"/>
      <c r="CG505" s="755"/>
      <c r="CH505" s="755"/>
      <c r="CI505" s="755"/>
      <c r="CJ505" s="755"/>
      <c r="CK505" s="755"/>
      <c r="CL505" s="755"/>
      <c r="CM505" s="755"/>
      <c r="CN505" s="755"/>
      <c r="CO505" s="755"/>
      <c r="CP505" s="755"/>
      <c r="CQ505" s="755"/>
      <c r="CR505" s="755"/>
      <c r="CS505" s="755"/>
      <c r="CT505" s="755"/>
      <c r="CU505" s="755"/>
      <c r="CV505" s="755"/>
      <c r="CW505" s="755"/>
      <c r="CX505" s="755"/>
      <c r="CY505" s="755"/>
      <c r="CZ505" s="755"/>
      <c r="DA505" s="755"/>
      <c r="DB505" s="755"/>
      <c r="DC505" s="755"/>
      <c r="DD505" s="755"/>
      <c r="DE505" s="755"/>
      <c r="DF505" s="755"/>
      <c r="DG505" s="755"/>
      <c r="DH505" s="755"/>
      <c r="DI505" s="755"/>
      <c r="DJ505" s="755"/>
      <c r="DK505" s="755"/>
      <c r="DL505" s="755"/>
      <c r="DM505" s="755"/>
      <c r="DN505" s="755"/>
      <c r="DO505" s="755"/>
      <c r="DP505" s="755"/>
      <c r="DQ505" s="755"/>
      <c r="DR505" s="755"/>
      <c r="DS505" s="755"/>
      <c r="DT505" s="755"/>
      <c r="DU505" s="755"/>
      <c r="DV505" s="755"/>
      <c r="DW505" s="755"/>
      <c r="DX505" s="755"/>
      <c r="DY505" s="755"/>
      <c r="DZ505" s="755"/>
      <c r="EA505" s="755"/>
      <c r="EB505" s="755"/>
      <c r="EC505" s="755"/>
      <c r="ED505" s="755"/>
      <c r="EE505" s="755"/>
      <c r="EF505" s="755"/>
      <c r="EG505" s="755"/>
      <c r="EH505" s="755"/>
      <c r="EI505" s="755"/>
      <c r="EJ505" s="755"/>
      <c r="EK505" s="755"/>
      <c r="EL505" s="755"/>
      <c r="EM505" s="755"/>
      <c r="EN505" s="755"/>
      <c r="EO505" s="755"/>
      <c r="EP505" s="755"/>
      <c r="EQ505" s="755"/>
      <c r="ER505" s="755"/>
      <c r="ES505" s="755"/>
      <c r="ET505" s="755"/>
      <c r="EU505" s="755"/>
      <c r="EV505" s="755"/>
      <c r="EW505" s="755"/>
      <c r="EX505" s="755"/>
      <c r="EY505" s="755"/>
      <c r="EZ505" s="755"/>
      <c r="FA505" s="755"/>
      <c r="FB505" s="755"/>
      <c r="FC505" s="755"/>
      <c r="FD505" s="755"/>
      <c r="FE505" s="755"/>
      <c r="FF505" s="755"/>
      <c r="FG505" s="755"/>
      <c r="FH505" s="755"/>
      <c r="FI505" s="755"/>
      <c r="FJ505" s="755"/>
      <c r="FK505" s="755"/>
      <c r="FL505" s="755"/>
      <c r="FM505" s="755"/>
      <c r="FN505" s="755"/>
      <c r="FO505" s="755"/>
      <c r="FP505" s="755"/>
      <c r="FQ505" s="755"/>
      <c r="FR505" s="755"/>
      <c r="FS505" s="755"/>
      <c r="FT505" s="755"/>
      <c r="FU505" s="755"/>
      <c r="FV505" s="755"/>
      <c r="FW505" s="755"/>
      <c r="FX505" s="755"/>
      <c r="FY505" s="755"/>
      <c r="FZ505" s="755"/>
      <c r="GA505" s="755"/>
      <c r="GB505" s="755"/>
      <c r="GC505" s="755"/>
      <c r="GD505" s="755"/>
      <c r="GE505" s="755"/>
      <c r="GF505" s="755"/>
      <c r="GG505" s="755"/>
      <c r="GH505" s="755"/>
      <c r="GI505" s="755"/>
      <c r="GJ505" s="755"/>
      <c r="GK505" s="755"/>
      <c r="GL505" s="755"/>
      <c r="GM505" s="755"/>
      <c r="GN505" s="755"/>
      <c r="GO505" s="755"/>
      <c r="GP505" s="755"/>
      <c r="GQ505" s="755"/>
      <c r="GR505" s="755"/>
      <c r="GS505" s="755"/>
      <c r="GT505" s="755"/>
      <c r="GU505" s="755"/>
      <c r="GV505" s="755"/>
      <c r="GW505" s="755"/>
      <c r="GX505" s="755"/>
      <c r="GY505" s="755"/>
      <c r="GZ505" s="755"/>
      <c r="HA505" s="755"/>
      <c r="HB505" s="755"/>
      <c r="HC505" s="755"/>
      <c r="HD505" s="755"/>
      <c r="HE505" s="755"/>
      <c r="HF505" s="755"/>
      <c r="HG505" s="755"/>
      <c r="HH505" s="755"/>
      <c r="HI505" s="755"/>
      <c r="HJ505" s="755"/>
      <c r="HK505" s="755"/>
      <c r="HL505" s="755"/>
      <c r="HM505" s="755"/>
      <c r="HN505" s="755"/>
      <c r="HO505" s="755"/>
      <c r="HP505" s="755"/>
      <c r="HQ505" s="755"/>
      <c r="HR505" s="755"/>
      <c r="HS505" s="755"/>
      <c r="HT505" s="755"/>
      <c r="HU505" s="755"/>
      <c r="HV505" s="755"/>
      <c r="HW505" s="755"/>
      <c r="HX505" s="755"/>
      <c r="HY505" s="755"/>
      <c r="HZ505" s="755"/>
      <c r="IA505" s="755"/>
      <c r="IB505" s="755"/>
      <c r="IC505" s="755"/>
      <c r="ID505" s="755"/>
      <c r="IE505" s="755"/>
      <c r="IF505" s="755"/>
      <c r="IG505" s="755"/>
      <c r="IH505" s="755"/>
      <c r="II505" s="755"/>
      <c r="IJ505" s="755"/>
      <c r="IK505" s="755"/>
      <c r="IL505" s="755"/>
      <c r="IM505" s="755"/>
      <c r="IN505" s="755"/>
      <c r="IO505" s="755"/>
      <c r="IP505" s="755"/>
      <c r="IQ505" s="755"/>
      <c r="IR505" s="755"/>
      <c r="IS505" s="755"/>
      <c r="IT505" s="755"/>
      <c r="IU505" s="755"/>
      <c r="IV505" s="755"/>
      <c r="IW505" s="755"/>
      <c r="IX505" s="755"/>
      <c r="IY505" s="755"/>
      <c r="IZ505" s="755"/>
      <c r="JA505" s="755"/>
      <c r="JB505" s="755"/>
      <c r="JC505" s="755"/>
      <c r="JD505" s="755"/>
      <c r="JE505" s="755"/>
      <c r="JF505" s="755"/>
      <c r="JG505" s="755"/>
      <c r="JH505" s="755"/>
      <c r="JI505" s="755"/>
      <c r="JJ505" s="755"/>
      <c r="JK505" s="755"/>
      <c r="JL505" s="755"/>
      <c r="JM505" s="755"/>
      <c r="JN505" s="755"/>
      <c r="JO505" s="755"/>
      <c r="JP505" s="755"/>
      <c r="JQ505" s="755"/>
      <c r="JR505" s="755"/>
      <c r="JS505" s="755"/>
      <c r="JT505" s="755"/>
      <c r="JU505" s="755"/>
      <c r="JV505" s="755"/>
      <c r="JW505" s="755"/>
      <c r="JX505" s="755"/>
      <c r="JY505" s="755"/>
      <c r="JZ505" s="755"/>
      <c r="KA505" s="755"/>
      <c r="KB505" s="755"/>
      <c r="KC505" s="755"/>
      <c r="KD505" s="755"/>
      <c r="KE505" s="755"/>
      <c r="KF505" s="755"/>
      <c r="KG505" s="755"/>
      <c r="KH505" s="755"/>
      <c r="KI505" s="755"/>
      <c r="KJ505" s="755"/>
      <c r="KK505" s="755"/>
      <c r="KL505" s="755"/>
      <c r="KM505" s="755"/>
      <c r="KN505" s="755"/>
      <c r="KO505" s="755"/>
      <c r="KP505" s="755"/>
      <c r="KQ505" s="755"/>
      <c r="KR505" s="755"/>
      <c r="KS505" s="755"/>
      <c r="KT505" s="755"/>
      <c r="KU505" s="755"/>
      <c r="KV505" s="755"/>
      <c r="KW505" s="755"/>
      <c r="KX505" s="755"/>
      <c r="KY505" s="755"/>
      <c r="KZ505" s="755"/>
      <c r="LA505" s="755"/>
      <c r="LB505" s="755"/>
      <c r="LC505" s="755"/>
      <c r="LD505" s="755"/>
      <c r="LE505" s="755"/>
      <c r="LF505" s="755"/>
      <c r="LG505" s="755"/>
      <c r="LH505" s="755"/>
      <c r="LI505" s="755"/>
      <c r="LJ505" s="755"/>
      <c r="LK505" s="755"/>
      <c r="LL505" s="755"/>
      <c r="LM505" s="755"/>
      <c r="LN505" s="755"/>
      <c r="LO505" s="755"/>
      <c r="LP505" s="755"/>
      <c r="LQ505" s="755"/>
      <c r="LR505" s="755"/>
      <c r="LS505" s="755"/>
      <c r="LT505" s="755"/>
      <c r="LU505" s="755"/>
      <c r="LV505" s="755"/>
      <c r="LW505" s="755"/>
      <c r="LX505" s="755"/>
      <c r="LY505" s="755"/>
      <c r="LZ505" s="755"/>
      <c r="MA505" s="755"/>
      <c r="MB505" s="755"/>
      <c r="MC505" s="755"/>
      <c r="MD505" s="755"/>
      <c r="ME505" s="755"/>
      <c r="MF505" s="755"/>
      <c r="MG505" s="755"/>
      <c r="MH505" s="755"/>
      <c r="MI505" s="755"/>
      <c r="MJ505" s="755"/>
      <c r="MK505" s="755"/>
      <c r="ML505" s="755"/>
      <c r="MM505" s="755"/>
      <c r="MN505" s="755"/>
      <c r="MO505" s="755"/>
      <c r="MP505" s="755"/>
      <c r="MQ505" s="755"/>
      <c r="MR505" s="755"/>
      <c r="MS505" s="755"/>
      <c r="MT505" s="755"/>
      <c r="MU505" s="755"/>
      <c r="MV505" s="755"/>
      <c r="MW505" s="755"/>
      <c r="MX505" s="755"/>
      <c r="MY505" s="755"/>
      <c r="MZ505" s="755"/>
      <c r="NA505" s="755"/>
      <c r="NB505" s="755"/>
      <c r="NC505" s="755"/>
      <c r="ND505" s="755"/>
      <c r="NE505" s="755"/>
      <c r="NF505" s="755"/>
      <c r="NG505" s="755"/>
      <c r="NH505" s="755"/>
      <c r="NI505" s="755"/>
      <c r="NJ505" s="755"/>
      <c r="NK505" s="755"/>
      <c r="NL505" s="755"/>
      <c r="NM505" s="755"/>
      <c r="NN505" s="755"/>
      <c r="NO505" s="755"/>
      <c r="NP505" s="755"/>
      <c r="NQ505" s="755"/>
      <c r="NR505" s="755"/>
      <c r="NS505" s="755"/>
      <c r="NT505" s="755"/>
      <c r="NU505" s="755"/>
      <c r="NV505" s="755"/>
      <c r="NW505" s="755"/>
      <c r="NX505" s="755"/>
      <c r="NY505" s="755"/>
      <c r="NZ505" s="755"/>
      <c r="OA505" s="755"/>
      <c r="OB505" s="755"/>
      <c r="OC505" s="755"/>
      <c r="OD505" s="755"/>
      <c r="OE505" s="755"/>
      <c r="OF505" s="755"/>
      <c r="OG505" s="755"/>
      <c r="OH505" s="755"/>
      <c r="OI505" s="755"/>
      <c r="OJ505" s="755"/>
      <c r="OK505" s="755"/>
      <c r="OL505" s="755"/>
      <c r="OM505" s="755"/>
      <c r="ON505" s="755"/>
      <c r="OO505" s="755"/>
      <c r="OP505" s="755"/>
      <c r="OQ505" s="755"/>
      <c r="OR505" s="755"/>
      <c r="OS505" s="755"/>
      <c r="OT505" s="755"/>
      <c r="OU505" s="755"/>
      <c r="OV505" s="755"/>
      <c r="OW505" s="755"/>
      <c r="OX505" s="755"/>
      <c r="OY505" s="755"/>
      <c r="OZ505" s="755"/>
      <c r="PA505" s="755"/>
      <c r="PB505" s="755"/>
      <c r="PC505" s="755"/>
      <c r="PD505" s="755"/>
      <c r="PE505" s="755"/>
      <c r="PF505" s="755"/>
      <c r="PG505" s="755"/>
      <c r="PH505" s="755"/>
      <c r="PI505" s="755"/>
      <c r="PJ505" s="755"/>
      <c r="PK505" s="755"/>
      <c r="PL505" s="755"/>
      <c r="PM505" s="755"/>
      <c r="PN505" s="755"/>
      <c r="PO505" s="755"/>
      <c r="PP505" s="755"/>
      <c r="PQ505" s="755"/>
      <c r="PR505" s="755"/>
      <c r="PS505" s="755"/>
      <c r="PT505" s="755"/>
      <c r="PU505" s="755"/>
      <c r="PV505" s="755"/>
      <c r="PW505" s="755"/>
      <c r="PX505" s="755"/>
      <c r="PY505" s="755"/>
      <c r="PZ505" s="755"/>
      <c r="QA505" s="755"/>
      <c r="QB505" s="755"/>
      <c r="QC505" s="755"/>
      <c r="QD505" s="755"/>
      <c r="QE505" s="755"/>
      <c r="QF505" s="755"/>
      <c r="QG505" s="755"/>
      <c r="QH505" s="755"/>
      <c r="QI505" s="755"/>
      <c r="QJ505" s="755"/>
      <c r="QK505" s="755"/>
      <c r="QL505" s="755"/>
      <c r="QM505" s="755"/>
      <c r="QN505" s="755"/>
      <c r="QO505" s="755"/>
      <c r="QP505" s="755"/>
      <c r="QQ505" s="755"/>
      <c r="QR505" s="755"/>
      <c r="QS505" s="755"/>
      <c r="QT505" s="755"/>
      <c r="QU505" s="755"/>
      <c r="QV505" s="755"/>
      <c r="QW505" s="755"/>
      <c r="QX505" s="755"/>
      <c r="QY505" s="755"/>
      <c r="QZ505" s="755"/>
      <c r="RA505" s="755"/>
      <c r="RB505" s="755"/>
      <c r="RC505" s="755"/>
      <c r="RD505" s="755"/>
      <c r="RE505" s="755"/>
      <c r="RF505" s="755"/>
      <c r="RG505" s="755"/>
      <c r="RH505" s="755"/>
      <c r="RI505" s="755"/>
      <c r="RJ505" s="755"/>
      <c r="RK505" s="755"/>
      <c r="RL505" s="755"/>
      <c r="RM505" s="755"/>
      <c r="RN505" s="755"/>
      <c r="RO505" s="755"/>
      <c r="RP505" s="755"/>
      <c r="RQ505" s="755"/>
      <c r="RR505" s="755"/>
      <c r="RS505" s="755"/>
      <c r="RT505" s="755"/>
      <c r="RU505" s="755"/>
      <c r="RV505" s="755"/>
      <c r="RW505" s="755"/>
      <c r="RX505" s="755"/>
      <c r="RY505" s="755"/>
      <c r="RZ505" s="755"/>
      <c r="SA505" s="755"/>
      <c r="SB505" s="755"/>
      <c r="SC505" s="755"/>
      <c r="SD505" s="755"/>
      <c r="SE505" s="755"/>
      <c r="SF505" s="755"/>
      <c r="SG505" s="755"/>
      <c r="SH505" s="755"/>
      <c r="SI505" s="755"/>
      <c r="SJ505" s="755"/>
      <c r="SK505" s="755"/>
      <c r="SL505" s="755"/>
      <c r="SM505" s="755"/>
      <c r="SN505" s="755"/>
      <c r="SO505" s="755"/>
      <c r="SP505" s="755"/>
      <c r="SQ505" s="755"/>
      <c r="SR505" s="755"/>
      <c r="SS505" s="755"/>
      <c r="ST505" s="755"/>
      <c r="SU505" s="755"/>
      <c r="SV505" s="755"/>
      <c r="SW505" s="755"/>
      <c r="SX505" s="755"/>
      <c r="SY505" s="755"/>
      <c r="SZ505" s="755"/>
      <c r="TA505" s="755"/>
      <c r="TB505" s="755"/>
      <c r="TC505" s="755"/>
      <c r="TD505" s="755"/>
      <c r="TE505" s="755"/>
      <c r="TF505" s="755"/>
      <c r="TG505" s="755"/>
      <c r="TH505" s="755"/>
      <c r="TI505" s="755"/>
      <c r="TJ505" s="755"/>
      <c r="TK505" s="755"/>
      <c r="TL505" s="755"/>
      <c r="TM505" s="755"/>
      <c r="TN505" s="755"/>
      <c r="TO505" s="755"/>
      <c r="TP505" s="755"/>
      <c r="TQ505" s="755"/>
      <c r="TR505" s="755"/>
      <c r="TS505" s="755"/>
      <c r="TT505" s="755"/>
      <c r="TU505" s="755"/>
      <c r="TV505" s="755"/>
      <c r="TW505" s="755"/>
      <c r="TX505" s="755"/>
      <c r="TY505" s="755"/>
      <c r="TZ505" s="755"/>
      <c r="UA505" s="755"/>
      <c r="UB505" s="755"/>
      <c r="UC505" s="755"/>
      <c r="UD505" s="755"/>
      <c r="UE505" s="755"/>
      <c r="UF505" s="755"/>
      <c r="UG505" s="755"/>
      <c r="UH505" s="755"/>
      <c r="UI505" s="755"/>
      <c r="UJ505" s="755"/>
      <c r="UK505" s="755"/>
      <c r="UL505" s="755"/>
      <c r="UM505" s="755"/>
      <c r="UN505" s="755"/>
      <c r="UO505" s="755"/>
      <c r="UP505" s="755"/>
      <c r="UQ505" s="755"/>
      <c r="UR505" s="755"/>
      <c r="US505" s="755"/>
      <c r="UT505" s="755"/>
      <c r="UU505" s="755"/>
      <c r="UV505" s="755"/>
      <c r="UW505" s="755"/>
      <c r="UX505" s="755"/>
      <c r="UY505" s="755"/>
      <c r="UZ505" s="755"/>
      <c r="VA505" s="755"/>
      <c r="VB505" s="755"/>
      <c r="VC505" s="755"/>
      <c r="VD505" s="755"/>
      <c r="VE505" s="755"/>
      <c r="VF505" s="755"/>
      <c r="VG505" s="755"/>
      <c r="VH505" s="755"/>
      <c r="VI505" s="755"/>
      <c r="VJ505" s="755"/>
      <c r="VK505" s="755"/>
      <c r="VL505" s="755"/>
      <c r="VM505" s="755"/>
      <c r="VN505" s="755"/>
      <c r="VO505" s="755"/>
      <c r="VP505" s="755"/>
      <c r="VQ505" s="755"/>
      <c r="VR505" s="755"/>
      <c r="VS505" s="755"/>
      <c r="VT505" s="755"/>
      <c r="VU505" s="755"/>
      <c r="VV505" s="755"/>
      <c r="VW505" s="755"/>
      <c r="VX505" s="755"/>
      <c r="VY505" s="755"/>
      <c r="VZ505" s="755"/>
      <c r="WA505" s="755"/>
      <c r="WB505" s="755"/>
      <c r="WC505" s="755"/>
      <c r="WD505" s="755"/>
      <c r="WE505" s="755"/>
      <c r="WF505" s="755"/>
      <c r="WG505" s="755"/>
      <c r="WH505" s="755"/>
      <c r="WI505" s="755"/>
      <c r="WJ505" s="755"/>
      <c r="WK505" s="755"/>
      <c r="WL505" s="755"/>
      <c r="WM505" s="755"/>
      <c r="WN505" s="755"/>
      <c r="WO505" s="755"/>
      <c r="WP505" s="755"/>
      <c r="WQ505" s="755"/>
      <c r="WR505" s="755"/>
      <c r="WS505" s="755"/>
      <c r="WT505" s="755"/>
      <c r="WU505" s="755"/>
      <c r="WV505" s="755"/>
      <c r="WW505" s="755"/>
      <c r="WX505" s="755"/>
      <c r="WY505" s="755"/>
      <c r="WZ505" s="755"/>
      <c r="XA505" s="755"/>
      <c r="XB505" s="755"/>
      <c r="XC505" s="755"/>
      <c r="XD505" s="755"/>
      <c r="XE505" s="755"/>
      <c r="XF505" s="755"/>
      <c r="XG505" s="755"/>
      <c r="XH505" s="755"/>
      <c r="XI505" s="755"/>
      <c r="XJ505" s="755"/>
      <c r="XK505" s="755"/>
      <c r="XL505" s="755"/>
      <c r="XM505" s="755"/>
      <c r="XN505" s="755"/>
      <c r="XO505" s="755"/>
      <c r="XP505" s="755"/>
      <c r="XQ505" s="755"/>
      <c r="XR505" s="755"/>
      <c r="XS505" s="755"/>
      <c r="XT505" s="755"/>
      <c r="XU505" s="755"/>
      <c r="XV505" s="755"/>
      <c r="XW505" s="755"/>
      <c r="XX505" s="755"/>
      <c r="XY505" s="755"/>
      <c r="XZ505" s="755"/>
      <c r="YA505" s="755"/>
      <c r="YB505" s="755"/>
      <c r="YC505" s="755"/>
      <c r="YD505" s="755"/>
      <c r="YE505" s="755"/>
      <c r="YF505" s="755"/>
      <c r="YG505" s="755"/>
      <c r="YH505" s="755"/>
      <c r="YI505" s="755"/>
      <c r="YJ505" s="755"/>
      <c r="YK505" s="755"/>
      <c r="YL505" s="755"/>
      <c r="YM505" s="755"/>
      <c r="YN505" s="755"/>
      <c r="YO505" s="755"/>
      <c r="YP505" s="755"/>
      <c r="YQ505" s="755"/>
      <c r="YR505" s="755"/>
      <c r="YS505" s="755"/>
      <c r="YT505" s="755"/>
      <c r="YU505" s="755"/>
      <c r="YV505" s="755"/>
      <c r="YW505" s="755"/>
      <c r="YX505" s="755"/>
      <c r="YY505" s="755"/>
      <c r="YZ505" s="755"/>
      <c r="ZA505" s="755"/>
      <c r="ZB505" s="755"/>
      <c r="ZC505" s="755"/>
      <c r="ZD505" s="755"/>
      <c r="ZE505" s="755"/>
      <c r="ZF505" s="755"/>
      <c r="ZG505" s="755"/>
      <c r="ZH505" s="755"/>
      <c r="ZI505" s="755"/>
      <c r="ZJ505" s="755"/>
      <c r="ZK505" s="755"/>
      <c r="ZL505" s="755"/>
      <c r="ZM505" s="755"/>
      <c r="ZN505" s="755"/>
      <c r="ZO505" s="755"/>
      <c r="ZP505" s="755"/>
      <c r="ZQ505" s="755"/>
      <c r="ZR505" s="755"/>
      <c r="ZS505" s="755"/>
      <c r="ZT505" s="755"/>
      <c r="ZU505" s="755"/>
      <c r="ZV505" s="755"/>
      <c r="ZW505" s="755"/>
      <c r="ZX505" s="755"/>
      <c r="ZY505" s="755"/>
      <c r="ZZ505" s="755"/>
      <c r="AAA505" s="755"/>
      <c r="AAB505" s="755"/>
      <c r="AAC505" s="755"/>
      <c r="AAD505" s="755"/>
      <c r="AAE505" s="755"/>
      <c r="AAF505" s="755"/>
      <c r="AAG505" s="755"/>
      <c r="AAH505" s="755"/>
      <c r="AAI505" s="755"/>
      <c r="AAJ505" s="755"/>
      <c r="AAK505" s="755"/>
      <c r="AAL505" s="755"/>
      <c r="AAM505" s="755"/>
      <c r="AAN505" s="755"/>
      <c r="AAO505" s="755"/>
      <c r="AAP505" s="755"/>
      <c r="AAQ505" s="755"/>
      <c r="AAR505" s="755"/>
      <c r="AAS505" s="755"/>
      <c r="AAT505" s="755"/>
      <c r="AAU505" s="755"/>
      <c r="AAV505" s="755"/>
      <c r="AAW505" s="755"/>
      <c r="AAX505" s="755"/>
      <c r="AAY505" s="755"/>
      <c r="AAZ505" s="755"/>
      <c r="ABA505" s="755"/>
      <c r="ABB505" s="755"/>
      <c r="ABC505" s="755"/>
      <c r="ABD505" s="755"/>
      <c r="ABE505" s="755"/>
      <c r="ABF505" s="755"/>
      <c r="ABG505" s="755"/>
      <c r="ABH505" s="755"/>
      <c r="ABI505" s="755"/>
      <c r="ABJ505" s="755"/>
      <c r="ABK505" s="755"/>
      <c r="ABL505" s="755"/>
      <c r="ABM505" s="755"/>
      <c r="ABN505" s="755"/>
      <c r="ABO505" s="755"/>
      <c r="ABP505" s="755"/>
      <c r="ABQ505" s="755"/>
      <c r="ABR505" s="755"/>
      <c r="ABS505" s="755"/>
      <c r="ABT505" s="755"/>
      <c r="ABU505" s="755"/>
      <c r="ABV505" s="755"/>
      <c r="ABW505" s="755"/>
      <c r="ABX505" s="755"/>
      <c r="ABY505" s="755"/>
      <c r="ABZ505" s="755"/>
      <c r="ACA505" s="755"/>
      <c r="ACB505" s="755"/>
      <c r="ACC505" s="755"/>
      <c r="ACD505" s="755"/>
      <c r="ACE505" s="755"/>
      <c r="ACF505" s="755"/>
      <c r="ACG505" s="755"/>
      <c r="ACH505" s="755"/>
      <c r="ACI505" s="755"/>
      <c r="ACJ505" s="755"/>
      <c r="ACK505" s="755"/>
      <c r="ACL505" s="755"/>
      <c r="ACM505" s="755"/>
      <c r="ACN505" s="755"/>
      <c r="ACO505" s="755"/>
      <c r="ACP505" s="755"/>
      <c r="ACQ505" s="755"/>
      <c r="ACR505" s="755"/>
      <c r="ACS505" s="755"/>
      <c r="ACT505" s="755"/>
      <c r="ACU505" s="755"/>
      <c r="ACV505" s="755"/>
      <c r="ACW505" s="755"/>
      <c r="ACX505" s="755"/>
      <c r="ACY505" s="755"/>
      <c r="ACZ505" s="755"/>
      <c r="ADA505" s="755"/>
      <c r="ADB505" s="755"/>
      <c r="ADC505" s="755"/>
      <c r="ADD505" s="755"/>
      <c r="ADE505" s="755"/>
      <c r="ADF505" s="755"/>
      <c r="ADG505" s="755"/>
      <c r="ADH505" s="755"/>
      <c r="ADI505" s="755"/>
      <c r="ADJ505" s="755"/>
      <c r="ADK505" s="755"/>
      <c r="ADL505" s="755"/>
      <c r="ADM505" s="755"/>
      <c r="ADN505" s="755"/>
      <c r="ADO505" s="755"/>
      <c r="ADP505" s="755"/>
      <c r="ADQ505" s="755"/>
      <c r="ADR505" s="755"/>
      <c r="ADS505" s="755"/>
      <c r="ADT505" s="755"/>
      <c r="ADU505" s="755"/>
      <c r="ADV505" s="755"/>
      <c r="ADW505" s="755"/>
      <c r="ADX505" s="755"/>
      <c r="ADY505" s="755"/>
      <c r="ADZ505" s="755"/>
      <c r="AEA505" s="755"/>
      <c r="AEB505" s="755"/>
      <c r="AEC505" s="755"/>
      <c r="AED505" s="755"/>
      <c r="AEE505" s="755"/>
      <c r="AEF505" s="755"/>
      <c r="AEG505" s="755"/>
      <c r="AEH505" s="755"/>
      <c r="AEI505" s="755"/>
      <c r="AEJ505" s="755"/>
      <c r="AEK505" s="755"/>
      <c r="AEL505" s="755"/>
      <c r="AEM505" s="755"/>
      <c r="AEN505" s="755"/>
      <c r="AEO505" s="755"/>
      <c r="AEP505" s="755"/>
      <c r="AEQ505" s="755"/>
      <c r="AER505" s="755"/>
      <c r="AES505" s="755"/>
      <c r="AET505" s="755"/>
      <c r="AEU505" s="755"/>
      <c r="AEV505" s="755"/>
      <c r="AEW505" s="755"/>
      <c r="AEX505" s="755"/>
      <c r="AEY505" s="755"/>
      <c r="AEZ505" s="755"/>
      <c r="AFA505" s="755"/>
      <c r="AFB505" s="755"/>
      <c r="AFC505" s="755"/>
      <c r="AFD505" s="755"/>
      <c r="AFE505" s="755"/>
      <c r="AFF505" s="755"/>
      <c r="AFG505" s="755"/>
      <c r="AFH505" s="755"/>
      <c r="AFI505" s="755"/>
      <c r="AFJ505" s="755"/>
      <c r="AFK505" s="755"/>
      <c r="AFL505" s="755"/>
      <c r="AFM505" s="755"/>
      <c r="AFN505" s="755"/>
      <c r="AFO505" s="755"/>
      <c r="AFP505" s="755"/>
      <c r="AFQ505" s="755"/>
      <c r="AFR505" s="755"/>
      <c r="AFS505" s="755"/>
      <c r="AFT505" s="755"/>
      <c r="AFU505" s="755"/>
      <c r="AFV505" s="755"/>
      <c r="AFW505" s="755"/>
      <c r="AFX505" s="755"/>
      <c r="AFY505" s="755"/>
      <c r="AFZ505" s="755"/>
      <c r="AGA505" s="755"/>
      <c r="AGB505" s="755"/>
      <c r="AGC505" s="755"/>
      <c r="AGD505" s="755"/>
      <c r="AGE505" s="755"/>
      <c r="AGF505" s="755"/>
      <c r="AGG505" s="755"/>
      <c r="AGH505" s="755"/>
      <c r="AGI505" s="755"/>
      <c r="AGJ505" s="755"/>
      <c r="AGK505" s="755"/>
      <c r="AGL505" s="755"/>
      <c r="AGM505" s="755"/>
      <c r="AGN505" s="755"/>
      <c r="AGO505" s="755"/>
      <c r="AGP505" s="755"/>
      <c r="AGQ505" s="755"/>
      <c r="AGR505" s="755"/>
      <c r="AGS505" s="755"/>
      <c r="AGT505" s="755"/>
      <c r="AGU505" s="755"/>
      <c r="AGV505" s="755"/>
      <c r="AGW505" s="755"/>
      <c r="AGX505" s="755"/>
      <c r="AGY505" s="755"/>
      <c r="AGZ505" s="755"/>
      <c r="AHA505" s="755"/>
      <c r="AHB505" s="755"/>
      <c r="AHC505" s="755"/>
      <c r="AHD505" s="755"/>
      <c r="AHE505" s="755"/>
      <c r="AHF505" s="755"/>
      <c r="AHG505" s="755"/>
      <c r="AHH505" s="755"/>
      <c r="AHI505" s="755"/>
      <c r="AHJ505" s="755"/>
      <c r="AHK505" s="755"/>
      <c r="AHL505" s="755"/>
      <c r="AHM505" s="755"/>
      <c r="AHN505" s="755"/>
      <c r="AHO505" s="755"/>
      <c r="AHP505" s="755"/>
      <c r="AHQ505" s="755"/>
      <c r="AHR505" s="755"/>
      <c r="AHS505" s="755"/>
      <c r="AHT505" s="755"/>
      <c r="AHU505" s="755"/>
      <c r="AHV505" s="755"/>
      <c r="AHW505" s="755"/>
      <c r="AHX505" s="755"/>
      <c r="AHY505" s="755"/>
      <c r="AHZ505" s="755"/>
      <c r="AIA505" s="755"/>
      <c r="AIB505" s="755"/>
      <c r="AIC505" s="755"/>
      <c r="AID505" s="755"/>
      <c r="AIE505" s="755"/>
      <c r="AIF505" s="755"/>
      <c r="AIG505" s="755"/>
      <c r="AIH505" s="755"/>
      <c r="AII505" s="755"/>
      <c r="AIJ505" s="755"/>
      <c r="AIK505" s="755"/>
      <c r="AIL505" s="755"/>
      <c r="AIM505" s="755"/>
      <c r="AIN505" s="755"/>
      <c r="AIO505" s="755"/>
      <c r="AIP505" s="755"/>
      <c r="AIQ505" s="755"/>
      <c r="AIR505" s="755"/>
      <c r="AIS505" s="755"/>
      <c r="AIT505" s="755"/>
      <c r="AIU505" s="755"/>
      <c r="AIV505" s="755"/>
      <c r="AIW505" s="755"/>
      <c r="AIX505" s="755"/>
      <c r="AIY505" s="755"/>
      <c r="AIZ505" s="755"/>
      <c r="AJA505" s="755"/>
      <c r="AJB505" s="755"/>
      <c r="AJC505" s="755"/>
      <c r="AJD505" s="755"/>
      <c r="AJE505" s="755"/>
      <c r="AJF505" s="755"/>
      <c r="AJG505" s="755"/>
      <c r="AJH505" s="755"/>
      <c r="AJI505" s="755"/>
      <c r="AJJ505" s="755"/>
      <c r="AJK505" s="755"/>
      <c r="AJL505" s="755"/>
      <c r="AJM505" s="755"/>
      <c r="AJN505" s="755"/>
      <c r="AJO505" s="755"/>
      <c r="AJP505" s="755"/>
      <c r="AJQ505" s="755"/>
      <c r="AJR505" s="755"/>
      <c r="AJS505" s="755"/>
      <c r="AJT505" s="755"/>
      <c r="AJU505" s="755"/>
      <c r="AJV505" s="755"/>
      <c r="AJW505" s="755"/>
      <c r="AJX505" s="755"/>
      <c r="AJY505" s="755"/>
      <c r="AJZ505" s="755"/>
      <c r="AKA505" s="755"/>
      <c r="AKB505" s="755"/>
      <c r="AKC505" s="755"/>
      <c r="AKD505" s="755"/>
      <c r="AKE505" s="755"/>
      <c r="AKF505" s="755"/>
      <c r="AKG505" s="755"/>
      <c r="AKH505" s="755"/>
      <c r="AKI505" s="755"/>
      <c r="AKJ505" s="755"/>
      <c r="AKK505" s="755"/>
      <c r="AKL505" s="755"/>
      <c r="AKM505" s="755"/>
      <c r="AKN505" s="755"/>
      <c r="AKO505" s="755"/>
      <c r="AKP505" s="755"/>
      <c r="AKQ505" s="755"/>
      <c r="AKR505" s="755"/>
      <c r="AKS505" s="755"/>
      <c r="AKT505" s="755"/>
      <c r="AKU505" s="755"/>
      <c r="AKV505" s="755"/>
      <c r="AKW505" s="755"/>
      <c r="AKX505" s="755"/>
      <c r="AKY505" s="755"/>
      <c r="AKZ505" s="755"/>
      <c r="ALA505" s="755"/>
      <c r="ALB505" s="755"/>
      <c r="ALC505" s="755"/>
      <c r="ALD505" s="755"/>
      <c r="ALE505" s="755"/>
      <c r="ALF505" s="755"/>
      <c r="ALG505" s="755"/>
      <c r="ALH505" s="755"/>
      <c r="ALI505" s="755"/>
      <c r="ALJ505" s="755"/>
      <c r="ALK505" s="755"/>
      <c r="ALL505" s="755"/>
      <c r="ALM505" s="755"/>
      <c r="ALN505" s="755"/>
      <c r="ALO505" s="755"/>
      <c r="ALP505" s="755"/>
      <c r="ALQ505" s="755"/>
      <c r="ALR505" s="755"/>
      <c r="ALS505" s="755"/>
      <c r="ALT505" s="755"/>
      <c r="ALU505" s="755"/>
      <c r="ALV505" s="755"/>
      <c r="ALW505" s="755"/>
      <c r="ALX505" s="755"/>
      <c r="ALY505" s="755"/>
      <c r="ALZ505" s="755"/>
      <c r="AMA505" s="755"/>
      <c r="AMB505" s="755"/>
      <c r="AMC505" s="755"/>
      <c r="AMD505" s="755"/>
      <c r="AME505" s="755"/>
      <c r="AMF505" s="755"/>
      <c r="AMG505" s="755"/>
      <c r="AMH505" s="755"/>
      <c r="AMI505" s="755"/>
      <c r="AMJ505" s="755"/>
      <c r="AMK505" s="755"/>
      <c r="AML505" s="755"/>
      <c r="AMM505" s="755"/>
      <c r="AMN505" s="755"/>
      <c r="AMO505" s="755"/>
      <c r="AMP505" s="755"/>
      <c r="AMQ505" s="755"/>
      <c r="AMR505" s="755"/>
      <c r="AMS505" s="755"/>
      <c r="AMT505" s="755"/>
      <c r="AMU505" s="755"/>
      <c r="AMV505" s="755"/>
      <c r="AMW505" s="755"/>
      <c r="AMX505" s="755"/>
      <c r="AMY505" s="755"/>
      <c r="AMZ505" s="755"/>
      <c r="ANA505" s="755"/>
      <c r="ANB505" s="755"/>
      <c r="ANC505" s="755"/>
      <c r="AND505" s="755"/>
      <c r="ANE505" s="755"/>
      <c r="ANF505" s="755"/>
      <c r="ANG505" s="755"/>
      <c r="ANH505" s="755"/>
      <c r="ANI505" s="755"/>
      <c r="ANJ505" s="755"/>
      <c r="ANK505" s="755"/>
      <c r="ANL505" s="755"/>
      <c r="ANM505" s="755"/>
      <c r="ANN505" s="755"/>
      <c r="ANO505" s="755"/>
      <c r="ANP505" s="755"/>
      <c r="ANQ505" s="755"/>
      <c r="ANR505" s="755"/>
      <c r="ANS505" s="755"/>
      <c r="ANT505" s="755"/>
      <c r="ANU505" s="755"/>
      <c r="ANV505" s="755"/>
      <c r="ANW505" s="755"/>
      <c r="ANX505" s="755"/>
      <c r="ANY505" s="755"/>
      <c r="ANZ505" s="755"/>
      <c r="AOA505" s="755"/>
      <c r="AOB505" s="755"/>
      <c r="AOC505" s="755"/>
      <c r="AOD505" s="755"/>
      <c r="AOE505" s="755"/>
      <c r="AOF505" s="755"/>
      <c r="AOG505" s="755"/>
      <c r="AOH505" s="755"/>
      <c r="AOI505" s="755"/>
      <c r="AOJ505" s="755"/>
      <c r="AOK505" s="755"/>
      <c r="AOL505" s="755"/>
      <c r="AOM505" s="755"/>
      <c r="AON505" s="755"/>
      <c r="AOO505" s="755"/>
      <c r="AOP505" s="755"/>
      <c r="AOQ505" s="755"/>
      <c r="AOR505" s="755"/>
      <c r="AOS505" s="755"/>
      <c r="AOT505" s="755"/>
      <c r="AOU505" s="755"/>
      <c r="AOV505" s="755"/>
      <c r="AOW505" s="755"/>
      <c r="AOX505" s="755"/>
      <c r="AOY505" s="755"/>
      <c r="AOZ505" s="755"/>
      <c r="APA505" s="755"/>
      <c r="APB505" s="755"/>
      <c r="APC505" s="755"/>
      <c r="APD505" s="755"/>
      <c r="APE505" s="755"/>
      <c r="APF505" s="755"/>
      <c r="APG505" s="755"/>
      <c r="APH505" s="755"/>
      <c r="API505" s="755"/>
      <c r="APJ505" s="755"/>
      <c r="APK505" s="755"/>
      <c r="APL505" s="755"/>
      <c r="APM505" s="755"/>
      <c r="APN505" s="755"/>
      <c r="APO505" s="755"/>
      <c r="APP505" s="755"/>
      <c r="APQ505" s="755"/>
      <c r="APR505" s="755"/>
      <c r="APS505" s="755"/>
      <c r="APT505" s="755"/>
      <c r="APU505" s="755"/>
      <c r="APV505" s="755"/>
      <c r="APW505" s="755"/>
      <c r="APX505" s="755"/>
      <c r="APY505" s="755"/>
      <c r="APZ505" s="755"/>
      <c r="AQA505" s="755"/>
      <c r="AQB505" s="755"/>
      <c r="AQC505" s="755"/>
      <c r="AQD505" s="755"/>
      <c r="AQE505" s="755"/>
      <c r="AQF505" s="755"/>
      <c r="AQG505" s="755"/>
      <c r="AQH505" s="755"/>
      <c r="AQI505" s="755"/>
      <c r="AQJ505" s="755"/>
      <c r="AQK505" s="755"/>
      <c r="AQL505" s="755"/>
      <c r="AQM505" s="755"/>
      <c r="AQN505" s="755"/>
      <c r="AQO505" s="755"/>
      <c r="AQP505" s="755"/>
      <c r="AQQ505" s="755"/>
      <c r="AQR505" s="755"/>
      <c r="AQS505" s="755"/>
      <c r="AQT505" s="755"/>
      <c r="AQU505" s="755"/>
      <c r="AQV505" s="755"/>
      <c r="AQW505" s="755"/>
      <c r="AQX505" s="755"/>
      <c r="AQY505" s="755"/>
      <c r="AQZ505" s="755"/>
      <c r="ARA505" s="755"/>
      <c r="ARB505" s="755"/>
      <c r="ARC505" s="755"/>
      <c r="ARD505" s="755"/>
      <c r="ARE505" s="755"/>
      <c r="ARF505" s="755"/>
      <c r="ARG505" s="755"/>
      <c r="ARH505" s="755"/>
      <c r="ARI505" s="755"/>
      <c r="ARJ505" s="755"/>
      <c r="ARK505" s="755"/>
      <c r="ARL505" s="755"/>
      <c r="ARM505" s="755"/>
      <c r="ARN505" s="755"/>
      <c r="ARO505" s="755"/>
      <c r="ARP505" s="755"/>
      <c r="ARQ505" s="755"/>
      <c r="ARR505" s="755"/>
      <c r="ARS505" s="755"/>
      <c r="ART505" s="755"/>
      <c r="ARU505" s="755"/>
      <c r="ARV505" s="755"/>
      <c r="ARW505" s="755"/>
      <c r="ARX505" s="755"/>
      <c r="ARY505" s="755"/>
      <c r="ARZ505" s="755"/>
      <c r="ASA505" s="755"/>
      <c r="ASB505" s="755"/>
      <c r="ASC505" s="755"/>
      <c r="ASD505" s="755"/>
      <c r="ASE505" s="755"/>
      <c r="ASF505" s="755"/>
      <c r="ASG505" s="755"/>
      <c r="ASH505" s="755"/>
      <c r="ASI505" s="755"/>
      <c r="ASJ505" s="755"/>
      <c r="ASK505" s="755"/>
      <c r="ASL505" s="755"/>
      <c r="ASM505" s="755"/>
      <c r="ASN505" s="755"/>
      <c r="ASO505" s="755"/>
      <c r="ASP505" s="755"/>
      <c r="ASQ505" s="755"/>
      <c r="ASR505" s="755"/>
      <c r="ASS505" s="755"/>
      <c r="AST505" s="755"/>
      <c r="ASU505" s="755"/>
      <c r="ASV505" s="755"/>
      <c r="ASW505" s="755"/>
      <c r="ASX505" s="755"/>
      <c r="ASY505" s="755"/>
      <c r="ASZ505" s="755"/>
      <c r="ATA505" s="755"/>
      <c r="ATB505" s="755"/>
      <c r="ATC505" s="755"/>
      <c r="ATD505" s="755"/>
      <c r="ATE505" s="755"/>
      <c r="ATF505" s="755"/>
      <c r="ATG505" s="755"/>
      <c r="ATH505" s="755"/>
      <c r="ATI505" s="755"/>
      <c r="ATJ505" s="755"/>
      <c r="ATK505" s="755"/>
      <c r="ATL505" s="755"/>
      <c r="ATM505" s="755"/>
      <c r="ATN505" s="755"/>
      <c r="ATO505" s="755"/>
      <c r="ATP505" s="755"/>
      <c r="ATQ505" s="755"/>
      <c r="ATR505" s="755"/>
      <c r="ATS505" s="755"/>
      <c r="ATT505" s="755"/>
      <c r="ATU505" s="755"/>
      <c r="ATV505" s="755"/>
      <c r="ATW505" s="755"/>
      <c r="ATX505" s="755"/>
      <c r="ATY505" s="755"/>
      <c r="ATZ505" s="755"/>
      <c r="AUA505" s="755"/>
      <c r="AUB505" s="755"/>
      <c r="AUC505" s="755"/>
      <c r="AUD505" s="755"/>
      <c r="AUE505" s="755"/>
      <c r="AUF505" s="755"/>
      <c r="AUG505" s="755"/>
      <c r="AUH505" s="755"/>
      <c r="AUI505" s="755"/>
      <c r="AUJ505" s="755"/>
      <c r="AUK505" s="755"/>
      <c r="AUL505" s="755"/>
      <c r="AUM505" s="755"/>
      <c r="AUN505" s="755"/>
      <c r="AUO505" s="755"/>
      <c r="AUP505" s="755"/>
      <c r="AUQ505" s="755"/>
      <c r="AUR505" s="755"/>
      <c r="AUS505" s="755"/>
      <c r="AUT505" s="755"/>
      <c r="AUU505" s="755"/>
      <c r="AUV505" s="755"/>
      <c r="AUW505" s="755"/>
      <c r="AUX505" s="755"/>
      <c r="AUY505" s="755"/>
      <c r="AUZ505" s="755"/>
      <c r="AVA505" s="755"/>
      <c r="AVB505" s="755"/>
      <c r="AVC505" s="755"/>
      <c r="AVD505" s="755"/>
      <c r="AVE505" s="755"/>
      <c r="AVF505" s="755"/>
      <c r="AVG505" s="755"/>
      <c r="AVH505" s="755"/>
      <c r="AVI505" s="755"/>
      <c r="AVJ505" s="755"/>
      <c r="AVK505" s="755"/>
      <c r="AVL505" s="755"/>
      <c r="AVM505" s="755"/>
      <c r="AVN505" s="755"/>
      <c r="AVO505" s="755"/>
      <c r="AVP505" s="755"/>
      <c r="AVQ505" s="755"/>
      <c r="AVR505" s="755"/>
      <c r="AVS505" s="755"/>
      <c r="AVT505" s="755"/>
      <c r="AVU505" s="755"/>
      <c r="AVV505" s="755"/>
      <c r="AVW505" s="755"/>
      <c r="AVX505" s="755"/>
      <c r="AVY505" s="755"/>
      <c r="AVZ505" s="755"/>
      <c r="AWA505" s="755"/>
      <c r="AWB505" s="755"/>
      <c r="AWC505" s="755"/>
      <c r="AWD505" s="755"/>
      <c r="AWE505" s="755"/>
      <c r="AWF505" s="755"/>
      <c r="AWG505" s="755"/>
      <c r="AWH505" s="755"/>
      <c r="AWI505" s="755"/>
      <c r="AWJ505" s="755"/>
      <c r="AWK505" s="755"/>
      <c r="AWL505" s="755"/>
      <c r="AWM505" s="755"/>
      <c r="AWN505" s="755"/>
      <c r="AWO505" s="755"/>
      <c r="AWP505" s="755"/>
      <c r="AWQ505" s="755"/>
      <c r="AWR505" s="755"/>
      <c r="AWS505" s="755"/>
      <c r="AWT505" s="755"/>
      <c r="AWU505" s="755"/>
      <c r="AWV505" s="755"/>
      <c r="AWW505" s="755"/>
      <c r="AWX505" s="755"/>
      <c r="AWY505" s="755"/>
      <c r="AWZ505" s="755"/>
      <c r="AXA505" s="755"/>
      <c r="AXB505" s="755"/>
      <c r="AXC505" s="755"/>
      <c r="AXD505" s="755"/>
      <c r="AXE505" s="755"/>
      <c r="AXF505" s="755"/>
      <c r="AXG505" s="755"/>
      <c r="AXH505" s="755"/>
      <c r="AXI505" s="755"/>
      <c r="AXJ505" s="755"/>
      <c r="AXK505" s="755"/>
      <c r="AXL505" s="755"/>
      <c r="AXM505" s="755"/>
      <c r="AXN505" s="755"/>
      <c r="AXO505" s="755"/>
      <c r="AXP505" s="755"/>
      <c r="AXQ505" s="755"/>
      <c r="AXR505" s="755"/>
      <c r="AXS505" s="755"/>
      <c r="AXT505" s="755"/>
      <c r="AXU505" s="755"/>
      <c r="AXV505" s="755"/>
      <c r="AXW505" s="755"/>
      <c r="AXX505" s="755"/>
      <c r="AXY505" s="755"/>
      <c r="AXZ505" s="755"/>
      <c r="AYA505" s="755"/>
      <c r="AYB505" s="755"/>
      <c r="AYC505" s="755"/>
      <c r="AYD505" s="755"/>
      <c r="AYE505" s="755"/>
      <c r="AYF505" s="755"/>
      <c r="AYG505" s="755"/>
      <c r="AYH505" s="755"/>
      <c r="AYI505" s="755"/>
      <c r="AYJ505" s="755"/>
      <c r="AYK505" s="755"/>
      <c r="AYL505" s="755"/>
      <c r="AYM505" s="755"/>
      <c r="AYN505" s="755"/>
      <c r="AYO505" s="755"/>
      <c r="AYP505" s="755"/>
      <c r="AYQ505" s="755"/>
      <c r="AYR505" s="755"/>
      <c r="AYS505" s="755"/>
      <c r="AYT505" s="755"/>
      <c r="AYU505" s="755"/>
      <c r="AYV505" s="755"/>
      <c r="AYW505" s="755"/>
      <c r="AYX505" s="755"/>
      <c r="AYY505" s="755"/>
      <c r="AYZ505" s="755"/>
      <c r="AZA505" s="755"/>
      <c r="AZB505" s="755"/>
      <c r="AZC505" s="755"/>
      <c r="AZD505" s="755"/>
      <c r="AZE505" s="755"/>
      <c r="AZF505" s="755"/>
      <c r="AZG505" s="755"/>
      <c r="AZH505" s="755"/>
      <c r="AZI505" s="755"/>
      <c r="AZJ505" s="755"/>
      <c r="AZK505" s="755"/>
      <c r="AZL505" s="755"/>
      <c r="AZM505" s="755"/>
      <c r="AZN505" s="755"/>
      <c r="AZO505" s="755"/>
      <c r="AZP505" s="755"/>
      <c r="AZQ505" s="755"/>
      <c r="AZR505" s="755"/>
      <c r="AZS505" s="755"/>
      <c r="AZT505" s="755"/>
      <c r="AZU505" s="755"/>
      <c r="AZV505" s="755"/>
      <c r="AZW505" s="755"/>
      <c r="AZX505" s="755"/>
      <c r="AZY505" s="755"/>
      <c r="AZZ505" s="755"/>
      <c r="BAA505" s="755"/>
      <c r="BAB505" s="755"/>
      <c r="BAC505" s="755"/>
      <c r="BAD505" s="755"/>
      <c r="BAE505" s="755"/>
      <c r="BAF505" s="755"/>
      <c r="BAG505" s="755"/>
      <c r="BAH505" s="755"/>
      <c r="BAI505" s="755"/>
      <c r="BAJ505" s="755"/>
      <c r="BAK505" s="755"/>
      <c r="BAL505" s="755"/>
      <c r="BAM505" s="755"/>
      <c r="BAN505" s="755"/>
      <c r="BAO505" s="755"/>
      <c r="BAP505" s="755"/>
      <c r="BAQ505" s="755"/>
      <c r="BAR505" s="755"/>
      <c r="BAS505" s="755"/>
      <c r="BAT505" s="755"/>
      <c r="BAU505" s="755"/>
      <c r="BAV505" s="755"/>
      <c r="BAW505" s="755"/>
      <c r="BAX505" s="755"/>
      <c r="BAY505" s="755"/>
      <c r="BAZ505" s="755"/>
      <c r="BBA505" s="755"/>
      <c r="BBB505" s="755"/>
      <c r="BBC505" s="755"/>
      <c r="BBD505" s="755"/>
      <c r="BBE505" s="755"/>
      <c r="BBF505" s="755"/>
      <c r="BBG505" s="755"/>
      <c r="BBH505" s="755"/>
      <c r="BBI505" s="755"/>
      <c r="BBJ505" s="755"/>
      <c r="BBK505" s="755"/>
      <c r="BBL505" s="755"/>
      <c r="BBM505" s="755"/>
      <c r="BBN505" s="755"/>
      <c r="BBO505" s="755"/>
      <c r="BBP505" s="755"/>
      <c r="BBQ505" s="755"/>
      <c r="BBR505" s="755"/>
      <c r="BBS505" s="755"/>
      <c r="BBT505" s="755"/>
      <c r="BBU505" s="755"/>
      <c r="BBV505" s="755"/>
      <c r="BBW505" s="755"/>
      <c r="BBX505" s="755"/>
      <c r="BBY505" s="755"/>
      <c r="BBZ505" s="755"/>
      <c r="BCA505" s="755"/>
      <c r="BCB505" s="755"/>
      <c r="BCC505" s="755"/>
      <c r="BCD505" s="755"/>
      <c r="BCE505" s="755"/>
      <c r="BCF505" s="755"/>
      <c r="BCG505" s="755"/>
      <c r="BCH505" s="755"/>
      <c r="BCI505" s="755"/>
      <c r="BCJ505" s="755"/>
      <c r="BCK505" s="755"/>
      <c r="BCL505" s="755"/>
      <c r="BCM505" s="755"/>
      <c r="BCN505" s="755"/>
      <c r="BCO505" s="755"/>
      <c r="BCP505" s="755"/>
      <c r="BCQ505" s="755"/>
      <c r="BCR505" s="755"/>
      <c r="BCS505" s="755"/>
      <c r="BCT505" s="755"/>
      <c r="BCU505" s="755"/>
      <c r="BCV505" s="755"/>
      <c r="BCW505" s="755"/>
      <c r="BCX505" s="755"/>
      <c r="BCY505" s="755"/>
      <c r="BCZ505" s="755"/>
      <c r="BDA505" s="755"/>
      <c r="BDB505" s="755"/>
      <c r="BDC505" s="755"/>
      <c r="BDD505" s="755"/>
      <c r="BDE505" s="755"/>
      <c r="BDF505" s="755"/>
      <c r="BDG505" s="755"/>
      <c r="BDH505" s="755"/>
      <c r="BDI505" s="755"/>
      <c r="BDJ505" s="755"/>
      <c r="BDK505" s="755"/>
      <c r="BDL505" s="755"/>
      <c r="BDM505" s="755"/>
      <c r="BDN505" s="755"/>
      <c r="BDO505" s="755"/>
      <c r="BDP505" s="755"/>
      <c r="BDQ505" s="755"/>
      <c r="BDR505" s="755"/>
      <c r="BDS505" s="755"/>
      <c r="BDT505" s="755"/>
      <c r="BDU505" s="755"/>
      <c r="BDV505" s="755"/>
      <c r="BDW505" s="755"/>
      <c r="BDX505" s="755"/>
      <c r="BDY505" s="755"/>
      <c r="BDZ505" s="755"/>
      <c r="BEA505" s="755"/>
      <c r="BEB505" s="755"/>
      <c r="BEC505" s="755"/>
      <c r="BED505" s="755"/>
      <c r="BEE505" s="755"/>
      <c r="BEF505" s="755"/>
      <c r="BEG505" s="755"/>
      <c r="BEH505" s="755"/>
      <c r="BEI505" s="755"/>
      <c r="BEJ505" s="755"/>
      <c r="BEK505" s="755"/>
      <c r="BEL505" s="755"/>
      <c r="BEM505" s="755"/>
      <c r="BEN505" s="755"/>
      <c r="BEO505" s="755"/>
      <c r="BEP505" s="755"/>
      <c r="BEQ505" s="755"/>
      <c r="BER505" s="755"/>
      <c r="BES505" s="755"/>
      <c r="BET505" s="755"/>
      <c r="BEU505" s="755"/>
      <c r="BEV505" s="755"/>
      <c r="BEW505" s="755"/>
      <c r="BEX505" s="755"/>
      <c r="BEY505" s="755"/>
      <c r="BEZ505" s="755"/>
      <c r="BFA505" s="755"/>
      <c r="BFB505" s="755"/>
      <c r="BFC505" s="755"/>
      <c r="BFD505" s="755"/>
      <c r="BFE505" s="755"/>
      <c r="BFF505" s="755"/>
      <c r="BFG505" s="755"/>
      <c r="BFH505" s="755"/>
      <c r="BFI505" s="755"/>
      <c r="BFJ505" s="755"/>
      <c r="BFK505" s="755"/>
      <c r="BFL505" s="755"/>
      <c r="BFM505" s="755"/>
      <c r="BFN505" s="755"/>
      <c r="BFO505" s="755"/>
      <c r="BFP505" s="755"/>
      <c r="BFQ505" s="755"/>
      <c r="BFR505" s="755"/>
      <c r="BFS505" s="755"/>
      <c r="BFT505" s="755"/>
      <c r="BFU505" s="755"/>
      <c r="BFV505" s="755"/>
      <c r="BFW505" s="755"/>
      <c r="BFX505" s="755"/>
      <c r="BFY505" s="755"/>
      <c r="BFZ505" s="755"/>
      <c r="BGA505" s="755"/>
      <c r="BGB505" s="755"/>
      <c r="BGC505" s="755"/>
      <c r="BGD505" s="755"/>
      <c r="BGE505" s="755"/>
      <c r="BGF505" s="755"/>
      <c r="BGG505" s="755"/>
      <c r="BGH505" s="755"/>
      <c r="BGI505" s="755"/>
      <c r="BGJ505" s="755"/>
      <c r="BGK505" s="755"/>
      <c r="BGL505" s="755"/>
      <c r="BGM505" s="755"/>
      <c r="BGN505" s="755"/>
      <c r="BGO505" s="755"/>
      <c r="BGP505" s="755"/>
      <c r="BGQ505" s="755"/>
      <c r="BGR505" s="755"/>
      <c r="BGS505" s="755"/>
      <c r="BGT505" s="755"/>
      <c r="BGU505" s="755"/>
      <c r="BGV505" s="755"/>
      <c r="BGW505" s="755"/>
      <c r="BGX505" s="755"/>
      <c r="BGY505" s="755"/>
      <c r="BGZ505" s="755"/>
      <c r="BHA505" s="755"/>
      <c r="BHB505" s="755"/>
      <c r="BHC505" s="755"/>
      <c r="BHD505" s="755"/>
      <c r="BHE505" s="755"/>
      <c r="BHF505" s="755"/>
      <c r="BHG505" s="755"/>
      <c r="BHH505" s="755"/>
      <c r="BHI505" s="755"/>
      <c r="BHJ505" s="755"/>
      <c r="BHK505" s="755"/>
      <c r="BHL505" s="755"/>
      <c r="BHM505" s="755"/>
      <c r="BHN505" s="755"/>
      <c r="BHO505" s="755"/>
      <c r="BHP505" s="755"/>
      <c r="BHQ505" s="755"/>
      <c r="BHR505" s="755"/>
      <c r="BHS505" s="755"/>
      <c r="BHT505" s="755"/>
      <c r="BHU505" s="755"/>
      <c r="BHV505" s="755"/>
      <c r="BHW505" s="755"/>
      <c r="BHX505" s="755"/>
      <c r="BHY505" s="755"/>
      <c r="BHZ505" s="755"/>
      <c r="BIA505" s="755"/>
      <c r="BIB505" s="755"/>
      <c r="BIC505" s="755"/>
      <c r="BID505" s="755"/>
      <c r="BIE505" s="755"/>
      <c r="BIF505" s="755"/>
      <c r="BIG505" s="755"/>
      <c r="BIH505" s="755"/>
      <c r="BII505" s="755"/>
      <c r="BIJ505" s="755"/>
      <c r="BIK505" s="755"/>
      <c r="BIL505" s="755"/>
      <c r="BIM505" s="755"/>
      <c r="BIN505" s="755"/>
      <c r="BIO505" s="755"/>
      <c r="BIP505" s="755"/>
      <c r="BIQ505" s="755"/>
      <c r="BIR505" s="755"/>
      <c r="BIS505" s="755"/>
      <c r="BIT505" s="755"/>
      <c r="BIU505" s="755"/>
      <c r="BIV505" s="755"/>
      <c r="BIW505" s="755"/>
      <c r="BIX505" s="755"/>
      <c r="BIY505" s="755"/>
      <c r="BIZ505" s="755"/>
      <c r="BJA505" s="755"/>
      <c r="BJB505" s="755"/>
      <c r="BJC505" s="755"/>
      <c r="BJD505" s="755"/>
      <c r="BJE505" s="755"/>
      <c r="BJF505" s="755"/>
      <c r="BJG505" s="755"/>
      <c r="BJH505" s="755"/>
      <c r="BJI505" s="755"/>
      <c r="BJJ505" s="755"/>
      <c r="BJK505" s="755"/>
      <c r="BJL505" s="755"/>
      <c r="BJM505" s="755"/>
      <c r="BJN505" s="755"/>
      <c r="BJO505" s="755"/>
      <c r="BJP505" s="755"/>
      <c r="BJQ505" s="755"/>
      <c r="BJR505" s="755"/>
      <c r="BJS505" s="755"/>
      <c r="BJT505" s="755"/>
      <c r="BJU505" s="755"/>
      <c r="BJV505" s="755"/>
      <c r="BJW505" s="755"/>
      <c r="BJX505" s="755"/>
      <c r="BJY505" s="755"/>
      <c r="BJZ505" s="755"/>
      <c r="BKA505" s="755"/>
      <c r="BKB505" s="755"/>
      <c r="BKC505" s="755"/>
      <c r="BKD505" s="755"/>
      <c r="BKE505" s="755"/>
      <c r="BKF505" s="755"/>
      <c r="BKG505" s="755"/>
      <c r="BKH505" s="755"/>
      <c r="BKI505" s="755"/>
      <c r="BKJ505" s="755"/>
      <c r="BKK505" s="755"/>
      <c r="BKL505" s="755"/>
      <c r="BKM505" s="755"/>
      <c r="BKN505" s="755"/>
      <c r="BKO505" s="755"/>
      <c r="BKP505" s="755"/>
      <c r="BKQ505" s="755"/>
      <c r="BKR505" s="755"/>
      <c r="BKS505" s="755"/>
      <c r="BKT505" s="755"/>
      <c r="BKU505" s="755"/>
      <c r="BKV505" s="755"/>
      <c r="BKW505" s="755"/>
      <c r="BKX505" s="755"/>
      <c r="BKY505" s="755"/>
      <c r="BKZ505" s="755"/>
      <c r="BLA505" s="755"/>
      <c r="BLB505" s="755"/>
      <c r="BLC505" s="755"/>
      <c r="BLD505" s="755"/>
      <c r="BLE505" s="755"/>
      <c r="BLF505" s="755"/>
      <c r="BLG505" s="755"/>
      <c r="BLH505" s="755"/>
      <c r="BLI505" s="755"/>
      <c r="BLJ505" s="755"/>
      <c r="BLK505" s="755"/>
      <c r="BLL505" s="755"/>
      <c r="BLM505" s="755"/>
      <c r="BLN505" s="755"/>
      <c r="BLO505" s="755"/>
      <c r="BLP505" s="755"/>
      <c r="BLQ505" s="755"/>
      <c r="BLR505" s="755"/>
      <c r="BLS505" s="755"/>
      <c r="BLT505" s="755"/>
      <c r="BLU505" s="755"/>
      <c r="BLV505" s="755"/>
      <c r="BLW505" s="755"/>
      <c r="BLX505" s="755"/>
      <c r="BLY505" s="755"/>
      <c r="BLZ505" s="755"/>
      <c r="BMA505" s="755"/>
      <c r="BMB505" s="755"/>
      <c r="BMC505" s="755"/>
      <c r="BMD505" s="755"/>
      <c r="BME505" s="755"/>
      <c r="BMF505" s="755"/>
      <c r="BMG505" s="755"/>
      <c r="BMH505" s="755"/>
      <c r="BMI505" s="755"/>
      <c r="BMJ505" s="755"/>
      <c r="BMK505" s="755"/>
      <c r="BML505" s="755"/>
      <c r="BMM505" s="755"/>
      <c r="BMN505" s="755"/>
      <c r="BMO505" s="755"/>
      <c r="BMP505" s="755"/>
      <c r="BMQ505" s="755"/>
      <c r="BMR505" s="755"/>
      <c r="BMS505" s="755"/>
      <c r="BMT505" s="755"/>
      <c r="BMU505" s="755"/>
      <c r="BMV505" s="755"/>
      <c r="BMW505" s="755"/>
      <c r="BMX505" s="755"/>
      <c r="BMY505" s="755"/>
      <c r="BMZ505" s="755"/>
      <c r="BNA505" s="755"/>
      <c r="BNB505" s="755"/>
      <c r="BNC505" s="755"/>
      <c r="BND505" s="755"/>
      <c r="BNE505" s="755"/>
      <c r="BNF505" s="755"/>
      <c r="BNG505" s="755"/>
      <c r="BNH505" s="755"/>
      <c r="BNI505" s="755"/>
      <c r="BNJ505" s="755"/>
      <c r="BNK505" s="755"/>
      <c r="BNL505" s="755"/>
      <c r="BNM505" s="755"/>
      <c r="BNN505" s="755"/>
      <c r="BNO505" s="755"/>
      <c r="BNP505" s="755"/>
      <c r="BNQ505" s="755"/>
      <c r="BNR505" s="755"/>
      <c r="BNS505" s="755"/>
      <c r="BNT505" s="755"/>
      <c r="BNU505" s="755"/>
      <c r="BNV505" s="755"/>
      <c r="BNW505" s="755"/>
      <c r="BNX505" s="755"/>
      <c r="BNY505" s="755"/>
      <c r="BNZ505" s="755"/>
      <c r="BOA505" s="755"/>
      <c r="BOB505" s="755"/>
      <c r="BOC505" s="755"/>
      <c r="BOD505" s="755"/>
      <c r="BOE505" s="755"/>
      <c r="BOF505" s="755"/>
      <c r="BOG505" s="755"/>
      <c r="BOH505" s="755"/>
      <c r="BOI505" s="755"/>
      <c r="BOJ505" s="755"/>
      <c r="BOK505" s="755"/>
      <c r="BOL505" s="755"/>
      <c r="BOM505" s="755"/>
      <c r="BON505" s="755"/>
      <c r="BOO505" s="755"/>
      <c r="BOP505" s="755"/>
      <c r="BOQ505" s="755"/>
      <c r="BOR505" s="755"/>
      <c r="BOS505" s="755"/>
      <c r="BOT505" s="755"/>
      <c r="BOU505" s="755"/>
      <c r="BOV505" s="755"/>
      <c r="BOW505" s="755"/>
      <c r="BOX505" s="755"/>
      <c r="BOY505" s="755"/>
      <c r="BOZ505" s="755"/>
      <c r="BPA505" s="755"/>
      <c r="BPB505" s="755"/>
      <c r="BPC505" s="755"/>
      <c r="BPD505" s="755"/>
      <c r="BPE505" s="755"/>
      <c r="BPF505" s="755"/>
      <c r="BPG505" s="755"/>
      <c r="BPH505" s="755"/>
      <c r="BPI505" s="755"/>
      <c r="BPJ505" s="755"/>
      <c r="BPK505" s="755"/>
      <c r="BPL505" s="755"/>
      <c r="BPM505" s="755"/>
      <c r="BPN505" s="755"/>
      <c r="BPO505" s="755"/>
      <c r="BPP505" s="755"/>
      <c r="BPQ505" s="755"/>
      <c r="BPR505" s="755"/>
      <c r="BPS505" s="755"/>
      <c r="BPT505" s="755"/>
      <c r="BPU505" s="755"/>
      <c r="BPV505" s="755"/>
      <c r="BPW505" s="755"/>
      <c r="BPX505" s="755"/>
      <c r="BPY505" s="755"/>
      <c r="BPZ505" s="755"/>
      <c r="BQA505" s="755"/>
      <c r="BQB505" s="755"/>
      <c r="BQC505" s="755"/>
      <c r="BQD505" s="755"/>
      <c r="BQE505" s="755"/>
      <c r="BQF505" s="755"/>
      <c r="BQG505" s="755"/>
      <c r="BQH505" s="755"/>
      <c r="BQI505" s="755"/>
      <c r="BQJ505" s="755"/>
      <c r="BQK505" s="755"/>
      <c r="BQL505" s="755"/>
      <c r="BQM505" s="755"/>
      <c r="BQN505" s="755"/>
      <c r="BQO505" s="755"/>
      <c r="BQP505" s="755"/>
      <c r="BQQ505" s="755"/>
      <c r="BQR505" s="755"/>
      <c r="BQS505" s="755"/>
      <c r="BQT505" s="755"/>
      <c r="BQU505" s="755"/>
      <c r="BQV505" s="755"/>
      <c r="BQW505" s="755"/>
      <c r="BQX505" s="755"/>
      <c r="BQY505" s="755"/>
      <c r="BQZ505" s="755"/>
      <c r="BRA505" s="755"/>
      <c r="BRB505" s="755"/>
      <c r="BRC505" s="755"/>
      <c r="BRD505" s="755"/>
      <c r="BRE505" s="755"/>
      <c r="BRF505" s="755"/>
      <c r="BRG505" s="755"/>
      <c r="BRH505" s="755"/>
      <c r="BRI505" s="755"/>
      <c r="BRJ505" s="755"/>
      <c r="BRK505" s="755"/>
      <c r="BRL505" s="755"/>
      <c r="BRM505" s="755"/>
      <c r="BRN505" s="755"/>
      <c r="BRO505" s="755"/>
      <c r="BRP505" s="755"/>
      <c r="BRQ505" s="755"/>
      <c r="BRR505" s="755"/>
      <c r="BRS505" s="755"/>
      <c r="BRT505" s="755"/>
      <c r="BRU505" s="755"/>
      <c r="BRV505" s="755"/>
      <c r="BRW505" s="755"/>
      <c r="BRX505" s="755"/>
      <c r="BRY505" s="755"/>
      <c r="BRZ505" s="755"/>
      <c r="BSA505" s="755"/>
      <c r="BSB505" s="755"/>
      <c r="BSC505" s="755"/>
      <c r="BSD505" s="755"/>
      <c r="BSE505" s="755"/>
      <c r="BSF505" s="755"/>
      <c r="BSG505" s="755"/>
      <c r="BSH505" s="755"/>
      <c r="BSI505" s="755"/>
      <c r="BSJ505" s="755"/>
      <c r="BSK505" s="755"/>
      <c r="BSL505" s="755"/>
      <c r="BSM505" s="755"/>
      <c r="BSN505" s="755"/>
      <c r="BSO505" s="755"/>
      <c r="BSP505" s="755"/>
      <c r="BSQ505" s="755"/>
      <c r="BSR505" s="755"/>
      <c r="BSS505" s="755"/>
      <c r="BST505" s="755"/>
      <c r="BSU505" s="755"/>
      <c r="BSV505" s="755"/>
      <c r="BSW505" s="755"/>
      <c r="BSX505" s="755"/>
      <c r="BSY505" s="755"/>
      <c r="BSZ505" s="755"/>
      <c r="BTA505" s="755"/>
      <c r="BTB505" s="755"/>
      <c r="BTC505" s="755"/>
      <c r="BTD505" s="755"/>
      <c r="BTE505" s="755"/>
      <c r="BTF505" s="755"/>
      <c r="BTG505" s="755"/>
      <c r="BTH505" s="755"/>
      <c r="BTI505" s="755"/>
      <c r="BTJ505" s="755"/>
      <c r="BTK505" s="755"/>
      <c r="BTL505" s="755"/>
      <c r="BTM505" s="755"/>
      <c r="BTN505" s="755"/>
      <c r="BTO505" s="755"/>
      <c r="BTP505" s="755"/>
      <c r="BTQ505" s="755"/>
      <c r="BTR505" s="755"/>
      <c r="BTS505" s="755"/>
      <c r="BTT505" s="755"/>
      <c r="BTU505" s="755"/>
      <c r="BTV505" s="755"/>
      <c r="BTW505" s="755"/>
      <c r="BTX505" s="755"/>
      <c r="BTY505" s="755"/>
      <c r="BTZ505" s="755"/>
      <c r="BUA505" s="755"/>
      <c r="BUB505" s="755"/>
      <c r="BUC505" s="755"/>
      <c r="BUD505" s="755"/>
      <c r="BUE505" s="755"/>
      <c r="BUF505" s="755"/>
      <c r="BUG505" s="755"/>
      <c r="BUH505" s="755"/>
      <c r="BUI505" s="755"/>
      <c r="BUJ505" s="755"/>
      <c r="BUK505" s="755"/>
      <c r="BUL505" s="755"/>
      <c r="BUM505" s="755"/>
      <c r="BUN505" s="755"/>
      <c r="BUO505" s="755"/>
      <c r="BUP505" s="755"/>
      <c r="BUQ505" s="755"/>
      <c r="BUR505" s="755"/>
      <c r="BUS505" s="755"/>
      <c r="BUT505" s="755"/>
      <c r="BUU505" s="755"/>
      <c r="BUV505" s="755"/>
      <c r="BUW505" s="755"/>
      <c r="BUX505" s="755"/>
      <c r="BUY505" s="755"/>
      <c r="BUZ505" s="755"/>
      <c r="BVA505" s="755"/>
      <c r="BVB505" s="755"/>
      <c r="BVC505" s="755"/>
      <c r="BVD505" s="755"/>
      <c r="BVE505" s="755"/>
      <c r="BVF505" s="755"/>
      <c r="BVG505" s="755"/>
      <c r="BVH505" s="755"/>
      <c r="BVI505" s="755"/>
      <c r="BVJ505" s="755"/>
      <c r="BVK505" s="755"/>
      <c r="BVL505" s="755"/>
      <c r="BVM505" s="755"/>
      <c r="BVN505" s="755"/>
      <c r="BVO505" s="755"/>
      <c r="BVP505" s="755"/>
      <c r="BVQ505" s="755"/>
      <c r="BVR505" s="755"/>
      <c r="BVS505" s="755"/>
      <c r="BVT505" s="755"/>
      <c r="BVU505" s="755"/>
      <c r="BVV505" s="755"/>
      <c r="BVW505" s="755"/>
      <c r="BVX505" s="755"/>
      <c r="BVY505" s="755"/>
      <c r="BVZ505" s="755"/>
      <c r="BWA505" s="755"/>
      <c r="BWB505" s="755"/>
      <c r="BWC505" s="755"/>
      <c r="BWD505" s="755"/>
      <c r="BWE505" s="755"/>
      <c r="BWF505" s="755"/>
      <c r="BWG505" s="755"/>
      <c r="BWH505" s="755"/>
      <c r="BWI505" s="755"/>
      <c r="BWJ505" s="755"/>
      <c r="BWK505" s="755"/>
      <c r="BWL505" s="755"/>
      <c r="BWM505" s="755"/>
      <c r="BWN505" s="755"/>
      <c r="BWO505" s="755"/>
      <c r="BWP505" s="755"/>
      <c r="BWQ505" s="755"/>
      <c r="BWR505" s="755"/>
      <c r="BWS505" s="755"/>
      <c r="BWT505" s="755"/>
      <c r="BWU505" s="755"/>
      <c r="BWV505" s="755"/>
      <c r="BWW505" s="755"/>
      <c r="BWX505" s="755"/>
      <c r="BWY505" s="755"/>
      <c r="BWZ505" s="755"/>
      <c r="BXA505" s="755"/>
      <c r="BXB505" s="755"/>
      <c r="BXC505" s="755"/>
      <c r="BXD505" s="755"/>
      <c r="BXE505" s="755"/>
      <c r="BXF505" s="755"/>
      <c r="BXG505" s="755"/>
      <c r="BXH505" s="755"/>
      <c r="BXI505" s="755"/>
      <c r="BXJ505" s="755"/>
      <c r="BXK505" s="755"/>
      <c r="BXL505" s="755"/>
      <c r="BXM505" s="755"/>
      <c r="BXN505" s="755"/>
      <c r="BXO505" s="755"/>
      <c r="BXP505" s="755"/>
      <c r="BXQ505" s="755"/>
      <c r="BXR505" s="755"/>
      <c r="BXS505" s="755"/>
      <c r="BXT505" s="755"/>
      <c r="BXU505" s="755"/>
      <c r="BXV505" s="755"/>
      <c r="BXW505" s="755"/>
      <c r="BXX505" s="755"/>
      <c r="BXY505" s="755"/>
      <c r="BXZ505" s="755"/>
      <c r="BYA505" s="755"/>
      <c r="BYB505" s="755"/>
      <c r="BYC505" s="755"/>
      <c r="BYD505" s="755"/>
      <c r="BYE505" s="755"/>
      <c r="BYF505" s="755"/>
      <c r="BYG505" s="755"/>
      <c r="BYH505" s="755"/>
      <c r="BYI505" s="755"/>
      <c r="BYJ505" s="755"/>
      <c r="BYK505" s="755"/>
      <c r="BYL505" s="755"/>
      <c r="BYM505" s="755"/>
      <c r="BYN505" s="755"/>
      <c r="BYO505" s="755"/>
      <c r="BYP505" s="755"/>
      <c r="BYQ505" s="755"/>
      <c r="BYR505" s="755"/>
      <c r="BYS505" s="755"/>
      <c r="BYT505" s="755"/>
      <c r="BYU505" s="755"/>
      <c r="BYV505" s="755"/>
      <c r="BYW505" s="755"/>
      <c r="BYX505" s="755"/>
      <c r="BYY505" s="755"/>
      <c r="BYZ505" s="755"/>
      <c r="BZA505" s="755"/>
      <c r="BZB505" s="755"/>
      <c r="BZC505" s="755"/>
      <c r="BZD505" s="755"/>
      <c r="BZE505" s="755"/>
      <c r="BZF505" s="755"/>
      <c r="BZG505" s="755"/>
      <c r="BZH505" s="755"/>
      <c r="BZI505" s="755"/>
      <c r="BZJ505" s="755"/>
      <c r="BZK505" s="755"/>
      <c r="BZL505" s="755"/>
      <c r="BZM505" s="755"/>
      <c r="BZN505" s="755"/>
      <c r="BZO505" s="755"/>
      <c r="BZP505" s="755"/>
      <c r="BZQ505" s="755"/>
      <c r="BZR505" s="755"/>
      <c r="BZS505" s="755"/>
      <c r="BZT505" s="755"/>
      <c r="BZU505" s="755"/>
      <c r="BZV505" s="755"/>
      <c r="BZW505" s="755"/>
      <c r="BZX505" s="755"/>
      <c r="BZY505" s="755"/>
      <c r="BZZ505" s="755"/>
      <c r="CAA505" s="755"/>
      <c r="CAB505" s="755"/>
      <c r="CAC505" s="755"/>
      <c r="CAD505" s="755"/>
      <c r="CAE505" s="755"/>
      <c r="CAF505" s="755"/>
      <c r="CAG505" s="755"/>
      <c r="CAH505" s="755"/>
      <c r="CAI505" s="755"/>
      <c r="CAJ505" s="755"/>
      <c r="CAK505" s="755"/>
      <c r="CAL505" s="755"/>
      <c r="CAM505" s="755"/>
      <c r="CAN505" s="755"/>
      <c r="CAO505" s="755"/>
      <c r="CAP505" s="755"/>
      <c r="CAQ505" s="755"/>
      <c r="CAR505" s="755"/>
      <c r="CAS505" s="755"/>
      <c r="CAT505" s="755"/>
      <c r="CAU505" s="755"/>
      <c r="CAV505" s="755"/>
      <c r="CAW505" s="755"/>
      <c r="CAX505" s="755"/>
      <c r="CAY505" s="755"/>
      <c r="CAZ505" s="755"/>
      <c r="CBA505" s="755"/>
      <c r="CBB505" s="755"/>
      <c r="CBC505" s="755"/>
      <c r="CBD505" s="755"/>
      <c r="CBE505" s="755"/>
      <c r="CBF505" s="755"/>
      <c r="CBG505" s="755"/>
      <c r="CBH505" s="755"/>
      <c r="CBI505" s="755"/>
      <c r="CBJ505" s="755"/>
      <c r="CBK505" s="755"/>
      <c r="CBL505" s="755"/>
      <c r="CBM505" s="755"/>
      <c r="CBN505" s="755"/>
      <c r="CBO505" s="755"/>
      <c r="CBP505" s="755"/>
      <c r="CBQ505" s="755"/>
      <c r="CBR505" s="755"/>
      <c r="CBS505" s="755"/>
      <c r="CBT505" s="755"/>
      <c r="CBU505" s="755"/>
      <c r="CBV505" s="755"/>
      <c r="CBW505" s="755"/>
      <c r="CBX505" s="755"/>
      <c r="CBY505" s="755"/>
      <c r="CBZ505" s="755"/>
      <c r="CCA505" s="755"/>
      <c r="CCB505" s="755"/>
      <c r="CCC505" s="755"/>
      <c r="CCD505" s="755"/>
      <c r="CCE505" s="755"/>
      <c r="CCF505" s="755"/>
      <c r="CCG505" s="755"/>
      <c r="CCH505" s="755"/>
      <c r="CCI505" s="755"/>
      <c r="CCJ505" s="755"/>
      <c r="CCK505" s="755"/>
      <c r="CCL505" s="755"/>
      <c r="CCM505" s="755"/>
      <c r="CCN505" s="755"/>
      <c r="CCO505" s="755"/>
      <c r="CCP505" s="755"/>
      <c r="CCQ505" s="755"/>
      <c r="CCR505" s="755"/>
      <c r="CCS505" s="755"/>
      <c r="CCT505" s="755"/>
      <c r="CCU505" s="755"/>
      <c r="CCV505" s="755"/>
      <c r="CCW505" s="755"/>
      <c r="CCX505" s="755"/>
      <c r="CCY505" s="755"/>
      <c r="CCZ505" s="755"/>
      <c r="CDA505" s="755"/>
      <c r="CDB505" s="755"/>
      <c r="CDC505" s="755"/>
      <c r="CDD505" s="755"/>
      <c r="CDE505" s="755"/>
      <c r="CDF505" s="755"/>
      <c r="CDG505" s="755"/>
      <c r="CDH505" s="755"/>
      <c r="CDI505" s="755"/>
      <c r="CDJ505" s="755"/>
      <c r="CDK505" s="755"/>
      <c r="CDL505" s="755"/>
      <c r="CDM505" s="755"/>
      <c r="CDN505" s="755"/>
      <c r="CDO505" s="755"/>
      <c r="CDP505" s="755"/>
      <c r="CDQ505" s="755"/>
      <c r="CDR505" s="755"/>
      <c r="CDS505" s="755"/>
      <c r="CDT505" s="755"/>
      <c r="CDU505" s="755"/>
      <c r="CDV505" s="755"/>
      <c r="CDW505" s="755"/>
      <c r="CDX505" s="755"/>
      <c r="CDY505" s="755"/>
      <c r="CDZ505" s="755"/>
      <c r="CEA505" s="755"/>
      <c r="CEB505" s="755"/>
      <c r="CEC505" s="755"/>
      <c r="CED505" s="755"/>
      <c r="CEE505" s="755"/>
      <c r="CEF505" s="755"/>
      <c r="CEG505" s="755"/>
      <c r="CEH505" s="755"/>
      <c r="CEI505" s="755"/>
      <c r="CEJ505" s="755"/>
      <c r="CEK505" s="755"/>
      <c r="CEL505" s="755"/>
      <c r="CEM505" s="755"/>
      <c r="CEN505" s="755"/>
      <c r="CEO505" s="755"/>
      <c r="CEP505" s="755"/>
      <c r="CEQ505" s="755"/>
      <c r="CER505" s="755"/>
      <c r="CES505" s="755"/>
      <c r="CET505" s="755"/>
      <c r="CEU505" s="755"/>
      <c r="CEV505" s="755"/>
      <c r="CEW505" s="755"/>
      <c r="CEX505" s="755"/>
      <c r="CEY505" s="755"/>
      <c r="CEZ505" s="755"/>
      <c r="CFA505" s="755"/>
      <c r="CFB505" s="755"/>
      <c r="CFC505" s="755"/>
      <c r="CFD505" s="755"/>
      <c r="CFE505" s="755"/>
      <c r="CFF505" s="755"/>
      <c r="CFG505" s="755"/>
      <c r="CFH505" s="755"/>
      <c r="CFI505" s="755"/>
      <c r="CFJ505" s="755"/>
      <c r="CFK505" s="755"/>
      <c r="CFL505" s="755"/>
      <c r="CFM505" s="755"/>
      <c r="CFN505" s="755"/>
      <c r="CFO505" s="755"/>
      <c r="CFP505" s="755"/>
      <c r="CFQ505" s="755"/>
      <c r="CFR505" s="755"/>
      <c r="CFS505" s="755"/>
      <c r="CFT505" s="755"/>
      <c r="CFU505" s="755"/>
      <c r="CFV505" s="755"/>
      <c r="CFW505" s="755"/>
      <c r="CFX505" s="755"/>
      <c r="CFY505" s="755"/>
      <c r="CFZ505" s="755"/>
      <c r="CGA505" s="755"/>
      <c r="CGB505" s="755"/>
      <c r="CGC505" s="755"/>
      <c r="CGD505" s="755"/>
      <c r="CGE505" s="755"/>
      <c r="CGF505" s="755"/>
      <c r="CGG505" s="755"/>
      <c r="CGH505" s="755"/>
      <c r="CGI505" s="755"/>
      <c r="CGJ505" s="755"/>
      <c r="CGK505" s="755"/>
      <c r="CGL505" s="755"/>
      <c r="CGM505" s="755"/>
      <c r="CGN505" s="755"/>
      <c r="CGO505" s="755"/>
      <c r="CGP505" s="755"/>
      <c r="CGQ505" s="755"/>
      <c r="CGR505" s="755"/>
      <c r="CGS505" s="755"/>
      <c r="CGT505" s="755"/>
      <c r="CGU505" s="755"/>
      <c r="CGV505" s="755"/>
      <c r="CGW505" s="755"/>
      <c r="CGX505" s="755"/>
      <c r="CGY505" s="755"/>
      <c r="CGZ505" s="755"/>
      <c r="CHA505" s="755"/>
      <c r="CHB505" s="755"/>
      <c r="CHC505" s="755"/>
      <c r="CHD505" s="755"/>
      <c r="CHE505" s="755"/>
      <c r="CHF505" s="755"/>
      <c r="CHG505" s="755"/>
      <c r="CHH505" s="755"/>
      <c r="CHI505" s="755"/>
      <c r="CHJ505" s="755"/>
      <c r="CHK505" s="755"/>
      <c r="CHL505" s="755"/>
      <c r="CHM505" s="755"/>
      <c r="CHN505" s="755"/>
      <c r="CHO505" s="755"/>
      <c r="CHP505" s="755"/>
      <c r="CHQ505" s="755"/>
      <c r="CHR505" s="755"/>
      <c r="CHS505" s="755"/>
      <c r="CHT505" s="755"/>
      <c r="CHU505" s="755"/>
      <c r="CHV505" s="755"/>
      <c r="CHW505" s="755"/>
      <c r="CHX505" s="755"/>
      <c r="CHY505" s="755"/>
      <c r="CHZ505" s="755"/>
      <c r="CIA505" s="755"/>
      <c r="CIB505" s="755"/>
      <c r="CIC505" s="755"/>
      <c r="CID505" s="755"/>
      <c r="CIE505" s="755"/>
      <c r="CIF505" s="755"/>
      <c r="CIG505" s="755"/>
      <c r="CIH505" s="755"/>
      <c r="CII505" s="755"/>
      <c r="CIJ505" s="755"/>
      <c r="CIK505" s="755"/>
      <c r="CIL505" s="755"/>
      <c r="CIM505" s="755"/>
      <c r="CIN505" s="755"/>
      <c r="CIO505" s="755"/>
      <c r="CIP505" s="755"/>
      <c r="CIQ505" s="755"/>
      <c r="CIR505" s="755"/>
      <c r="CIS505" s="755"/>
      <c r="CIT505" s="755"/>
      <c r="CIU505" s="755"/>
      <c r="CIV505" s="755"/>
      <c r="CIW505" s="755"/>
      <c r="CIX505" s="755"/>
      <c r="CIY505" s="755"/>
      <c r="CIZ505" s="755"/>
      <c r="CJA505" s="755"/>
      <c r="CJB505" s="755"/>
      <c r="CJC505" s="755"/>
      <c r="CJD505" s="755"/>
      <c r="CJE505" s="755"/>
      <c r="CJF505" s="755"/>
      <c r="CJG505" s="755"/>
      <c r="CJH505" s="755"/>
      <c r="CJI505" s="755"/>
      <c r="CJJ505" s="755"/>
      <c r="CJK505" s="755"/>
      <c r="CJL505" s="755"/>
      <c r="CJM505" s="755"/>
      <c r="CJN505" s="755"/>
      <c r="CJO505" s="755"/>
      <c r="CJP505" s="755"/>
      <c r="CJQ505" s="755"/>
      <c r="CJR505" s="755"/>
      <c r="CJS505" s="755"/>
      <c r="CJT505" s="755"/>
      <c r="CJU505" s="755"/>
      <c r="CJV505" s="755"/>
      <c r="CJW505" s="755"/>
      <c r="CJX505" s="755"/>
      <c r="CJY505" s="755"/>
      <c r="CJZ505" s="755"/>
      <c r="CKA505" s="755"/>
      <c r="CKB505" s="755"/>
      <c r="CKC505" s="755"/>
      <c r="CKD505" s="755"/>
      <c r="CKE505" s="755"/>
      <c r="CKF505" s="755"/>
      <c r="CKG505" s="755"/>
      <c r="CKH505" s="755"/>
      <c r="CKI505" s="755"/>
      <c r="CKJ505" s="755"/>
      <c r="CKK505" s="755"/>
      <c r="CKL505" s="755"/>
      <c r="CKM505" s="755"/>
      <c r="CKN505" s="755"/>
      <c r="CKO505" s="755"/>
      <c r="CKP505" s="755"/>
      <c r="CKQ505" s="755"/>
      <c r="CKR505" s="755"/>
      <c r="CKS505" s="755"/>
      <c r="CKT505" s="755"/>
      <c r="CKU505" s="755"/>
      <c r="CKV505" s="755"/>
      <c r="CKW505" s="755"/>
      <c r="CKX505" s="755"/>
      <c r="CKY505" s="755"/>
      <c r="CKZ505" s="755"/>
      <c r="CLA505" s="755"/>
      <c r="CLB505" s="755"/>
      <c r="CLC505" s="755"/>
      <c r="CLD505" s="755"/>
      <c r="CLE505" s="755"/>
      <c r="CLF505" s="755"/>
      <c r="CLG505" s="755"/>
      <c r="CLH505" s="755"/>
      <c r="CLI505" s="755"/>
      <c r="CLJ505" s="755"/>
      <c r="CLK505" s="755"/>
      <c r="CLL505" s="755"/>
      <c r="CLM505" s="755"/>
      <c r="CLN505" s="755"/>
      <c r="CLO505" s="755"/>
      <c r="CLP505" s="755"/>
      <c r="CLQ505" s="755"/>
      <c r="CLR505" s="755"/>
      <c r="CLS505" s="755"/>
      <c r="CLT505" s="755"/>
      <c r="CLU505" s="755"/>
      <c r="CLV505" s="755"/>
      <c r="CLW505" s="755"/>
      <c r="CLX505" s="755"/>
      <c r="CLY505" s="755"/>
      <c r="CLZ505" s="755"/>
      <c r="CMA505" s="755"/>
      <c r="CMB505" s="755"/>
      <c r="CMC505" s="755"/>
      <c r="CMD505" s="755"/>
      <c r="CME505" s="755"/>
      <c r="CMF505" s="755"/>
      <c r="CMG505" s="755"/>
      <c r="CMH505" s="755"/>
      <c r="CMI505" s="755"/>
      <c r="CMJ505" s="755"/>
      <c r="CMK505" s="755"/>
      <c r="CML505" s="755"/>
      <c r="CMM505" s="755"/>
      <c r="CMN505" s="755"/>
      <c r="CMO505" s="755"/>
      <c r="CMP505" s="755"/>
      <c r="CMQ505" s="755"/>
      <c r="CMR505" s="755"/>
      <c r="CMS505" s="755"/>
      <c r="CMT505" s="755"/>
      <c r="CMU505" s="755"/>
      <c r="CMV505" s="755"/>
      <c r="CMW505" s="755"/>
      <c r="CMX505" s="755"/>
      <c r="CMY505" s="755"/>
      <c r="CMZ505" s="755"/>
      <c r="CNA505" s="755"/>
      <c r="CNB505" s="755"/>
      <c r="CNC505" s="755"/>
      <c r="CND505" s="755"/>
      <c r="CNE505" s="755"/>
      <c r="CNF505" s="755"/>
      <c r="CNG505" s="755"/>
      <c r="CNH505" s="755"/>
      <c r="CNI505" s="755"/>
      <c r="CNJ505" s="755"/>
      <c r="CNK505" s="755"/>
      <c r="CNL505" s="755"/>
      <c r="CNM505" s="755"/>
      <c r="CNN505" s="755"/>
      <c r="CNO505" s="755"/>
      <c r="CNP505" s="755"/>
      <c r="CNQ505" s="755"/>
      <c r="CNR505" s="755"/>
      <c r="CNS505" s="755"/>
      <c r="CNT505" s="755"/>
      <c r="CNU505" s="755"/>
      <c r="CNV505" s="755"/>
      <c r="CNW505" s="755"/>
      <c r="CNX505" s="755"/>
      <c r="CNY505" s="755"/>
      <c r="CNZ505" s="755"/>
      <c r="COA505" s="755"/>
      <c r="COB505" s="755"/>
      <c r="COC505" s="755"/>
      <c r="COD505" s="755"/>
      <c r="COE505" s="755"/>
      <c r="COF505" s="755"/>
      <c r="COG505" s="755"/>
      <c r="COH505" s="755"/>
      <c r="COI505" s="755"/>
      <c r="COJ505" s="755"/>
      <c r="COK505" s="755"/>
      <c r="COL505" s="755"/>
      <c r="COM505" s="755"/>
      <c r="CON505" s="755"/>
      <c r="COO505" s="755"/>
      <c r="COP505" s="755"/>
      <c r="COQ505" s="755"/>
      <c r="COR505" s="755"/>
      <c r="COS505" s="755"/>
      <c r="COT505" s="755"/>
      <c r="COU505" s="755"/>
      <c r="COV505" s="755"/>
      <c r="COW505" s="755"/>
      <c r="COX505" s="755"/>
      <c r="COY505" s="755"/>
      <c r="COZ505" s="755"/>
      <c r="CPA505" s="755"/>
      <c r="CPB505" s="755"/>
      <c r="CPC505" s="755"/>
      <c r="CPD505" s="755"/>
      <c r="CPE505" s="755"/>
      <c r="CPF505" s="755"/>
      <c r="CPG505" s="755"/>
      <c r="CPH505" s="755"/>
      <c r="CPI505" s="755"/>
      <c r="CPJ505" s="755"/>
      <c r="CPK505" s="755"/>
      <c r="CPL505" s="755"/>
      <c r="CPM505" s="755"/>
      <c r="CPN505" s="755"/>
      <c r="CPO505" s="755"/>
      <c r="CPP505" s="755"/>
      <c r="CPQ505" s="755"/>
      <c r="CPR505" s="755"/>
      <c r="CPS505" s="755"/>
      <c r="CPT505" s="755"/>
      <c r="CPU505" s="755"/>
      <c r="CPV505" s="755"/>
      <c r="CPW505" s="755"/>
      <c r="CPX505" s="755"/>
      <c r="CPY505" s="755"/>
      <c r="CPZ505" s="755"/>
      <c r="CQA505" s="755"/>
      <c r="CQB505" s="755"/>
      <c r="CQC505" s="755"/>
      <c r="CQD505" s="755"/>
      <c r="CQE505" s="755"/>
      <c r="CQF505" s="755"/>
      <c r="CQG505" s="755"/>
      <c r="CQH505" s="755"/>
      <c r="CQI505" s="755"/>
      <c r="CQJ505" s="755"/>
      <c r="CQK505" s="755"/>
      <c r="CQL505" s="755"/>
      <c r="CQM505" s="755"/>
      <c r="CQN505" s="755"/>
      <c r="CQO505" s="755"/>
      <c r="CQP505" s="755"/>
      <c r="CQQ505" s="755"/>
      <c r="CQR505" s="755"/>
      <c r="CQS505" s="755"/>
      <c r="CQT505" s="755"/>
      <c r="CQU505" s="755"/>
      <c r="CQV505" s="755"/>
      <c r="CQW505" s="755"/>
      <c r="CQX505" s="755"/>
      <c r="CQY505" s="755"/>
      <c r="CQZ505" s="755"/>
      <c r="CRA505" s="755"/>
      <c r="CRB505" s="755"/>
      <c r="CRC505" s="755"/>
      <c r="CRD505" s="755"/>
      <c r="CRE505" s="755"/>
      <c r="CRF505" s="755"/>
      <c r="CRG505" s="755"/>
      <c r="CRH505" s="755"/>
      <c r="CRI505" s="755"/>
      <c r="CRJ505" s="755"/>
      <c r="CRK505" s="755"/>
      <c r="CRL505" s="755"/>
      <c r="CRM505" s="755"/>
      <c r="CRN505" s="755"/>
      <c r="CRO505" s="755"/>
      <c r="CRP505" s="755"/>
      <c r="CRQ505" s="755"/>
      <c r="CRR505" s="755"/>
      <c r="CRS505" s="755"/>
      <c r="CRT505" s="755"/>
      <c r="CRU505" s="755"/>
      <c r="CRV505" s="755"/>
      <c r="CRW505" s="755"/>
      <c r="CRX505" s="755"/>
      <c r="CRY505" s="755"/>
      <c r="CRZ505" s="755"/>
      <c r="CSA505" s="755"/>
      <c r="CSB505" s="755"/>
      <c r="CSC505" s="755"/>
      <c r="CSD505" s="755"/>
      <c r="CSE505" s="755"/>
      <c r="CSF505" s="755"/>
      <c r="CSG505" s="755"/>
      <c r="CSH505" s="755"/>
      <c r="CSI505" s="755"/>
      <c r="CSJ505" s="755"/>
      <c r="CSK505" s="755"/>
      <c r="CSL505" s="755"/>
      <c r="CSM505" s="755"/>
      <c r="CSN505" s="755"/>
      <c r="CSO505" s="755"/>
      <c r="CSP505" s="755"/>
      <c r="CSQ505" s="755"/>
      <c r="CSR505" s="755"/>
      <c r="CSS505" s="755"/>
      <c r="CST505" s="755"/>
      <c r="CSU505" s="755"/>
      <c r="CSV505" s="755"/>
      <c r="CSW505" s="755"/>
      <c r="CSX505" s="755"/>
      <c r="CSY505" s="755"/>
      <c r="CSZ505" s="755"/>
      <c r="CTA505" s="755"/>
      <c r="CTB505" s="755"/>
      <c r="CTC505" s="755"/>
      <c r="CTD505" s="755"/>
      <c r="CTE505" s="755"/>
      <c r="CTF505" s="755"/>
      <c r="CTG505" s="755"/>
      <c r="CTH505" s="755"/>
      <c r="CTI505" s="755"/>
      <c r="CTJ505" s="755"/>
      <c r="CTK505" s="755"/>
      <c r="CTL505" s="755"/>
      <c r="CTM505" s="755"/>
      <c r="CTN505" s="755"/>
      <c r="CTO505" s="755"/>
      <c r="CTP505" s="755"/>
      <c r="CTQ505" s="755"/>
      <c r="CTR505" s="755"/>
      <c r="CTS505" s="755"/>
      <c r="CTT505" s="755"/>
      <c r="CTU505" s="755"/>
      <c r="CTV505" s="755"/>
      <c r="CTW505" s="755"/>
      <c r="CTX505" s="755"/>
      <c r="CTY505" s="755"/>
      <c r="CTZ505" s="755"/>
      <c r="CUA505" s="755"/>
      <c r="CUB505" s="755"/>
      <c r="CUC505" s="755"/>
      <c r="CUD505" s="755"/>
      <c r="CUE505" s="755"/>
      <c r="CUF505" s="755"/>
      <c r="CUG505" s="755"/>
      <c r="CUH505" s="755"/>
      <c r="CUI505" s="755"/>
      <c r="CUJ505" s="755"/>
      <c r="CUK505" s="755"/>
      <c r="CUL505" s="755"/>
      <c r="CUM505" s="755"/>
      <c r="CUN505" s="755"/>
      <c r="CUO505" s="755"/>
      <c r="CUP505" s="755"/>
      <c r="CUQ505" s="755"/>
      <c r="CUR505" s="755"/>
      <c r="CUS505" s="755"/>
      <c r="CUT505" s="755"/>
      <c r="CUU505" s="755"/>
      <c r="CUV505" s="755"/>
      <c r="CUW505" s="755"/>
      <c r="CUX505" s="755"/>
      <c r="CUY505" s="755"/>
      <c r="CUZ505" s="755"/>
      <c r="CVA505" s="755"/>
      <c r="CVB505" s="755"/>
      <c r="CVC505" s="755"/>
      <c r="CVD505" s="755"/>
      <c r="CVE505" s="755"/>
      <c r="CVF505" s="755"/>
      <c r="CVG505" s="755"/>
      <c r="CVH505" s="755"/>
      <c r="CVI505" s="755"/>
      <c r="CVJ505" s="755"/>
      <c r="CVK505" s="755"/>
      <c r="CVL505" s="755"/>
      <c r="CVM505" s="755"/>
      <c r="CVN505" s="755"/>
      <c r="CVO505" s="755"/>
      <c r="CVP505" s="755"/>
      <c r="CVQ505" s="755"/>
      <c r="CVR505" s="755"/>
      <c r="CVS505" s="755"/>
      <c r="CVT505" s="755"/>
      <c r="CVU505" s="755"/>
      <c r="CVV505" s="755"/>
      <c r="CVW505" s="755"/>
      <c r="CVX505" s="755"/>
      <c r="CVY505" s="755"/>
      <c r="CVZ505" s="755"/>
      <c r="CWA505" s="755"/>
      <c r="CWB505" s="755"/>
      <c r="CWC505" s="755"/>
      <c r="CWD505" s="755"/>
      <c r="CWE505" s="755"/>
      <c r="CWF505" s="755"/>
      <c r="CWG505" s="755"/>
      <c r="CWH505" s="755"/>
      <c r="CWI505" s="755"/>
      <c r="CWJ505" s="755"/>
      <c r="CWK505" s="755"/>
      <c r="CWL505" s="755"/>
      <c r="CWM505" s="755"/>
      <c r="CWN505" s="755"/>
      <c r="CWO505" s="755"/>
      <c r="CWP505" s="755"/>
      <c r="CWQ505" s="755"/>
      <c r="CWR505" s="755"/>
      <c r="CWS505" s="755"/>
      <c r="CWT505" s="755"/>
      <c r="CWU505" s="755"/>
      <c r="CWV505" s="755"/>
      <c r="CWW505" s="755"/>
      <c r="CWX505" s="755"/>
      <c r="CWY505" s="755"/>
      <c r="CWZ505" s="755"/>
      <c r="CXA505" s="755"/>
      <c r="CXB505" s="755"/>
      <c r="CXC505" s="755"/>
      <c r="CXD505" s="755"/>
      <c r="CXE505" s="755"/>
      <c r="CXF505" s="755"/>
      <c r="CXG505" s="755"/>
      <c r="CXH505" s="755"/>
      <c r="CXI505" s="755"/>
      <c r="CXJ505" s="755"/>
      <c r="CXK505" s="755"/>
      <c r="CXL505" s="755"/>
      <c r="CXM505" s="755"/>
      <c r="CXN505" s="755"/>
      <c r="CXO505" s="755"/>
      <c r="CXP505" s="755"/>
      <c r="CXQ505" s="755"/>
      <c r="CXR505" s="755"/>
      <c r="CXS505" s="755"/>
      <c r="CXT505" s="755"/>
      <c r="CXU505" s="755"/>
      <c r="CXV505" s="755"/>
      <c r="CXW505" s="755"/>
      <c r="CXX505" s="755"/>
      <c r="CXY505" s="755"/>
      <c r="CXZ505" s="755"/>
      <c r="CYA505" s="755"/>
      <c r="CYB505" s="755"/>
      <c r="CYC505" s="755"/>
      <c r="CYD505" s="755"/>
      <c r="CYE505" s="755"/>
      <c r="CYF505" s="755"/>
      <c r="CYG505" s="755"/>
      <c r="CYH505" s="755"/>
      <c r="CYI505" s="755"/>
      <c r="CYJ505" s="755"/>
      <c r="CYK505" s="755"/>
      <c r="CYL505" s="755"/>
      <c r="CYM505" s="755"/>
      <c r="CYN505" s="755"/>
      <c r="CYO505" s="755"/>
      <c r="CYP505" s="755"/>
      <c r="CYQ505" s="755"/>
      <c r="CYR505" s="755"/>
      <c r="CYS505" s="755"/>
      <c r="CYT505" s="755"/>
      <c r="CYU505" s="755"/>
      <c r="CYV505" s="755"/>
      <c r="CYW505" s="755"/>
      <c r="CYX505" s="755"/>
      <c r="CYY505" s="755"/>
      <c r="CYZ505" s="755"/>
      <c r="CZA505" s="755"/>
      <c r="CZB505" s="755"/>
      <c r="CZC505" s="755"/>
      <c r="CZD505" s="755"/>
      <c r="CZE505" s="755"/>
      <c r="CZF505" s="755"/>
      <c r="CZG505" s="755"/>
      <c r="CZH505" s="755"/>
      <c r="CZI505" s="755"/>
      <c r="CZJ505" s="755"/>
      <c r="CZK505" s="755"/>
      <c r="CZL505" s="755"/>
      <c r="CZM505" s="755"/>
      <c r="CZN505" s="755"/>
      <c r="CZO505" s="755"/>
      <c r="CZP505" s="755"/>
      <c r="CZQ505" s="755"/>
      <c r="CZR505" s="755"/>
      <c r="CZS505" s="755"/>
      <c r="CZT505" s="755"/>
      <c r="CZU505" s="755"/>
      <c r="CZV505" s="755"/>
      <c r="CZW505" s="755"/>
      <c r="CZX505" s="755"/>
      <c r="CZY505" s="755"/>
      <c r="CZZ505" s="755"/>
      <c r="DAA505" s="755"/>
      <c r="DAB505" s="755"/>
      <c r="DAC505" s="755"/>
      <c r="DAD505" s="755"/>
      <c r="DAE505" s="755"/>
      <c r="DAF505" s="755"/>
      <c r="DAG505" s="755"/>
      <c r="DAH505" s="755"/>
      <c r="DAI505" s="755"/>
      <c r="DAJ505" s="755"/>
      <c r="DAK505" s="755"/>
      <c r="DAL505" s="755"/>
      <c r="DAM505" s="755"/>
      <c r="DAN505" s="755"/>
      <c r="DAO505" s="755"/>
      <c r="DAP505" s="755"/>
      <c r="DAQ505" s="755"/>
      <c r="DAR505" s="755"/>
      <c r="DAS505" s="755"/>
      <c r="DAT505" s="755"/>
      <c r="DAU505" s="755"/>
      <c r="DAV505" s="755"/>
      <c r="DAW505" s="755"/>
      <c r="DAX505" s="755"/>
      <c r="DAY505" s="755"/>
      <c r="DAZ505" s="755"/>
      <c r="DBA505" s="755"/>
      <c r="DBB505" s="755"/>
      <c r="DBC505" s="755"/>
      <c r="DBD505" s="755"/>
      <c r="DBE505" s="755"/>
      <c r="DBF505" s="755"/>
      <c r="DBG505" s="755"/>
      <c r="DBH505" s="755"/>
      <c r="DBI505" s="755"/>
      <c r="DBJ505" s="755"/>
      <c r="DBK505" s="755"/>
      <c r="DBL505" s="755"/>
      <c r="DBM505" s="755"/>
      <c r="DBN505" s="755"/>
      <c r="DBO505" s="755"/>
      <c r="DBP505" s="755"/>
      <c r="DBQ505" s="755"/>
      <c r="DBR505" s="755"/>
      <c r="DBS505" s="755"/>
      <c r="DBT505" s="755"/>
      <c r="DBU505" s="755"/>
      <c r="DBV505" s="755"/>
      <c r="DBW505" s="755"/>
      <c r="DBX505" s="755"/>
      <c r="DBY505" s="755"/>
      <c r="DBZ505" s="755"/>
      <c r="DCA505" s="755"/>
      <c r="DCB505" s="755"/>
      <c r="DCC505" s="755"/>
      <c r="DCD505" s="755"/>
      <c r="DCE505" s="755"/>
      <c r="DCF505" s="755"/>
      <c r="DCG505" s="755"/>
      <c r="DCH505" s="755"/>
      <c r="DCI505" s="755"/>
      <c r="DCJ505" s="755"/>
      <c r="DCK505" s="755"/>
      <c r="DCL505" s="755"/>
      <c r="DCM505" s="755"/>
      <c r="DCN505" s="755"/>
      <c r="DCO505" s="755"/>
      <c r="DCP505" s="755"/>
      <c r="DCQ505" s="755"/>
      <c r="DCR505" s="755"/>
      <c r="DCS505" s="755"/>
      <c r="DCT505" s="755"/>
      <c r="DCU505" s="755"/>
      <c r="DCV505" s="755"/>
      <c r="DCW505" s="755"/>
      <c r="DCX505" s="755"/>
      <c r="DCY505" s="755"/>
      <c r="DCZ505" s="755"/>
      <c r="DDA505" s="755"/>
      <c r="DDB505" s="755"/>
      <c r="DDC505" s="755"/>
      <c r="DDD505" s="755"/>
      <c r="DDE505" s="755"/>
      <c r="DDF505" s="755"/>
      <c r="DDG505" s="755"/>
      <c r="DDH505" s="755"/>
      <c r="DDI505" s="755"/>
      <c r="DDJ505" s="755"/>
      <c r="DDK505" s="755"/>
      <c r="DDL505" s="755"/>
      <c r="DDM505" s="755"/>
      <c r="DDN505" s="755"/>
      <c r="DDO505" s="755"/>
      <c r="DDP505" s="755"/>
      <c r="DDQ505" s="755"/>
      <c r="DDR505" s="755"/>
      <c r="DDS505" s="755"/>
      <c r="DDT505" s="755"/>
      <c r="DDU505" s="755"/>
      <c r="DDV505" s="755"/>
      <c r="DDW505" s="755"/>
      <c r="DDX505" s="755"/>
      <c r="DDY505" s="755"/>
      <c r="DDZ505" s="755"/>
      <c r="DEA505" s="755"/>
      <c r="DEB505" s="755"/>
      <c r="DEC505" s="755"/>
      <c r="DED505" s="755"/>
      <c r="DEE505" s="755"/>
      <c r="DEF505" s="755"/>
      <c r="DEG505" s="755"/>
      <c r="DEH505" s="755"/>
      <c r="DEI505" s="755"/>
      <c r="DEJ505" s="755"/>
      <c r="DEK505" s="755"/>
      <c r="DEL505" s="755"/>
      <c r="DEM505" s="755"/>
      <c r="DEN505" s="755"/>
      <c r="DEO505" s="755"/>
      <c r="DEP505" s="755"/>
      <c r="DEQ505" s="755"/>
      <c r="DER505" s="755"/>
      <c r="DES505" s="755"/>
      <c r="DET505" s="755"/>
      <c r="DEU505" s="755"/>
      <c r="DEV505" s="755"/>
      <c r="DEW505" s="755"/>
      <c r="DEX505" s="755"/>
      <c r="DEY505" s="755"/>
      <c r="DEZ505" s="755"/>
      <c r="DFA505" s="755"/>
      <c r="DFB505" s="755"/>
      <c r="DFC505" s="755"/>
      <c r="DFD505" s="755"/>
      <c r="DFE505" s="755"/>
      <c r="DFF505" s="755"/>
      <c r="DFG505" s="755"/>
      <c r="DFH505" s="755"/>
      <c r="DFI505" s="755"/>
      <c r="DFJ505" s="755"/>
      <c r="DFK505" s="755"/>
      <c r="DFL505" s="755"/>
      <c r="DFM505" s="755"/>
      <c r="DFN505" s="755"/>
      <c r="DFO505" s="755"/>
      <c r="DFP505" s="755"/>
      <c r="DFQ505" s="755"/>
      <c r="DFR505" s="755"/>
      <c r="DFS505" s="755"/>
      <c r="DFT505" s="755"/>
      <c r="DFU505" s="755"/>
      <c r="DFV505" s="755"/>
      <c r="DFW505" s="755"/>
      <c r="DFX505" s="755"/>
      <c r="DFY505" s="755"/>
      <c r="DFZ505" s="755"/>
      <c r="DGA505" s="755"/>
      <c r="DGB505" s="755"/>
      <c r="DGC505" s="755"/>
      <c r="DGD505" s="755"/>
      <c r="DGE505" s="755"/>
      <c r="DGF505" s="755"/>
      <c r="DGG505" s="755"/>
      <c r="DGH505" s="755"/>
      <c r="DGI505" s="755"/>
      <c r="DGJ505" s="755"/>
      <c r="DGK505" s="755"/>
      <c r="DGL505" s="755"/>
      <c r="DGM505" s="755"/>
      <c r="DGN505" s="755"/>
      <c r="DGO505" s="755"/>
      <c r="DGP505" s="755"/>
      <c r="DGQ505" s="755"/>
      <c r="DGR505" s="755"/>
      <c r="DGS505" s="755"/>
      <c r="DGT505" s="755"/>
      <c r="DGU505" s="755"/>
      <c r="DGV505" s="755"/>
      <c r="DGW505" s="755"/>
      <c r="DGX505" s="755"/>
      <c r="DGY505" s="755"/>
      <c r="DGZ505" s="755"/>
      <c r="DHA505" s="755"/>
      <c r="DHB505" s="755"/>
      <c r="DHC505" s="755"/>
      <c r="DHD505" s="755"/>
      <c r="DHE505" s="755"/>
      <c r="DHF505" s="755"/>
      <c r="DHG505" s="755"/>
      <c r="DHH505" s="755"/>
      <c r="DHI505" s="755"/>
      <c r="DHJ505" s="755"/>
      <c r="DHK505" s="755"/>
      <c r="DHL505" s="755"/>
      <c r="DHM505" s="755"/>
      <c r="DHN505" s="755"/>
      <c r="DHO505" s="755"/>
      <c r="DHP505" s="755"/>
      <c r="DHQ505" s="755"/>
      <c r="DHR505" s="755"/>
      <c r="DHS505" s="755"/>
      <c r="DHT505" s="755"/>
      <c r="DHU505" s="755"/>
      <c r="DHV505" s="755"/>
      <c r="DHW505" s="755"/>
      <c r="DHX505" s="755"/>
      <c r="DHY505" s="755"/>
      <c r="DHZ505" s="755"/>
      <c r="DIA505" s="755"/>
      <c r="DIB505" s="755"/>
      <c r="DIC505" s="755"/>
      <c r="DID505" s="755"/>
      <c r="DIE505" s="755"/>
      <c r="DIF505" s="755"/>
      <c r="DIG505" s="755"/>
      <c r="DIH505" s="755"/>
      <c r="DII505" s="755"/>
      <c r="DIJ505" s="755"/>
      <c r="DIK505" s="755"/>
      <c r="DIL505" s="755"/>
      <c r="DIM505" s="755"/>
      <c r="DIN505" s="755"/>
      <c r="DIO505" s="755"/>
      <c r="DIP505" s="755"/>
      <c r="DIQ505" s="755"/>
      <c r="DIR505" s="755"/>
      <c r="DIS505" s="755"/>
      <c r="DIT505" s="755"/>
      <c r="DIU505" s="755"/>
      <c r="DIV505" s="755"/>
      <c r="DIW505" s="755"/>
      <c r="DIX505" s="755"/>
      <c r="DIY505" s="755"/>
      <c r="DIZ505" s="755"/>
      <c r="DJA505" s="755"/>
      <c r="DJB505" s="755"/>
      <c r="DJC505" s="755"/>
      <c r="DJD505" s="755"/>
      <c r="DJE505" s="755"/>
      <c r="DJF505" s="755"/>
      <c r="DJG505" s="755"/>
      <c r="DJH505" s="755"/>
      <c r="DJI505" s="755"/>
      <c r="DJJ505" s="755"/>
      <c r="DJK505" s="755"/>
      <c r="DJL505" s="755"/>
      <c r="DJM505" s="755"/>
      <c r="DJN505" s="755"/>
      <c r="DJO505" s="755"/>
      <c r="DJP505" s="755"/>
      <c r="DJQ505" s="755"/>
      <c r="DJR505" s="755"/>
      <c r="DJS505" s="755"/>
      <c r="DJT505" s="755"/>
      <c r="DJU505" s="755"/>
      <c r="DJV505" s="755"/>
      <c r="DJW505" s="755"/>
      <c r="DJX505" s="755"/>
      <c r="DJY505" s="755"/>
      <c r="DJZ505" s="755"/>
      <c r="DKA505" s="755"/>
      <c r="DKB505" s="755"/>
      <c r="DKC505" s="755"/>
      <c r="DKD505" s="755"/>
      <c r="DKE505" s="755"/>
      <c r="DKF505" s="755"/>
      <c r="DKG505" s="755"/>
      <c r="DKH505" s="755"/>
      <c r="DKI505" s="755"/>
      <c r="DKJ505" s="755"/>
      <c r="DKK505" s="755"/>
      <c r="DKL505" s="755"/>
      <c r="DKM505" s="755"/>
      <c r="DKN505" s="755"/>
      <c r="DKO505" s="755"/>
      <c r="DKP505" s="755"/>
      <c r="DKQ505" s="755"/>
      <c r="DKR505" s="755"/>
      <c r="DKS505" s="755"/>
      <c r="DKT505" s="755"/>
      <c r="DKU505" s="755"/>
      <c r="DKV505" s="755"/>
      <c r="DKW505" s="755"/>
      <c r="DKX505" s="755"/>
      <c r="DKY505" s="755"/>
      <c r="DKZ505" s="755"/>
      <c r="DLA505" s="755"/>
      <c r="DLB505" s="755"/>
      <c r="DLC505" s="755"/>
      <c r="DLD505" s="755"/>
      <c r="DLE505" s="755"/>
      <c r="DLF505" s="755"/>
      <c r="DLG505" s="755"/>
      <c r="DLH505" s="755"/>
      <c r="DLI505" s="755"/>
      <c r="DLJ505" s="755"/>
      <c r="DLK505" s="755"/>
      <c r="DLL505" s="755"/>
      <c r="DLM505" s="755"/>
      <c r="DLN505" s="755"/>
      <c r="DLO505" s="755"/>
      <c r="DLP505" s="755"/>
      <c r="DLQ505" s="755"/>
      <c r="DLR505" s="755"/>
      <c r="DLS505" s="755"/>
      <c r="DLT505" s="755"/>
      <c r="DLU505" s="755"/>
      <c r="DLV505" s="755"/>
      <c r="DLW505" s="755"/>
      <c r="DLX505" s="755"/>
      <c r="DLY505" s="755"/>
      <c r="DLZ505" s="755"/>
      <c r="DMA505" s="755"/>
      <c r="DMB505" s="755"/>
      <c r="DMC505" s="755"/>
      <c r="DMD505" s="755"/>
      <c r="DME505" s="755"/>
      <c r="DMF505" s="755"/>
      <c r="DMG505" s="755"/>
      <c r="DMH505" s="755"/>
      <c r="DMI505" s="755"/>
      <c r="DMJ505" s="755"/>
      <c r="DMK505" s="755"/>
      <c r="DML505" s="755"/>
      <c r="DMM505" s="755"/>
      <c r="DMN505" s="755"/>
      <c r="DMO505" s="755"/>
      <c r="DMP505" s="755"/>
      <c r="DMQ505" s="755"/>
      <c r="DMR505" s="755"/>
      <c r="DMS505" s="755"/>
      <c r="DMT505" s="755"/>
      <c r="DMU505" s="755"/>
      <c r="DMV505" s="755"/>
      <c r="DMW505" s="755"/>
      <c r="DMX505" s="755"/>
      <c r="DMY505" s="755"/>
      <c r="DMZ505" s="755"/>
      <c r="DNA505" s="755"/>
      <c r="DNB505" s="755"/>
      <c r="DNC505" s="755"/>
      <c r="DND505" s="755"/>
      <c r="DNE505" s="755"/>
      <c r="DNF505" s="755"/>
      <c r="DNG505" s="755"/>
      <c r="DNH505" s="755"/>
      <c r="DNI505" s="755"/>
      <c r="DNJ505" s="755"/>
      <c r="DNK505" s="755"/>
      <c r="DNL505" s="755"/>
      <c r="DNM505" s="755"/>
      <c r="DNN505" s="755"/>
      <c r="DNO505" s="755"/>
      <c r="DNP505" s="755"/>
      <c r="DNQ505" s="755"/>
      <c r="DNR505" s="755"/>
      <c r="DNS505" s="755"/>
      <c r="DNT505" s="755"/>
      <c r="DNU505" s="755"/>
      <c r="DNV505" s="755"/>
      <c r="DNW505" s="755"/>
      <c r="DNX505" s="755"/>
      <c r="DNY505" s="755"/>
      <c r="DNZ505" s="755"/>
      <c r="DOA505" s="755"/>
      <c r="DOB505" s="755"/>
      <c r="DOC505" s="755"/>
      <c r="DOD505" s="755"/>
      <c r="DOE505" s="755"/>
      <c r="DOF505" s="755"/>
      <c r="DOG505" s="755"/>
      <c r="DOH505" s="755"/>
      <c r="DOI505" s="755"/>
      <c r="DOJ505" s="755"/>
      <c r="DOK505" s="755"/>
      <c r="DOL505" s="755"/>
      <c r="DOM505" s="755"/>
      <c r="DON505" s="755"/>
      <c r="DOO505" s="755"/>
      <c r="DOP505" s="755"/>
      <c r="DOQ505" s="755"/>
      <c r="DOR505" s="755"/>
      <c r="DOS505" s="755"/>
      <c r="DOT505" s="755"/>
      <c r="DOU505" s="755"/>
      <c r="DOV505" s="755"/>
      <c r="DOW505" s="755"/>
      <c r="DOX505" s="755"/>
      <c r="DOY505" s="755"/>
      <c r="DOZ505" s="755"/>
      <c r="DPA505" s="755"/>
      <c r="DPB505" s="755"/>
      <c r="DPC505" s="755"/>
      <c r="DPD505" s="755"/>
      <c r="DPE505" s="755"/>
      <c r="DPF505" s="755"/>
      <c r="DPG505" s="755"/>
      <c r="DPH505" s="755"/>
      <c r="DPI505" s="755"/>
      <c r="DPJ505" s="755"/>
      <c r="DPK505" s="755"/>
      <c r="DPL505" s="755"/>
      <c r="DPM505" s="755"/>
      <c r="DPN505" s="755"/>
      <c r="DPO505" s="755"/>
      <c r="DPP505" s="755"/>
      <c r="DPQ505" s="755"/>
      <c r="DPR505" s="755"/>
      <c r="DPS505" s="755"/>
      <c r="DPT505" s="755"/>
      <c r="DPU505" s="755"/>
      <c r="DPV505" s="755"/>
      <c r="DPW505" s="755"/>
      <c r="DPX505" s="755"/>
      <c r="DPY505" s="755"/>
      <c r="DPZ505" s="755"/>
      <c r="DQA505" s="755"/>
      <c r="DQB505" s="755"/>
      <c r="DQC505" s="755"/>
      <c r="DQD505" s="755"/>
      <c r="DQE505" s="755"/>
      <c r="DQF505" s="755"/>
      <c r="DQG505" s="755"/>
      <c r="DQH505" s="755"/>
      <c r="DQI505" s="755"/>
      <c r="DQJ505" s="755"/>
      <c r="DQK505" s="755"/>
      <c r="DQL505" s="755"/>
      <c r="DQM505" s="755"/>
      <c r="DQN505" s="755"/>
      <c r="DQO505" s="755"/>
      <c r="DQP505" s="755"/>
      <c r="DQQ505" s="755"/>
      <c r="DQR505" s="755"/>
      <c r="DQS505" s="755"/>
      <c r="DQT505" s="755"/>
      <c r="DQU505" s="755"/>
      <c r="DQV505" s="755"/>
      <c r="DQW505" s="755"/>
      <c r="DQX505" s="755"/>
      <c r="DQY505" s="755"/>
      <c r="DQZ505" s="755"/>
      <c r="DRA505" s="755"/>
      <c r="DRB505" s="755"/>
      <c r="DRC505" s="755"/>
      <c r="DRD505" s="755"/>
      <c r="DRE505" s="755"/>
      <c r="DRF505" s="755"/>
      <c r="DRG505" s="755"/>
      <c r="DRH505" s="755"/>
      <c r="DRI505" s="755"/>
      <c r="DRJ505" s="755"/>
      <c r="DRK505" s="755"/>
      <c r="DRL505" s="755"/>
      <c r="DRM505" s="755"/>
      <c r="DRN505" s="755"/>
      <c r="DRO505" s="755"/>
      <c r="DRP505" s="755"/>
      <c r="DRQ505" s="755"/>
      <c r="DRR505" s="755"/>
      <c r="DRS505" s="755"/>
      <c r="DRT505" s="755"/>
      <c r="DRU505" s="755"/>
      <c r="DRV505" s="755"/>
      <c r="DRW505" s="755"/>
      <c r="DRX505" s="755"/>
      <c r="DRY505" s="755"/>
      <c r="DRZ505" s="755"/>
      <c r="DSA505" s="755"/>
      <c r="DSB505" s="755"/>
      <c r="DSC505" s="755"/>
      <c r="DSD505" s="755"/>
      <c r="DSE505" s="755"/>
      <c r="DSF505" s="755"/>
      <c r="DSG505" s="755"/>
      <c r="DSH505" s="755"/>
      <c r="DSI505" s="755"/>
      <c r="DSJ505" s="755"/>
      <c r="DSK505" s="755"/>
      <c r="DSL505" s="755"/>
      <c r="DSM505" s="755"/>
      <c r="DSN505" s="755"/>
      <c r="DSO505" s="755"/>
      <c r="DSP505" s="755"/>
      <c r="DSQ505" s="755"/>
      <c r="DSR505" s="755"/>
      <c r="DSS505" s="755"/>
      <c r="DST505" s="755"/>
      <c r="DSU505" s="755"/>
      <c r="DSV505" s="755"/>
      <c r="DSW505" s="755"/>
      <c r="DSX505" s="755"/>
      <c r="DSY505" s="755"/>
      <c r="DSZ505" s="755"/>
      <c r="DTA505" s="755"/>
      <c r="DTB505" s="755"/>
      <c r="DTC505" s="755"/>
      <c r="DTD505" s="755"/>
      <c r="DTE505" s="755"/>
      <c r="DTF505" s="755"/>
      <c r="DTG505" s="755"/>
      <c r="DTH505" s="755"/>
      <c r="DTI505" s="755"/>
      <c r="DTJ505" s="755"/>
      <c r="DTK505" s="755"/>
      <c r="DTL505" s="755"/>
      <c r="DTM505" s="755"/>
      <c r="DTN505" s="755"/>
      <c r="DTO505" s="755"/>
      <c r="DTP505" s="755"/>
      <c r="DTQ505" s="755"/>
      <c r="DTR505" s="755"/>
      <c r="DTS505" s="755"/>
      <c r="DTT505" s="755"/>
      <c r="DTU505" s="755"/>
      <c r="DTV505" s="755"/>
      <c r="DTW505" s="755"/>
      <c r="DTX505" s="755"/>
      <c r="DTY505" s="755"/>
      <c r="DTZ505" s="755"/>
      <c r="DUA505" s="755"/>
      <c r="DUB505" s="755"/>
      <c r="DUC505" s="755"/>
      <c r="DUD505" s="755"/>
      <c r="DUE505" s="755"/>
      <c r="DUF505" s="755"/>
      <c r="DUG505" s="755"/>
      <c r="DUH505" s="755"/>
      <c r="DUI505" s="755"/>
      <c r="DUJ505" s="755"/>
      <c r="DUK505" s="755"/>
      <c r="DUL505" s="755"/>
      <c r="DUM505" s="755"/>
      <c r="DUN505" s="755"/>
      <c r="DUO505" s="755"/>
      <c r="DUP505" s="755"/>
      <c r="DUQ505" s="755"/>
      <c r="DUR505" s="755"/>
      <c r="DUS505" s="755"/>
      <c r="DUT505" s="755"/>
      <c r="DUU505" s="755"/>
      <c r="DUV505" s="755"/>
      <c r="DUW505" s="755"/>
      <c r="DUX505" s="755"/>
      <c r="DUY505" s="755"/>
      <c r="DUZ505" s="755"/>
      <c r="DVA505" s="755"/>
      <c r="DVB505" s="755"/>
      <c r="DVC505" s="755"/>
      <c r="DVD505" s="755"/>
      <c r="DVE505" s="755"/>
      <c r="DVF505" s="755"/>
      <c r="DVG505" s="755"/>
      <c r="DVH505" s="755"/>
      <c r="DVI505" s="755"/>
      <c r="DVJ505" s="755"/>
      <c r="DVK505" s="755"/>
      <c r="DVL505" s="755"/>
      <c r="DVM505" s="755"/>
      <c r="DVN505" s="755"/>
      <c r="DVO505" s="755"/>
      <c r="DVP505" s="755"/>
      <c r="DVQ505" s="755"/>
      <c r="DVR505" s="755"/>
      <c r="DVS505" s="755"/>
      <c r="DVT505" s="755"/>
      <c r="DVU505" s="755"/>
      <c r="DVV505" s="755"/>
      <c r="DVW505" s="755"/>
      <c r="DVX505" s="755"/>
      <c r="DVY505" s="755"/>
      <c r="DVZ505" s="755"/>
      <c r="DWA505" s="755"/>
      <c r="DWB505" s="755"/>
      <c r="DWC505" s="755"/>
      <c r="DWD505" s="755"/>
      <c r="DWE505" s="755"/>
      <c r="DWF505" s="755"/>
      <c r="DWG505" s="755"/>
      <c r="DWH505" s="755"/>
      <c r="DWI505" s="755"/>
      <c r="DWJ505" s="755"/>
      <c r="DWK505" s="755"/>
      <c r="DWL505" s="755"/>
      <c r="DWM505" s="755"/>
      <c r="DWN505" s="755"/>
      <c r="DWO505" s="755"/>
      <c r="DWP505" s="755"/>
      <c r="DWQ505" s="755"/>
      <c r="DWR505" s="755"/>
      <c r="DWS505" s="755"/>
      <c r="DWT505" s="755"/>
      <c r="DWU505" s="755"/>
      <c r="DWV505" s="755"/>
      <c r="DWW505" s="755"/>
      <c r="DWX505" s="755"/>
      <c r="DWY505" s="755"/>
      <c r="DWZ505" s="755"/>
      <c r="DXA505" s="755"/>
      <c r="DXB505" s="755"/>
      <c r="DXC505" s="755"/>
      <c r="DXD505" s="755"/>
      <c r="DXE505" s="755"/>
      <c r="DXF505" s="755"/>
      <c r="DXG505" s="755"/>
      <c r="DXH505" s="755"/>
      <c r="DXI505" s="755"/>
      <c r="DXJ505" s="755"/>
      <c r="DXK505" s="755"/>
      <c r="DXL505" s="755"/>
      <c r="DXM505" s="755"/>
      <c r="DXN505" s="755"/>
      <c r="DXO505" s="755"/>
      <c r="DXP505" s="755"/>
      <c r="DXQ505" s="755"/>
      <c r="DXR505" s="755"/>
      <c r="DXS505" s="755"/>
      <c r="DXT505" s="755"/>
      <c r="DXU505" s="755"/>
      <c r="DXV505" s="755"/>
      <c r="DXW505" s="755"/>
      <c r="DXX505" s="755"/>
      <c r="DXY505" s="755"/>
      <c r="DXZ505" s="755"/>
      <c r="DYA505" s="755"/>
      <c r="DYB505" s="755"/>
      <c r="DYC505" s="755"/>
      <c r="DYD505" s="755"/>
      <c r="DYE505" s="755"/>
      <c r="DYF505" s="755"/>
      <c r="DYG505" s="755"/>
      <c r="DYH505" s="755"/>
      <c r="DYI505" s="755"/>
      <c r="DYJ505" s="755"/>
      <c r="DYK505" s="755"/>
      <c r="DYL505" s="755"/>
      <c r="DYM505" s="755"/>
      <c r="DYN505" s="755"/>
      <c r="DYO505" s="755"/>
      <c r="DYP505" s="755"/>
      <c r="DYQ505" s="755"/>
      <c r="DYR505" s="755"/>
      <c r="DYS505" s="755"/>
      <c r="DYT505" s="755"/>
      <c r="DYU505" s="755"/>
      <c r="DYV505" s="755"/>
      <c r="DYW505" s="755"/>
      <c r="DYX505" s="755"/>
      <c r="DYY505" s="755"/>
      <c r="DYZ505" s="755"/>
      <c r="DZA505" s="755"/>
      <c r="DZB505" s="755"/>
      <c r="DZC505" s="755"/>
      <c r="DZD505" s="755"/>
      <c r="DZE505" s="755"/>
      <c r="DZF505" s="755"/>
      <c r="DZG505" s="755"/>
      <c r="DZH505" s="755"/>
      <c r="DZI505" s="755"/>
      <c r="DZJ505" s="755"/>
      <c r="DZK505" s="755"/>
      <c r="DZL505" s="755"/>
      <c r="DZM505" s="755"/>
      <c r="DZN505" s="755"/>
      <c r="DZO505" s="755"/>
      <c r="DZP505" s="755"/>
      <c r="DZQ505" s="755"/>
      <c r="DZR505" s="755"/>
      <c r="DZS505" s="755"/>
      <c r="DZT505" s="755"/>
      <c r="DZU505" s="755"/>
      <c r="DZV505" s="755"/>
      <c r="DZW505" s="755"/>
      <c r="DZX505" s="755"/>
      <c r="DZY505" s="755"/>
      <c r="DZZ505" s="755"/>
      <c r="EAA505" s="755"/>
      <c r="EAB505" s="755"/>
      <c r="EAC505" s="755"/>
      <c r="EAD505" s="755"/>
      <c r="EAE505" s="755"/>
      <c r="EAF505" s="755"/>
      <c r="EAG505" s="755"/>
      <c r="EAH505" s="755"/>
      <c r="EAI505" s="755"/>
      <c r="EAJ505" s="755"/>
      <c r="EAK505" s="755"/>
      <c r="EAL505" s="755"/>
      <c r="EAM505" s="755"/>
      <c r="EAN505" s="755"/>
      <c r="EAO505" s="755"/>
      <c r="EAP505" s="755"/>
      <c r="EAQ505" s="755"/>
      <c r="EAR505" s="755"/>
      <c r="EAS505" s="755"/>
      <c r="EAT505" s="755"/>
      <c r="EAU505" s="755"/>
      <c r="EAV505" s="755"/>
      <c r="EAW505" s="755"/>
      <c r="EAX505" s="755"/>
      <c r="EAY505" s="755"/>
      <c r="EAZ505" s="755"/>
      <c r="EBA505" s="755"/>
      <c r="EBB505" s="755"/>
      <c r="EBC505" s="755"/>
      <c r="EBD505" s="755"/>
      <c r="EBE505" s="755"/>
      <c r="EBF505" s="755"/>
      <c r="EBG505" s="755"/>
      <c r="EBH505" s="755"/>
      <c r="EBI505" s="755"/>
      <c r="EBJ505" s="755"/>
      <c r="EBK505" s="755"/>
      <c r="EBL505" s="755"/>
      <c r="EBM505" s="755"/>
      <c r="EBN505" s="755"/>
      <c r="EBO505" s="755"/>
      <c r="EBP505" s="755"/>
      <c r="EBQ505" s="755"/>
      <c r="EBR505" s="755"/>
      <c r="EBS505" s="755"/>
      <c r="EBT505" s="755"/>
      <c r="EBU505" s="755"/>
      <c r="EBV505" s="755"/>
      <c r="EBW505" s="755"/>
      <c r="EBX505" s="755"/>
      <c r="EBY505" s="755"/>
      <c r="EBZ505" s="755"/>
      <c r="ECA505" s="755"/>
      <c r="ECB505" s="755"/>
      <c r="ECC505" s="755"/>
      <c r="ECD505" s="755"/>
      <c r="ECE505" s="755"/>
      <c r="ECF505" s="755"/>
      <c r="ECG505" s="755"/>
      <c r="ECH505" s="755"/>
      <c r="ECI505" s="755"/>
      <c r="ECJ505" s="755"/>
      <c r="ECK505" s="755"/>
      <c r="ECL505" s="755"/>
      <c r="ECM505" s="755"/>
      <c r="ECN505" s="755"/>
      <c r="ECO505" s="755"/>
      <c r="ECP505" s="755"/>
      <c r="ECQ505" s="755"/>
      <c r="ECR505" s="755"/>
      <c r="ECS505" s="755"/>
      <c r="ECT505" s="755"/>
      <c r="ECU505" s="755"/>
      <c r="ECV505" s="755"/>
      <c r="ECW505" s="755"/>
      <c r="ECX505" s="755"/>
      <c r="ECY505" s="755"/>
      <c r="ECZ505" s="755"/>
      <c r="EDA505" s="755"/>
      <c r="EDB505" s="755"/>
      <c r="EDC505" s="755"/>
      <c r="EDD505" s="755"/>
      <c r="EDE505" s="755"/>
      <c r="EDF505" s="755"/>
      <c r="EDG505" s="755"/>
      <c r="EDH505" s="755"/>
      <c r="EDI505" s="755"/>
      <c r="EDJ505" s="755"/>
      <c r="EDK505" s="755"/>
      <c r="EDL505" s="755"/>
      <c r="EDM505" s="755"/>
      <c r="EDN505" s="755"/>
      <c r="EDO505" s="755"/>
      <c r="EDP505" s="755"/>
      <c r="EDQ505" s="755"/>
      <c r="EDR505" s="755"/>
      <c r="EDS505" s="755"/>
      <c r="EDT505" s="755"/>
      <c r="EDU505" s="755"/>
      <c r="EDV505" s="755"/>
      <c r="EDW505" s="755"/>
      <c r="EDX505" s="755"/>
      <c r="EDY505" s="755"/>
      <c r="EDZ505" s="755"/>
      <c r="EEA505" s="755"/>
      <c r="EEB505" s="755"/>
      <c r="EEC505" s="755"/>
      <c r="EED505" s="755"/>
      <c r="EEE505" s="755"/>
      <c r="EEF505" s="755"/>
      <c r="EEG505" s="755"/>
      <c r="EEH505" s="755"/>
      <c r="EEI505" s="755"/>
      <c r="EEJ505" s="755"/>
      <c r="EEK505" s="755"/>
      <c r="EEL505" s="755"/>
      <c r="EEM505" s="755"/>
      <c r="EEN505" s="755"/>
      <c r="EEO505" s="755"/>
      <c r="EEP505" s="755"/>
      <c r="EEQ505" s="755"/>
      <c r="EER505" s="755"/>
      <c r="EES505" s="755"/>
      <c r="EET505" s="755"/>
      <c r="EEU505" s="755"/>
      <c r="EEV505" s="755"/>
      <c r="EEW505" s="755"/>
      <c r="EEX505" s="755"/>
      <c r="EEY505" s="755"/>
      <c r="EEZ505" s="755"/>
      <c r="EFA505" s="755"/>
      <c r="EFB505" s="755"/>
      <c r="EFC505" s="755"/>
      <c r="EFD505" s="755"/>
      <c r="EFE505" s="755"/>
      <c r="EFF505" s="755"/>
      <c r="EFG505" s="755"/>
      <c r="EFH505" s="755"/>
      <c r="EFI505" s="755"/>
      <c r="EFJ505" s="755"/>
      <c r="EFK505" s="755"/>
      <c r="EFL505" s="755"/>
      <c r="EFM505" s="755"/>
      <c r="EFN505" s="755"/>
      <c r="EFO505" s="755"/>
      <c r="EFP505" s="755"/>
      <c r="EFQ505" s="755"/>
      <c r="EFR505" s="755"/>
      <c r="EFS505" s="755"/>
      <c r="EFT505" s="755"/>
      <c r="EFU505" s="755"/>
      <c r="EFV505" s="755"/>
      <c r="EFW505" s="755"/>
      <c r="EFX505" s="755"/>
      <c r="EFY505" s="755"/>
      <c r="EFZ505" s="755"/>
      <c r="EGA505" s="755"/>
      <c r="EGB505" s="755"/>
      <c r="EGC505" s="755"/>
      <c r="EGD505" s="755"/>
      <c r="EGE505" s="755"/>
      <c r="EGF505" s="755"/>
      <c r="EGG505" s="755"/>
      <c r="EGH505" s="755"/>
      <c r="EGI505" s="755"/>
      <c r="EGJ505" s="755"/>
      <c r="EGK505" s="755"/>
      <c r="EGL505" s="755"/>
      <c r="EGM505" s="755"/>
      <c r="EGN505" s="755"/>
      <c r="EGO505" s="755"/>
      <c r="EGP505" s="755"/>
      <c r="EGQ505" s="755"/>
      <c r="EGR505" s="755"/>
      <c r="EGS505" s="755"/>
      <c r="EGT505" s="755"/>
      <c r="EGU505" s="755"/>
      <c r="EGV505" s="755"/>
      <c r="EGW505" s="755"/>
      <c r="EGX505" s="755"/>
      <c r="EGY505" s="755"/>
      <c r="EGZ505" s="755"/>
      <c r="EHA505" s="755"/>
      <c r="EHB505" s="755"/>
      <c r="EHC505" s="755"/>
      <c r="EHD505" s="755"/>
      <c r="EHE505" s="755"/>
      <c r="EHF505" s="755"/>
      <c r="EHG505" s="755"/>
      <c r="EHH505" s="755"/>
      <c r="EHI505" s="755"/>
      <c r="EHJ505" s="755"/>
      <c r="EHK505" s="755"/>
      <c r="EHL505" s="755"/>
      <c r="EHM505" s="755"/>
      <c r="EHN505" s="755"/>
      <c r="EHO505" s="755"/>
      <c r="EHP505" s="755"/>
      <c r="EHQ505" s="755"/>
      <c r="EHR505" s="755"/>
      <c r="EHS505" s="755"/>
      <c r="EHT505" s="755"/>
      <c r="EHU505" s="755"/>
      <c r="EHV505" s="755"/>
      <c r="EHW505" s="755"/>
      <c r="EHX505" s="755"/>
      <c r="EHY505" s="755"/>
      <c r="EHZ505" s="755"/>
      <c r="EIA505" s="755"/>
      <c r="EIB505" s="755"/>
      <c r="EIC505" s="755"/>
      <c r="EID505" s="755"/>
      <c r="EIE505" s="755"/>
      <c r="EIF505" s="755"/>
      <c r="EIG505" s="755"/>
      <c r="EIH505" s="755"/>
      <c r="EII505" s="755"/>
      <c r="EIJ505" s="755"/>
      <c r="EIK505" s="755"/>
      <c r="EIL505" s="755"/>
      <c r="EIM505" s="755"/>
      <c r="EIN505" s="755"/>
      <c r="EIO505" s="755"/>
      <c r="EIP505" s="755"/>
      <c r="EIQ505" s="755"/>
      <c r="EIR505" s="755"/>
      <c r="EIS505" s="755"/>
      <c r="EIT505" s="755"/>
      <c r="EIU505" s="755"/>
      <c r="EIV505" s="755"/>
      <c r="EIW505" s="755"/>
      <c r="EIX505" s="755"/>
      <c r="EIY505" s="755"/>
      <c r="EIZ505" s="755"/>
      <c r="EJA505" s="755"/>
      <c r="EJB505" s="755"/>
      <c r="EJC505" s="755"/>
      <c r="EJD505" s="755"/>
      <c r="EJE505" s="755"/>
      <c r="EJF505" s="755"/>
      <c r="EJG505" s="755"/>
      <c r="EJH505" s="755"/>
      <c r="EJI505" s="755"/>
      <c r="EJJ505" s="755"/>
      <c r="EJK505" s="755"/>
      <c r="EJL505" s="755"/>
      <c r="EJM505" s="755"/>
      <c r="EJN505" s="755"/>
      <c r="EJO505" s="755"/>
      <c r="EJP505" s="755"/>
      <c r="EJQ505" s="755"/>
      <c r="EJR505" s="755"/>
      <c r="EJS505" s="755"/>
      <c r="EJT505" s="755"/>
      <c r="EJU505" s="755"/>
      <c r="EJV505" s="755"/>
      <c r="EJW505" s="755"/>
      <c r="EJX505" s="755"/>
      <c r="EJY505" s="755"/>
      <c r="EJZ505" s="755"/>
      <c r="EKA505" s="755"/>
      <c r="EKB505" s="755"/>
      <c r="EKC505" s="755"/>
      <c r="EKD505" s="755"/>
      <c r="EKE505" s="755"/>
      <c r="EKF505" s="755"/>
      <c r="EKG505" s="755"/>
      <c r="EKH505" s="755"/>
      <c r="EKI505" s="755"/>
      <c r="EKJ505" s="755"/>
      <c r="EKK505" s="755"/>
      <c r="EKL505" s="755"/>
      <c r="EKM505" s="755"/>
      <c r="EKN505" s="755"/>
      <c r="EKO505" s="755"/>
      <c r="EKP505" s="755"/>
      <c r="EKQ505" s="755"/>
      <c r="EKR505" s="755"/>
      <c r="EKS505" s="755"/>
      <c r="EKT505" s="755"/>
      <c r="EKU505" s="755"/>
      <c r="EKV505" s="755"/>
      <c r="EKW505" s="755"/>
      <c r="EKX505" s="755"/>
      <c r="EKY505" s="755"/>
      <c r="EKZ505" s="755"/>
      <c r="ELA505" s="755"/>
      <c r="ELB505" s="755"/>
      <c r="ELC505" s="755"/>
      <c r="ELD505" s="755"/>
      <c r="ELE505" s="755"/>
      <c r="ELF505" s="755"/>
      <c r="ELG505" s="755"/>
      <c r="ELH505" s="755"/>
      <c r="ELI505" s="755"/>
      <c r="ELJ505" s="755"/>
      <c r="ELK505" s="755"/>
      <c r="ELL505" s="755"/>
      <c r="ELM505" s="755"/>
      <c r="ELN505" s="755"/>
      <c r="ELO505" s="755"/>
      <c r="ELP505" s="755"/>
      <c r="ELQ505" s="755"/>
      <c r="ELR505" s="755"/>
      <c r="ELS505" s="755"/>
      <c r="ELT505" s="755"/>
      <c r="ELU505" s="755"/>
      <c r="ELV505" s="755"/>
      <c r="ELW505" s="755"/>
      <c r="ELX505" s="755"/>
      <c r="ELY505" s="755"/>
      <c r="ELZ505" s="755"/>
      <c r="EMA505" s="755"/>
      <c r="EMB505" s="755"/>
      <c r="EMC505" s="755"/>
      <c r="EMD505" s="755"/>
      <c r="EME505" s="755"/>
      <c r="EMF505" s="755"/>
      <c r="EMG505" s="755"/>
      <c r="EMH505" s="755"/>
      <c r="EMI505" s="755"/>
      <c r="EMJ505" s="755"/>
      <c r="EMK505" s="755"/>
      <c r="EML505" s="755"/>
      <c r="EMM505" s="755"/>
      <c r="EMN505" s="755"/>
      <c r="EMO505" s="755"/>
      <c r="EMP505" s="755"/>
      <c r="EMQ505" s="755"/>
      <c r="EMR505" s="755"/>
      <c r="EMS505" s="755"/>
      <c r="EMT505" s="755"/>
      <c r="EMU505" s="755"/>
      <c r="EMV505" s="755"/>
      <c r="EMW505" s="755"/>
      <c r="EMX505" s="755"/>
      <c r="EMY505" s="755"/>
      <c r="EMZ505" s="755"/>
      <c r="ENA505" s="755"/>
      <c r="ENB505" s="755"/>
      <c r="ENC505" s="755"/>
      <c r="END505" s="755"/>
      <c r="ENE505" s="755"/>
      <c r="ENF505" s="755"/>
      <c r="ENG505" s="755"/>
      <c r="ENH505" s="755"/>
      <c r="ENI505" s="755"/>
      <c r="ENJ505" s="755"/>
      <c r="ENK505" s="755"/>
      <c r="ENL505" s="755"/>
      <c r="ENM505" s="755"/>
      <c r="ENN505" s="755"/>
      <c r="ENO505" s="755"/>
      <c r="ENP505" s="755"/>
      <c r="ENQ505" s="755"/>
      <c r="ENR505" s="755"/>
      <c r="ENS505" s="755"/>
      <c r="ENT505" s="755"/>
      <c r="ENU505" s="755"/>
      <c r="ENV505" s="755"/>
      <c r="ENW505" s="755"/>
      <c r="ENX505" s="755"/>
      <c r="ENY505" s="755"/>
      <c r="ENZ505" s="755"/>
      <c r="EOA505" s="755"/>
      <c r="EOB505" s="755"/>
      <c r="EOC505" s="755"/>
      <c r="EOD505" s="755"/>
      <c r="EOE505" s="755"/>
      <c r="EOF505" s="755"/>
      <c r="EOG505" s="755"/>
      <c r="EOH505" s="755"/>
      <c r="EOI505" s="755"/>
      <c r="EOJ505" s="755"/>
      <c r="EOK505" s="755"/>
      <c r="EOL505" s="755"/>
      <c r="EOM505" s="755"/>
      <c r="EON505" s="755"/>
      <c r="EOO505" s="755"/>
      <c r="EOP505" s="755"/>
      <c r="EOQ505" s="755"/>
      <c r="EOR505" s="755"/>
      <c r="EOS505" s="755"/>
      <c r="EOT505" s="755"/>
      <c r="EOU505" s="755"/>
      <c r="EOV505" s="755"/>
      <c r="EOW505" s="755"/>
      <c r="EOX505" s="755"/>
      <c r="EOY505" s="755"/>
      <c r="EOZ505" s="755"/>
      <c r="EPA505" s="755"/>
      <c r="EPB505" s="755"/>
      <c r="EPC505" s="755"/>
      <c r="EPD505" s="755"/>
      <c r="EPE505" s="755"/>
      <c r="EPF505" s="755"/>
      <c r="EPG505" s="755"/>
      <c r="EPH505" s="755"/>
      <c r="EPI505" s="755"/>
      <c r="EPJ505" s="755"/>
      <c r="EPK505" s="755"/>
      <c r="EPL505" s="755"/>
      <c r="EPM505" s="755"/>
      <c r="EPN505" s="755"/>
      <c r="EPO505" s="755"/>
      <c r="EPP505" s="755"/>
      <c r="EPQ505" s="755"/>
      <c r="EPR505" s="755"/>
      <c r="EPS505" s="755"/>
      <c r="EPT505" s="755"/>
      <c r="EPU505" s="755"/>
      <c r="EPV505" s="755"/>
      <c r="EPW505" s="755"/>
      <c r="EPX505" s="755"/>
      <c r="EPY505" s="755"/>
      <c r="EPZ505" s="755"/>
      <c r="EQA505" s="755"/>
      <c r="EQB505" s="755"/>
      <c r="EQC505" s="755"/>
      <c r="EQD505" s="755"/>
      <c r="EQE505" s="755"/>
      <c r="EQF505" s="755"/>
      <c r="EQG505" s="755"/>
      <c r="EQH505" s="755"/>
      <c r="EQI505" s="755"/>
      <c r="EQJ505" s="755"/>
      <c r="EQK505" s="755"/>
      <c r="EQL505" s="755"/>
      <c r="EQM505" s="755"/>
      <c r="EQN505" s="755"/>
      <c r="EQO505" s="755"/>
      <c r="EQP505" s="755"/>
      <c r="EQQ505" s="755"/>
      <c r="EQR505" s="755"/>
      <c r="EQS505" s="755"/>
      <c r="EQT505" s="755"/>
      <c r="EQU505" s="755"/>
      <c r="EQV505" s="755"/>
      <c r="EQW505" s="755"/>
      <c r="EQX505" s="755"/>
      <c r="EQY505" s="755"/>
      <c r="EQZ505" s="755"/>
      <c r="ERA505" s="755"/>
      <c r="ERB505" s="755"/>
      <c r="ERC505" s="755"/>
      <c r="ERD505" s="755"/>
      <c r="ERE505" s="755"/>
      <c r="ERF505" s="755"/>
      <c r="ERG505" s="755"/>
      <c r="ERH505" s="755"/>
      <c r="ERI505" s="755"/>
      <c r="ERJ505" s="755"/>
      <c r="ERK505" s="755"/>
      <c r="ERL505" s="755"/>
      <c r="ERM505" s="755"/>
      <c r="ERN505" s="755"/>
      <c r="ERO505" s="755"/>
      <c r="ERP505" s="755"/>
      <c r="ERQ505" s="755"/>
      <c r="ERR505" s="755"/>
      <c r="ERS505" s="755"/>
      <c r="ERT505" s="755"/>
      <c r="ERU505" s="755"/>
      <c r="ERV505" s="755"/>
      <c r="ERW505" s="755"/>
      <c r="ERX505" s="755"/>
      <c r="ERY505" s="755"/>
      <c r="ERZ505" s="755"/>
      <c r="ESA505" s="755"/>
      <c r="ESB505" s="755"/>
      <c r="ESC505" s="755"/>
      <c r="ESD505" s="755"/>
      <c r="ESE505" s="755"/>
      <c r="ESF505" s="755"/>
      <c r="ESG505" s="755"/>
      <c r="ESH505" s="755"/>
      <c r="ESI505" s="755"/>
      <c r="ESJ505" s="755"/>
      <c r="ESK505" s="755"/>
      <c r="ESL505" s="755"/>
      <c r="ESM505" s="755"/>
      <c r="ESN505" s="755"/>
      <c r="ESO505" s="755"/>
      <c r="ESP505" s="755"/>
      <c r="ESQ505" s="755"/>
      <c r="ESR505" s="755"/>
      <c r="ESS505" s="755"/>
      <c r="EST505" s="755"/>
      <c r="ESU505" s="755"/>
      <c r="ESV505" s="755"/>
      <c r="ESW505" s="755"/>
      <c r="ESX505" s="755"/>
      <c r="ESY505" s="755"/>
      <c r="ESZ505" s="755"/>
      <c r="ETA505" s="755"/>
      <c r="ETB505" s="755"/>
      <c r="ETC505" s="755"/>
      <c r="ETD505" s="755"/>
      <c r="ETE505" s="755"/>
      <c r="ETF505" s="755"/>
      <c r="ETG505" s="755"/>
      <c r="ETH505" s="755"/>
      <c r="ETI505" s="755"/>
      <c r="ETJ505" s="755"/>
      <c r="ETK505" s="755"/>
      <c r="ETL505" s="755"/>
      <c r="ETM505" s="755"/>
      <c r="ETN505" s="755"/>
      <c r="ETO505" s="755"/>
      <c r="ETP505" s="755"/>
      <c r="ETQ505" s="755"/>
      <c r="ETR505" s="755"/>
      <c r="ETS505" s="755"/>
      <c r="ETT505" s="755"/>
      <c r="ETU505" s="755"/>
      <c r="ETV505" s="755"/>
      <c r="ETW505" s="755"/>
      <c r="ETX505" s="755"/>
      <c r="ETY505" s="755"/>
      <c r="ETZ505" s="755"/>
      <c r="EUA505" s="755"/>
      <c r="EUB505" s="755"/>
      <c r="EUC505" s="755"/>
      <c r="EUD505" s="755"/>
      <c r="EUE505" s="755"/>
      <c r="EUF505" s="755"/>
      <c r="EUG505" s="755"/>
      <c r="EUH505" s="755"/>
      <c r="EUI505" s="755"/>
      <c r="EUJ505" s="755"/>
      <c r="EUK505" s="755"/>
      <c r="EUL505" s="755"/>
      <c r="EUM505" s="755"/>
      <c r="EUN505" s="755"/>
      <c r="EUO505" s="755"/>
      <c r="EUP505" s="755"/>
      <c r="EUQ505" s="755"/>
      <c r="EUR505" s="755"/>
      <c r="EUS505" s="755"/>
      <c r="EUT505" s="755"/>
      <c r="EUU505" s="755"/>
      <c r="EUV505" s="755"/>
      <c r="EUW505" s="755"/>
      <c r="EUX505" s="755"/>
      <c r="EUY505" s="755"/>
      <c r="EUZ505" s="755"/>
      <c r="EVA505" s="755"/>
      <c r="EVB505" s="755"/>
      <c r="EVC505" s="755"/>
      <c r="EVD505" s="755"/>
      <c r="EVE505" s="755"/>
      <c r="EVF505" s="755"/>
      <c r="EVG505" s="755"/>
      <c r="EVH505" s="755"/>
      <c r="EVI505" s="755"/>
      <c r="EVJ505" s="755"/>
      <c r="EVK505" s="755"/>
      <c r="EVL505" s="755"/>
      <c r="EVM505" s="755"/>
      <c r="EVN505" s="755"/>
      <c r="EVO505" s="755"/>
      <c r="EVP505" s="755"/>
      <c r="EVQ505" s="755"/>
      <c r="EVR505" s="755"/>
      <c r="EVS505" s="755"/>
      <c r="EVT505" s="755"/>
      <c r="EVU505" s="755"/>
      <c r="EVV505" s="755"/>
      <c r="EVW505" s="755"/>
      <c r="EVX505" s="755"/>
      <c r="EVY505" s="755"/>
      <c r="EVZ505" s="755"/>
      <c r="EWA505" s="755"/>
      <c r="EWB505" s="755"/>
      <c r="EWC505" s="755"/>
      <c r="EWD505" s="755"/>
      <c r="EWE505" s="755"/>
      <c r="EWF505" s="755"/>
      <c r="EWG505" s="755"/>
      <c r="EWH505" s="755"/>
      <c r="EWI505" s="755"/>
      <c r="EWJ505" s="755"/>
      <c r="EWK505" s="755"/>
      <c r="EWL505" s="755"/>
      <c r="EWM505" s="755"/>
      <c r="EWN505" s="755"/>
      <c r="EWO505" s="755"/>
      <c r="EWP505" s="755"/>
      <c r="EWQ505" s="755"/>
      <c r="EWR505" s="755"/>
      <c r="EWS505" s="755"/>
      <c r="EWT505" s="755"/>
      <c r="EWU505" s="755"/>
      <c r="EWV505" s="755"/>
      <c r="EWW505" s="755"/>
      <c r="EWX505" s="755"/>
      <c r="EWY505" s="755"/>
      <c r="EWZ505" s="755"/>
      <c r="EXA505" s="755"/>
      <c r="EXB505" s="755"/>
      <c r="EXC505" s="755"/>
      <c r="EXD505" s="755"/>
      <c r="EXE505" s="755"/>
      <c r="EXF505" s="755"/>
      <c r="EXG505" s="755"/>
      <c r="EXH505" s="755"/>
      <c r="EXI505" s="755"/>
      <c r="EXJ505" s="755"/>
      <c r="EXK505" s="755"/>
      <c r="EXL505" s="755"/>
      <c r="EXM505" s="755"/>
      <c r="EXN505" s="755"/>
      <c r="EXO505" s="755"/>
      <c r="EXP505" s="755"/>
      <c r="EXQ505" s="755"/>
      <c r="EXR505" s="755"/>
      <c r="EXS505" s="755"/>
      <c r="EXT505" s="755"/>
      <c r="EXU505" s="755"/>
      <c r="EXV505" s="755"/>
      <c r="EXW505" s="755"/>
      <c r="EXX505" s="755"/>
      <c r="EXY505" s="755"/>
      <c r="EXZ505" s="755"/>
      <c r="EYA505" s="755"/>
      <c r="EYB505" s="755"/>
      <c r="EYC505" s="755"/>
      <c r="EYD505" s="755"/>
      <c r="EYE505" s="755"/>
      <c r="EYF505" s="755"/>
      <c r="EYG505" s="755"/>
      <c r="EYH505" s="755"/>
      <c r="EYI505" s="755"/>
      <c r="EYJ505" s="755"/>
      <c r="EYK505" s="755"/>
      <c r="EYL505" s="755"/>
      <c r="EYM505" s="755"/>
      <c r="EYN505" s="755"/>
      <c r="EYO505" s="755"/>
      <c r="EYP505" s="755"/>
      <c r="EYQ505" s="755"/>
      <c r="EYR505" s="755"/>
      <c r="EYS505" s="755"/>
      <c r="EYT505" s="755"/>
      <c r="EYU505" s="755"/>
      <c r="EYV505" s="755"/>
      <c r="EYW505" s="755"/>
      <c r="EYX505" s="755"/>
      <c r="EYY505" s="755"/>
      <c r="EYZ505" s="755"/>
      <c r="EZA505" s="755"/>
      <c r="EZB505" s="755"/>
      <c r="EZC505" s="755"/>
      <c r="EZD505" s="755"/>
      <c r="EZE505" s="755"/>
      <c r="EZF505" s="755"/>
      <c r="EZG505" s="755"/>
      <c r="EZH505" s="755"/>
      <c r="EZI505" s="755"/>
      <c r="EZJ505" s="755"/>
      <c r="EZK505" s="755"/>
      <c r="EZL505" s="755"/>
      <c r="EZM505" s="755"/>
      <c r="EZN505" s="755"/>
      <c r="EZO505" s="755"/>
      <c r="EZP505" s="755"/>
      <c r="EZQ505" s="755"/>
      <c r="EZR505" s="755"/>
      <c r="EZS505" s="755"/>
      <c r="EZT505" s="755"/>
      <c r="EZU505" s="755"/>
      <c r="EZV505" s="755"/>
      <c r="EZW505" s="755"/>
      <c r="EZX505" s="755"/>
      <c r="EZY505" s="755"/>
      <c r="EZZ505" s="755"/>
      <c r="FAA505" s="755"/>
      <c r="FAB505" s="755"/>
      <c r="FAC505" s="755"/>
      <c r="FAD505" s="755"/>
      <c r="FAE505" s="755"/>
      <c r="FAF505" s="755"/>
      <c r="FAG505" s="755"/>
      <c r="FAH505" s="755"/>
      <c r="FAI505" s="755"/>
      <c r="FAJ505" s="755"/>
      <c r="FAK505" s="755"/>
      <c r="FAL505" s="755"/>
      <c r="FAM505" s="755"/>
      <c r="FAN505" s="755"/>
      <c r="FAO505" s="755"/>
      <c r="FAP505" s="755"/>
      <c r="FAQ505" s="755"/>
      <c r="FAR505" s="755"/>
      <c r="FAS505" s="755"/>
      <c r="FAT505" s="755"/>
      <c r="FAU505" s="755"/>
      <c r="FAV505" s="755"/>
      <c r="FAW505" s="755"/>
      <c r="FAX505" s="755"/>
      <c r="FAY505" s="755"/>
      <c r="FAZ505" s="755"/>
      <c r="FBA505" s="755"/>
      <c r="FBB505" s="755"/>
      <c r="FBC505" s="755"/>
      <c r="FBD505" s="755"/>
      <c r="FBE505" s="755"/>
      <c r="FBF505" s="755"/>
      <c r="FBG505" s="755"/>
      <c r="FBH505" s="755"/>
      <c r="FBI505" s="755"/>
      <c r="FBJ505" s="755"/>
      <c r="FBK505" s="755"/>
      <c r="FBL505" s="755"/>
      <c r="FBM505" s="755"/>
      <c r="FBN505" s="755"/>
      <c r="FBO505" s="755"/>
      <c r="FBP505" s="755"/>
      <c r="FBQ505" s="755"/>
      <c r="FBR505" s="755"/>
      <c r="FBS505" s="755"/>
      <c r="FBT505" s="755"/>
      <c r="FBU505" s="755"/>
      <c r="FBV505" s="755"/>
      <c r="FBW505" s="755"/>
      <c r="FBX505" s="755"/>
      <c r="FBY505" s="755"/>
      <c r="FBZ505" s="755"/>
      <c r="FCA505" s="755"/>
      <c r="FCB505" s="755"/>
      <c r="FCC505" s="755"/>
      <c r="FCD505" s="755"/>
      <c r="FCE505" s="755"/>
      <c r="FCF505" s="755"/>
      <c r="FCG505" s="755"/>
      <c r="FCH505" s="755"/>
      <c r="FCI505" s="755"/>
      <c r="FCJ505" s="755"/>
      <c r="FCK505" s="755"/>
      <c r="FCL505" s="755"/>
      <c r="FCM505" s="755"/>
      <c r="FCN505" s="755"/>
      <c r="FCO505" s="755"/>
      <c r="FCP505" s="755"/>
      <c r="FCQ505" s="755"/>
      <c r="FCR505" s="755"/>
      <c r="FCS505" s="755"/>
      <c r="FCT505" s="755"/>
      <c r="FCU505" s="755"/>
      <c r="FCV505" s="755"/>
      <c r="FCW505" s="755"/>
      <c r="FCX505" s="755"/>
      <c r="FCY505" s="755"/>
      <c r="FCZ505" s="755"/>
      <c r="FDA505" s="755"/>
      <c r="FDB505" s="755"/>
      <c r="FDC505" s="755"/>
      <c r="FDD505" s="755"/>
      <c r="FDE505" s="755"/>
      <c r="FDF505" s="755"/>
      <c r="FDG505" s="755"/>
      <c r="FDH505" s="755"/>
      <c r="FDI505" s="755"/>
      <c r="FDJ505" s="755"/>
      <c r="FDK505" s="755"/>
      <c r="FDL505" s="755"/>
      <c r="FDM505" s="755"/>
      <c r="FDN505" s="755"/>
      <c r="FDO505" s="755"/>
      <c r="FDP505" s="755"/>
      <c r="FDQ505" s="755"/>
      <c r="FDR505" s="755"/>
      <c r="FDS505" s="755"/>
      <c r="FDT505" s="755"/>
      <c r="FDU505" s="755"/>
      <c r="FDV505" s="755"/>
      <c r="FDW505" s="755"/>
      <c r="FDX505" s="755"/>
      <c r="FDY505" s="755"/>
      <c r="FDZ505" s="755"/>
      <c r="FEA505" s="755"/>
      <c r="FEB505" s="755"/>
      <c r="FEC505" s="755"/>
      <c r="FED505" s="755"/>
      <c r="FEE505" s="755"/>
      <c r="FEF505" s="755"/>
      <c r="FEG505" s="755"/>
      <c r="FEH505" s="755"/>
      <c r="FEI505" s="755"/>
      <c r="FEJ505" s="755"/>
      <c r="FEK505" s="755"/>
      <c r="FEL505" s="755"/>
      <c r="FEM505" s="755"/>
      <c r="FEN505" s="755"/>
      <c r="FEO505" s="755"/>
      <c r="FEP505" s="755"/>
      <c r="FEQ505" s="755"/>
      <c r="FER505" s="755"/>
      <c r="FES505" s="755"/>
      <c r="FET505" s="755"/>
      <c r="FEU505" s="755"/>
      <c r="FEV505" s="755"/>
      <c r="FEW505" s="755"/>
      <c r="FEX505" s="755"/>
      <c r="FEY505" s="755"/>
      <c r="FEZ505" s="755"/>
      <c r="FFA505" s="755"/>
      <c r="FFB505" s="755"/>
      <c r="FFC505" s="755"/>
      <c r="FFD505" s="755"/>
      <c r="FFE505" s="755"/>
      <c r="FFF505" s="755"/>
      <c r="FFG505" s="755"/>
      <c r="FFH505" s="755"/>
      <c r="FFI505" s="755"/>
      <c r="FFJ505" s="755"/>
      <c r="FFK505" s="755"/>
      <c r="FFL505" s="755"/>
      <c r="FFM505" s="755"/>
      <c r="FFN505" s="755"/>
      <c r="FFO505" s="755"/>
      <c r="FFP505" s="755"/>
      <c r="FFQ505" s="755"/>
      <c r="FFR505" s="755"/>
      <c r="FFS505" s="755"/>
      <c r="FFT505" s="755"/>
      <c r="FFU505" s="755"/>
      <c r="FFV505" s="755"/>
      <c r="FFW505" s="755"/>
      <c r="FFX505" s="755"/>
      <c r="FFY505" s="755"/>
      <c r="FFZ505" s="755"/>
      <c r="FGA505" s="755"/>
      <c r="FGB505" s="755"/>
      <c r="FGC505" s="755"/>
      <c r="FGD505" s="755"/>
      <c r="FGE505" s="755"/>
      <c r="FGF505" s="755"/>
      <c r="FGG505" s="755"/>
      <c r="FGH505" s="755"/>
      <c r="FGI505" s="755"/>
      <c r="FGJ505" s="755"/>
      <c r="FGK505" s="755"/>
      <c r="FGL505" s="755"/>
      <c r="FGM505" s="755"/>
      <c r="FGN505" s="755"/>
      <c r="FGO505" s="755"/>
      <c r="FGP505" s="755"/>
      <c r="FGQ505" s="755"/>
      <c r="FGR505" s="755"/>
      <c r="FGS505" s="755"/>
      <c r="FGT505" s="755"/>
      <c r="FGU505" s="755"/>
      <c r="FGV505" s="755"/>
      <c r="FGW505" s="755"/>
      <c r="FGX505" s="755"/>
      <c r="FGY505" s="755"/>
      <c r="FGZ505" s="755"/>
      <c r="FHA505" s="755"/>
      <c r="FHB505" s="755"/>
      <c r="FHC505" s="755"/>
      <c r="FHD505" s="755"/>
      <c r="FHE505" s="755"/>
      <c r="FHF505" s="755"/>
      <c r="FHG505" s="755"/>
      <c r="FHH505" s="755"/>
      <c r="FHI505" s="755"/>
      <c r="FHJ505" s="755"/>
      <c r="FHK505" s="755"/>
      <c r="FHL505" s="755"/>
      <c r="FHM505" s="755"/>
      <c r="FHN505" s="755"/>
      <c r="FHO505" s="755"/>
      <c r="FHP505" s="755"/>
      <c r="FHQ505" s="755"/>
      <c r="FHR505" s="755"/>
      <c r="FHS505" s="755"/>
      <c r="FHT505" s="755"/>
      <c r="FHU505" s="755"/>
      <c r="FHV505" s="755"/>
      <c r="FHW505" s="755"/>
      <c r="FHX505" s="755"/>
      <c r="FHY505" s="755"/>
      <c r="FHZ505" s="755"/>
      <c r="FIA505" s="755"/>
      <c r="FIB505" s="755"/>
      <c r="FIC505" s="755"/>
      <c r="FID505" s="755"/>
      <c r="FIE505" s="755"/>
      <c r="FIF505" s="755"/>
      <c r="FIG505" s="755"/>
      <c r="FIH505" s="755"/>
      <c r="FII505" s="755"/>
      <c r="FIJ505" s="755"/>
      <c r="FIK505" s="755"/>
      <c r="FIL505" s="755"/>
      <c r="FIM505" s="755"/>
      <c r="FIN505" s="755"/>
      <c r="FIO505" s="755"/>
      <c r="FIP505" s="755"/>
      <c r="FIQ505" s="755"/>
      <c r="FIR505" s="755"/>
      <c r="FIS505" s="755"/>
      <c r="FIT505" s="755"/>
      <c r="FIU505" s="755"/>
      <c r="FIV505" s="755"/>
      <c r="FIW505" s="755"/>
      <c r="FIX505" s="755"/>
      <c r="FIY505" s="755"/>
      <c r="FIZ505" s="755"/>
      <c r="FJA505" s="755"/>
      <c r="FJB505" s="755"/>
      <c r="FJC505" s="755"/>
      <c r="FJD505" s="755"/>
      <c r="FJE505" s="755"/>
      <c r="FJF505" s="755"/>
      <c r="FJG505" s="755"/>
      <c r="FJH505" s="755"/>
      <c r="FJI505" s="755"/>
      <c r="FJJ505" s="755"/>
      <c r="FJK505" s="755"/>
      <c r="FJL505" s="755"/>
      <c r="FJM505" s="755"/>
      <c r="FJN505" s="755"/>
      <c r="FJO505" s="755"/>
      <c r="FJP505" s="755"/>
      <c r="FJQ505" s="755"/>
      <c r="FJR505" s="755"/>
      <c r="FJS505" s="755"/>
      <c r="FJT505" s="755"/>
      <c r="FJU505" s="755"/>
      <c r="FJV505" s="755"/>
      <c r="FJW505" s="755"/>
      <c r="FJX505" s="755"/>
      <c r="FJY505" s="755"/>
      <c r="FJZ505" s="755"/>
      <c r="FKA505" s="755"/>
      <c r="FKB505" s="755"/>
      <c r="FKC505" s="755"/>
      <c r="FKD505" s="755"/>
      <c r="FKE505" s="755"/>
      <c r="FKF505" s="755"/>
      <c r="FKG505" s="755"/>
      <c r="FKH505" s="755"/>
      <c r="FKI505" s="755"/>
      <c r="FKJ505" s="755"/>
      <c r="FKK505" s="755"/>
      <c r="FKL505" s="755"/>
      <c r="FKM505" s="755"/>
      <c r="FKN505" s="755"/>
      <c r="FKO505" s="755"/>
      <c r="FKP505" s="755"/>
      <c r="FKQ505" s="755"/>
      <c r="FKR505" s="755"/>
      <c r="FKS505" s="755"/>
      <c r="FKT505" s="755"/>
      <c r="FKU505" s="755"/>
      <c r="FKV505" s="755"/>
      <c r="FKW505" s="755"/>
      <c r="FKX505" s="755"/>
      <c r="FKY505" s="755"/>
      <c r="FKZ505" s="755"/>
      <c r="FLA505" s="755"/>
      <c r="FLB505" s="755"/>
      <c r="FLC505" s="755"/>
      <c r="FLD505" s="755"/>
      <c r="FLE505" s="755"/>
      <c r="FLF505" s="755"/>
      <c r="FLG505" s="755"/>
      <c r="FLH505" s="755"/>
      <c r="FLI505" s="755"/>
      <c r="FLJ505" s="755"/>
      <c r="FLK505" s="755"/>
      <c r="FLL505" s="755"/>
      <c r="FLM505" s="755"/>
      <c r="FLN505" s="755"/>
      <c r="FLO505" s="755"/>
      <c r="FLP505" s="755"/>
      <c r="FLQ505" s="755"/>
      <c r="FLR505" s="755"/>
      <c r="FLS505" s="755"/>
      <c r="FLT505" s="755"/>
      <c r="FLU505" s="755"/>
      <c r="FLV505" s="755"/>
      <c r="FLW505" s="755"/>
      <c r="FLX505" s="755"/>
      <c r="FLY505" s="755"/>
      <c r="FLZ505" s="755"/>
      <c r="FMA505" s="755"/>
      <c r="FMB505" s="755"/>
      <c r="FMC505" s="755"/>
      <c r="FMD505" s="755"/>
      <c r="FME505" s="755"/>
      <c r="FMF505" s="755"/>
      <c r="FMG505" s="755"/>
      <c r="FMH505" s="755"/>
      <c r="FMI505" s="755"/>
      <c r="FMJ505" s="755"/>
      <c r="FMK505" s="755"/>
      <c r="FML505" s="755"/>
      <c r="FMM505" s="755"/>
      <c r="FMN505" s="755"/>
      <c r="FMO505" s="755"/>
      <c r="FMP505" s="755"/>
      <c r="FMQ505" s="755"/>
      <c r="FMR505" s="755"/>
      <c r="FMS505" s="755"/>
      <c r="FMT505" s="755"/>
      <c r="FMU505" s="755"/>
      <c r="FMV505" s="755"/>
      <c r="FMW505" s="755"/>
      <c r="FMX505" s="755"/>
      <c r="FMY505" s="755"/>
      <c r="FMZ505" s="755"/>
      <c r="FNA505" s="755"/>
      <c r="FNB505" s="755"/>
      <c r="FNC505" s="755"/>
      <c r="FND505" s="755"/>
      <c r="FNE505" s="755"/>
      <c r="FNF505" s="755"/>
      <c r="FNG505" s="755"/>
      <c r="FNH505" s="755"/>
      <c r="FNI505" s="755"/>
      <c r="FNJ505" s="755"/>
      <c r="FNK505" s="755"/>
      <c r="FNL505" s="755"/>
      <c r="FNM505" s="755"/>
      <c r="FNN505" s="755"/>
      <c r="FNO505" s="755"/>
      <c r="FNP505" s="755"/>
      <c r="FNQ505" s="755"/>
      <c r="FNR505" s="755"/>
      <c r="FNS505" s="755"/>
      <c r="FNT505" s="755"/>
      <c r="FNU505" s="755"/>
      <c r="FNV505" s="755"/>
      <c r="FNW505" s="755"/>
      <c r="FNX505" s="755"/>
      <c r="FNY505" s="755"/>
      <c r="FNZ505" s="755"/>
      <c r="FOA505" s="755"/>
      <c r="FOB505" s="755"/>
      <c r="FOC505" s="755"/>
      <c r="FOD505" s="755"/>
      <c r="FOE505" s="755"/>
      <c r="FOF505" s="755"/>
      <c r="FOG505" s="755"/>
      <c r="FOH505" s="755"/>
      <c r="FOI505" s="755"/>
      <c r="FOJ505" s="755"/>
      <c r="FOK505" s="755"/>
      <c r="FOL505" s="755"/>
      <c r="FOM505" s="755"/>
      <c r="FON505" s="755"/>
      <c r="FOO505" s="755"/>
      <c r="FOP505" s="755"/>
      <c r="FOQ505" s="755"/>
      <c r="FOR505" s="755"/>
      <c r="FOS505" s="755"/>
      <c r="FOT505" s="755"/>
      <c r="FOU505" s="755"/>
      <c r="FOV505" s="755"/>
      <c r="FOW505" s="755"/>
      <c r="FOX505" s="755"/>
      <c r="FOY505" s="755"/>
      <c r="FOZ505" s="755"/>
      <c r="FPA505" s="755"/>
      <c r="FPB505" s="755"/>
      <c r="FPC505" s="755"/>
      <c r="FPD505" s="755"/>
      <c r="FPE505" s="755"/>
      <c r="FPF505" s="755"/>
      <c r="FPG505" s="755"/>
      <c r="FPH505" s="755"/>
      <c r="FPI505" s="755"/>
      <c r="FPJ505" s="755"/>
      <c r="FPK505" s="755"/>
      <c r="FPL505" s="755"/>
      <c r="FPM505" s="755"/>
      <c r="FPN505" s="755"/>
      <c r="FPO505" s="755"/>
      <c r="FPP505" s="755"/>
      <c r="FPQ505" s="755"/>
      <c r="FPR505" s="755"/>
      <c r="FPS505" s="755"/>
      <c r="FPT505" s="755"/>
      <c r="FPU505" s="755"/>
      <c r="FPV505" s="755"/>
      <c r="FPW505" s="755"/>
      <c r="FPX505" s="755"/>
      <c r="FPY505" s="755"/>
      <c r="FPZ505" s="755"/>
      <c r="FQA505" s="755"/>
      <c r="FQB505" s="755"/>
      <c r="FQC505" s="755"/>
      <c r="FQD505" s="755"/>
      <c r="FQE505" s="755"/>
      <c r="FQF505" s="755"/>
      <c r="FQG505" s="755"/>
      <c r="FQH505" s="755"/>
      <c r="FQI505" s="755"/>
      <c r="FQJ505" s="755"/>
      <c r="FQK505" s="755"/>
      <c r="FQL505" s="755"/>
      <c r="FQM505" s="755"/>
      <c r="FQN505" s="755"/>
      <c r="FQO505" s="755"/>
      <c r="FQP505" s="755"/>
      <c r="FQQ505" s="755"/>
      <c r="FQR505" s="755"/>
      <c r="FQS505" s="755"/>
      <c r="FQT505" s="755"/>
      <c r="FQU505" s="755"/>
      <c r="FQV505" s="755"/>
      <c r="FQW505" s="755"/>
      <c r="FQX505" s="755"/>
      <c r="FQY505" s="755"/>
      <c r="FQZ505" s="755"/>
      <c r="FRA505" s="755"/>
      <c r="FRB505" s="755"/>
      <c r="FRC505" s="755"/>
      <c r="FRD505" s="755"/>
      <c r="FRE505" s="755"/>
      <c r="FRF505" s="755"/>
      <c r="FRG505" s="755"/>
      <c r="FRH505" s="755"/>
      <c r="FRI505" s="755"/>
      <c r="FRJ505" s="755"/>
      <c r="FRK505" s="755"/>
      <c r="FRL505" s="755"/>
      <c r="FRM505" s="755"/>
      <c r="FRN505" s="755"/>
      <c r="FRO505" s="755"/>
      <c r="FRP505" s="755"/>
      <c r="FRQ505" s="755"/>
      <c r="FRR505" s="755"/>
      <c r="FRS505" s="755"/>
      <c r="FRT505" s="755"/>
      <c r="FRU505" s="755"/>
      <c r="FRV505" s="755"/>
      <c r="FRW505" s="755"/>
      <c r="FRX505" s="755"/>
      <c r="FRY505" s="755"/>
      <c r="FRZ505" s="755"/>
      <c r="FSA505" s="755"/>
      <c r="FSB505" s="755"/>
      <c r="FSC505" s="755"/>
      <c r="FSD505" s="755"/>
      <c r="FSE505" s="755"/>
      <c r="FSF505" s="755"/>
      <c r="FSG505" s="755"/>
      <c r="FSH505" s="755"/>
      <c r="FSI505" s="755"/>
      <c r="FSJ505" s="755"/>
      <c r="FSK505" s="755"/>
      <c r="FSL505" s="755"/>
      <c r="FSM505" s="755"/>
      <c r="FSN505" s="755"/>
      <c r="FSO505" s="755"/>
      <c r="FSP505" s="755"/>
      <c r="FSQ505" s="755"/>
      <c r="FSR505" s="755"/>
      <c r="FSS505" s="755"/>
      <c r="FST505" s="755"/>
      <c r="FSU505" s="755"/>
      <c r="FSV505" s="755"/>
      <c r="FSW505" s="755"/>
      <c r="FSX505" s="755"/>
      <c r="FSY505" s="755"/>
      <c r="FSZ505" s="755"/>
      <c r="FTA505" s="755"/>
      <c r="FTB505" s="755"/>
      <c r="FTC505" s="755"/>
      <c r="FTD505" s="755"/>
      <c r="FTE505" s="755"/>
      <c r="FTF505" s="755"/>
      <c r="FTG505" s="755"/>
      <c r="FTH505" s="755"/>
      <c r="FTI505" s="755"/>
      <c r="FTJ505" s="755"/>
      <c r="FTK505" s="755"/>
      <c r="FTL505" s="755"/>
      <c r="FTM505" s="755"/>
      <c r="FTN505" s="755"/>
      <c r="FTO505" s="755"/>
      <c r="FTP505" s="755"/>
      <c r="FTQ505" s="755"/>
      <c r="FTR505" s="755"/>
      <c r="FTS505" s="755"/>
      <c r="FTT505" s="755"/>
      <c r="FTU505" s="755"/>
      <c r="FTV505" s="755"/>
      <c r="FTW505" s="755"/>
      <c r="FTX505" s="755"/>
      <c r="FTY505" s="755"/>
      <c r="FTZ505" s="755"/>
      <c r="FUA505" s="755"/>
      <c r="FUB505" s="755"/>
      <c r="FUC505" s="755"/>
      <c r="FUD505" s="755"/>
      <c r="FUE505" s="755"/>
      <c r="FUF505" s="755"/>
      <c r="FUG505" s="755"/>
      <c r="FUH505" s="755"/>
      <c r="FUI505" s="755"/>
      <c r="FUJ505" s="755"/>
      <c r="FUK505" s="755"/>
      <c r="FUL505" s="755"/>
      <c r="FUM505" s="755"/>
      <c r="FUN505" s="755"/>
      <c r="FUO505" s="755"/>
      <c r="FUP505" s="755"/>
      <c r="FUQ505" s="755"/>
      <c r="FUR505" s="755"/>
      <c r="FUS505" s="755"/>
      <c r="FUT505" s="755"/>
      <c r="FUU505" s="755"/>
      <c r="FUV505" s="755"/>
      <c r="FUW505" s="755"/>
      <c r="FUX505" s="755"/>
      <c r="FUY505" s="755"/>
      <c r="FUZ505" s="755"/>
      <c r="FVA505" s="755"/>
      <c r="FVB505" s="755"/>
      <c r="FVC505" s="755"/>
      <c r="FVD505" s="755"/>
      <c r="FVE505" s="755"/>
      <c r="FVF505" s="755"/>
      <c r="FVG505" s="755"/>
      <c r="FVH505" s="755"/>
      <c r="FVI505" s="755"/>
      <c r="FVJ505" s="755"/>
      <c r="FVK505" s="755"/>
      <c r="FVL505" s="755"/>
      <c r="FVM505" s="755"/>
      <c r="FVN505" s="755"/>
      <c r="FVO505" s="755"/>
      <c r="FVP505" s="755"/>
      <c r="FVQ505" s="755"/>
      <c r="FVR505" s="755"/>
      <c r="FVS505" s="755"/>
      <c r="FVT505" s="755"/>
      <c r="FVU505" s="755"/>
      <c r="FVV505" s="755"/>
      <c r="FVW505" s="755"/>
      <c r="FVX505" s="755"/>
      <c r="FVY505" s="755"/>
      <c r="FVZ505" s="755"/>
      <c r="FWA505" s="755"/>
      <c r="FWB505" s="755"/>
      <c r="FWC505" s="755"/>
      <c r="FWD505" s="755"/>
      <c r="FWE505" s="755"/>
      <c r="FWF505" s="755"/>
      <c r="FWG505" s="755"/>
      <c r="FWH505" s="755"/>
      <c r="FWI505" s="755"/>
      <c r="FWJ505" s="755"/>
      <c r="FWK505" s="755"/>
      <c r="FWL505" s="755"/>
      <c r="FWM505" s="755"/>
      <c r="FWN505" s="755"/>
      <c r="FWO505" s="755"/>
      <c r="FWP505" s="755"/>
      <c r="FWQ505" s="755"/>
      <c r="FWR505" s="755"/>
      <c r="FWS505" s="755"/>
      <c r="FWT505" s="755"/>
      <c r="FWU505" s="755"/>
      <c r="FWV505" s="755"/>
      <c r="FWW505" s="755"/>
      <c r="FWX505" s="755"/>
      <c r="FWY505" s="755"/>
      <c r="FWZ505" s="755"/>
      <c r="FXA505" s="755"/>
      <c r="FXB505" s="755"/>
      <c r="FXC505" s="755"/>
      <c r="FXD505" s="755"/>
      <c r="FXE505" s="755"/>
      <c r="FXF505" s="755"/>
      <c r="FXG505" s="755"/>
      <c r="FXH505" s="755"/>
      <c r="FXI505" s="755"/>
      <c r="FXJ505" s="755"/>
      <c r="FXK505" s="755"/>
      <c r="FXL505" s="755"/>
      <c r="FXM505" s="755"/>
      <c r="FXN505" s="755"/>
      <c r="FXO505" s="755"/>
      <c r="FXP505" s="755"/>
      <c r="FXQ505" s="755"/>
      <c r="FXR505" s="755"/>
      <c r="FXS505" s="755"/>
      <c r="FXT505" s="755"/>
      <c r="FXU505" s="755"/>
      <c r="FXV505" s="755"/>
      <c r="FXW505" s="755"/>
      <c r="FXX505" s="755"/>
      <c r="FXY505" s="755"/>
      <c r="FXZ505" s="755"/>
      <c r="FYA505" s="755"/>
      <c r="FYB505" s="755"/>
      <c r="FYC505" s="755"/>
      <c r="FYD505" s="755"/>
      <c r="FYE505" s="755"/>
      <c r="FYF505" s="755"/>
      <c r="FYG505" s="755"/>
      <c r="FYH505" s="755"/>
      <c r="FYI505" s="755"/>
      <c r="FYJ505" s="755"/>
      <c r="FYK505" s="755"/>
      <c r="FYL505" s="755"/>
      <c r="FYM505" s="755"/>
      <c r="FYN505" s="755"/>
      <c r="FYO505" s="755"/>
      <c r="FYP505" s="755"/>
      <c r="FYQ505" s="755"/>
      <c r="FYR505" s="755"/>
      <c r="FYS505" s="755"/>
      <c r="FYT505" s="755"/>
      <c r="FYU505" s="755"/>
      <c r="FYV505" s="755"/>
      <c r="FYW505" s="755"/>
      <c r="FYX505" s="755"/>
      <c r="FYY505" s="755"/>
      <c r="FYZ505" s="755"/>
      <c r="FZA505" s="755"/>
      <c r="FZB505" s="755"/>
      <c r="FZC505" s="755"/>
      <c r="FZD505" s="755"/>
      <c r="FZE505" s="755"/>
      <c r="FZF505" s="755"/>
      <c r="FZG505" s="755"/>
      <c r="FZH505" s="755"/>
      <c r="FZI505" s="755"/>
      <c r="FZJ505" s="755"/>
      <c r="FZK505" s="755"/>
      <c r="FZL505" s="755"/>
      <c r="FZM505" s="755"/>
      <c r="FZN505" s="755"/>
      <c r="FZO505" s="755"/>
      <c r="FZP505" s="755"/>
      <c r="FZQ505" s="755"/>
      <c r="FZR505" s="755"/>
      <c r="FZS505" s="755"/>
      <c r="FZT505" s="755"/>
      <c r="FZU505" s="755"/>
      <c r="FZV505" s="755"/>
      <c r="FZW505" s="755"/>
      <c r="FZX505" s="755"/>
      <c r="FZY505" s="755"/>
      <c r="FZZ505" s="755"/>
      <c r="GAA505" s="755"/>
      <c r="GAB505" s="755"/>
      <c r="GAC505" s="755"/>
      <c r="GAD505" s="755"/>
      <c r="GAE505" s="755"/>
      <c r="GAF505" s="755"/>
      <c r="GAG505" s="755"/>
      <c r="GAH505" s="755"/>
      <c r="GAI505" s="755"/>
      <c r="GAJ505" s="755"/>
      <c r="GAK505" s="755"/>
      <c r="GAL505" s="755"/>
      <c r="GAM505" s="755"/>
      <c r="GAN505" s="755"/>
      <c r="GAO505" s="755"/>
      <c r="GAP505" s="755"/>
      <c r="GAQ505" s="755"/>
      <c r="GAR505" s="755"/>
      <c r="GAS505" s="755"/>
      <c r="GAT505" s="755"/>
      <c r="GAU505" s="755"/>
      <c r="GAV505" s="755"/>
      <c r="GAW505" s="755"/>
      <c r="GAX505" s="755"/>
      <c r="GAY505" s="755"/>
      <c r="GAZ505" s="755"/>
      <c r="GBA505" s="755"/>
      <c r="GBB505" s="755"/>
      <c r="GBC505" s="755"/>
      <c r="GBD505" s="755"/>
      <c r="GBE505" s="755"/>
      <c r="GBF505" s="755"/>
      <c r="GBG505" s="755"/>
      <c r="GBH505" s="755"/>
      <c r="GBI505" s="755"/>
      <c r="GBJ505" s="755"/>
      <c r="GBK505" s="755"/>
      <c r="GBL505" s="755"/>
      <c r="GBM505" s="755"/>
      <c r="GBN505" s="755"/>
      <c r="GBO505" s="755"/>
      <c r="GBP505" s="755"/>
      <c r="GBQ505" s="755"/>
      <c r="GBR505" s="755"/>
      <c r="GBS505" s="755"/>
      <c r="GBT505" s="755"/>
      <c r="GBU505" s="755"/>
      <c r="GBV505" s="755"/>
      <c r="GBW505" s="755"/>
      <c r="GBX505" s="755"/>
      <c r="GBY505" s="755"/>
      <c r="GBZ505" s="755"/>
      <c r="GCA505" s="755"/>
      <c r="GCB505" s="755"/>
      <c r="GCC505" s="755"/>
      <c r="GCD505" s="755"/>
      <c r="GCE505" s="755"/>
      <c r="GCF505" s="755"/>
      <c r="GCG505" s="755"/>
      <c r="GCH505" s="755"/>
      <c r="GCI505" s="755"/>
      <c r="GCJ505" s="755"/>
      <c r="GCK505" s="755"/>
      <c r="GCL505" s="755"/>
      <c r="GCM505" s="755"/>
      <c r="GCN505" s="755"/>
      <c r="GCO505" s="755"/>
      <c r="GCP505" s="755"/>
      <c r="GCQ505" s="755"/>
      <c r="GCR505" s="755"/>
      <c r="GCS505" s="755"/>
      <c r="GCT505" s="755"/>
      <c r="GCU505" s="755"/>
      <c r="GCV505" s="755"/>
      <c r="GCW505" s="755"/>
      <c r="GCX505" s="755"/>
      <c r="GCY505" s="755"/>
      <c r="GCZ505" s="755"/>
      <c r="GDA505" s="755"/>
      <c r="GDB505" s="755"/>
      <c r="GDC505" s="755"/>
      <c r="GDD505" s="755"/>
      <c r="GDE505" s="755"/>
      <c r="GDF505" s="755"/>
      <c r="GDG505" s="755"/>
      <c r="GDH505" s="755"/>
      <c r="GDI505" s="755"/>
      <c r="GDJ505" s="755"/>
      <c r="GDK505" s="755"/>
      <c r="GDL505" s="755"/>
      <c r="GDM505" s="755"/>
      <c r="GDN505" s="755"/>
      <c r="GDO505" s="755"/>
      <c r="GDP505" s="755"/>
      <c r="GDQ505" s="755"/>
      <c r="GDR505" s="755"/>
      <c r="GDS505" s="755"/>
      <c r="GDT505" s="755"/>
      <c r="GDU505" s="755"/>
      <c r="GDV505" s="755"/>
      <c r="GDW505" s="755"/>
      <c r="GDX505" s="755"/>
      <c r="GDY505" s="755"/>
      <c r="GDZ505" s="755"/>
      <c r="GEA505" s="755"/>
      <c r="GEB505" s="755"/>
      <c r="GEC505" s="755"/>
      <c r="GED505" s="755"/>
      <c r="GEE505" s="755"/>
      <c r="GEF505" s="755"/>
      <c r="GEG505" s="755"/>
      <c r="GEH505" s="755"/>
      <c r="GEI505" s="755"/>
      <c r="GEJ505" s="755"/>
      <c r="GEK505" s="755"/>
      <c r="GEL505" s="755"/>
      <c r="GEM505" s="755"/>
      <c r="GEN505" s="755"/>
      <c r="GEO505" s="755"/>
      <c r="GEP505" s="755"/>
      <c r="GEQ505" s="755"/>
      <c r="GER505" s="755"/>
      <c r="GES505" s="755"/>
      <c r="GET505" s="755"/>
      <c r="GEU505" s="755"/>
      <c r="GEV505" s="755"/>
      <c r="GEW505" s="755"/>
      <c r="GEX505" s="755"/>
      <c r="GEY505" s="755"/>
      <c r="GEZ505" s="755"/>
      <c r="GFA505" s="755"/>
      <c r="GFB505" s="755"/>
      <c r="GFC505" s="755"/>
      <c r="GFD505" s="755"/>
      <c r="GFE505" s="755"/>
      <c r="GFF505" s="755"/>
      <c r="GFG505" s="755"/>
      <c r="GFH505" s="755"/>
      <c r="GFI505" s="755"/>
      <c r="GFJ505" s="755"/>
      <c r="GFK505" s="755"/>
      <c r="GFL505" s="755"/>
      <c r="GFM505" s="755"/>
      <c r="GFN505" s="755"/>
      <c r="GFO505" s="755"/>
      <c r="GFP505" s="755"/>
      <c r="GFQ505" s="755"/>
      <c r="GFR505" s="755"/>
      <c r="GFS505" s="755"/>
      <c r="GFT505" s="755"/>
      <c r="GFU505" s="755"/>
      <c r="GFV505" s="755"/>
      <c r="GFW505" s="755"/>
      <c r="GFX505" s="755"/>
      <c r="GFY505" s="755"/>
      <c r="GFZ505" s="755"/>
      <c r="GGA505" s="755"/>
      <c r="GGB505" s="755"/>
      <c r="GGC505" s="755"/>
      <c r="GGD505" s="755"/>
      <c r="GGE505" s="755"/>
      <c r="GGF505" s="755"/>
      <c r="GGG505" s="755"/>
      <c r="GGH505" s="755"/>
      <c r="GGI505" s="755"/>
      <c r="GGJ505" s="755"/>
      <c r="GGK505" s="755"/>
      <c r="GGL505" s="755"/>
      <c r="GGM505" s="755"/>
      <c r="GGN505" s="755"/>
      <c r="GGO505" s="755"/>
      <c r="GGP505" s="755"/>
      <c r="GGQ505" s="755"/>
      <c r="GGR505" s="755"/>
      <c r="GGS505" s="755"/>
      <c r="GGT505" s="755"/>
      <c r="GGU505" s="755"/>
      <c r="GGV505" s="755"/>
      <c r="GGW505" s="755"/>
      <c r="GGX505" s="755"/>
      <c r="GGY505" s="755"/>
      <c r="GGZ505" s="755"/>
      <c r="GHA505" s="755"/>
      <c r="GHB505" s="755"/>
      <c r="GHC505" s="755"/>
      <c r="GHD505" s="755"/>
      <c r="GHE505" s="755"/>
      <c r="GHF505" s="755"/>
      <c r="GHG505" s="755"/>
      <c r="GHH505" s="755"/>
      <c r="GHI505" s="755"/>
      <c r="GHJ505" s="755"/>
      <c r="GHK505" s="755"/>
      <c r="GHL505" s="755"/>
      <c r="GHM505" s="755"/>
      <c r="GHN505" s="755"/>
      <c r="GHO505" s="755"/>
      <c r="GHP505" s="755"/>
      <c r="GHQ505" s="755"/>
      <c r="GHR505" s="755"/>
      <c r="GHS505" s="755"/>
      <c r="GHT505" s="755"/>
      <c r="GHU505" s="755"/>
      <c r="GHV505" s="755"/>
      <c r="GHW505" s="755"/>
      <c r="GHX505" s="755"/>
      <c r="GHY505" s="755"/>
      <c r="GHZ505" s="755"/>
      <c r="GIA505" s="755"/>
      <c r="GIB505" s="755"/>
      <c r="GIC505" s="755"/>
      <c r="GID505" s="755"/>
      <c r="GIE505" s="755"/>
      <c r="GIF505" s="755"/>
      <c r="GIG505" s="755"/>
      <c r="GIH505" s="755"/>
      <c r="GII505" s="755"/>
      <c r="GIJ505" s="755"/>
      <c r="GIK505" s="755"/>
      <c r="GIL505" s="755"/>
      <c r="GIM505" s="755"/>
      <c r="GIN505" s="755"/>
      <c r="GIO505" s="755"/>
      <c r="GIP505" s="755"/>
      <c r="GIQ505" s="755"/>
      <c r="GIR505" s="755"/>
      <c r="GIS505" s="755"/>
      <c r="GIT505" s="755"/>
      <c r="GIU505" s="755"/>
      <c r="GIV505" s="755"/>
      <c r="GIW505" s="755"/>
      <c r="GIX505" s="755"/>
      <c r="GIY505" s="755"/>
      <c r="GIZ505" s="755"/>
      <c r="GJA505" s="755"/>
      <c r="GJB505" s="755"/>
      <c r="GJC505" s="755"/>
      <c r="GJD505" s="755"/>
      <c r="GJE505" s="755"/>
      <c r="GJF505" s="755"/>
      <c r="GJG505" s="755"/>
      <c r="GJH505" s="755"/>
      <c r="GJI505" s="755"/>
      <c r="GJJ505" s="755"/>
      <c r="GJK505" s="755"/>
      <c r="GJL505" s="755"/>
      <c r="GJM505" s="755"/>
      <c r="GJN505" s="755"/>
      <c r="GJO505" s="755"/>
      <c r="GJP505" s="755"/>
      <c r="GJQ505" s="755"/>
      <c r="GJR505" s="755"/>
      <c r="GJS505" s="755"/>
      <c r="GJT505" s="755"/>
      <c r="GJU505" s="755"/>
      <c r="GJV505" s="755"/>
      <c r="GJW505" s="755"/>
      <c r="GJX505" s="755"/>
      <c r="GJY505" s="755"/>
      <c r="GJZ505" s="755"/>
      <c r="GKA505" s="755"/>
      <c r="GKB505" s="755"/>
      <c r="GKC505" s="755"/>
      <c r="GKD505" s="755"/>
      <c r="GKE505" s="755"/>
      <c r="GKF505" s="755"/>
      <c r="GKG505" s="755"/>
      <c r="GKH505" s="755"/>
      <c r="GKI505" s="755"/>
      <c r="GKJ505" s="755"/>
      <c r="GKK505" s="755"/>
      <c r="GKL505" s="755"/>
      <c r="GKM505" s="755"/>
      <c r="GKN505" s="755"/>
      <c r="GKO505" s="755"/>
      <c r="GKP505" s="755"/>
      <c r="GKQ505" s="755"/>
      <c r="GKR505" s="755"/>
      <c r="GKS505" s="755"/>
      <c r="GKT505" s="755"/>
      <c r="GKU505" s="755"/>
      <c r="GKV505" s="755"/>
      <c r="GKW505" s="755"/>
      <c r="GKX505" s="755"/>
      <c r="GKY505" s="755"/>
      <c r="GKZ505" s="755"/>
      <c r="GLA505" s="755"/>
      <c r="GLB505" s="755"/>
      <c r="GLC505" s="755"/>
      <c r="GLD505" s="755"/>
      <c r="GLE505" s="755"/>
      <c r="GLF505" s="755"/>
      <c r="GLG505" s="755"/>
      <c r="GLH505" s="755"/>
      <c r="GLI505" s="755"/>
      <c r="GLJ505" s="755"/>
      <c r="GLK505" s="755"/>
      <c r="GLL505" s="755"/>
      <c r="GLM505" s="755"/>
      <c r="GLN505" s="755"/>
      <c r="GLO505" s="755"/>
      <c r="GLP505" s="755"/>
      <c r="GLQ505" s="755"/>
      <c r="GLR505" s="755"/>
      <c r="GLS505" s="755"/>
      <c r="GLT505" s="755"/>
      <c r="GLU505" s="755"/>
      <c r="GLV505" s="755"/>
      <c r="GLW505" s="755"/>
      <c r="GLX505" s="755"/>
      <c r="GLY505" s="755"/>
      <c r="GLZ505" s="755"/>
      <c r="GMA505" s="755"/>
      <c r="GMB505" s="755"/>
      <c r="GMC505" s="755"/>
      <c r="GMD505" s="755"/>
      <c r="GME505" s="755"/>
      <c r="GMF505" s="755"/>
      <c r="GMG505" s="755"/>
      <c r="GMH505" s="755"/>
      <c r="GMI505" s="755"/>
      <c r="GMJ505" s="755"/>
      <c r="GMK505" s="755"/>
      <c r="GML505" s="755"/>
      <c r="GMM505" s="755"/>
      <c r="GMN505" s="755"/>
      <c r="GMO505" s="755"/>
      <c r="GMP505" s="755"/>
      <c r="GMQ505" s="755"/>
      <c r="GMR505" s="755"/>
      <c r="GMS505" s="755"/>
      <c r="GMT505" s="755"/>
      <c r="GMU505" s="755"/>
      <c r="GMV505" s="755"/>
      <c r="GMW505" s="755"/>
      <c r="GMX505" s="755"/>
      <c r="GMY505" s="755"/>
      <c r="GMZ505" s="755"/>
      <c r="GNA505" s="755"/>
      <c r="GNB505" s="755"/>
      <c r="GNC505" s="755"/>
      <c r="GND505" s="755"/>
      <c r="GNE505" s="755"/>
      <c r="GNF505" s="755"/>
      <c r="GNG505" s="755"/>
      <c r="GNH505" s="755"/>
      <c r="GNI505" s="755"/>
      <c r="GNJ505" s="755"/>
      <c r="GNK505" s="755"/>
      <c r="GNL505" s="755"/>
      <c r="GNM505" s="755"/>
      <c r="GNN505" s="755"/>
      <c r="GNO505" s="755"/>
      <c r="GNP505" s="755"/>
      <c r="GNQ505" s="755"/>
      <c r="GNR505" s="755"/>
      <c r="GNS505" s="755"/>
      <c r="GNT505" s="755"/>
      <c r="GNU505" s="755"/>
      <c r="GNV505" s="755"/>
      <c r="GNW505" s="755"/>
      <c r="GNX505" s="755"/>
      <c r="GNY505" s="755"/>
      <c r="GNZ505" s="755"/>
      <c r="GOA505" s="755"/>
      <c r="GOB505" s="755"/>
      <c r="GOC505" s="755"/>
      <c r="GOD505" s="755"/>
      <c r="GOE505" s="755"/>
      <c r="GOF505" s="755"/>
      <c r="GOG505" s="755"/>
      <c r="GOH505" s="755"/>
      <c r="GOI505" s="755"/>
      <c r="GOJ505" s="755"/>
      <c r="GOK505" s="755"/>
      <c r="GOL505" s="755"/>
      <c r="GOM505" s="755"/>
      <c r="GON505" s="755"/>
      <c r="GOO505" s="755"/>
      <c r="GOP505" s="755"/>
      <c r="GOQ505" s="755"/>
      <c r="GOR505" s="755"/>
      <c r="GOS505" s="755"/>
      <c r="GOT505" s="755"/>
      <c r="GOU505" s="755"/>
      <c r="GOV505" s="755"/>
      <c r="GOW505" s="755"/>
      <c r="GOX505" s="755"/>
      <c r="GOY505" s="755"/>
      <c r="GOZ505" s="755"/>
      <c r="GPA505" s="755"/>
      <c r="GPB505" s="755"/>
      <c r="GPC505" s="755"/>
      <c r="GPD505" s="755"/>
      <c r="GPE505" s="755"/>
      <c r="GPF505" s="755"/>
      <c r="GPG505" s="755"/>
      <c r="GPH505" s="755"/>
      <c r="GPI505" s="755"/>
      <c r="GPJ505" s="755"/>
      <c r="GPK505" s="755"/>
      <c r="GPL505" s="755"/>
      <c r="GPM505" s="755"/>
      <c r="GPN505" s="755"/>
      <c r="GPO505" s="755"/>
      <c r="GPP505" s="755"/>
      <c r="GPQ505" s="755"/>
      <c r="GPR505" s="755"/>
      <c r="GPS505" s="755"/>
      <c r="GPT505" s="755"/>
      <c r="GPU505" s="755"/>
      <c r="GPV505" s="755"/>
      <c r="GPW505" s="755"/>
      <c r="GPX505" s="755"/>
      <c r="GPY505" s="755"/>
      <c r="GPZ505" s="755"/>
      <c r="GQA505" s="755"/>
      <c r="GQB505" s="755"/>
      <c r="GQC505" s="755"/>
      <c r="GQD505" s="755"/>
      <c r="GQE505" s="755"/>
      <c r="GQF505" s="755"/>
      <c r="GQG505" s="755"/>
      <c r="GQH505" s="755"/>
      <c r="GQI505" s="755"/>
      <c r="GQJ505" s="755"/>
      <c r="GQK505" s="755"/>
      <c r="GQL505" s="755"/>
      <c r="GQM505" s="755"/>
      <c r="GQN505" s="755"/>
      <c r="GQO505" s="755"/>
      <c r="GQP505" s="755"/>
      <c r="GQQ505" s="755"/>
      <c r="GQR505" s="755"/>
      <c r="GQS505" s="755"/>
      <c r="GQT505" s="755"/>
      <c r="GQU505" s="755"/>
      <c r="GQV505" s="755"/>
      <c r="GQW505" s="755"/>
      <c r="GQX505" s="755"/>
      <c r="GQY505" s="755"/>
      <c r="GQZ505" s="755"/>
      <c r="GRA505" s="755"/>
      <c r="GRB505" s="755"/>
      <c r="GRC505" s="755"/>
      <c r="GRD505" s="755"/>
      <c r="GRE505" s="755"/>
      <c r="GRF505" s="755"/>
      <c r="GRG505" s="755"/>
      <c r="GRH505" s="755"/>
      <c r="GRI505" s="755"/>
      <c r="GRJ505" s="755"/>
      <c r="GRK505" s="755"/>
      <c r="GRL505" s="755"/>
      <c r="GRM505" s="755"/>
      <c r="GRN505" s="755"/>
      <c r="GRO505" s="755"/>
      <c r="GRP505" s="755"/>
      <c r="GRQ505" s="755"/>
      <c r="GRR505" s="755"/>
      <c r="GRS505" s="755"/>
      <c r="GRT505" s="755"/>
      <c r="GRU505" s="755"/>
      <c r="GRV505" s="755"/>
      <c r="GRW505" s="755"/>
      <c r="GRX505" s="755"/>
      <c r="GRY505" s="755"/>
      <c r="GRZ505" s="755"/>
      <c r="GSA505" s="755"/>
      <c r="GSB505" s="755"/>
      <c r="GSC505" s="755"/>
      <c r="GSD505" s="755"/>
      <c r="GSE505" s="755"/>
      <c r="GSF505" s="755"/>
      <c r="GSG505" s="755"/>
      <c r="GSH505" s="755"/>
      <c r="GSI505" s="755"/>
      <c r="GSJ505" s="755"/>
      <c r="GSK505" s="755"/>
      <c r="GSL505" s="755"/>
      <c r="GSM505" s="755"/>
      <c r="GSN505" s="755"/>
      <c r="GSO505" s="755"/>
      <c r="GSP505" s="755"/>
      <c r="GSQ505" s="755"/>
      <c r="GSR505" s="755"/>
      <c r="GSS505" s="755"/>
      <c r="GST505" s="755"/>
      <c r="GSU505" s="755"/>
      <c r="GSV505" s="755"/>
      <c r="GSW505" s="755"/>
      <c r="GSX505" s="755"/>
      <c r="GSY505" s="755"/>
      <c r="GSZ505" s="755"/>
      <c r="GTA505" s="755"/>
      <c r="GTB505" s="755"/>
      <c r="GTC505" s="755"/>
      <c r="GTD505" s="755"/>
      <c r="GTE505" s="755"/>
      <c r="GTF505" s="755"/>
      <c r="GTG505" s="755"/>
      <c r="GTH505" s="755"/>
      <c r="GTI505" s="755"/>
      <c r="GTJ505" s="755"/>
      <c r="GTK505" s="755"/>
      <c r="GTL505" s="755"/>
      <c r="GTM505" s="755"/>
      <c r="GTN505" s="755"/>
      <c r="GTO505" s="755"/>
      <c r="GTP505" s="755"/>
      <c r="GTQ505" s="755"/>
      <c r="GTR505" s="755"/>
      <c r="GTS505" s="755"/>
      <c r="GTT505" s="755"/>
      <c r="GTU505" s="755"/>
      <c r="GTV505" s="755"/>
      <c r="GTW505" s="755"/>
      <c r="GTX505" s="755"/>
      <c r="GTY505" s="755"/>
      <c r="GTZ505" s="755"/>
      <c r="GUA505" s="755"/>
      <c r="GUB505" s="755"/>
      <c r="GUC505" s="755"/>
      <c r="GUD505" s="755"/>
      <c r="GUE505" s="755"/>
      <c r="GUF505" s="755"/>
      <c r="GUG505" s="755"/>
      <c r="GUH505" s="755"/>
      <c r="GUI505" s="755"/>
      <c r="GUJ505" s="755"/>
      <c r="GUK505" s="755"/>
      <c r="GUL505" s="755"/>
      <c r="GUM505" s="755"/>
      <c r="GUN505" s="755"/>
      <c r="GUO505" s="755"/>
      <c r="GUP505" s="755"/>
      <c r="GUQ505" s="755"/>
      <c r="GUR505" s="755"/>
      <c r="GUS505" s="755"/>
      <c r="GUT505" s="755"/>
      <c r="GUU505" s="755"/>
      <c r="GUV505" s="755"/>
      <c r="GUW505" s="755"/>
      <c r="GUX505" s="755"/>
      <c r="GUY505" s="755"/>
      <c r="GUZ505" s="755"/>
      <c r="GVA505" s="755"/>
      <c r="GVB505" s="755"/>
      <c r="GVC505" s="755"/>
      <c r="GVD505" s="755"/>
      <c r="GVE505" s="755"/>
      <c r="GVF505" s="755"/>
      <c r="GVG505" s="755"/>
      <c r="GVH505" s="755"/>
      <c r="GVI505" s="755"/>
      <c r="GVJ505" s="755"/>
      <c r="GVK505" s="755"/>
      <c r="GVL505" s="755"/>
      <c r="GVM505" s="755"/>
      <c r="GVN505" s="755"/>
      <c r="GVO505" s="755"/>
      <c r="GVP505" s="755"/>
      <c r="GVQ505" s="755"/>
      <c r="GVR505" s="755"/>
      <c r="GVS505" s="755"/>
      <c r="GVT505" s="755"/>
      <c r="GVU505" s="755"/>
      <c r="GVV505" s="755"/>
      <c r="GVW505" s="755"/>
      <c r="GVX505" s="755"/>
      <c r="GVY505" s="755"/>
      <c r="GVZ505" s="755"/>
      <c r="GWA505" s="755"/>
      <c r="GWB505" s="755"/>
      <c r="GWC505" s="755"/>
      <c r="GWD505" s="755"/>
      <c r="GWE505" s="755"/>
      <c r="GWF505" s="755"/>
      <c r="GWG505" s="755"/>
      <c r="GWH505" s="755"/>
      <c r="GWI505" s="755"/>
      <c r="GWJ505" s="755"/>
      <c r="GWK505" s="755"/>
      <c r="GWL505" s="755"/>
      <c r="GWM505" s="755"/>
      <c r="GWN505" s="755"/>
      <c r="GWO505" s="755"/>
      <c r="GWP505" s="755"/>
      <c r="GWQ505" s="755"/>
      <c r="GWR505" s="755"/>
      <c r="GWS505" s="755"/>
      <c r="GWT505" s="755"/>
      <c r="GWU505" s="755"/>
      <c r="GWV505" s="755"/>
      <c r="GWW505" s="755"/>
      <c r="GWX505" s="755"/>
      <c r="GWY505" s="755"/>
      <c r="GWZ505" s="755"/>
      <c r="GXA505" s="755"/>
      <c r="GXB505" s="755"/>
      <c r="GXC505" s="755"/>
      <c r="GXD505" s="755"/>
      <c r="GXE505" s="755"/>
      <c r="GXF505" s="755"/>
      <c r="GXG505" s="755"/>
      <c r="GXH505" s="755"/>
      <c r="GXI505" s="755"/>
      <c r="GXJ505" s="755"/>
      <c r="GXK505" s="755"/>
      <c r="GXL505" s="755"/>
      <c r="GXM505" s="755"/>
      <c r="GXN505" s="755"/>
      <c r="GXO505" s="755"/>
      <c r="GXP505" s="755"/>
      <c r="GXQ505" s="755"/>
      <c r="GXR505" s="755"/>
      <c r="GXS505" s="755"/>
      <c r="GXT505" s="755"/>
      <c r="GXU505" s="755"/>
      <c r="GXV505" s="755"/>
      <c r="GXW505" s="755"/>
      <c r="GXX505" s="755"/>
      <c r="GXY505" s="755"/>
      <c r="GXZ505" s="755"/>
      <c r="GYA505" s="755"/>
      <c r="GYB505" s="755"/>
      <c r="GYC505" s="755"/>
      <c r="GYD505" s="755"/>
      <c r="GYE505" s="755"/>
      <c r="GYF505" s="755"/>
      <c r="GYG505" s="755"/>
      <c r="GYH505" s="755"/>
      <c r="GYI505" s="755"/>
      <c r="GYJ505" s="755"/>
      <c r="GYK505" s="755"/>
      <c r="GYL505" s="755"/>
      <c r="GYM505" s="755"/>
      <c r="GYN505" s="755"/>
      <c r="GYO505" s="755"/>
      <c r="GYP505" s="755"/>
      <c r="GYQ505" s="755"/>
      <c r="GYR505" s="755"/>
      <c r="GYS505" s="755"/>
      <c r="GYT505" s="755"/>
      <c r="GYU505" s="755"/>
      <c r="GYV505" s="755"/>
      <c r="GYW505" s="755"/>
      <c r="GYX505" s="755"/>
      <c r="GYY505" s="755"/>
      <c r="GYZ505" s="755"/>
      <c r="GZA505" s="755"/>
      <c r="GZB505" s="755"/>
      <c r="GZC505" s="755"/>
      <c r="GZD505" s="755"/>
      <c r="GZE505" s="755"/>
      <c r="GZF505" s="755"/>
      <c r="GZG505" s="755"/>
      <c r="GZH505" s="755"/>
      <c r="GZI505" s="755"/>
      <c r="GZJ505" s="755"/>
      <c r="GZK505" s="755"/>
      <c r="GZL505" s="755"/>
      <c r="GZM505" s="755"/>
      <c r="GZN505" s="755"/>
      <c r="GZO505" s="755"/>
      <c r="GZP505" s="755"/>
      <c r="GZQ505" s="755"/>
      <c r="GZR505" s="755"/>
      <c r="GZS505" s="755"/>
      <c r="GZT505" s="755"/>
      <c r="GZU505" s="755"/>
      <c r="GZV505" s="755"/>
      <c r="GZW505" s="755"/>
      <c r="GZX505" s="755"/>
      <c r="GZY505" s="755"/>
      <c r="GZZ505" s="755"/>
      <c r="HAA505" s="755"/>
      <c r="HAB505" s="755"/>
      <c r="HAC505" s="755"/>
      <c r="HAD505" s="755"/>
      <c r="HAE505" s="755"/>
      <c r="HAF505" s="755"/>
      <c r="HAG505" s="755"/>
      <c r="HAH505" s="755"/>
      <c r="HAI505" s="755"/>
      <c r="HAJ505" s="755"/>
      <c r="HAK505" s="755"/>
      <c r="HAL505" s="755"/>
      <c r="HAM505" s="755"/>
      <c r="HAN505" s="755"/>
      <c r="HAO505" s="755"/>
      <c r="HAP505" s="755"/>
      <c r="HAQ505" s="755"/>
      <c r="HAR505" s="755"/>
      <c r="HAS505" s="755"/>
      <c r="HAT505" s="755"/>
      <c r="HAU505" s="755"/>
      <c r="HAV505" s="755"/>
      <c r="HAW505" s="755"/>
      <c r="HAX505" s="755"/>
      <c r="HAY505" s="755"/>
      <c r="HAZ505" s="755"/>
      <c r="HBA505" s="755"/>
      <c r="HBB505" s="755"/>
      <c r="HBC505" s="755"/>
      <c r="HBD505" s="755"/>
      <c r="HBE505" s="755"/>
      <c r="HBF505" s="755"/>
      <c r="HBG505" s="755"/>
      <c r="HBH505" s="755"/>
      <c r="HBI505" s="755"/>
      <c r="HBJ505" s="755"/>
      <c r="HBK505" s="755"/>
      <c r="HBL505" s="755"/>
      <c r="HBM505" s="755"/>
      <c r="HBN505" s="755"/>
      <c r="HBO505" s="755"/>
      <c r="HBP505" s="755"/>
      <c r="HBQ505" s="755"/>
      <c r="HBR505" s="755"/>
      <c r="HBS505" s="755"/>
      <c r="HBT505" s="755"/>
      <c r="HBU505" s="755"/>
      <c r="HBV505" s="755"/>
      <c r="HBW505" s="755"/>
      <c r="HBX505" s="755"/>
      <c r="HBY505" s="755"/>
      <c r="HBZ505" s="755"/>
      <c r="HCA505" s="755"/>
      <c r="HCB505" s="755"/>
      <c r="HCC505" s="755"/>
      <c r="HCD505" s="755"/>
      <c r="HCE505" s="755"/>
      <c r="HCF505" s="755"/>
      <c r="HCG505" s="755"/>
      <c r="HCH505" s="755"/>
      <c r="HCI505" s="755"/>
      <c r="HCJ505" s="755"/>
      <c r="HCK505" s="755"/>
      <c r="HCL505" s="755"/>
      <c r="HCM505" s="755"/>
      <c r="HCN505" s="755"/>
      <c r="HCO505" s="755"/>
      <c r="HCP505" s="755"/>
      <c r="HCQ505" s="755"/>
      <c r="HCR505" s="755"/>
      <c r="HCS505" s="755"/>
      <c r="HCT505" s="755"/>
      <c r="HCU505" s="755"/>
      <c r="HCV505" s="755"/>
      <c r="HCW505" s="755"/>
      <c r="HCX505" s="755"/>
      <c r="HCY505" s="755"/>
      <c r="HCZ505" s="755"/>
      <c r="HDA505" s="755"/>
      <c r="HDB505" s="755"/>
      <c r="HDC505" s="755"/>
      <c r="HDD505" s="755"/>
      <c r="HDE505" s="755"/>
      <c r="HDF505" s="755"/>
      <c r="HDG505" s="755"/>
      <c r="HDH505" s="755"/>
      <c r="HDI505" s="755"/>
      <c r="HDJ505" s="755"/>
      <c r="HDK505" s="755"/>
      <c r="HDL505" s="755"/>
      <c r="HDM505" s="755"/>
      <c r="HDN505" s="755"/>
      <c r="HDO505" s="755"/>
      <c r="HDP505" s="755"/>
      <c r="HDQ505" s="755"/>
      <c r="HDR505" s="755"/>
      <c r="HDS505" s="755"/>
      <c r="HDT505" s="755"/>
      <c r="HDU505" s="755"/>
      <c r="HDV505" s="755"/>
      <c r="HDW505" s="755"/>
      <c r="HDX505" s="755"/>
      <c r="HDY505" s="755"/>
      <c r="HDZ505" s="755"/>
      <c r="HEA505" s="755"/>
      <c r="HEB505" s="755"/>
      <c r="HEC505" s="755"/>
      <c r="HED505" s="755"/>
      <c r="HEE505" s="755"/>
      <c r="HEF505" s="755"/>
      <c r="HEG505" s="755"/>
      <c r="HEH505" s="755"/>
      <c r="HEI505" s="755"/>
      <c r="HEJ505" s="755"/>
      <c r="HEK505" s="755"/>
      <c r="HEL505" s="755"/>
      <c r="HEM505" s="755"/>
      <c r="HEN505" s="755"/>
      <c r="HEO505" s="755"/>
      <c r="HEP505" s="755"/>
      <c r="HEQ505" s="755"/>
      <c r="HER505" s="755"/>
      <c r="HES505" s="755"/>
      <c r="HET505" s="755"/>
      <c r="HEU505" s="755"/>
      <c r="HEV505" s="755"/>
      <c r="HEW505" s="755"/>
      <c r="HEX505" s="755"/>
      <c r="HEY505" s="755"/>
      <c r="HEZ505" s="755"/>
      <c r="HFA505" s="755"/>
      <c r="HFB505" s="755"/>
      <c r="HFC505" s="755"/>
      <c r="HFD505" s="755"/>
      <c r="HFE505" s="755"/>
      <c r="HFF505" s="755"/>
      <c r="HFG505" s="755"/>
      <c r="HFH505" s="755"/>
      <c r="HFI505" s="755"/>
      <c r="HFJ505" s="755"/>
      <c r="HFK505" s="755"/>
      <c r="HFL505" s="755"/>
      <c r="HFM505" s="755"/>
      <c r="HFN505" s="755"/>
      <c r="HFO505" s="755"/>
      <c r="HFP505" s="755"/>
      <c r="HFQ505" s="755"/>
      <c r="HFR505" s="755"/>
      <c r="HFS505" s="755"/>
      <c r="HFT505" s="755"/>
      <c r="HFU505" s="755"/>
      <c r="HFV505" s="755"/>
      <c r="HFW505" s="755"/>
      <c r="HFX505" s="755"/>
      <c r="HFY505" s="755"/>
      <c r="HFZ505" s="755"/>
      <c r="HGA505" s="755"/>
      <c r="HGB505" s="755"/>
      <c r="HGC505" s="755"/>
      <c r="HGD505" s="755"/>
      <c r="HGE505" s="755"/>
      <c r="HGF505" s="755"/>
      <c r="HGG505" s="755"/>
      <c r="HGH505" s="755"/>
      <c r="HGI505" s="755"/>
      <c r="HGJ505" s="755"/>
      <c r="HGK505" s="755"/>
      <c r="HGL505" s="755"/>
      <c r="HGM505" s="755"/>
      <c r="HGN505" s="755"/>
      <c r="HGO505" s="755"/>
      <c r="HGP505" s="755"/>
      <c r="HGQ505" s="755"/>
      <c r="HGR505" s="755"/>
      <c r="HGS505" s="755"/>
      <c r="HGT505" s="755"/>
      <c r="HGU505" s="755"/>
      <c r="HGV505" s="755"/>
      <c r="HGW505" s="755"/>
      <c r="HGX505" s="755"/>
      <c r="HGY505" s="755"/>
      <c r="HGZ505" s="755"/>
      <c r="HHA505" s="755"/>
      <c r="HHB505" s="755"/>
      <c r="HHC505" s="755"/>
      <c r="HHD505" s="755"/>
      <c r="HHE505" s="755"/>
      <c r="HHF505" s="755"/>
      <c r="HHG505" s="755"/>
      <c r="HHH505" s="755"/>
      <c r="HHI505" s="755"/>
      <c r="HHJ505" s="755"/>
      <c r="HHK505" s="755"/>
      <c r="HHL505" s="755"/>
      <c r="HHM505" s="755"/>
      <c r="HHN505" s="755"/>
      <c r="HHO505" s="755"/>
      <c r="HHP505" s="755"/>
      <c r="HHQ505" s="755"/>
      <c r="HHR505" s="755"/>
      <c r="HHS505" s="755"/>
      <c r="HHT505" s="755"/>
      <c r="HHU505" s="755"/>
      <c r="HHV505" s="755"/>
      <c r="HHW505" s="755"/>
      <c r="HHX505" s="755"/>
      <c r="HHY505" s="755"/>
      <c r="HHZ505" s="755"/>
      <c r="HIA505" s="755"/>
      <c r="HIB505" s="755"/>
      <c r="HIC505" s="755"/>
      <c r="HID505" s="755"/>
      <c r="HIE505" s="755"/>
      <c r="HIF505" s="755"/>
      <c r="HIG505" s="755"/>
      <c r="HIH505" s="755"/>
      <c r="HII505" s="755"/>
      <c r="HIJ505" s="755"/>
      <c r="HIK505" s="755"/>
      <c r="HIL505" s="755"/>
      <c r="HIM505" s="755"/>
      <c r="HIN505" s="755"/>
      <c r="HIO505" s="755"/>
      <c r="HIP505" s="755"/>
      <c r="HIQ505" s="755"/>
      <c r="HIR505" s="755"/>
      <c r="HIS505" s="755"/>
      <c r="HIT505" s="755"/>
      <c r="HIU505" s="755"/>
      <c r="HIV505" s="755"/>
      <c r="HIW505" s="755"/>
      <c r="HIX505" s="755"/>
      <c r="HIY505" s="755"/>
      <c r="HIZ505" s="755"/>
      <c r="HJA505" s="755"/>
      <c r="HJB505" s="755"/>
      <c r="HJC505" s="755"/>
      <c r="HJD505" s="755"/>
      <c r="HJE505" s="755"/>
      <c r="HJF505" s="755"/>
      <c r="HJG505" s="755"/>
      <c r="HJH505" s="755"/>
      <c r="HJI505" s="755"/>
      <c r="HJJ505" s="755"/>
      <c r="HJK505" s="755"/>
      <c r="HJL505" s="755"/>
      <c r="HJM505" s="755"/>
      <c r="HJN505" s="755"/>
      <c r="HJO505" s="755"/>
      <c r="HJP505" s="755"/>
      <c r="HJQ505" s="755"/>
      <c r="HJR505" s="755"/>
      <c r="HJS505" s="755"/>
      <c r="HJT505" s="755"/>
      <c r="HJU505" s="755"/>
      <c r="HJV505" s="755"/>
      <c r="HJW505" s="755"/>
      <c r="HJX505" s="755"/>
      <c r="HJY505" s="755"/>
      <c r="HJZ505" s="755"/>
      <c r="HKA505" s="755"/>
      <c r="HKB505" s="755"/>
      <c r="HKC505" s="755"/>
      <c r="HKD505" s="755"/>
      <c r="HKE505" s="755"/>
      <c r="HKF505" s="755"/>
      <c r="HKG505" s="755"/>
      <c r="HKH505" s="755"/>
      <c r="HKI505" s="755"/>
      <c r="HKJ505" s="755"/>
      <c r="HKK505" s="755"/>
      <c r="HKL505" s="755"/>
      <c r="HKM505" s="755"/>
      <c r="HKN505" s="755"/>
      <c r="HKO505" s="755"/>
      <c r="HKP505" s="755"/>
      <c r="HKQ505" s="755"/>
      <c r="HKR505" s="755"/>
      <c r="HKS505" s="755"/>
      <c r="HKT505" s="755"/>
      <c r="HKU505" s="755"/>
      <c r="HKV505" s="755"/>
      <c r="HKW505" s="755"/>
      <c r="HKX505" s="755"/>
      <c r="HKY505" s="755"/>
      <c r="HKZ505" s="755"/>
      <c r="HLA505" s="755"/>
      <c r="HLB505" s="755"/>
      <c r="HLC505" s="755"/>
      <c r="HLD505" s="755"/>
      <c r="HLE505" s="755"/>
      <c r="HLF505" s="755"/>
      <c r="HLG505" s="755"/>
      <c r="HLH505" s="755"/>
      <c r="HLI505" s="755"/>
      <c r="HLJ505" s="755"/>
      <c r="HLK505" s="755"/>
      <c r="HLL505" s="755"/>
      <c r="HLM505" s="755"/>
      <c r="HLN505" s="755"/>
      <c r="HLO505" s="755"/>
      <c r="HLP505" s="755"/>
      <c r="HLQ505" s="755"/>
      <c r="HLR505" s="755"/>
      <c r="HLS505" s="755"/>
      <c r="HLT505" s="755"/>
      <c r="HLU505" s="755"/>
      <c r="HLV505" s="755"/>
      <c r="HLW505" s="755"/>
      <c r="HLX505" s="755"/>
      <c r="HLY505" s="755"/>
      <c r="HLZ505" s="755"/>
      <c r="HMA505" s="755"/>
      <c r="HMB505" s="755"/>
      <c r="HMC505" s="755"/>
      <c r="HMD505" s="755"/>
      <c r="HME505" s="755"/>
      <c r="HMF505" s="755"/>
      <c r="HMG505" s="755"/>
      <c r="HMH505" s="755"/>
      <c r="HMI505" s="755"/>
      <c r="HMJ505" s="755"/>
      <c r="HMK505" s="755"/>
      <c r="HML505" s="755"/>
      <c r="HMM505" s="755"/>
      <c r="HMN505" s="755"/>
      <c r="HMO505" s="755"/>
      <c r="HMP505" s="755"/>
      <c r="HMQ505" s="755"/>
      <c r="HMR505" s="755"/>
      <c r="HMS505" s="755"/>
      <c r="HMT505" s="755"/>
      <c r="HMU505" s="755"/>
      <c r="HMV505" s="755"/>
      <c r="HMW505" s="755"/>
      <c r="HMX505" s="755"/>
      <c r="HMY505" s="755"/>
      <c r="HMZ505" s="755"/>
      <c r="HNA505" s="755"/>
      <c r="HNB505" s="755"/>
      <c r="HNC505" s="755"/>
      <c r="HND505" s="755"/>
      <c r="HNE505" s="755"/>
      <c r="HNF505" s="755"/>
      <c r="HNG505" s="755"/>
      <c r="HNH505" s="755"/>
      <c r="HNI505" s="755"/>
      <c r="HNJ505" s="755"/>
      <c r="HNK505" s="755"/>
      <c r="HNL505" s="755"/>
      <c r="HNM505" s="755"/>
      <c r="HNN505" s="755"/>
      <c r="HNO505" s="755"/>
      <c r="HNP505" s="755"/>
      <c r="HNQ505" s="755"/>
      <c r="HNR505" s="755"/>
      <c r="HNS505" s="755"/>
      <c r="HNT505" s="755"/>
      <c r="HNU505" s="755"/>
      <c r="HNV505" s="755"/>
      <c r="HNW505" s="755"/>
      <c r="HNX505" s="755"/>
      <c r="HNY505" s="755"/>
      <c r="HNZ505" s="755"/>
      <c r="HOA505" s="755"/>
      <c r="HOB505" s="755"/>
      <c r="HOC505" s="755"/>
      <c r="HOD505" s="755"/>
      <c r="HOE505" s="755"/>
      <c r="HOF505" s="755"/>
      <c r="HOG505" s="755"/>
      <c r="HOH505" s="755"/>
      <c r="HOI505" s="755"/>
      <c r="HOJ505" s="755"/>
      <c r="HOK505" s="755"/>
      <c r="HOL505" s="755"/>
      <c r="HOM505" s="755"/>
      <c r="HON505" s="755"/>
      <c r="HOO505" s="755"/>
      <c r="HOP505" s="755"/>
      <c r="HOQ505" s="755"/>
      <c r="HOR505" s="755"/>
      <c r="HOS505" s="755"/>
      <c r="HOT505" s="755"/>
      <c r="HOU505" s="755"/>
      <c r="HOV505" s="755"/>
      <c r="HOW505" s="755"/>
      <c r="HOX505" s="755"/>
      <c r="HOY505" s="755"/>
      <c r="HOZ505" s="755"/>
      <c r="HPA505" s="755"/>
      <c r="HPB505" s="755"/>
      <c r="HPC505" s="755"/>
      <c r="HPD505" s="755"/>
      <c r="HPE505" s="755"/>
      <c r="HPF505" s="755"/>
      <c r="HPG505" s="755"/>
      <c r="HPH505" s="755"/>
      <c r="HPI505" s="755"/>
      <c r="HPJ505" s="755"/>
      <c r="HPK505" s="755"/>
      <c r="HPL505" s="755"/>
      <c r="HPM505" s="755"/>
      <c r="HPN505" s="755"/>
      <c r="HPO505" s="755"/>
      <c r="HPP505" s="755"/>
      <c r="HPQ505" s="755"/>
      <c r="HPR505" s="755"/>
      <c r="HPS505" s="755"/>
      <c r="HPT505" s="755"/>
      <c r="HPU505" s="755"/>
      <c r="HPV505" s="755"/>
      <c r="HPW505" s="755"/>
      <c r="HPX505" s="755"/>
      <c r="HPY505" s="755"/>
      <c r="HPZ505" s="755"/>
      <c r="HQA505" s="755"/>
      <c r="HQB505" s="755"/>
      <c r="HQC505" s="755"/>
      <c r="HQD505" s="755"/>
      <c r="HQE505" s="755"/>
      <c r="HQF505" s="755"/>
      <c r="HQG505" s="755"/>
      <c r="HQH505" s="755"/>
      <c r="HQI505" s="755"/>
      <c r="HQJ505" s="755"/>
      <c r="HQK505" s="755"/>
      <c r="HQL505" s="755"/>
      <c r="HQM505" s="755"/>
      <c r="HQN505" s="755"/>
      <c r="HQO505" s="755"/>
      <c r="HQP505" s="755"/>
      <c r="HQQ505" s="755"/>
      <c r="HQR505" s="755"/>
      <c r="HQS505" s="755"/>
      <c r="HQT505" s="755"/>
      <c r="HQU505" s="755"/>
      <c r="HQV505" s="755"/>
      <c r="HQW505" s="755"/>
      <c r="HQX505" s="755"/>
      <c r="HQY505" s="755"/>
      <c r="HQZ505" s="755"/>
      <c r="HRA505" s="755"/>
      <c r="HRB505" s="755"/>
      <c r="HRC505" s="755"/>
      <c r="HRD505" s="755"/>
      <c r="HRE505" s="755"/>
      <c r="HRF505" s="755"/>
      <c r="HRG505" s="755"/>
      <c r="HRH505" s="755"/>
      <c r="HRI505" s="755"/>
      <c r="HRJ505" s="755"/>
      <c r="HRK505" s="755"/>
      <c r="HRL505" s="755"/>
      <c r="HRM505" s="755"/>
      <c r="HRN505" s="755"/>
      <c r="HRO505" s="755"/>
      <c r="HRP505" s="755"/>
      <c r="HRQ505" s="755"/>
      <c r="HRR505" s="755"/>
      <c r="HRS505" s="755"/>
      <c r="HRT505" s="755"/>
      <c r="HRU505" s="755"/>
      <c r="HRV505" s="755"/>
      <c r="HRW505" s="755"/>
      <c r="HRX505" s="755"/>
      <c r="HRY505" s="755"/>
      <c r="HRZ505" s="755"/>
      <c r="HSA505" s="755"/>
      <c r="HSB505" s="755"/>
      <c r="HSC505" s="755"/>
      <c r="HSD505" s="755"/>
      <c r="HSE505" s="755"/>
      <c r="HSF505" s="755"/>
      <c r="HSG505" s="755"/>
      <c r="HSH505" s="755"/>
      <c r="HSI505" s="755"/>
      <c r="HSJ505" s="755"/>
      <c r="HSK505" s="755"/>
      <c r="HSL505" s="755"/>
      <c r="HSM505" s="755"/>
      <c r="HSN505" s="755"/>
      <c r="HSO505" s="755"/>
      <c r="HSP505" s="755"/>
      <c r="HSQ505" s="755"/>
      <c r="HSR505" s="755"/>
      <c r="HSS505" s="755"/>
      <c r="HST505" s="755"/>
      <c r="HSU505" s="755"/>
      <c r="HSV505" s="755"/>
      <c r="HSW505" s="755"/>
      <c r="HSX505" s="755"/>
      <c r="HSY505" s="755"/>
      <c r="HSZ505" s="755"/>
      <c r="HTA505" s="755"/>
      <c r="HTB505" s="755"/>
      <c r="HTC505" s="755"/>
      <c r="HTD505" s="755"/>
      <c r="HTE505" s="755"/>
      <c r="HTF505" s="755"/>
      <c r="HTG505" s="755"/>
      <c r="HTH505" s="755"/>
      <c r="HTI505" s="755"/>
      <c r="HTJ505" s="755"/>
      <c r="HTK505" s="755"/>
      <c r="HTL505" s="755"/>
      <c r="HTM505" s="755"/>
      <c r="HTN505" s="755"/>
      <c r="HTO505" s="755"/>
      <c r="HTP505" s="755"/>
      <c r="HTQ505" s="755"/>
      <c r="HTR505" s="755"/>
      <c r="HTS505" s="755"/>
      <c r="HTT505" s="755"/>
      <c r="HTU505" s="755"/>
      <c r="HTV505" s="755"/>
      <c r="HTW505" s="755"/>
      <c r="HTX505" s="755"/>
      <c r="HTY505" s="755"/>
      <c r="HTZ505" s="755"/>
      <c r="HUA505" s="755"/>
      <c r="HUB505" s="755"/>
      <c r="HUC505" s="755"/>
      <c r="HUD505" s="755"/>
      <c r="HUE505" s="755"/>
      <c r="HUF505" s="755"/>
      <c r="HUG505" s="755"/>
      <c r="HUH505" s="755"/>
      <c r="HUI505" s="755"/>
      <c r="HUJ505" s="755"/>
      <c r="HUK505" s="755"/>
      <c r="HUL505" s="755"/>
      <c r="HUM505" s="755"/>
      <c r="HUN505" s="755"/>
      <c r="HUO505" s="755"/>
      <c r="HUP505" s="755"/>
      <c r="HUQ505" s="755"/>
      <c r="HUR505" s="755"/>
      <c r="HUS505" s="755"/>
      <c r="HUT505" s="755"/>
      <c r="HUU505" s="755"/>
      <c r="HUV505" s="755"/>
      <c r="HUW505" s="755"/>
      <c r="HUX505" s="755"/>
      <c r="HUY505" s="755"/>
      <c r="HUZ505" s="755"/>
      <c r="HVA505" s="755"/>
      <c r="HVB505" s="755"/>
      <c r="HVC505" s="755"/>
      <c r="HVD505" s="755"/>
      <c r="HVE505" s="755"/>
      <c r="HVF505" s="755"/>
      <c r="HVG505" s="755"/>
      <c r="HVH505" s="755"/>
      <c r="HVI505" s="755"/>
      <c r="HVJ505" s="755"/>
      <c r="HVK505" s="755"/>
      <c r="HVL505" s="755"/>
      <c r="HVM505" s="755"/>
      <c r="HVN505" s="755"/>
      <c r="HVO505" s="755"/>
      <c r="HVP505" s="755"/>
      <c r="HVQ505" s="755"/>
      <c r="HVR505" s="755"/>
      <c r="HVS505" s="755"/>
      <c r="HVT505" s="755"/>
      <c r="HVU505" s="755"/>
      <c r="HVV505" s="755"/>
      <c r="HVW505" s="755"/>
      <c r="HVX505" s="755"/>
      <c r="HVY505" s="755"/>
      <c r="HVZ505" s="755"/>
      <c r="HWA505" s="755"/>
      <c r="HWB505" s="755"/>
      <c r="HWC505" s="755"/>
      <c r="HWD505" s="755"/>
      <c r="HWE505" s="755"/>
      <c r="HWF505" s="755"/>
      <c r="HWG505" s="755"/>
      <c r="HWH505" s="755"/>
      <c r="HWI505" s="755"/>
      <c r="HWJ505" s="755"/>
      <c r="HWK505" s="755"/>
      <c r="HWL505" s="755"/>
      <c r="HWM505" s="755"/>
      <c r="HWN505" s="755"/>
      <c r="HWO505" s="755"/>
      <c r="HWP505" s="755"/>
      <c r="HWQ505" s="755"/>
      <c r="HWR505" s="755"/>
      <c r="HWS505" s="755"/>
      <c r="HWT505" s="755"/>
      <c r="HWU505" s="755"/>
      <c r="HWV505" s="755"/>
      <c r="HWW505" s="755"/>
      <c r="HWX505" s="755"/>
      <c r="HWY505" s="755"/>
      <c r="HWZ505" s="755"/>
      <c r="HXA505" s="755"/>
      <c r="HXB505" s="755"/>
      <c r="HXC505" s="755"/>
      <c r="HXD505" s="755"/>
      <c r="HXE505" s="755"/>
      <c r="HXF505" s="755"/>
      <c r="HXG505" s="755"/>
      <c r="HXH505" s="755"/>
      <c r="HXI505" s="755"/>
      <c r="HXJ505" s="755"/>
      <c r="HXK505" s="755"/>
      <c r="HXL505" s="755"/>
      <c r="HXM505" s="755"/>
      <c r="HXN505" s="755"/>
      <c r="HXO505" s="755"/>
      <c r="HXP505" s="755"/>
      <c r="HXQ505" s="755"/>
      <c r="HXR505" s="755"/>
      <c r="HXS505" s="755"/>
      <c r="HXT505" s="755"/>
      <c r="HXU505" s="755"/>
      <c r="HXV505" s="755"/>
      <c r="HXW505" s="755"/>
      <c r="HXX505" s="755"/>
      <c r="HXY505" s="755"/>
      <c r="HXZ505" s="755"/>
      <c r="HYA505" s="755"/>
      <c r="HYB505" s="755"/>
      <c r="HYC505" s="755"/>
      <c r="HYD505" s="755"/>
      <c r="HYE505" s="755"/>
      <c r="HYF505" s="755"/>
      <c r="HYG505" s="755"/>
      <c r="HYH505" s="755"/>
      <c r="HYI505" s="755"/>
      <c r="HYJ505" s="755"/>
      <c r="HYK505" s="755"/>
      <c r="HYL505" s="755"/>
      <c r="HYM505" s="755"/>
      <c r="HYN505" s="755"/>
      <c r="HYO505" s="755"/>
      <c r="HYP505" s="755"/>
      <c r="HYQ505" s="755"/>
      <c r="HYR505" s="755"/>
      <c r="HYS505" s="755"/>
      <c r="HYT505" s="755"/>
      <c r="HYU505" s="755"/>
      <c r="HYV505" s="755"/>
      <c r="HYW505" s="755"/>
      <c r="HYX505" s="755"/>
      <c r="HYY505" s="755"/>
      <c r="HYZ505" s="755"/>
      <c r="HZA505" s="755"/>
      <c r="HZB505" s="755"/>
      <c r="HZC505" s="755"/>
      <c r="HZD505" s="755"/>
      <c r="HZE505" s="755"/>
      <c r="HZF505" s="755"/>
      <c r="HZG505" s="755"/>
      <c r="HZH505" s="755"/>
      <c r="HZI505" s="755"/>
      <c r="HZJ505" s="755"/>
      <c r="HZK505" s="755"/>
      <c r="HZL505" s="755"/>
      <c r="HZM505" s="755"/>
      <c r="HZN505" s="755"/>
      <c r="HZO505" s="755"/>
      <c r="HZP505" s="755"/>
      <c r="HZQ505" s="755"/>
      <c r="HZR505" s="755"/>
      <c r="HZS505" s="755"/>
      <c r="HZT505" s="755"/>
      <c r="HZU505" s="755"/>
      <c r="HZV505" s="755"/>
      <c r="HZW505" s="755"/>
      <c r="HZX505" s="755"/>
      <c r="HZY505" s="755"/>
      <c r="HZZ505" s="755"/>
      <c r="IAA505" s="755"/>
      <c r="IAB505" s="755"/>
      <c r="IAC505" s="755"/>
      <c r="IAD505" s="755"/>
      <c r="IAE505" s="755"/>
      <c r="IAF505" s="755"/>
      <c r="IAG505" s="755"/>
      <c r="IAH505" s="755"/>
      <c r="IAI505" s="755"/>
      <c r="IAJ505" s="755"/>
      <c r="IAK505" s="755"/>
      <c r="IAL505" s="755"/>
      <c r="IAM505" s="755"/>
      <c r="IAN505" s="755"/>
      <c r="IAO505" s="755"/>
      <c r="IAP505" s="755"/>
      <c r="IAQ505" s="755"/>
      <c r="IAR505" s="755"/>
      <c r="IAS505" s="755"/>
      <c r="IAT505" s="755"/>
      <c r="IAU505" s="755"/>
      <c r="IAV505" s="755"/>
      <c r="IAW505" s="755"/>
      <c r="IAX505" s="755"/>
      <c r="IAY505" s="755"/>
      <c r="IAZ505" s="755"/>
      <c r="IBA505" s="755"/>
      <c r="IBB505" s="755"/>
      <c r="IBC505" s="755"/>
      <c r="IBD505" s="755"/>
      <c r="IBE505" s="755"/>
      <c r="IBF505" s="755"/>
      <c r="IBG505" s="755"/>
      <c r="IBH505" s="755"/>
      <c r="IBI505" s="755"/>
      <c r="IBJ505" s="755"/>
      <c r="IBK505" s="755"/>
      <c r="IBL505" s="755"/>
      <c r="IBM505" s="755"/>
      <c r="IBN505" s="755"/>
      <c r="IBO505" s="755"/>
      <c r="IBP505" s="755"/>
      <c r="IBQ505" s="755"/>
      <c r="IBR505" s="755"/>
      <c r="IBS505" s="755"/>
      <c r="IBT505" s="755"/>
      <c r="IBU505" s="755"/>
      <c r="IBV505" s="755"/>
      <c r="IBW505" s="755"/>
      <c r="IBX505" s="755"/>
      <c r="IBY505" s="755"/>
      <c r="IBZ505" s="755"/>
      <c r="ICA505" s="755"/>
      <c r="ICB505" s="755"/>
      <c r="ICC505" s="755"/>
      <c r="ICD505" s="755"/>
      <c r="ICE505" s="755"/>
      <c r="ICF505" s="755"/>
      <c r="ICG505" s="755"/>
      <c r="ICH505" s="755"/>
      <c r="ICI505" s="755"/>
      <c r="ICJ505" s="755"/>
      <c r="ICK505" s="755"/>
      <c r="ICL505" s="755"/>
      <c r="ICM505" s="755"/>
      <c r="ICN505" s="755"/>
      <c r="ICO505" s="755"/>
      <c r="ICP505" s="755"/>
      <c r="ICQ505" s="755"/>
      <c r="ICR505" s="755"/>
      <c r="ICS505" s="755"/>
      <c r="ICT505" s="755"/>
      <c r="ICU505" s="755"/>
      <c r="ICV505" s="755"/>
      <c r="ICW505" s="755"/>
      <c r="ICX505" s="755"/>
      <c r="ICY505" s="755"/>
      <c r="ICZ505" s="755"/>
      <c r="IDA505" s="755"/>
      <c r="IDB505" s="755"/>
      <c r="IDC505" s="755"/>
      <c r="IDD505" s="755"/>
      <c r="IDE505" s="755"/>
      <c r="IDF505" s="755"/>
      <c r="IDG505" s="755"/>
      <c r="IDH505" s="755"/>
      <c r="IDI505" s="755"/>
      <c r="IDJ505" s="755"/>
      <c r="IDK505" s="755"/>
      <c r="IDL505" s="755"/>
      <c r="IDM505" s="755"/>
      <c r="IDN505" s="755"/>
      <c r="IDO505" s="755"/>
      <c r="IDP505" s="755"/>
      <c r="IDQ505" s="755"/>
      <c r="IDR505" s="755"/>
      <c r="IDS505" s="755"/>
      <c r="IDT505" s="755"/>
      <c r="IDU505" s="755"/>
      <c r="IDV505" s="755"/>
      <c r="IDW505" s="755"/>
      <c r="IDX505" s="755"/>
      <c r="IDY505" s="755"/>
      <c r="IDZ505" s="755"/>
      <c r="IEA505" s="755"/>
      <c r="IEB505" s="755"/>
      <c r="IEC505" s="755"/>
      <c r="IED505" s="755"/>
      <c r="IEE505" s="755"/>
      <c r="IEF505" s="755"/>
      <c r="IEG505" s="755"/>
      <c r="IEH505" s="755"/>
      <c r="IEI505" s="755"/>
      <c r="IEJ505" s="755"/>
      <c r="IEK505" s="755"/>
      <c r="IEL505" s="755"/>
      <c r="IEM505" s="755"/>
      <c r="IEN505" s="755"/>
      <c r="IEO505" s="755"/>
      <c r="IEP505" s="755"/>
      <c r="IEQ505" s="755"/>
      <c r="IER505" s="755"/>
      <c r="IES505" s="755"/>
      <c r="IET505" s="755"/>
      <c r="IEU505" s="755"/>
      <c r="IEV505" s="755"/>
      <c r="IEW505" s="755"/>
      <c r="IEX505" s="755"/>
      <c r="IEY505" s="755"/>
      <c r="IEZ505" s="755"/>
      <c r="IFA505" s="755"/>
      <c r="IFB505" s="755"/>
      <c r="IFC505" s="755"/>
      <c r="IFD505" s="755"/>
      <c r="IFE505" s="755"/>
      <c r="IFF505" s="755"/>
      <c r="IFG505" s="755"/>
      <c r="IFH505" s="755"/>
      <c r="IFI505" s="755"/>
      <c r="IFJ505" s="755"/>
      <c r="IFK505" s="755"/>
      <c r="IFL505" s="755"/>
      <c r="IFM505" s="755"/>
      <c r="IFN505" s="755"/>
      <c r="IFO505" s="755"/>
      <c r="IFP505" s="755"/>
      <c r="IFQ505" s="755"/>
      <c r="IFR505" s="755"/>
      <c r="IFS505" s="755"/>
      <c r="IFT505" s="755"/>
      <c r="IFU505" s="755"/>
      <c r="IFV505" s="755"/>
      <c r="IFW505" s="755"/>
      <c r="IFX505" s="755"/>
      <c r="IFY505" s="755"/>
      <c r="IFZ505" s="755"/>
      <c r="IGA505" s="755"/>
      <c r="IGB505" s="755"/>
      <c r="IGC505" s="755"/>
      <c r="IGD505" s="755"/>
      <c r="IGE505" s="755"/>
      <c r="IGF505" s="755"/>
      <c r="IGG505" s="755"/>
      <c r="IGH505" s="755"/>
      <c r="IGI505" s="755"/>
      <c r="IGJ505" s="755"/>
      <c r="IGK505" s="755"/>
      <c r="IGL505" s="755"/>
      <c r="IGM505" s="755"/>
      <c r="IGN505" s="755"/>
      <c r="IGO505" s="755"/>
      <c r="IGP505" s="755"/>
      <c r="IGQ505" s="755"/>
      <c r="IGR505" s="755"/>
      <c r="IGS505" s="755"/>
      <c r="IGT505" s="755"/>
      <c r="IGU505" s="755"/>
      <c r="IGV505" s="755"/>
      <c r="IGW505" s="755"/>
      <c r="IGX505" s="755"/>
      <c r="IGY505" s="755"/>
      <c r="IGZ505" s="755"/>
      <c r="IHA505" s="755"/>
      <c r="IHB505" s="755"/>
      <c r="IHC505" s="755"/>
      <c r="IHD505" s="755"/>
      <c r="IHE505" s="755"/>
      <c r="IHF505" s="755"/>
      <c r="IHG505" s="755"/>
      <c r="IHH505" s="755"/>
      <c r="IHI505" s="755"/>
      <c r="IHJ505" s="755"/>
      <c r="IHK505" s="755"/>
      <c r="IHL505" s="755"/>
      <c r="IHM505" s="755"/>
      <c r="IHN505" s="755"/>
      <c r="IHO505" s="755"/>
      <c r="IHP505" s="755"/>
      <c r="IHQ505" s="755"/>
      <c r="IHR505" s="755"/>
      <c r="IHS505" s="755"/>
      <c r="IHT505" s="755"/>
      <c r="IHU505" s="755"/>
      <c r="IHV505" s="755"/>
      <c r="IHW505" s="755"/>
      <c r="IHX505" s="755"/>
      <c r="IHY505" s="755"/>
      <c r="IHZ505" s="755"/>
      <c r="IIA505" s="755"/>
      <c r="IIB505" s="755"/>
      <c r="IIC505" s="755"/>
      <c r="IID505" s="755"/>
      <c r="IIE505" s="755"/>
      <c r="IIF505" s="755"/>
      <c r="IIG505" s="755"/>
      <c r="IIH505" s="755"/>
      <c r="III505" s="755"/>
      <c r="IIJ505" s="755"/>
      <c r="IIK505" s="755"/>
      <c r="IIL505" s="755"/>
      <c r="IIM505" s="755"/>
      <c r="IIN505" s="755"/>
      <c r="IIO505" s="755"/>
      <c r="IIP505" s="755"/>
      <c r="IIQ505" s="755"/>
      <c r="IIR505" s="755"/>
      <c r="IIS505" s="755"/>
      <c r="IIT505" s="755"/>
      <c r="IIU505" s="755"/>
      <c r="IIV505" s="755"/>
      <c r="IIW505" s="755"/>
      <c r="IIX505" s="755"/>
      <c r="IIY505" s="755"/>
      <c r="IIZ505" s="755"/>
      <c r="IJA505" s="755"/>
      <c r="IJB505" s="755"/>
      <c r="IJC505" s="755"/>
      <c r="IJD505" s="755"/>
      <c r="IJE505" s="755"/>
      <c r="IJF505" s="755"/>
      <c r="IJG505" s="755"/>
      <c r="IJH505" s="755"/>
      <c r="IJI505" s="755"/>
      <c r="IJJ505" s="755"/>
      <c r="IJK505" s="755"/>
      <c r="IJL505" s="755"/>
      <c r="IJM505" s="755"/>
      <c r="IJN505" s="755"/>
      <c r="IJO505" s="755"/>
      <c r="IJP505" s="755"/>
      <c r="IJQ505" s="755"/>
      <c r="IJR505" s="755"/>
      <c r="IJS505" s="755"/>
      <c r="IJT505" s="755"/>
      <c r="IJU505" s="755"/>
      <c r="IJV505" s="755"/>
      <c r="IJW505" s="755"/>
      <c r="IJX505" s="755"/>
      <c r="IJY505" s="755"/>
      <c r="IJZ505" s="755"/>
      <c r="IKA505" s="755"/>
      <c r="IKB505" s="755"/>
      <c r="IKC505" s="755"/>
      <c r="IKD505" s="755"/>
      <c r="IKE505" s="755"/>
      <c r="IKF505" s="755"/>
      <c r="IKG505" s="755"/>
      <c r="IKH505" s="755"/>
      <c r="IKI505" s="755"/>
      <c r="IKJ505" s="755"/>
      <c r="IKK505" s="755"/>
      <c r="IKL505" s="755"/>
      <c r="IKM505" s="755"/>
      <c r="IKN505" s="755"/>
      <c r="IKO505" s="755"/>
      <c r="IKP505" s="755"/>
      <c r="IKQ505" s="755"/>
      <c r="IKR505" s="755"/>
      <c r="IKS505" s="755"/>
      <c r="IKT505" s="755"/>
      <c r="IKU505" s="755"/>
      <c r="IKV505" s="755"/>
      <c r="IKW505" s="755"/>
      <c r="IKX505" s="755"/>
      <c r="IKY505" s="755"/>
      <c r="IKZ505" s="755"/>
      <c r="ILA505" s="755"/>
      <c r="ILB505" s="755"/>
      <c r="ILC505" s="755"/>
      <c r="ILD505" s="755"/>
      <c r="ILE505" s="755"/>
      <c r="ILF505" s="755"/>
      <c r="ILG505" s="755"/>
      <c r="ILH505" s="755"/>
      <c r="ILI505" s="755"/>
      <c r="ILJ505" s="755"/>
      <c r="ILK505" s="755"/>
      <c r="ILL505" s="755"/>
      <c r="ILM505" s="755"/>
      <c r="ILN505" s="755"/>
      <c r="ILO505" s="755"/>
      <c r="ILP505" s="755"/>
      <c r="ILQ505" s="755"/>
      <c r="ILR505" s="755"/>
      <c r="ILS505" s="755"/>
      <c r="ILT505" s="755"/>
      <c r="ILU505" s="755"/>
      <c r="ILV505" s="755"/>
      <c r="ILW505" s="755"/>
      <c r="ILX505" s="755"/>
      <c r="ILY505" s="755"/>
      <c r="ILZ505" s="755"/>
      <c r="IMA505" s="755"/>
      <c r="IMB505" s="755"/>
      <c r="IMC505" s="755"/>
      <c r="IMD505" s="755"/>
      <c r="IME505" s="755"/>
      <c r="IMF505" s="755"/>
      <c r="IMG505" s="755"/>
      <c r="IMH505" s="755"/>
      <c r="IMI505" s="755"/>
      <c r="IMJ505" s="755"/>
      <c r="IMK505" s="755"/>
      <c r="IML505" s="755"/>
      <c r="IMM505" s="755"/>
      <c r="IMN505" s="755"/>
      <c r="IMO505" s="755"/>
      <c r="IMP505" s="755"/>
      <c r="IMQ505" s="755"/>
      <c r="IMR505" s="755"/>
      <c r="IMS505" s="755"/>
      <c r="IMT505" s="755"/>
      <c r="IMU505" s="755"/>
      <c r="IMV505" s="755"/>
      <c r="IMW505" s="755"/>
      <c r="IMX505" s="755"/>
      <c r="IMY505" s="755"/>
      <c r="IMZ505" s="755"/>
      <c r="INA505" s="755"/>
      <c r="INB505" s="755"/>
      <c r="INC505" s="755"/>
      <c r="IND505" s="755"/>
      <c r="INE505" s="755"/>
      <c r="INF505" s="755"/>
      <c r="ING505" s="755"/>
      <c r="INH505" s="755"/>
      <c r="INI505" s="755"/>
      <c r="INJ505" s="755"/>
      <c r="INK505" s="755"/>
      <c r="INL505" s="755"/>
      <c r="INM505" s="755"/>
      <c r="INN505" s="755"/>
      <c r="INO505" s="755"/>
      <c r="INP505" s="755"/>
      <c r="INQ505" s="755"/>
      <c r="INR505" s="755"/>
      <c r="INS505" s="755"/>
      <c r="INT505" s="755"/>
      <c r="INU505" s="755"/>
      <c r="INV505" s="755"/>
      <c r="INW505" s="755"/>
      <c r="INX505" s="755"/>
      <c r="INY505" s="755"/>
      <c r="INZ505" s="755"/>
      <c r="IOA505" s="755"/>
      <c r="IOB505" s="755"/>
      <c r="IOC505" s="755"/>
      <c r="IOD505" s="755"/>
      <c r="IOE505" s="755"/>
      <c r="IOF505" s="755"/>
      <c r="IOG505" s="755"/>
      <c r="IOH505" s="755"/>
      <c r="IOI505" s="755"/>
      <c r="IOJ505" s="755"/>
      <c r="IOK505" s="755"/>
      <c r="IOL505" s="755"/>
      <c r="IOM505" s="755"/>
      <c r="ION505" s="755"/>
      <c r="IOO505" s="755"/>
      <c r="IOP505" s="755"/>
      <c r="IOQ505" s="755"/>
      <c r="IOR505" s="755"/>
      <c r="IOS505" s="755"/>
      <c r="IOT505" s="755"/>
      <c r="IOU505" s="755"/>
      <c r="IOV505" s="755"/>
      <c r="IOW505" s="755"/>
      <c r="IOX505" s="755"/>
      <c r="IOY505" s="755"/>
      <c r="IOZ505" s="755"/>
      <c r="IPA505" s="755"/>
      <c r="IPB505" s="755"/>
      <c r="IPC505" s="755"/>
      <c r="IPD505" s="755"/>
      <c r="IPE505" s="755"/>
      <c r="IPF505" s="755"/>
      <c r="IPG505" s="755"/>
      <c r="IPH505" s="755"/>
      <c r="IPI505" s="755"/>
      <c r="IPJ505" s="755"/>
      <c r="IPK505" s="755"/>
      <c r="IPL505" s="755"/>
      <c r="IPM505" s="755"/>
      <c r="IPN505" s="755"/>
      <c r="IPO505" s="755"/>
      <c r="IPP505" s="755"/>
      <c r="IPQ505" s="755"/>
      <c r="IPR505" s="755"/>
      <c r="IPS505" s="755"/>
      <c r="IPT505" s="755"/>
      <c r="IPU505" s="755"/>
      <c r="IPV505" s="755"/>
      <c r="IPW505" s="755"/>
      <c r="IPX505" s="755"/>
      <c r="IPY505" s="755"/>
      <c r="IPZ505" s="755"/>
      <c r="IQA505" s="755"/>
      <c r="IQB505" s="755"/>
      <c r="IQC505" s="755"/>
      <c r="IQD505" s="755"/>
      <c r="IQE505" s="755"/>
      <c r="IQF505" s="755"/>
      <c r="IQG505" s="755"/>
      <c r="IQH505" s="755"/>
      <c r="IQI505" s="755"/>
      <c r="IQJ505" s="755"/>
      <c r="IQK505" s="755"/>
      <c r="IQL505" s="755"/>
      <c r="IQM505" s="755"/>
      <c r="IQN505" s="755"/>
      <c r="IQO505" s="755"/>
      <c r="IQP505" s="755"/>
      <c r="IQQ505" s="755"/>
      <c r="IQR505" s="755"/>
      <c r="IQS505" s="755"/>
      <c r="IQT505" s="755"/>
      <c r="IQU505" s="755"/>
      <c r="IQV505" s="755"/>
      <c r="IQW505" s="755"/>
      <c r="IQX505" s="755"/>
      <c r="IQY505" s="755"/>
      <c r="IQZ505" s="755"/>
      <c r="IRA505" s="755"/>
      <c r="IRB505" s="755"/>
      <c r="IRC505" s="755"/>
      <c r="IRD505" s="755"/>
      <c r="IRE505" s="755"/>
      <c r="IRF505" s="755"/>
      <c r="IRG505" s="755"/>
      <c r="IRH505" s="755"/>
      <c r="IRI505" s="755"/>
      <c r="IRJ505" s="755"/>
      <c r="IRK505" s="755"/>
      <c r="IRL505" s="755"/>
      <c r="IRM505" s="755"/>
      <c r="IRN505" s="755"/>
      <c r="IRO505" s="755"/>
      <c r="IRP505" s="755"/>
      <c r="IRQ505" s="755"/>
      <c r="IRR505" s="755"/>
      <c r="IRS505" s="755"/>
      <c r="IRT505" s="755"/>
      <c r="IRU505" s="755"/>
      <c r="IRV505" s="755"/>
      <c r="IRW505" s="755"/>
      <c r="IRX505" s="755"/>
      <c r="IRY505" s="755"/>
      <c r="IRZ505" s="755"/>
      <c r="ISA505" s="755"/>
      <c r="ISB505" s="755"/>
      <c r="ISC505" s="755"/>
      <c r="ISD505" s="755"/>
      <c r="ISE505" s="755"/>
      <c r="ISF505" s="755"/>
      <c r="ISG505" s="755"/>
      <c r="ISH505" s="755"/>
      <c r="ISI505" s="755"/>
      <c r="ISJ505" s="755"/>
      <c r="ISK505" s="755"/>
      <c r="ISL505" s="755"/>
      <c r="ISM505" s="755"/>
      <c r="ISN505" s="755"/>
      <c r="ISO505" s="755"/>
      <c r="ISP505" s="755"/>
      <c r="ISQ505" s="755"/>
      <c r="ISR505" s="755"/>
      <c r="ISS505" s="755"/>
      <c r="IST505" s="755"/>
      <c r="ISU505" s="755"/>
      <c r="ISV505" s="755"/>
      <c r="ISW505" s="755"/>
      <c r="ISX505" s="755"/>
      <c r="ISY505" s="755"/>
      <c r="ISZ505" s="755"/>
      <c r="ITA505" s="755"/>
      <c r="ITB505" s="755"/>
      <c r="ITC505" s="755"/>
      <c r="ITD505" s="755"/>
      <c r="ITE505" s="755"/>
      <c r="ITF505" s="755"/>
      <c r="ITG505" s="755"/>
      <c r="ITH505" s="755"/>
      <c r="ITI505" s="755"/>
      <c r="ITJ505" s="755"/>
      <c r="ITK505" s="755"/>
      <c r="ITL505" s="755"/>
      <c r="ITM505" s="755"/>
      <c r="ITN505" s="755"/>
      <c r="ITO505" s="755"/>
      <c r="ITP505" s="755"/>
      <c r="ITQ505" s="755"/>
      <c r="ITR505" s="755"/>
      <c r="ITS505" s="755"/>
      <c r="ITT505" s="755"/>
      <c r="ITU505" s="755"/>
      <c r="ITV505" s="755"/>
      <c r="ITW505" s="755"/>
      <c r="ITX505" s="755"/>
      <c r="ITY505" s="755"/>
      <c r="ITZ505" s="755"/>
      <c r="IUA505" s="755"/>
      <c r="IUB505" s="755"/>
      <c r="IUC505" s="755"/>
      <c r="IUD505" s="755"/>
      <c r="IUE505" s="755"/>
      <c r="IUF505" s="755"/>
      <c r="IUG505" s="755"/>
      <c r="IUH505" s="755"/>
      <c r="IUI505" s="755"/>
      <c r="IUJ505" s="755"/>
      <c r="IUK505" s="755"/>
      <c r="IUL505" s="755"/>
      <c r="IUM505" s="755"/>
      <c r="IUN505" s="755"/>
      <c r="IUO505" s="755"/>
      <c r="IUP505" s="755"/>
      <c r="IUQ505" s="755"/>
      <c r="IUR505" s="755"/>
      <c r="IUS505" s="755"/>
      <c r="IUT505" s="755"/>
      <c r="IUU505" s="755"/>
      <c r="IUV505" s="755"/>
      <c r="IUW505" s="755"/>
      <c r="IUX505" s="755"/>
      <c r="IUY505" s="755"/>
      <c r="IUZ505" s="755"/>
      <c r="IVA505" s="755"/>
      <c r="IVB505" s="755"/>
      <c r="IVC505" s="755"/>
      <c r="IVD505" s="755"/>
      <c r="IVE505" s="755"/>
      <c r="IVF505" s="755"/>
      <c r="IVG505" s="755"/>
      <c r="IVH505" s="755"/>
      <c r="IVI505" s="755"/>
      <c r="IVJ505" s="755"/>
      <c r="IVK505" s="755"/>
      <c r="IVL505" s="755"/>
      <c r="IVM505" s="755"/>
      <c r="IVN505" s="755"/>
      <c r="IVO505" s="755"/>
      <c r="IVP505" s="755"/>
      <c r="IVQ505" s="755"/>
      <c r="IVR505" s="755"/>
      <c r="IVS505" s="755"/>
      <c r="IVT505" s="755"/>
      <c r="IVU505" s="755"/>
      <c r="IVV505" s="755"/>
      <c r="IVW505" s="755"/>
      <c r="IVX505" s="755"/>
      <c r="IVY505" s="755"/>
      <c r="IVZ505" s="755"/>
      <c r="IWA505" s="755"/>
      <c r="IWB505" s="755"/>
      <c r="IWC505" s="755"/>
      <c r="IWD505" s="755"/>
      <c r="IWE505" s="755"/>
      <c r="IWF505" s="755"/>
      <c r="IWG505" s="755"/>
      <c r="IWH505" s="755"/>
      <c r="IWI505" s="755"/>
      <c r="IWJ505" s="755"/>
      <c r="IWK505" s="755"/>
      <c r="IWL505" s="755"/>
      <c r="IWM505" s="755"/>
      <c r="IWN505" s="755"/>
      <c r="IWO505" s="755"/>
      <c r="IWP505" s="755"/>
      <c r="IWQ505" s="755"/>
      <c r="IWR505" s="755"/>
      <c r="IWS505" s="755"/>
      <c r="IWT505" s="755"/>
      <c r="IWU505" s="755"/>
      <c r="IWV505" s="755"/>
      <c r="IWW505" s="755"/>
      <c r="IWX505" s="755"/>
      <c r="IWY505" s="755"/>
      <c r="IWZ505" s="755"/>
      <c r="IXA505" s="755"/>
      <c r="IXB505" s="755"/>
      <c r="IXC505" s="755"/>
      <c r="IXD505" s="755"/>
      <c r="IXE505" s="755"/>
      <c r="IXF505" s="755"/>
      <c r="IXG505" s="755"/>
      <c r="IXH505" s="755"/>
      <c r="IXI505" s="755"/>
      <c r="IXJ505" s="755"/>
      <c r="IXK505" s="755"/>
      <c r="IXL505" s="755"/>
      <c r="IXM505" s="755"/>
      <c r="IXN505" s="755"/>
      <c r="IXO505" s="755"/>
      <c r="IXP505" s="755"/>
      <c r="IXQ505" s="755"/>
      <c r="IXR505" s="755"/>
      <c r="IXS505" s="755"/>
      <c r="IXT505" s="755"/>
      <c r="IXU505" s="755"/>
      <c r="IXV505" s="755"/>
      <c r="IXW505" s="755"/>
      <c r="IXX505" s="755"/>
      <c r="IXY505" s="755"/>
      <c r="IXZ505" s="755"/>
      <c r="IYA505" s="755"/>
      <c r="IYB505" s="755"/>
      <c r="IYC505" s="755"/>
      <c r="IYD505" s="755"/>
      <c r="IYE505" s="755"/>
      <c r="IYF505" s="755"/>
      <c r="IYG505" s="755"/>
      <c r="IYH505" s="755"/>
      <c r="IYI505" s="755"/>
      <c r="IYJ505" s="755"/>
      <c r="IYK505" s="755"/>
      <c r="IYL505" s="755"/>
      <c r="IYM505" s="755"/>
      <c r="IYN505" s="755"/>
      <c r="IYO505" s="755"/>
      <c r="IYP505" s="755"/>
      <c r="IYQ505" s="755"/>
      <c r="IYR505" s="755"/>
      <c r="IYS505" s="755"/>
      <c r="IYT505" s="755"/>
      <c r="IYU505" s="755"/>
      <c r="IYV505" s="755"/>
      <c r="IYW505" s="755"/>
      <c r="IYX505" s="755"/>
      <c r="IYY505" s="755"/>
      <c r="IYZ505" s="755"/>
      <c r="IZA505" s="755"/>
      <c r="IZB505" s="755"/>
      <c r="IZC505" s="755"/>
      <c r="IZD505" s="755"/>
      <c r="IZE505" s="755"/>
      <c r="IZF505" s="755"/>
      <c r="IZG505" s="755"/>
      <c r="IZH505" s="755"/>
      <c r="IZI505" s="755"/>
      <c r="IZJ505" s="755"/>
      <c r="IZK505" s="755"/>
      <c r="IZL505" s="755"/>
      <c r="IZM505" s="755"/>
      <c r="IZN505" s="755"/>
      <c r="IZO505" s="755"/>
      <c r="IZP505" s="755"/>
      <c r="IZQ505" s="755"/>
      <c r="IZR505" s="755"/>
      <c r="IZS505" s="755"/>
      <c r="IZT505" s="755"/>
      <c r="IZU505" s="755"/>
      <c r="IZV505" s="755"/>
      <c r="IZW505" s="755"/>
      <c r="IZX505" s="755"/>
      <c r="IZY505" s="755"/>
      <c r="IZZ505" s="755"/>
      <c r="JAA505" s="755"/>
      <c r="JAB505" s="755"/>
      <c r="JAC505" s="755"/>
      <c r="JAD505" s="755"/>
      <c r="JAE505" s="755"/>
      <c r="JAF505" s="755"/>
      <c r="JAG505" s="755"/>
      <c r="JAH505" s="755"/>
      <c r="JAI505" s="755"/>
      <c r="JAJ505" s="755"/>
      <c r="JAK505" s="755"/>
      <c r="JAL505" s="755"/>
      <c r="JAM505" s="755"/>
      <c r="JAN505" s="755"/>
      <c r="JAO505" s="755"/>
      <c r="JAP505" s="755"/>
      <c r="JAQ505" s="755"/>
      <c r="JAR505" s="755"/>
      <c r="JAS505" s="755"/>
      <c r="JAT505" s="755"/>
      <c r="JAU505" s="755"/>
      <c r="JAV505" s="755"/>
      <c r="JAW505" s="755"/>
      <c r="JAX505" s="755"/>
      <c r="JAY505" s="755"/>
      <c r="JAZ505" s="755"/>
      <c r="JBA505" s="755"/>
      <c r="JBB505" s="755"/>
      <c r="JBC505" s="755"/>
      <c r="JBD505" s="755"/>
      <c r="JBE505" s="755"/>
      <c r="JBF505" s="755"/>
      <c r="JBG505" s="755"/>
      <c r="JBH505" s="755"/>
      <c r="JBI505" s="755"/>
      <c r="JBJ505" s="755"/>
      <c r="JBK505" s="755"/>
      <c r="JBL505" s="755"/>
      <c r="JBM505" s="755"/>
      <c r="JBN505" s="755"/>
      <c r="JBO505" s="755"/>
      <c r="JBP505" s="755"/>
      <c r="JBQ505" s="755"/>
      <c r="JBR505" s="755"/>
      <c r="JBS505" s="755"/>
      <c r="JBT505" s="755"/>
      <c r="JBU505" s="755"/>
      <c r="JBV505" s="755"/>
      <c r="JBW505" s="755"/>
      <c r="JBX505" s="755"/>
      <c r="JBY505" s="755"/>
      <c r="JBZ505" s="755"/>
      <c r="JCA505" s="755"/>
      <c r="JCB505" s="755"/>
      <c r="JCC505" s="755"/>
      <c r="JCD505" s="755"/>
      <c r="JCE505" s="755"/>
      <c r="JCF505" s="755"/>
      <c r="JCG505" s="755"/>
      <c r="JCH505" s="755"/>
      <c r="JCI505" s="755"/>
      <c r="JCJ505" s="755"/>
      <c r="JCK505" s="755"/>
      <c r="JCL505" s="755"/>
      <c r="JCM505" s="755"/>
      <c r="JCN505" s="755"/>
      <c r="JCO505" s="755"/>
      <c r="JCP505" s="755"/>
      <c r="JCQ505" s="755"/>
      <c r="JCR505" s="755"/>
      <c r="JCS505" s="755"/>
      <c r="JCT505" s="755"/>
      <c r="JCU505" s="755"/>
      <c r="JCV505" s="755"/>
      <c r="JCW505" s="755"/>
      <c r="JCX505" s="755"/>
      <c r="JCY505" s="755"/>
      <c r="JCZ505" s="755"/>
      <c r="JDA505" s="755"/>
      <c r="JDB505" s="755"/>
      <c r="JDC505" s="755"/>
      <c r="JDD505" s="755"/>
      <c r="JDE505" s="755"/>
      <c r="JDF505" s="755"/>
      <c r="JDG505" s="755"/>
      <c r="JDH505" s="755"/>
      <c r="JDI505" s="755"/>
      <c r="JDJ505" s="755"/>
      <c r="JDK505" s="755"/>
      <c r="JDL505" s="755"/>
      <c r="JDM505" s="755"/>
      <c r="JDN505" s="755"/>
      <c r="JDO505" s="755"/>
      <c r="JDP505" s="755"/>
      <c r="JDQ505" s="755"/>
      <c r="JDR505" s="755"/>
      <c r="JDS505" s="755"/>
      <c r="JDT505" s="755"/>
      <c r="JDU505" s="755"/>
      <c r="JDV505" s="755"/>
      <c r="JDW505" s="755"/>
      <c r="JDX505" s="755"/>
      <c r="JDY505" s="755"/>
      <c r="JDZ505" s="755"/>
      <c r="JEA505" s="755"/>
      <c r="JEB505" s="755"/>
      <c r="JEC505" s="755"/>
      <c r="JED505" s="755"/>
      <c r="JEE505" s="755"/>
      <c r="JEF505" s="755"/>
      <c r="JEG505" s="755"/>
      <c r="JEH505" s="755"/>
      <c r="JEI505" s="755"/>
      <c r="JEJ505" s="755"/>
      <c r="JEK505" s="755"/>
      <c r="JEL505" s="755"/>
      <c r="JEM505" s="755"/>
      <c r="JEN505" s="755"/>
      <c r="JEO505" s="755"/>
      <c r="JEP505" s="755"/>
      <c r="JEQ505" s="755"/>
      <c r="JER505" s="755"/>
      <c r="JES505" s="755"/>
      <c r="JET505" s="755"/>
      <c r="JEU505" s="755"/>
      <c r="JEV505" s="755"/>
      <c r="JEW505" s="755"/>
      <c r="JEX505" s="755"/>
      <c r="JEY505" s="755"/>
      <c r="JEZ505" s="755"/>
      <c r="JFA505" s="755"/>
      <c r="JFB505" s="755"/>
      <c r="JFC505" s="755"/>
      <c r="JFD505" s="755"/>
      <c r="JFE505" s="755"/>
      <c r="JFF505" s="755"/>
      <c r="JFG505" s="755"/>
      <c r="JFH505" s="755"/>
      <c r="JFI505" s="755"/>
      <c r="JFJ505" s="755"/>
      <c r="JFK505" s="755"/>
      <c r="JFL505" s="755"/>
      <c r="JFM505" s="755"/>
      <c r="JFN505" s="755"/>
      <c r="JFO505" s="755"/>
      <c r="JFP505" s="755"/>
      <c r="JFQ505" s="755"/>
      <c r="JFR505" s="755"/>
      <c r="JFS505" s="755"/>
      <c r="JFT505" s="755"/>
      <c r="JFU505" s="755"/>
      <c r="JFV505" s="755"/>
      <c r="JFW505" s="755"/>
      <c r="JFX505" s="755"/>
      <c r="JFY505" s="755"/>
      <c r="JFZ505" s="755"/>
      <c r="JGA505" s="755"/>
      <c r="JGB505" s="755"/>
      <c r="JGC505" s="755"/>
      <c r="JGD505" s="755"/>
      <c r="JGE505" s="755"/>
      <c r="JGF505" s="755"/>
      <c r="JGG505" s="755"/>
      <c r="JGH505" s="755"/>
      <c r="JGI505" s="755"/>
      <c r="JGJ505" s="755"/>
      <c r="JGK505" s="755"/>
      <c r="JGL505" s="755"/>
      <c r="JGM505" s="755"/>
      <c r="JGN505" s="755"/>
      <c r="JGO505" s="755"/>
      <c r="JGP505" s="755"/>
      <c r="JGQ505" s="755"/>
      <c r="JGR505" s="755"/>
      <c r="JGS505" s="755"/>
      <c r="JGT505" s="755"/>
      <c r="JGU505" s="755"/>
      <c r="JGV505" s="755"/>
      <c r="JGW505" s="755"/>
      <c r="JGX505" s="755"/>
      <c r="JGY505" s="755"/>
      <c r="JGZ505" s="755"/>
      <c r="JHA505" s="755"/>
      <c r="JHB505" s="755"/>
      <c r="JHC505" s="755"/>
      <c r="JHD505" s="755"/>
      <c r="JHE505" s="755"/>
      <c r="JHF505" s="755"/>
      <c r="JHG505" s="755"/>
      <c r="JHH505" s="755"/>
      <c r="JHI505" s="755"/>
      <c r="JHJ505" s="755"/>
      <c r="JHK505" s="755"/>
      <c r="JHL505" s="755"/>
      <c r="JHM505" s="755"/>
      <c r="JHN505" s="755"/>
      <c r="JHO505" s="755"/>
      <c r="JHP505" s="755"/>
      <c r="JHQ505" s="755"/>
      <c r="JHR505" s="755"/>
      <c r="JHS505" s="755"/>
      <c r="JHT505" s="755"/>
      <c r="JHU505" s="755"/>
      <c r="JHV505" s="755"/>
      <c r="JHW505" s="755"/>
      <c r="JHX505" s="755"/>
      <c r="JHY505" s="755"/>
      <c r="JHZ505" s="755"/>
      <c r="JIA505" s="755"/>
      <c r="JIB505" s="755"/>
      <c r="JIC505" s="755"/>
      <c r="JID505" s="755"/>
      <c r="JIE505" s="755"/>
      <c r="JIF505" s="755"/>
      <c r="JIG505" s="755"/>
      <c r="JIH505" s="755"/>
      <c r="JII505" s="755"/>
      <c r="JIJ505" s="755"/>
      <c r="JIK505" s="755"/>
      <c r="JIL505" s="755"/>
      <c r="JIM505" s="755"/>
      <c r="JIN505" s="755"/>
      <c r="JIO505" s="755"/>
      <c r="JIP505" s="755"/>
      <c r="JIQ505" s="755"/>
      <c r="JIR505" s="755"/>
      <c r="JIS505" s="755"/>
      <c r="JIT505" s="755"/>
      <c r="JIU505" s="755"/>
      <c r="JIV505" s="755"/>
      <c r="JIW505" s="755"/>
      <c r="JIX505" s="755"/>
      <c r="JIY505" s="755"/>
      <c r="JIZ505" s="755"/>
      <c r="JJA505" s="755"/>
      <c r="JJB505" s="755"/>
      <c r="JJC505" s="755"/>
      <c r="JJD505" s="755"/>
      <c r="JJE505" s="755"/>
      <c r="JJF505" s="755"/>
      <c r="JJG505" s="755"/>
      <c r="JJH505" s="755"/>
      <c r="JJI505" s="755"/>
      <c r="JJJ505" s="755"/>
      <c r="JJK505" s="755"/>
      <c r="JJL505" s="755"/>
      <c r="JJM505" s="755"/>
      <c r="JJN505" s="755"/>
      <c r="JJO505" s="755"/>
      <c r="JJP505" s="755"/>
      <c r="JJQ505" s="755"/>
      <c r="JJR505" s="755"/>
      <c r="JJS505" s="755"/>
      <c r="JJT505" s="755"/>
      <c r="JJU505" s="755"/>
      <c r="JJV505" s="755"/>
      <c r="JJW505" s="755"/>
      <c r="JJX505" s="755"/>
      <c r="JJY505" s="755"/>
      <c r="JJZ505" s="755"/>
      <c r="JKA505" s="755"/>
      <c r="JKB505" s="755"/>
      <c r="JKC505" s="755"/>
      <c r="JKD505" s="755"/>
      <c r="JKE505" s="755"/>
      <c r="JKF505" s="755"/>
      <c r="JKG505" s="755"/>
      <c r="JKH505" s="755"/>
      <c r="JKI505" s="755"/>
      <c r="JKJ505" s="755"/>
      <c r="JKK505" s="755"/>
      <c r="JKL505" s="755"/>
      <c r="JKM505" s="755"/>
      <c r="JKN505" s="755"/>
      <c r="JKO505" s="755"/>
      <c r="JKP505" s="755"/>
      <c r="JKQ505" s="755"/>
      <c r="JKR505" s="755"/>
      <c r="JKS505" s="755"/>
      <c r="JKT505" s="755"/>
      <c r="JKU505" s="755"/>
      <c r="JKV505" s="755"/>
      <c r="JKW505" s="755"/>
      <c r="JKX505" s="755"/>
      <c r="JKY505" s="755"/>
      <c r="JKZ505" s="755"/>
      <c r="JLA505" s="755"/>
      <c r="JLB505" s="755"/>
      <c r="JLC505" s="755"/>
      <c r="JLD505" s="755"/>
      <c r="JLE505" s="755"/>
      <c r="JLF505" s="755"/>
      <c r="JLG505" s="755"/>
      <c r="JLH505" s="755"/>
      <c r="JLI505" s="755"/>
      <c r="JLJ505" s="755"/>
      <c r="JLK505" s="755"/>
      <c r="JLL505" s="755"/>
      <c r="JLM505" s="755"/>
      <c r="JLN505" s="755"/>
      <c r="JLO505" s="755"/>
      <c r="JLP505" s="755"/>
      <c r="JLQ505" s="755"/>
      <c r="JLR505" s="755"/>
      <c r="JLS505" s="755"/>
      <c r="JLT505" s="755"/>
      <c r="JLU505" s="755"/>
      <c r="JLV505" s="755"/>
      <c r="JLW505" s="755"/>
      <c r="JLX505" s="755"/>
      <c r="JLY505" s="755"/>
      <c r="JLZ505" s="755"/>
      <c r="JMA505" s="755"/>
      <c r="JMB505" s="755"/>
      <c r="JMC505" s="755"/>
      <c r="JMD505" s="755"/>
      <c r="JME505" s="755"/>
      <c r="JMF505" s="755"/>
      <c r="JMG505" s="755"/>
      <c r="JMH505" s="755"/>
      <c r="JMI505" s="755"/>
      <c r="JMJ505" s="755"/>
      <c r="JMK505" s="755"/>
      <c r="JML505" s="755"/>
      <c r="JMM505" s="755"/>
      <c r="JMN505" s="755"/>
      <c r="JMO505" s="755"/>
      <c r="JMP505" s="755"/>
      <c r="JMQ505" s="755"/>
      <c r="JMR505" s="755"/>
      <c r="JMS505" s="755"/>
      <c r="JMT505" s="755"/>
      <c r="JMU505" s="755"/>
      <c r="JMV505" s="755"/>
      <c r="JMW505" s="755"/>
      <c r="JMX505" s="755"/>
      <c r="JMY505" s="755"/>
      <c r="JMZ505" s="755"/>
      <c r="JNA505" s="755"/>
      <c r="JNB505" s="755"/>
      <c r="JNC505" s="755"/>
      <c r="JND505" s="755"/>
      <c r="JNE505" s="755"/>
      <c r="JNF505" s="755"/>
      <c r="JNG505" s="755"/>
      <c r="JNH505" s="755"/>
      <c r="JNI505" s="755"/>
      <c r="JNJ505" s="755"/>
      <c r="JNK505" s="755"/>
      <c r="JNL505" s="755"/>
      <c r="JNM505" s="755"/>
      <c r="JNN505" s="755"/>
      <c r="JNO505" s="755"/>
      <c r="JNP505" s="755"/>
      <c r="JNQ505" s="755"/>
      <c r="JNR505" s="755"/>
      <c r="JNS505" s="755"/>
      <c r="JNT505" s="755"/>
      <c r="JNU505" s="755"/>
      <c r="JNV505" s="755"/>
      <c r="JNW505" s="755"/>
      <c r="JNX505" s="755"/>
      <c r="JNY505" s="755"/>
      <c r="JNZ505" s="755"/>
      <c r="JOA505" s="755"/>
      <c r="JOB505" s="755"/>
      <c r="JOC505" s="755"/>
      <c r="JOD505" s="755"/>
      <c r="JOE505" s="755"/>
      <c r="JOF505" s="755"/>
      <c r="JOG505" s="755"/>
      <c r="JOH505" s="755"/>
      <c r="JOI505" s="755"/>
      <c r="JOJ505" s="755"/>
      <c r="JOK505" s="755"/>
      <c r="JOL505" s="755"/>
      <c r="JOM505" s="755"/>
      <c r="JON505" s="755"/>
      <c r="JOO505" s="755"/>
      <c r="JOP505" s="755"/>
      <c r="JOQ505" s="755"/>
      <c r="JOR505" s="755"/>
      <c r="JOS505" s="755"/>
      <c r="JOT505" s="755"/>
      <c r="JOU505" s="755"/>
      <c r="JOV505" s="755"/>
      <c r="JOW505" s="755"/>
      <c r="JOX505" s="755"/>
      <c r="JOY505" s="755"/>
      <c r="JOZ505" s="755"/>
      <c r="JPA505" s="755"/>
      <c r="JPB505" s="755"/>
      <c r="JPC505" s="755"/>
      <c r="JPD505" s="755"/>
      <c r="JPE505" s="755"/>
      <c r="JPF505" s="755"/>
      <c r="JPG505" s="755"/>
      <c r="JPH505" s="755"/>
      <c r="JPI505" s="755"/>
      <c r="JPJ505" s="755"/>
      <c r="JPK505" s="755"/>
      <c r="JPL505" s="755"/>
      <c r="JPM505" s="755"/>
      <c r="JPN505" s="755"/>
      <c r="JPO505" s="755"/>
      <c r="JPP505" s="755"/>
      <c r="JPQ505" s="755"/>
      <c r="JPR505" s="755"/>
      <c r="JPS505" s="755"/>
      <c r="JPT505" s="755"/>
      <c r="JPU505" s="755"/>
      <c r="JPV505" s="755"/>
      <c r="JPW505" s="755"/>
      <c r="JPX505" s="755"/>
      <c r="JPY505" s="755"/>
      <c r="JPZ505" s="755"/>
      <c r="JQA505" s="755"/>
      <c r="JQB505" s="755"/>
      <c r="JQC505" s="755"/>
      <c r="JQD505" s="755"/>
      <c r="JQE505" s="755"/>
      <c r="JQF505" s="755"/>
      <c r="JQG505" s="755"/>
      <c r="JQH505" s="755"/>
      <c r="JQI505" s="755"/>
      <c r="JQJ505" s="755"/>
      <c r="JQK505" s="755"/>
      <c r="JQL505" s="755"/>
      <c r="JQM505" s="755"/>
      <c r="JQN505" s="755"/>
      <c r="JQO505" s="755"/>
      <c r="JQP505" s="755"/>
      <c r="JQQ505" s="755"/>
      <c r="JQR505" s="755"/>
      <c r="JQS505" s="755"/>
      <c r="JQT505" s="755"/>
      <c r="JQU505" s="755"/>
      <c r="JQV505" s="755"/>
      <c r="JQW505" s="755"/>
      <c r="JQX505" s="755"/>
      <c r="JQY505" s="755"/>
      <c r="JQZ505" s="755"/>
      <c r="JRA505" s="755"/>
      <c r="JRB505" s="755"/>
      <c r="JRC505" s="755"/>
      <c r="JRD505" s="755"/>
      <c r="JRE505" s="755"/>
      <c r="JRF505" s="755"/>
      <c r="JRG505" s="755"/>
      <c r="JRH505" s="755"/>
      <c r="JRI505" s="755"/>
      <c r="JRJ505" s="755"/>
      <c r="JRK505" s="755"/>
      <c r="JRL505" s="755"/>
      <c r="JRM505" s="755"/>
      <c r="JRN505" s="755"/>
      <c r="JRO505" s="755"/>
      <c r="JRP505" s="755"/>
      <c r="JRQ505" s="755"/>
      <c r="JRR505" s="755"/>
      <c r="JRS505" s="755"/>
      <c r="JRT505" s="755"/>
      <c r="JRU505" s="755"/>
      <c r="JRV505" s="755"/>
      <c r="JRW505" s="755"/>
      <c r="JRX505" s="755"/>
      <c r="JRY505" s="755"/>
      <c r="JRZ505" s="755"/>
      <c r="JSA505" s="755"/>
      <c r="JSB505" s="755"/>
      <c r="JSC505" s="755"/>
      <c r="JSD505" s="755"/>
      <c r="JSE505" s="755"/>
      <c r="JSF505" s="755"/>
      <c r="JSG505" s="755"/>
      <c r="JSH505" s="755"/>
      <c r="JSI505" s="755"/>
      <c r="JSJ505" s="755"/>
      <c r="JSK505" s="755"/>
      <c r="JSL505" s="755"/>
      <c r="JSM505" s="755"/>
      <c r="JSN505" s="755"/>
      <c r="JSO505" s="755"/>
      <c r="JSP505" s="755"/>
      <c r="JSQ505" s="755"/>
      <c r="JSR505" s="755"/>
      <c r="JSS505" s="755"/>
      <c r="JST505" s="755"/>
      <c r="JSU505" s="755"/>
      <c r="JSV505" s="755"/>
      <c r="JSW505" s="755"/>
      <c r="JSX505" s="755"/>
      <c r="JSY505" s="755"/>
      <c r="JSZ505" s="755"/>
      <c r="JTA505" s="755"/>
      <c r="JTB505" s="755"/>
      <c r="JTC505" s="755"/>
      <c r="JTD505" s="755"/>
      <c r="JTE505" s="755"/>
      <c r="JTF505" s="755"/>
      <c r="JTG505" s="755"/>
      <c r="JTH505" s="755"/>
      <c r="JTI505" s="755"/>
      <c r="JTJ505" s="755"/>
      <c r="JTK505" s="755"/>
      <c r="JTL505" s="755"/>
      <c r="JTM505" s="755"/>
      <c r="JTN505" s="755"/>
      <c r="JTO505" s="755"/>
      <c r="JTP505" s="755"/>
      <c r="JTQ505" s="755"/>
      <c r="JTR505" s="755"/>
      <c r="JTS505" s="755"/>
      <c r="JTT505" s="755"/>
      <c r="JTU505" s="755"/>
      <c r="JTV505" s="755"/>
      <c r="JTW505" s="755"/>
      <c r="JTX505" s="755"/>
      <c r="JTY505" s="755"/>
      <c r="JTZ505" s="755"/>
      <c r="JUA505" s="755"/>
      <c r="JUB505" s="755"/>
      <c r="JUC505" s="755"/>
      <c r="JUD505" s="755"/>
      <c r="JUE505" s="755"/>
      <c r="JUF505" s="755"/>
      <c r="JUG505" s="755"/>
      <c r="JUH505" s="755"/>
      <c r="JUI505" s="755"/>
      <c r="JUJ505" s="755"/>
      <c r="JUK505" s="755"/>
      <c r="JUL505" s="755"/>
      <c r="JUM505" s="755"/>
      <c r="JUN505" s="755"/>
      <c r="JUO505" s="755"/>
      <c r="JUP505" s="755"/>
      <c r="JUQ505" s="755"/>
      <c r="JUR505" s="755"/>
      <c r="JUS505" s="755"/>
      <c r="JUT505" s="755"/>
      <c r="JUU505" s="755"/>
      <c r="JUV505" s="755"/>
      <c r="JUW505" s="755"/>
      <c r="JUX505" s="755"/>
      <c r="JUY505" s="755"/>
      <c r="JUZ505" s="755"/>
      <c r="JVA505" s="755"/>
      <c r="JVB505" s="755"/>
      <c r="JVC505" s="755"/>
      <c r="JVD505" s="755"/>
      <c r="JVE505" s="755"/>
      <c r="JVF505" s="755"/>
      <c r="JVG505" s="755"/>
      <c r="JVH505" s="755"/>
      <c r="JVI505" s="755"/>
      <c r="JVJ505" s="755"/>
      <c r="JVK505" s="755"/>
      <c r="JVL505" s="755"/>
      <c r="JVM505" s="755"/>
      <c r="JVN505" s="755"/>
      <c r="JVO505" s="755"/>
      <c r="JVP505" s="755"/>
      <c r="JVQ505" s="755"/>
      <c r="JVR505" s="755"/>
      <c r="JVS505" s="755"/>
      <c r="JVT505" s="755"/>
      <c r="JVU505" s="755"/>
      <c r="JVV505" s="755"/>
      <c r="JVW505" s="755"/>
      <c r="JVX505" s="755"/>
      <c r="JVY505" s="755"/>
      <c r="JVZ505" s="755"/>
      <c r="JWA505" s="755"/>
      <c r="JWB505" s="755"/>
      <c r="JWC505" s="755"/>
      <c r="JWD505" s="755"/>
      <c r="JWE505" s="755"/>
      <c r="JWF505" s="755"/>
      <c r="JWG505" s="755"/>
      <c r="JWH505" s="755"/>
      <c r="JWI505" s="755"/>
      <c r="JWJ505" s="755"/>
      <c r="JWK505" s="755"/>
      <c r="JWL505" s="755"/>
      <c r="JWM505" s="755"/>
      <c r="JWN505" s="755"/>
      <c r="JWO505" s="755"/>
      <c r="JWP505" s="755"/>
      <c r="JWQ505" s="755"/>
      <c r="JWR505" s="755"/>
      <c r="JWS505" s="755"/>
      <c r="JWT505" s="755"/>
      <c r="JWU505" s="755"/>
      <c r="JWV505" s="755"/>
      <c r="JWW505" s="755"/>
      <c r="JWX505" s="755"/>
      <c r="JWY505" s="755"/>
      <c r="JWZ505" s="755"/>
      <c r="JXA505" s="755"/>
      <c r="JXB505" s="755"/>
      <c r="JXC505" s="755"/>
      <c r="JXD505" s="755"/>
      <c r="JXE505" s="755"/>
      <c r="JXF505" s="755"/>
      <c r="JXG505" s="755"/>
      <c r="JXH505" s="755"/>
      <c r="JXI505" s="755"/>
      <c r="JXJ505" s="755"/>
      <c r="JXK505" s="755"/>
      <c r="JXL505" s="755"/>
      <c r="JXM505" s="755"/>
      <c r="JXN505" s="755"/>
      <c r="JXO505" s="755"/>
      <c r="JXP505" s="755"/>
      <c r="JXQ505" s="755"/>
      <c r="JXR505" s="755"/>
      <c r="JXS505" s="755"/>
      <c r="JXT505" s="755"/>
      <c r="JXU505" s="755"/>
      <c r="JXV505" s="755"/>
      <c r="JXW505" s="755"/>
      <c r="JXX505" s="755"/>
      <c r="JXY505" s="755"/>
      <c r="JXZ505" s="755"/>
      <c r="JYA505" s="755"/>
      <c r="JYB505" s="755"/>
      <c r="JYC505" s="755"/>
      <c r="JYD505" s="755"/>
      <c r="JYE505" s="755"/>
      <c r="JYF505" s="755"/>
      <c r="JYG505" s="755"/>
      <c r="JYH505" s="755"/>
      <c r="JYI505" s="755"/>
      <c r="JYJ505" s="755"/>
      <c r="JYK505" s="755"/>
      <c r="JYL505" s="755"/>
      <c r="JYM505" s="755"/>
      <c r="JYN505" s="755"/>
      <c r="JYO505" s="755"/>
      <c r="JYP505" s="755"/>
      <c r="JYQ505" s="755"/>
      <c r="JYR505" s="755"/>
      <c r="JYS505" s="755"/>
      <c r="JYT505" s="755"/>
      <c r="JYU505" s="755"/>
      <c r="JYV505" s="755"/>
      <c r="JYW505" s="755"/>
      <c r="JYX505" s="755"/>
      <c r="JYY505" s="755"/>
      <c r="JYZ505" s="755"/>
      <c r="JZA505" s="755"/>
      <c r="JZB505" s="755"/>
      <c r="JZC505" s="755"/>
      <c r="JZD505" s="755"/>
      <c r="JZE505" s="755"/>
      <c r="JZF505" s="755"/>
      <c r="JZG505" s="755"/>
      <c r="JZH505" s="755"/>
      <c r="JZI505" s="755"/>
      <c r="JZJ505" s="755"/>
      <c r="JZK505" s="755"/>
      <c r="JZL505" s="755"/>
      <c r="JZM505" s="755"/>
      <c r="JZN505" s="755"/>
      <c r="JZO505" s="755"/>
      <c r="JZP505" s="755"/>
      <c r="JZQ505" s="755"/>
      <c r="JZR505" s="755"/>
      <c r="JZS505" s="755"/>
      <c r="JZT505" s="755"/>
      <c r="JZU505" s="755"/>
      <c r="JZV505" s="755"/>
      <c r="JZW505" s="755"/>
      <c r="JZX505" s="755"/>
      <c r="JZY505" s="755"/>
      <c r="JZZ505" s="755"/>
      <c r="KAA505" s="755"/>
      <c r="KAB505" s="755"/>
      <c r="KAC505" s="755"/>
      <c r="KAD505" s="755"/>
      <c r="KAE505" s="755"/>
      <c r="KAF505" s="755"/>
      <c r="KAG505" s="755"/>
      <c r="KAH505" s="755"/>
      <c r="KAI505" s="755"/>
      <c r="KAJ505" s="755"/>
      <c r="KAK505" s="755"/>
      <c r="KAL505" s="755"/>
      <c r="KAM505" s="755"/>
      <c r="KAN505" s="755"/>
      <c r="KAO505" s="755"/>
      <c r="KAP505" s="755"/>
      <c r="KAQ505" s="755"/>
      <c r="KAR505" s="755"/>
      <c r="KAS505" s="755"/>
      <c r="KAT505" s="755"/>
      <c r="KAU505" s="755"/>
      <c r="KAV505" s="755"/>
      <c r="KAW505" s="755"/>
      <c r="KAX505" s="755"/>
      <c r="KAY505" s="755"/>
      <c r="KAZ505" s="755"/>
      <c r="KBA505" s="755"/>
      <c r="KBB505" s="755"/>
      <c r="KBC505" s="755"/>
      <c r="KBD505" s="755"/>
      <c r="KBE505" s="755"/>
      <c r="KBF505" s="755"/>
      <c r="KBG505" s="755"/>
      <c r="KBH505" s="755"/>
      <c r="KBI505" s="755"/>
      <c r="KBJ505" s="755"/>
      <c r="KBK505" s="755"/>
      <c r="KBL505" s="755"/>
      <c r="KBM505" s="755"/>
      <c r="KBN505" s="755"/>
      <c r="KBO505" s="755"/>
      <c r="KBP505" s="755"/>
      <c r="KBQ505" s="755"/>
      <c r="KBR505" s="755"/>
      <c r="KBS505" s="755"/>
      <c r="KBT505" s="755"/>
      <c r="KBU505" s="755"/>
      <c r="KBV505" s="755"/>
      <c r="KBW505" s="755"/>
      <c r="KBX505" s="755"/>
      <c r="KBY505" s="755"/>
      <c r="KBZ505" s="755"/>
      <c r="KCA505" s="755"/>
      <c r="KCB505" s="755"/>
      <c r="KCC505" s="755"/>
      <c r="KCD505" s="755"/>
      <c r="KCE505" s="755"/>
      <c r="KCF505" s="755"/>
      <c r="KCG505" s="755"/>
      <c r="KCH505" s="755"/>
      <c r="KCI505" s="755"/>
      <c r="KCJ505" s="755"/>
      <c r="KCK505" s="755"/>
      <c r="KCL505" s="755"/>
      <c r="KCM505" s="755"/>
      <c r="KCN505" s="755"/>
      <c r="KCO505" s="755"/>
      <c r="KCP505" s="755"/>
      <c r="KCQ505" s="755"/>
      <c r="KCR505" s="755"/>
      <c r="KCS505" s="755"/>
      <c r="KCT505" s="755"/>
      <c r="KCU505" s="755"/>
      <c r="KCV505" s="755"/>
      <c r="KCW505" s="755"/>
      <c r="KCX505" s="755"/>
      <c r="KCY505" s="755"/>
      <c r="KCZ505" s="755"/>
      <c r="KDA505" s="755"/>
      <c r="KDB505" s="755"/>
      <c r="KDC505" s="755"/>
      <c r="KDD505" s="755"/>
      <c r="KDE505" s="755"/>
      <c r="KDF505" s="755"/>
      <c r="KDG505" s="755"/>
      <c r="KDH505" s="755"/>
      <c r="KDI505" s="755"/>
      <c r="KDJ505" s="755"/>
      <c r="KDK505" s="755"/>
      <c r="KDL505" s="755"/>
      <c r="KDM505" s="755"/>
      <c r="KDN505" s="755"/>
      <c r="KDO505" s="755"/>
      <c r="KDP505" s="755"/>
      <c r="KDQ505" s="755"/>
      <c r="KDR505" s="755"/>
      <c r="KDS505" s="755"/>
      <c r="KDT505" s="755"/>
      <c r="KDU505" s="755"/>
      <c r="KDV505" s="755"/>
      <c r="KDW505" s="755"/>
      <c r="KDX505" s="755"/>
      <c r="KDY505" s="755"/>
      <c r="KDZ505" s="755"/>
      <c r="KEA505" s="755"/>
      <c r="KEB505" s="755"/>
      <c r="KEC505" s="755"/>
      <c r="KED505" s="755"/>
      <c r="KEE505" s="755"/>
      <c r="KEF505" s="755"/>
      <c r="KEG505" s="755"/>
      <c r="KEH505" s="755"/>
      <c r="KEI505" s="755"/>
      <c r="KEJ505" s="755"/>
      <c r="KEK505" s="755"/>
      <c r="KEL505" s="755"/>
      <c r="KEM505" s="755"/>
      <c r="KEN505" s="755"/>
      <c r="KEO505" s="755"/>
      <c r="KEP505" s="755"/>
      <c r="KEQ505" s="755"/>
      <c r="KER505" s="755"/>
      <c r="KES505" s="755"/>
      <c r="KET505" s="755"/>
      <c r="KEU505" s="755"/>
      <c r="KEV505" s="755"/>
      <c r="KEW505" s="755"/>
      <c r="KEX505" s="755"/>
      <c r="KEY505" s="755"/>
      <c r="KEZ505" s="755"/>
      <c r="KFA505" s="755"/>
      <c r="KFB505" s="755"/>
      <c r="KFC505" s="755"/>
      <c r="KFD505" s="755"/>
      <c r="KFE505" s="755"/>
      <c r="KFF505" s="755"/>
      <c r="KFG505" s="755"/>
      <c r="KFH505" s="755"/>
      <c r="KFI505" s="755"/>
      <c r="KFJ505" s="755"/>
      <c r="KFK505" s="755"/>
      <c r="KFL505" s="755"/>
      <c r="KFM505" s="755"/>
      <c r="KFN505" s="755"/>
      <c r="KFO505" s="755"/>
      <c r="KFP505" s="755"/>
      <c r="KFQ505" s="755"/>
      <c r="KFR505" s="755"/>
      <c r="KFS505" s="755"/>
      <c r="KFT505" s="755"/>
      <c r="KFU505" s="755"/>
      <c r="KFV505" s="755"/>
      <c r="KFW505" s="755"/>
      <c r="KFX505" s="755"/>
      <c r="KFY505" s="755"/>
      <c r="KFZ505" s="755"/>
      <c r="KGA505" s="755"/>
      <c r="KGB505" s="755"/>
      <c r="KGC505" s="755"/>
      <c r="KGD505" s="755"/>
      <c r="KGE505" s="755"/>
      <c r="KGF505" s="755"/>
      <c r="KGG505" s="755"/>
      <c r="KGH505" s="755"/>
      <c r="KGI505" s="755"/>
      <c r="KGJ505" s="755"/>
      <c r="KGK505" s="755"/>
      <c r="KGL505" s="755"/>
      <c r="KGM505" s="755"/>
      <c r="KGN505" s="755"/>
      <c r="KGO505" s="755"/>
      <c r="KGP505" s="755"/>
      <c r="KGQ505" s="755"/>
      <c r="KGR505" s="755"/>
      <c r="KGS505" s="755"/>
      <c r="KGT505" s="755"/>
      <c r="KGU505" s="755"/>
      <c r="KGV505" s="755"/>
      <c r="KGW505" s="755"/>
      <c r="KGX505" s="755"/>
      <c r="KGY505" s="755"/>
      <c r="KGZ505" s="755"/>
      <c r="KHA505" s="755"/>
      <c r="KHB505" s="755"/>
      <c r="KHC505" s="755"/>
      <c r="KHD505" s="755"/>
      <c r="KHE505" s="755"/>
      <c r="KHF505" s="755"/>
      <c r="KHG505" s="755"/>
      <c r="KHH505" s="755"/>
      <c r="KHI505" s="755"/>
      <c r="KHJ505" s="755"/>
      <c r="KHK505" s="755"/>
      <c r="KHL505" s="755"/>
      <c r="KHM505" s="755"/>
      <c r="KHN505" s="755"/>
      <c r="KHO505" s="755"/>
      <c r="KHP505" s="755"/>
      <c r="KHQ505" s="755"/>
      <c r="KHR505" s="755"/>
      <c r="KHS505" s="755"/>
      <c r="KHT505" s="755"/>
      <c r="KHU505" s="755"/>
      <c r="KHV505" s="755"/>
      <c r="KHW505" s="755"/>
      <c r="KHX505" s="755"/>
      <c r="KHY505" s="755"/>
      <c r="KHZ505" s="755"/>
      <c r="KIA505" s="755"/>
      <c r="KIB505" s="755"/>
      <c r="KIC505" s="755"/>
      <c r="KID505" s="755"/>
      <c r="KIE505" s="755"/>
      <c r="KIF505" s="755"/>
      <c r="KIG505" s="755"/>
      <c r="KIH505" s="755"/>
      <c r="KII505" s="755"/>
      <c r="KIJ505" s="755"/>
      <c r="KIK505" s="755"/>
      <c r="KIL505" s="755"/>
      <c r="KIM505" s="755"/>
      <c r="KIN505" s="755"/>
      <c r="KIO505" s="755"/>
      <c r="KIP505" s="755"/>
      <c r="KIQ505" s="755"/>
      <c r="KIR505" s="755"/>
      <c r="KIS505" s="755"/>
      <c r="KIT505" s="755"/>
      <c r="KIU505" s="755"/>
      <c r="KIV505" s="755"/>
      <c r="KIW505" s="755"/>
      <c r="KIX505" s="755"/>
      <c r="KIY505" s="755"/>
      <c r="KIZ505" s="755"/>
      <c r="KJA505" s="755"/>
      <c r="KJB505" s="755"/>
      <c r="KJC505" s="755"/>
      <c r="KJD505" s="755"/>
      <c r="KJE505" s="755"/>
      <c r="KJF505" s="755"/>
      <c r="KJG505" s="755"/>
      <c r="KJH505" s="755"/>
      <c r="KJI505" s="755"/>
      <c r="KJJ505" s="755"/>
      <c r="KJK505" s="755"/>
      <c r="KJL505" s="755"/>
      <c r="KJM505" s="755"/>
      <c r="KJN505" s="755"/>
      <c r="KJO505" s="755"/>
      <c r="KJP505" s="755"/>
      <c r="KJQ505" s="755"/>
      <c r="KJR505" s="755"/>
      <c r="KJS505" s="755"/>
      <c r="KJT505" s="755"/>
      <c r="KJU505" s="755"/>
      <c r="KJV505" s="755"/>
      <c r="KJW505" s="755"/>
      <c r="KJX505" s="755"/>
      <c r="KJY505" s="755"/>
      <c r="KJZ505" s="755"/>
      <c r="KKA505" s="755"/>
      <c r="KKB505" s="755"/>
      <c r="KKC505" s="755"/>
      <c r="KKD505" s="755"/>
      <c r="KKE505" s="755"/>
      <c r="KKF505" s="755"/>
      <c r="KKG505" s="755"/>
      <c r="KKH505" s="755"/>
      <c r="KKI505" s="755"/>
      <c r="KKJ505" s="755"/>
      <c r="KKK505" s="755"/>
      <c r="KKL505" s="755"/>
      <c r="KKM505" s="755"/>
      <c r="KKN505" s="755"/>
      <c r="KKO505" s="755"/>
      <c r="KKP505" s="755"/>
      <c r="KKQ505" s="755"/>
      <c r="KKR505" s="755"/>
      <c r="KKS505" s="755"/>
      <c r="KKT505" s="755"/>
      <c r="KKU505" s="755"/>
      <c r="KKV505" s="755"/>
      <c r="KKW505" s="755"/>
      <c r="KKX505" s="755"/>
      <c r="KKY505" s="755"/>
      <c r="KKZ505" s="755"/>
      <c r="KLA505" s="755"/>
      <c r="KLB505" s="755"/>
      <c r="KLC505" s="755"/>
      <c r="KLD505" s="755"/>
      <c r="KLE505" s="755"/>
      <c r="KLF505" s="755"/>
      <c r="KLG505" s="755"/>
      <c r="KLH505" s="755"/>
      <c r="KLI505" s="755"/>
      <c r="KLJ505" s="755"/>
      <c r="KLK505" s="755"/>
      <c r="KLL505" s="755"/>
      <c r="KLM505" s="755"/>
      <c r="KLN505" s="755"/>
      <c r="KLO505" s="755"/>
      <c r="KLP505" s="755"/>
      <c r="KLQ505" s="755"/>
      <c r="KLR505" s="755"/>
      <c r="KLS505" s="755"/>
      <c r="KLT505" s="755"/>
      <c r="KLU505" s="755"/>
      <c r="KLV505" s="755"/>
      <c r="KLW505" s="755"/>
      <c r="KLX505" s="755"/>
      <c r="KLY505" s="755"/>
      <c r="KLZ505" s="755"/>
      <c r="KMA505" s="755"/>
      <c r="KMB505" s="755"/>
      <c r="KMC505" s="755"/>
      <c r="KMD505" s="755"/>
      <c r="KME505" s="755"/>
      <c r="KMF505" s="755"/>
      <c r="KMG505" s="755"/>
      <c r="KMH505" s="755"/>
      <c r="KMI505" s="755"/>
      <c r="KMJ505" s="755"/>
      <c r="KMK505" s="755"/>
      <c r="KML505" s="755"/>
      <c r="KMM505" s="755"/>
      <c r="KMN505" s="755"/>
      <c r="KMO505" s="755"/>
      <c r="KMP505" s="755"/>
      <c r="KMQ505" s="755"/>
      <c r="KMR505" s="755"/>
      <c r="KMS505" s="755"/>
      <c r="KMT505" s="755"/>
      <c r="KMU505" s="755"/>
      <c r="KMV505" s="755"/>
      <c r="KMW505" s="755"/>
      <c r="KMX505" s="755"/>
      <c r="KMY505" s="755"/>
      <c r="KMZ505" s="755"/>
      <c r="KNA505" s="755"/>
      <c r="KNB505" s="755"/>
      <c r="KNC505" s="755"/>
      <c r="KND505" s="755"/>
      <c r="KNE505" s="755"/>
      <c r="KNF505" s="755"/>
      <c r="KNG505" s="755"/>
      <c r="KNH505" s="755"/>
      <c r="KNI505" s="755"/>
      <c r="KNJ505" s="755"/>
      <c r="KNK505" s="755"/>
      <c r="KNL505" s="755"/>
      <c r="KNM505" s="755"/>
      <c r="KNN505" s="755"/>
      <c r="KNO505" s="755"/>
      <c r="KNP505" s="755"/>
      <c r="KNQ505" s="755"/>
      <c r="KNR505" s="755"/>
      <c r="KNS505" s="755"/>
      <c r="KNT505" s="755"/>
      <c r="KNU505" s="755"/>
      <c r="KNV505" s="755"/>
      <c r="KNW505" s="755"/>
      <c r="KNX505" s="755"/>
      <c r="KNY505" s="755"/>
      <c r="KNZ505" s="755"/>
      <c r="KOA505" s="755"/>
      <c r="KOB505" s="755"/>
      <c r="KOC505" s="755"/>
      <c r="KOD505" s="755"/>
      <c r="KOE505" s="755"/>
      <c r="KOF505" s="755"/>
      <c r="KOG505" s="755"/>
      <c r="KOH505" s="755"/>
      <c r="KOI505" s="755"/>
      <c r="KOJ505" s="755"/>
      <c r="KOK505" s="755"/>
      <c r="KOL505" s="755"/>
      <c r="KOM505" s="755"/>
      <c r="KON505" s="755"/>
      <c r="KOO505" s="755"/>
      <c r="KOP505" s="755"/>
      <c r="KOQ505" s="755"/>
      <c r="KOR505" s="755"/>
      <c r="KOS505" s="755"/>
      <c r="KOT505" s="755"/>
      <c r="KOU505" s="755"/>
      <c r="KOV505" s="755"/>
      <c r="KOW505" s="755"/>
      <c r="KOX505" s="755"/>
      <c r="KOY505" s="755"/>
      <c r="KOZ505" s="755"/>
      <c r="KPA505" s="755"/>
      <c r="KPB505" s="755"/>
      <c r="KPC505" s="755"/>
      <c r="KPD505" s="755"/>
      <c r="KPE505" s="755"/>
      <c r="KPF505" s="755"/>
      <c r="KPG505" s="755"/>
      <c r="KPH505" s="755"/>
      <c r="KPI505" s="755"/>
      <c r="KPJ505" s="755"/>
      <c r="KPK505" s="755"/>
      <c r="KPL505" s="755"/>
      <c r="KPM505" s="755"/>
      <c r="KPN505" s="755"/>
      <c r="KPO505" s="755"/>
      <c r="KPP505" s="755"/>
      <c r="KPQ505" s="755"/>
      <c r="KPR505" s="755"/>
      <c r="KPS505" s="755"/>
      <c r="KPT505" s="755"/>
      <c r="KPU505" s="755"/>
      <c r="KPV505" s="755"/>
      <c r="KPW505" s="755"/>
      <c r="KPX505" s="755"/>
      <c r="KPY505" s="755"/>
      <c r="KPZ505" s="755"/>
      <c r="KQA505" s="755"/>
      <c r="KQB505" s="755"/>
      <c r="KQC505" s="755"/>
      <c r="KQD505" s="755"/>
      <c r="KQE505" s="755"/>
      <c r="KQF505" s="755"/>
      <c r="KQG505" s="755"/>
      <c r="KQH505" s="755"/>
      <c r="KQI505" s="755"/>
      <c r="KQJ505" s="755"/>
      <c r="KQK505" s="755"/>
      <c r="KQL505" s="755"/>
      <c r="KQM505" s="755"/>
      <c r="KQN505" s="755"/>
      <c r="KQO505" s="755"/>
      <c r="KQP505" s="755"/>
      <c r="KQQ505" s="755"/>
      <c r="KQR505" s="755"/>
      <c r="KQS505" s="755"/>
      <c r="KQT505" s="755"/>
      <c r="KQU505" s="755"/>
      <c r="KQV505" s="755"/>
      <c r="KQW505" s="755"/>
      <c r="KQX505" s="755"/>
      <c r="KQY505" s="755"/>
      <c r="KQZ505" s="755"/>
      <c r="KRA505" s="755"/>
      <c r="KRB505" s="755"/>
      <c r="KRC505" s="755"/>
      <c r="KRD505" s="755"/>
      <c r="KRE505" s="755"/>
      <c r="KRF505" s="755"/>
      <c r="KRG505" s="755"/>
      <c r="KRH505" s="755"/>
      <c r="KRI505" s="755"/>
      <c r="KRJ505" s="755"/>
      <c r="KRK505" s="755"/>
      <c r="KRL505" s="755"/>
      <c r="KRM505" s="755"/>
      <c r="KRN505" s="755"/>
      <c r="KRO505" s="755"/>
      <c r="KRP505" s="755"/>
      <c r="KRQ505" s="755"/>
      <c r="KRR505" s="755"/>
      <c r="KRS505" s="755"/>
      <c r="KRT505" s="755"/>
      <c r="KRU505" s="755"/>
      <c r="KRV505" s="755"/>
      <c r="KRW505" s="755"/>
      <c r="KRX505" s="755"/>
      <c r="KRY505" s="755"/>
      <c r="KRZ505" s="755"/>
      <c r="KSA505" s="755"/>
      <c r="KSB505" s="755"/>
      <c r="KSC505" s="755"/>
      <c r="KSD505" s="755"/>
      <c r="KSE505" s="755"/>
      <c r="KSF505" s="755"/>
      <c r="KSG505" s="755"/>
      <c r="KSH505" s="755"/>
      <c r="KSI505" s="755"/>
      <c r="KSJ505" s="755"/>
      <c r="KSK505" s="755"/>
      <c r="KSL505" s="755"/>
      <c r="KSM505" s="755"/>
      <c r="KSN505" s="755"/>
      <c r="KSO505" s="755"/>
      <c r="KSP505" s="755"/>
      <c r="KSQ505" s="755"/>
      <c r="KSR505" s="755"/>
      <c r="KSS505" s="755"/>
      <c r="KST505" s="755"/>
      <c r="KSU505" s="755"/>
      <c r="KSV505" s="755"/>
      <c r="KSW505" s="755"/>
      <c r="KSX505" s="755"/>
      <c r="KSY505" s="755"/>
      <c r="KSZ505" s="755"/>
      <c r="KTA505" s="755"/>
      <c r="KTB505" s="755"/>
      <c r="KTC505" s="755"/>
      <c r="KTD505" s="755"/>
      <c r="KTE505" s="755"/>
      <c r="KTF505" s="755"/>
      <c r="KTG505" s="755"/>
      <c r="KTH505" s="755"/>
      <c r="KTI505" s="755"/>
      <c r="KTJ505" s="755"/>
      <c r="KTK505" s="755"/>
      <c r="KTL505" s="755"/>
      <c r="KTM505" s="755"/>
      <c r="KTN505" s="755"/>
      <c r="KTO505" s="755"/>
      <c r="KTP505" s="755"/>
      <c r="KTQ505" s="755"/>
      <c r="KTR505" s="755"/>
      <c r="KTS505" s="755"/>
      <c r="KTT505" s="755"/>
      <c r="KTU505" s="755"/>
      <c r="KTV505" s="755"/>
      <c r="KTW505" s="755"/>
      <c r="KTX505" s="755"/>
      <c r="KTY505" s="755"/>
      <c r="KTZ505" s="755"/>
      <c r="KUA505" s="755"/>
      <c r="KUB505" s="755"/>
      <c r="KUC505" s="755"/>
      <c r="KUD505" s="755"/>
      <c r="KUE505" s="755"/>
      <c r="KUF505" s="755"/>
      <c r="KUG505" s="755"/>
      <c r="KUH505" s="755"/>
      <c r="KUI505" s="755"/>
      <c r="KUJ505" s="755"/>
      <c r="KUK505" s="755"/>
      <c r="KUL505" s="755"/>
      <c r="KUM505" s="755"/>
      <c r="KUN505" s="755"/>
      <c r="KUO505" s="755"/>
      <c r="KUP505" s="755"/>
      <c r="KUQ505" s="755"/>
      <c r="KUR505" s="755"/>
      <c r="KUS505" s="755"/>
      <c r="KUT505" s="755"/>
      <c r="KUU505" s="755"/>
      <c r="KUV505" s="755"/>
      <c r="KUW505" s="755"/>
      <c r="KUX505" s="755"/>
      <c r="KUY505" s="755"/>
      <c r="KUZ505" s="755"/>
      <c r="KVA505" s="755"/>
      <c r="KVB505" s="755"/>
      <c r="KVC505" s="755"/>
      <c r="KVD505" s="755"/>
      <c r="KVE505" s="755"/>
      <c r="KVF505" s="755"/>
      <c r="KVG505" s="755"/>
      <c r="KVH505" s="755"/>
      <c r="KVI505" s="755"/>
      <c r="KVJ505" s="755"/>
      <c r="KVK505" s="755"/>
      <c r="KVL505" s="755"/>
      <c r="KVM505" s="755"/>
      <c r="KVN505" s="755"/>
      <c r="KVO505" s="755"/>
      <c r="KVP505" s="755"/>
      <c r="KVQ505" s="755"/>
      <c r="KVR505" s="755"/>
      <c r="KVS505" s="755"/>
      <c r="KVT505" s="755"/>
      <c r="KVU505" s="755"/>
      <c r="KVV505" s="755"/>
      <c r="KVW505" s="755"/>
      <c r="KVX505" s="755"/>
      <c r="KVY505" s="755"/>
      <c r="KVZ505" s="755"/>
      <c r="KWA505" s="755"/>
      <c r="KWB505" s="755"/>
      <c r="KWC505" s="755"/>
      <c r="KWD505" s="755"/>
      <c r="KWE505" s="755"/>
      <c r="KWF505" s="755"/>
      <c r="KWG505" s="755"/>
      <c r="KWH505" s="755"/>
      <c r="KWI505" s="755"/>
      <c r="KWJ505" s="755"/>
      <c r="KWK505" s="755"/>
      <c r="KWL505" s="755"/>
      <c r="KWM505" s="755"/>
      <c r="KWN505" s="755"/>
      <c r="KWO505" s="755"/>
      <c r="KWP505" s="755"/>
      <c r="KWQ505" s="755"/>
      <c r="KWR505" s="755"/>
      <c r="KWS505" s="755"/>
      <c r="KWT505" s="755"/>
      <c r="KWU505" s="755"/>
      <c r="KWV505" s="755"/>
      <c r="KWW505" s="755"/>
      <c r="KWX505" s="755"/>
      <c r="KWY505" s="755"/>
      <c r="KWZ505" s="755"/>
      <c r="KXA505" s="755"/>
      <c r="KXB505" s="755"/>
      <c r="KXC505" s="755"/>
      <c r="KXD505" s="755"/>
      <c r="KXE505" s="755"/>
      <c r="KXF505" s="755"/>
      <c r="KXG505" s="755"/>
      <c r="KXH505" s="755"/>
      <c r="KXI505" s="755"/>
      <c r="KXJ505" s="755"/>
      <c r="KXK505" s="755"/>
      <c r="KXL505" s="755"/>
      <c r="KXM505" s="755"/>
      <c r="KXN505" s="755"/>
      <c r="KXO505" s="755"/>
      <c r="KXP505" s="755"/>
      <c r="KXQ505" s="755"/>
      <c r="KXR505" s="755"/>
      <c r="KXS505" s="755"/>
      <c r="KXT505" s="755"/>
      <c r="KXU505" s="755"/>
      <c r="KXV505" s="755"/>
      <c r="KXW505" s="755"/>
      <c r="KXX505" s="755"/>
      <c r="KXY505" s="755"/>
      <c r="KXZ505" s="755"/>
      <c r="KYA505" s="755"/>
      <c r="KYB505" s="755"/>
      <c r="KYC505" s="755"/>
      <c r="KYD505" s="755"/>
      <c r="KYE505" s="755"/>
      <c r="KYF505" s="755"/>
      <c r="KYG505" s="755"/>
      <c r="KYH505" s="755"/>
      <c r="KYI505" s="755"/>
      <c r="KYJ505" s="755"/>
      <c r="KYK505" s="755"/>
      <c r="KYL505" s="755"/>
      <c r="KYM505" s="755"/>
      <c r="KYN505" s="755"/>
      <c r="KYO505" s="755"/>
      <c r="KYP505" s="755"/>
      <c r="KYQ505" s="755"/>
      <c r="KYR505" s="755"/>
      <c r="KYS505" s="755"/>
      <c r="KYT505" s="755"/>
      <c r="KYU505" s="755"/>
      <c r="KYV505" s="755"/>
      <c r="KYW505" s="755"/>
      <c r="KYX505" s="755"/>
      <c r="KYY505" s="755"/>
      <c r="KYZ505" s="755"/>
      <c r="KZA505" s="755"/>
      <c r="KZB505" s="755"/>
      <c r="KZC505" s="755"/>
      <c r="KZD505" s="755"/>
      <c r="KZE505" s="755"/>
      <c r="KZF505" s="755"/>
      <c r="KZG505" s="755"/>
      <c r="KZH505" s="755"/>
      <c r="KZI505" s="755"/>
      <c r="KZJ505" s="755"/>
      <c r="KZK505" s="755"/>
      <c r="KZL505" s="755"/>
      <c r="KZM505" s="755"/>
      <c r="KZN505" s="755"/>
      <c r="KZO505" s="755"/>
      <c r="KZP505" s="755"/>
      <c r="KZQ505" s="755"/>
      <c r="KZR505" s="755"/>
      <c r="KZS505" s="755"/>
      <c r="KZT505" s="755"/>
      <c r="KZU505" s="755"/>
      <c r="KZV505" s="755"/>
      <c r="KZW505" s="755"/>
      <c r="KZX505" s="755"/>
      <c r="KZY505" s="755"/>
      <c r="KZZ505" s="755"/>
      <c r="LAA505" s="755"/>
      <c r="LAB505" s="755"/>
      <c r="LAC505" s="755"/>
      <c r="LAD505" s="755"/>
      <c r="LAE505" s="755"/>
      <c r="LAF505" s="755"/>
      <c r="LAG505" s="755"/>
      <c r="LAH505" s="755"/>
      <c r="LAI505" s="755"/>
      <c r="LAJ505" s="755"/>
      <c r="LAK505" s="755"/>
      <c r="LAL505" s="755"/>
      <c r="LAM505" s="755"/>
      <c r="LAN505" s="755"/>
      <c r="LAO505" s="755"/>
      <c r="LAP505" s="755"/>
      <c r="LAQ505" s="755"/>
      <c r="LAR505" s="755"/>
      <c r="LAS505" s="755"/>
      <c r="LAT505" s="755"/>
      <c r="LAU505" s="755"/>
      <c r="LAV505" s="755"/>
      <c r="LAW505" s="755"/>
      <c r="LAX505" s="755"/>
      <c r="LAY505" s="755"/>
      <c r="LAZ505" s="755"/>
      <c r="LBA505" s="755"/>
      <c r="LBB505" s="755"/>
      <c r="LBC505" s="755"/>
      <c r="LBD505" s="755"/>
      <c r="LBE505" s="755"/>
      <c r="LBF505" s="755"/>
      <c r="LBG505" s="755"/>
      <c r="LBH505" s="755"/>
      <c r="LBI505" s="755"/>
      <c r="LBJ505" s="755"/>
      <c r="LBK505" s="755"/>
      <c r="LBL505" s="755"/>
      <c r="LBM505" s="755"/>
      <c r="LBN505" s="755"/>
      <c r="LBO505" s="755"/>
      <c r="LBP505" s="755"/>
      <c r="LBQ505" s="755"/>
      <c r="LBR505" s="755"/>
      <c r="LBS505" s="755"/>
      <c r="LBT505" s="755"/>
      <c r="LBU505" s="755"/>
      <c r="LBV505" s="755"/>
      <c r="LBW505" s="755"/>
      <c r="LBX505" s="755"/>
      <c r="LBY505" s="755"/>
      <c r="LBZ505" s="755"/>
      <c r="LCA505" s="755"/>
      <c r="LCB505" s="755"/>
      <c r="LCC505" s="755"/>
      <c r="LCD505" s="755"/>
      <c r="LCE505" s="755"/>
      <c r="LCF505" s="755"/>
      <c r="LCG505" s="755"/>
      <c r="LCH505" s="755"/>
      <c r="LCI505" s="755"/>
      <c r="LCJ505" s="755"/>
      <c r="LCK505" s="755"/>
      <c r="LCL505" s="755"/>
      <c r="LCM505" s="755"/>
      <c r="LCN505" s="755"/>
      <c r="LCO505" s="755"/>
      <c r="LCP505" s="755"/>
      <c r="LCQ505" s="755"/>
      <c r="LCR505" s="755"/>
      <c r="LCS505" s="755"/>
      <c r="LCT505" s="755"/>
      <c r="LCU505" s="755"/>
      <c r="LCV505" s="755"/>
      <c r="LCW505" s="755"/>
      <c r="LCX505" s="755"/>
      <c r="LCY505" s="755"/>
      <c r="LCZ505" s="755"/>
      <c r="LDA505" s="755"/>
      <c r="LDB505" s="755"/>
      <c r="LDC505" s="755"/>
      <c r="LDD505" s="755"/>
      <c r="LDE505" s="755"/>
      <c r="LDF505" s="755"/>
      <c r="LDG505" s="755"/>
      <c r="LDH505" s="755"/>
      <c r="LDI505" s="755"/>
      <c r="LDJ505" s="755"/>
      <c r="LDK505" s="755"/>
      <c r="LDL505" s="755"/>
      <c r="LDM505" s="755"/>
      <c r="LDN505" s="755"/>
      <c r="LDO505" s="755"/>
      <c r="LDP505" s="755"/>
      <c r="LDQ505" s="755"/>
      <c r="LDR505" s="755"/>
      <c r="LDS505" s="755"/>
      <c r="LDT505" s="755"/>
      <c r="LDU505" s="755"/>
      <c r="LDV505" s="755"/>
      <c r="LDW505" s="755"/>
      <c r="LDX505" s="755"/>
      <c r="LDY505" s="755"/>
      <c r="LDZ505" s="755"/>
      <c r="LEA505" s="755"/>
      <c r="LEB505" s="755"/>
      <c r="LEC505" s="755"/>
      <c r="LED505" s="755"/>
      <c r="LEE505" s="755"/>
      <c r="LEF505" s="755"/>
      <c r="LEG505" s="755"/>
      <c r="LEH505" s="755"/>
      <c r="LEI505" s="755"/>
      <c r="LEJ505" s="755"/>
      <c r="LEK505" s="755"/>
      <c r="LEL505" s="755"/>
      <c r="LEM505" s="755"/>
      <c r="LEN505" s="755"/>
      <c r="LEO505" s="755"/>
      <c r="LEP505" s="755"/>
      <c r="LEQ505" s="755"/>
      <c r="LER505" s="755"/>
      <c r="LES505" s="755"/>
      <c r="LET505" s="755"/>
      <c r="LEU505" s="755"/>
      <c r="LEV505" s="755"/>
      <c r="LEW505" s="755"/>
      <c r="LEX505" s="755"/>
      <c r="LEY505" s="755"/>
      <c r="LEZ505" s="755"/>
      <c r="LFA505" s="755"/>
      <c r="LFB505" s="755"/>
      <c r="LFC505" s="755"/>
      <c r="LFD505" s="755"/>
      <c r="LFE505" s="755"/>
      <c r="LFF505" s="755"/>
      <c r="LFG505" s="755"/>
      <c r="LFH505" s="755"/>
      <c r="LFI505" s="755"/>
      <c r="LFJ505" s="755"/>
      <c r="LFK505" s="755"/>
      <c r="LFL505" s="755"/>
      <c r="LFM505" s="755"/>
      <c r="LFN505" s="755"/>
      <c r="LFO505" s="755"/>
      <c r="LFP505" s="755"/>
      <c r="LFQ505" s="755"/>
      <c r="LFR505" s="755"/>
      <c r="LFS505" s="755"/>
      <c r="LFT505" s="755"/>
      <c r="LFU505" s="755"/>
      <c r="LFV505" s="755"/>
      <c r="LFW505" s="755"/>
      <c r="LFX505" s="755"/>
      <c r="LFY505" s="755"/>
      <c r="LFZ505" s="755"/>
      <c r="LGA505" s="755"/>
      <c r="LGB505" s="755"/>
      <c r="LGC505" s="755"/>
      <c r="LGD505" s="755"/>
      <c r="LGE505" s="755"/>
      <c r="LGF505" s="755"/>
      <c r="LGG505" s="755"/>
      <c r="LGH505" s="755"/>
      <c r="LGI505" s="755"/>
      <c r="LGJ505" s="755"/>
      <c r="LGK505" s="755"/>
      <c r="LGL505" s="755"/>
      <c r="LGM505" s="755"/>
      <c r="LGN505" s="755"/>
      <c r="LGO505" s="755"/>
      <c r="LGP505" s="755"/>
      <c r="LGQ505" s="755"/>
      <c r="LGR505" s="755"/>
      <c r="LGS505" s="755"/>
      <c r="LGT505" s="755"/>
      <c r="LGU505" s="755"/>
      <c r="LGV505" s="755"/>
      <c r="LGW505" s="755"/>
      <c r="LGX505" s="755"/>
      <c r="LGY505" s="755"/>
      <c r="LGZ505" s="755"/>
      <c r="LHA505" s="755"/>
      <c r="LHB505" s="755"/>
      <c r="LHC505" s="755"/>
      <c r="LHD505" s="755"/>
      <c r="LHE505" s="755"/>
      <c r="LHF505" s="755"/>
      <c r="LHG505" s="755"/>
      <c r="LHH505" s="755"/>
      <c r="LHI505" s="755"/>
      <c r="LHJ505" s="755"/>
      <c r="LHK505" s="755"/>
      <c r="LHL505" s="755"/>
      <c r="LHM505" s="755"/>
      <c r="LHN505" s="755"/>
      <c r="LHO505" s="755"/>
      <c r="LHP505" s="755"/>
      <c r="LHQ505" s="755"/>
      <c r="LHR505" s="755"/>
      <c r="LHS505" s="755"/>
      <c r="LHT505" s="755"/>
      <c r="LHU505" s="755"/>
      <c r="LHV505" s="755"/>
      <c r="LHW505" s="755"/>
      <c r="LHX505" s="755"/>
      <c r="LHY505" s="755"/>
      <c r="LHZ505" s="755"/>
      <c r="LIA505" s="755"/>
      <c r="LIB505" s="755"/>
      <c r="LIC505" s="755"/>
      <c r="LID505" s="755"/>
      <c r="LIE505" s="755"/>
      <c r="LIF505" s="755"/>
      <c r="LIG505" s="755"/>
      <c r="LIH505" s="755"/>
      <c r="LII505" s="755"/>
      <c r="LIJ505" s="755"/>
      <c r="LIK505" s="755"/>
      <c r="LIL505" s="755"/>
      <c r="LIM505" s="755"/>
      <c r="LIN505" s="755"/>
      <c r="LIO505" s="755"/>
      <c r="LIP505" s="755"/>
      <c r="LIQ505" s="755"/>
      <c r="LIR505" s="755"/>
      <c r="LIS505" s="755"/>
      <c r="LIT505" s="755"/>
      <c r="LIU505" s="755"/>
      <c r="LIV505" s="755"/>
      <c r="LIW505" s="755"/>
      <c r="LIX505" s="755"/>
      <c r="LIY505" s="755"/>
      <c r="LIZ505" s="755"/>
      <c r="LJA505" s="755"/>
      <c r="LJB505" s="755"/>
      <c r="LJC505" s="755"/>
      <c r="LJD505" s="755"/>
      <c r="LJE505" s="755"/>
      <c r="LJF505" s="755"/>
      <c r="LJG505" s="755"/>
      <c r="LJH505" s="755"/>
      <c r="LJI505" s="755"/>
      <c r="LJJ505" s="755"/>
      <c r="LJK505" s="755"/>
      <c r="LJL505" s="755"/>
      <c r="LJM505" s="755"/>
      <c r="LJN505" s="755"/>
      <c r="LJO505" s="755"/>
      <c r="LJP505" s="755"/>
      <c r="LJQ505" s="755"/>
      <c r="LJR505" s="755"/>
      <c r="LJS505" s="755"/>
      <c r="LJT505" s="755"/>
      <c r="LJU505" s="755"/>
      <c r="LJV505" s="755"/>
      <c r="LJW505" s="755"/>
      <c r="LJX505" s="755"/>
      <c r="LJY505" s="755"/>
      <c r="LJZ505" s="755"/>
      <c r="LKA505" s="755"/>
      <c r="LKB505" s="755"/>
      <c r="LKC505" s="755"/>
      <c r="LKD505" s="755"/>
      <c r="LKE505" s="755"/>
      <c r="LKF505" s="755"/>
      <c r="LKG505" s="755"/>
      <c r="LKH505" s="755"/>
      <c r="LKI505" s="755"/>
      <c r="LKJ505" s="755"/>
      <c r="LKK505" s="755"/>
      <c r="LKL505" s="755"/>
      <c r="LKM505" s="755"/>
      <c r="LKN505" s="755"/>
      <c r="LKO505" s="755"/>
      <c r="LKP505" s="755"/>
      <c r="LKQ505" s="755"/>
      <c r="LKR505" s="755"/>
      <c r="LKS505" s="755"/>
      <c r="LKT505" s="755"/>
      <c r="LKU505" s="755"/>
      <c r="LKV505" s="755"/>
      <c r="LKW505" s="755"/>
      <c r="LKX505" s="755"/>
      <c r="LKY505" s="755"/>
      <c r="LKZ505" s="755"/>
      <c r="LLA505" s="755"/>
      <c r="LLB505" s="755"/>
      <c r="LLC505" s="755"/>
      <c r="LLD505" s="755"/>
      <c r="LLE505" s="755"/>
      <c r="LLF505" s="755"/>
      <c r="LLG505" s="755"/>
      <c r="LLH505" s="755"/>
      <c r="LLI505" s="755"/>
      <c r="LLJ505" s="755"/>
      <c r="LLK505" s="755"/>
      <c r="LLL505" s="755"/>
      <c r="LLM505" s="755"/>
      <c r="LLN505" s="755"/>
      <c r="LLO505" s="755"/>
      <c r="LLP505" s="755"/>
      <c r="LLQ505" s="755"/>
      <c r="LLR505" s="755"/>
      <c r="LLS505" s="755"/>
      <c r="LLT505" s="755"/>
      <c r="LLU505" s="755"/>
      <c r="LLV505" s="755"/>
      <c r="LLW505" s="755"/>
      <c r="LLX505" s="755"/>
      <c r="LLY505" s="755"/>
      <c r="LLZ505" s="755"/>
      <c r="LMA505" s="755"/>
      <c r="LMB505" s="755"/>
      <c r="LMC505" s="755"/>
      <c r="LMD505" s="755"/>
      <c r="LME505" s="755"/>
      <c r="LMF505" s="755"/>
      <c r="LMG505" s="755"/>
      <c r="LMH505" s="755"/>
      <c r="LMI505" s="755"/>
      <c r="LMJ505" s="755"/>
      <c r="LMK505" s="755"/>
      <c r="LML505" s="755"/>
      <c r="LMM505" s="755"/>
      <c r="LMN505" s="755"/>
      <c r="LMO505" s="755"/>
      <c r="LMP505" s="755"/>
      <c r="LMQ505" s="755"/>
      <c r="LMR505" s="755"/>
      <c r="LMS505" s="755"/>
      <c r="LMT505" s="755"/>
      <c r="LMU505" s="755"/>
      <c r="LMV505" s="755"/>
      <c r="LMW505" s="755"/>
      <c r="LMX505" s="755"/>
      <c r="LMY505" s="755"/>
      <c r="LMZ505" s="755"/>
      <c r="LNA505" s="755"/>
      <c r="LNB505" s="755"/>
      <c r="LNC505" s="755"/>
      <c r="LND505" s="755"/>
      <c r="LNE505" s="755"/>
      <c r="LNF505" s="755"/>
      <c r="LNG505" s="755"/>
      <c r="LNH505" s="755"/>
      <c r="LNI505" s="755"/>
      <c r="LNJ505" s="755"/>
      <c r="LNK505" s="755"/>
      <c r="LNL505" s="755"/>
      <c r="LNM505" s="755"/>
      <c r="LNN505" s="755"/>
      <c r="LNO505" s="755"/>
      <c r="LNP505" s="755"/>
      <c r="LNQ505" s="755"/>
      <c r="LNR505" s="755"/>
      <c r="LNS505" s="755"/>
      <c r="LNT505" s="755"/>
      <c r="LNU505" s="755"/>
      <c r="LNV505" s="755"/>
      <c r="LNW505" s="755"/>
      <c r="LNX505" s="755"/>
      <c r="LNY505" s="755"/>
      <c r="LNZ505" s="755"/>
      <c r="LOA505" s="755"/>
      <c r="LOB505" s="755"/>
      <c r="LOC505" s="755"/>
      <c r="LOD505" s="755"/>
      <c r="LOE505" s="755"/>
      <c r="LOF505" s="755"/>
      <c r="LOG505" s="755"/>
      <c r="LOH505" s="755"/>
      <c r="LOI505" s="755"/>
      <c r="LOJ505" s="755"/>
      <c r="LOK505" s="755"/>
      <c r="LOL505" s="755"/>
      <c r="LOM505" s="755"/>
      <c r="LON505" s="755"/>
      <c r="LOO505" s="755"/>
      <c r="LOP505" s="755"/>
      <c r="LOQ505" s="755"/>
      <c r="LOR505" s="755"/>
      <c r="LOS505" s="755"/>
      <c r="LOT505" s="755"/>
      <c r="LOU505" s="755"/>
      <c r="LOV505" s="755"/>
      <c r="LOW505" s="755"/>
      <c r="LOX505" s="755"/>
      <c r="LOY505" s="755"/>
      <c r="LOZ505" s="755"/>
      <c r="LPA505" s="755"/>
      <c r="LPB505" s="755"/>
      <c r="LPC505" s="755"/>
      <c r="LPD505" s="755"/>
      <c r="LPE505" s="755"/>
      <c r="LPF505" s="755"/>
      <c r="LPG505" s="755"/>
      <c r="LPH505" s="755"/>
      <c r="LPI505" s="755"/>
      <c r="LPJ505" s="755"/>
      <c r="LPK505" s="755"/>
      <c r="LPL505" s="755"/>
      <c r="LPM505" s="755"/>
      <c r="LPN505" s="755"/>
      <c r="LPO505" s="755"/>
      <c r="LPP505" s="755"/>
      <c r="LPQ505" s="755"/>
      <c r="LPR505" s="755"/>
      <c r="LPS505" s="755"/>
      <c r="LPT505" s="755"/>
      <c r="LPU505" s="755"/>
      <c r="LPV505" s="755"/>
      <c r="LPW505" s="755"/>
      <c r="LPX505" s="755"/>
      <c r="LPY505" s="755"/>
      <c r="LPZ505" s="755"/>
      <c r="LQA505" s="755"/>
      <c r="LQB505" s="755"/>
      <c r="LQC505" s="755"/>
      <c r="LQD505" s="755"/>
      <c r="LQE505" s="755"/>
      <c r="LQF505" s="755"/>
      <c r="LQG505" s="755"/>
      <c r="LQH505" s="755"/>
      <c r="LQI505" s="755"/>
      <c r="LQJ505" s="755"/>
      <c r="LQK505" s="755"/>
      <c r="LQL505" s="755"/>
      <c r="LQM505" s="755"/>
      <c r="LQN505" s="755"/>
      <c r="LQO505" s="755"/>
      <c r="LQP505" s="755"/>
      <c r="LQQ505" s="755"/>
      <c r="LQR505" s="755"/>
      <c r="LQS505" s="755"/>
      <c r="LQT505" s="755"/>
      <c r="LQU505" s="755"/>
      <c r="LQV505" s="755"/>
      <c r="LQW505" s="755"/>
      <c r="LQX505" s="755"/>
      <c r="LQY505" s="755"/>
      <c r="LQZ505" s="755"/>
      <c r="LRA505" s="755"/>
      <c r="LRB505" s="755"/>
      <c r="LRC505" s="755"/>
      <c r="LRD505" s="755"/>
      <c r="LRE505" s="755"/>
      <c r="LRF505" s="755"/>
      <c r="LRG505" s="755"/>
      <c r="LRH505" s="755"/>
      <c r="LRI505" s="755"/>
      <c r="LRJ505" s="755"/>
      <c r="LRK505" s="755"/>
      <c r="LRL505" s="755"/>
      <c r="LRM505" s="755"/>
      <c r="LRN505" s="755"/>
      <c r="LRO505" s="755"/>
      <c r="LRP505" s="755"/>
      <c r="LRQ505" s="755"/>
      <c r="LRR505" s="755"/>
      <c r="LRS505" s="755"/>
      <c r="LRT505" s="755"/>
      <c r="LRU505" s="755"/>
      <c r="LRV505" s="755"/>
      <c r="LRW505" s="755"/>
      <c r="LRX505" s="755"/>
      <c r="LRY505" s="755"/>
      <c r="LRZ505" s="755"/>
      <c r="LSA505" s="755"/>
      <c r="LSB505" s="755"/>
      <c r="LSC505" s="755"/>
      <c r="LSD505" s="755"/>
      <c r="LSE505" s="755"/>
      <c r="LSF505" s="755"/>
      <c r="LSG505" s="755"/>
      <c r="LSH505" s="755"/>
      <c r="LSI505" s="755"/>
      <c r="LSJ505" s="755"/>
      <c r="LSK505" s="755"/>
      <c r="LSL505" s="755"/>
      <c r="LSM505" s="755"/>
      <c r="LSN505" s="755"/>
      <c r="LSO505" s="755"/>
      <c r="LSP505" s="755"/>
      <c r="LSQ505" s="755"/>
      <c r="LSR505" s="755"/>
      <c r="LSS505" s="755"/>
      <c r="LST505" s="755"/>
      <c r="LSU505" s="755"/>
      <c r="LSV505" s="755"/>
      <c r="LSW505" s="755"/>
      <c r="LSX505" s="755"/>
      <c r="LSY505" s="755"/>
      <c r="LSZ505" s="755"/>
      <c r="LTA505" s="755"/>
      <c r="LTB505" s="755"/>
      <c r="LTC505" s="755"/>
      <c r="LTD505" s="755"/>
      <c r="LTE505" s="755"/>
      <c r="LTF505" s="755"/>
      <c r="LTG505" s="755"/>
      <c r="LTH505" s="755"/>
      <c r="LTI505" s="755"/>
      <c r="LTJ505" s="755"/>
      <c r="LTK505" s="755"/>
      <c r="LTL505" s="755"/>
      <c r="LTM505" s="755"/>
      <c r="LTN505" s="755"/>
      <c r="LTO505" s="755"/>
      <c r="LTP505" s="755"/>
      <c r="LTQ505" s="755"/>
      <c r="LTR505" s="755"/>
      <c r="LTS505" s="755"/>
      <c r="LTT505" s="755"/>
      <c r="LTU505" s="755"/>
      <c r="LTV505" s="755"/>
      <c r="LTW505" s="755"/>
      <c r="LTX505" s="755"/>
      <c r="LTY505" s="755"/>
      <c r="LTZ505" s="755"/>
      <c r="LUA505" s="755"/>
      <c r="LUB505" s="755"/>
      <c r="LUC505" s="755"/>
      <c r="LUD505" s="755"/>
      <c r="LUE505" s="755"/>
      <c r="LUF505" s="755"/>
      <c r="LUG505" s="755"/>
      <c r="LUH505" s="755"/>
      <c r="LUI505" s="755"/>
      <c r="LUJ505" s="755"/>
      <c r="LUK505" s="755"/>
      <c r="LUL505" s="755"/>
      <c r="LUM505" s="755"/>
      <c r="LUN505" s="755"/>
      <c r="LUO505" s="755"/>
      <c r="LUP505" s="755"/>
      <c r="LUQ505" s="755"/>
      <c r="LUR505" s="755"/>
      <c r="LUS505" s="755"/>
      <c r="LUT505" s="755"/>
      <c r="LUU505" s="755"/>
      <c r="LUV505" s="755"/>
      <c r="LUW505" s="755"/>
      <c r="LUX505" s="755"/>
      <c r="LUY505" s="755"/>
      <c r="LUZ505" s="755"/>
      <c r="LVA505" s="755"/>
      <c r="LVB505" s="755"/>
      <c r="LVC505" s="755"/>
      <c r="LVD505" s="755"/>
      <c r="LVE505" s="755"/>
      <c r="LVF505" s="755"/>
      <c r="LVG505" s="755"/>
      <c r="LVH505" s="755"/>
      <c r="LVI505" s="755"/>
      <c r="LVJ505" s="755"/>
      <c r="LVK505" s="755"/>
      <c r="LVL505" s="755"/>
      <c r="LVM505" s="755"/>
      <c r="LVN505" s="755"/>
      <c r="LVO505" s="755"/>
      <c r="LVP505" s="755"/>
      <c r="LVQ505" s="755"/>
      <c r="LVR505" s="755"/>
      <c r="LVS505" s="755"/>
      <c r="LVT505" s="755"/>
      <c r="LVU505" s="755"/>
      <c r="LVV505" s="755"/>
      <c r="LVW505" s="755"/>
      <c r="LVX505" s="755"/>
      <c r="LVY505" s="755"/>
      <c r="LVZ505" s="755"/>
      <c r="LWA505" s="755"/>
      <c r="LWB505" s="755"/>
      <c r="LWC505" s="755"/>
      <c r="LWD505" s="755"/>
      <c r="LWE505" s="755"/>
      <c r="LWF505" s="755"/>
      <c r="LWG505" s="755"/>
      <c r="LWH505" s="755"/>
      <c r="LWI505" s="755"/>
      <c r="LWJ505" s="755"/>
      <c r="LWK505" s="755"/>
      <c r="LWL505" s="755"/>
      <c r="LWM505" s="755"/>
      <c r="LWN505" s="755"/>
      <c r="LWO505" s="755"/>
      <c r="LWP505" s="755"/>
      <c r="LWQ505" s="755"/>
      <c r="LWR505" s="755"/>
      <c r="LWS505" s="755"/>
      <c r="LWT505" s="755"/>
      <c r="LWU505" s="755"/>
      <c r="LWV505" s="755"/>
      <c r="LWW505" s="755"/>
      <c r="LWX505" s="755"/>
      <c r="LWY505" s="755"/>
      <c r="LWZ505" s="755"/>
      <c r="LXA505" s="755"/>
      <c r="LXB505" s="755"/>
      <c r="LXC505" s="755"/>
      <c r="LXD505" s="755"/>
      <c r="LXE505" s="755"/>
      <c r="LXF505" s="755"/>
      <c r="LXG505" s="755"/>
      <c r="LXH505" s="755"/>
      <c r="LXI505" s="755"/>
      <c r="LXJ505" s="755"/>
      <c r="LXK505" s="755"/>
      <c r="LXL505" s="755"/>
      <c r="LXM505" s="755"/>
      <c r="LXN505" s="755"/>
      <c r="LXO505" s="755"/>
      <c r="LXP505" s="755"/>
      <c r="LXQ505" s="755"/>
      <c r="LXR505" s="755"/>
      <c r="LXS505" s="755"/>
      <c r="LXT505" s="755"/>
      <c r="LXU505" s="755"/>
      <c r="LXV505" s="755"/>
      <c r="LXW505" s="755"/>
      <c r="LXX505" s="755"/>
      <c r="LXY505" s="755"/>
      <c r="LXZ505" s="755"/>
      <c r="LYA505" s="755"/>
      <c r="LYB505" s="755"/>
      <c r="LYC505" s="755"/>
      <c r="LYD505" s="755"/>
      <c r="LYE505" s="755"/>
      <c r="LYF505" s="755"/>
      <c r="LYG505" s="755"/>
      <c r="LYH505" s="755"/>
      <c r="LYI505" s="755"/>
      <c r="LYJ505" s="755"/>
      <c r="LYK505" s="755"/>
      <c r="LYL505" s="755"/>
      <c r="LYM505" s="755"/>
      <c r="LYN505" s="755"/>
      <c r="LYO505" s="755"/>
      <c r="LYP505" s="755"/>
      <c r="LYQ505" s="755"/>
      <c r="LYR505" s="755"/>
      <c r="LYS505" s="755"/>
      <c r="LYT505" s="755"/>
      <c r="LYU505" s="755"/>
      <c r="LYV505" s="755"/>
      <c r="LYW505" s="755"/>
      <c r="LYX505" s="755"/>
      <c r="LYY505" s="755"/>
      <c r="LYZ505" s="755"/>
      <c r="LZA505" s="755"/>
      <c r="LZB505" s="755"/>
      <c r="LZC505" s="755"/>
      <c r="LZD505" s="755"/>
      <c r="LZE505" s="755"/>
      <c r="LZF505" s="755"/>
      <c r="LZG505" s="755"/>
      <c r="LZH505" s="755"/>
      <c r="LZI505" s="755"/>
      <c r="LZJ505" s="755"/>
      <c r="LZK505" s="755"/>
      <c r="LZL505" s="755"/>
      <c r="LZM505" s="755"/>
      <c r="LZN505" s="755"/>
      <c r="LZO505" s="755"/>
      <c r="LZP505" s="755"/>
      <c r="LZQ505" s="755"/>
      <c r="LZR505" s="755"/>
      <c r="LZS505" s="755"/>
      <c r="LZT505" s="755"/>
      <c r="LZU505" s="755"/>
      <c r="LZV505" s="755"/>
      <c r="LZW505" s="755"/>
      <c r="LZX505" s="755"/>
      <c r="LZY505" s="755"/>
      <c r="LZZ505" s="755"/>
      <c r="MAA505" s="755"/>
      <c r="MAB505" s="755"/>
      <c r="MAC505" s="755"/>
      <c r="MAD505" s="755"/>
      <c r="MAE505" s="755"/>
      <c r="MAF505" s="755"/>
      <c r="MAG505" s="755"/>
      <c r="MAH505" s="755"/>
      <c r="MAI505" s="755"/>
      <c r="MAJ505" s="755"/>
      <c r="MAK505" s="755"/>
      <c r="MAL505" s="755"/>
      <c r="MAM505" s="755"/>
      <c r="MAN505" s="755"/>
      <c r="MAO505" s="755"/>
      <c r="MAP505" s="755"/>
      <c r="MAQ505" s="755"/>
      <c r="MAR505" s="755"/>
      <c r="MAS505" s="755"/>
      <c r="MAT505" s="755"/>
      <c r="MAU505" s="755"/>
      <c r="MAV505" s="755"/>
      <c r="MAW505" s="755"/>
      <c r="MAX505" s="755"/>
      <c r="MAY505" s="755"/>
      <c r="MAZ505" s="755"/>
      <c r="MBA505" s="755"/>
      <c r="MBB505" s="755"/>
      <c r="MBC505" s="755"/>
      <c r="MBD505" s="755"/>
      <c r="MBE505" s="755"/>
      <c r="MBF505" s="755"/>
      <c r="MBG505" s="755"/>
      <c r="MBH505" s="755"/>
      <c r="MBI505" s="755"/>
      <c r="MBJ505" s="755"/>
      <c r="MBK505" s="755"/>
      <c r="MBL505" s="755"/>
      <c r="MBM505" s="755"/>
      <c r="MBN505" s="755"/>
      <c r="MBO505" s="755"/>
      <c r="MBP505" s="755"/>
      <c r="MBQ505" s="755"/>
      <c r="MBR505" s="755"/>
      <c r="MBS505" s="755"/>
      <c r="MBT505" s="755"/>
      <c r="MBU505" s="755"/>
      <c r="MBV505" s="755"/>
      <c r="MBW505" s="755"/>
      <c r="MBX505" s="755"/>
      <c r="MBY505" s="755"/>
      <c r="MBZ505" s="755"/>
      <c r="MCA505" s="755"/>
      <c r="MCB505" s="755"/>
      <c r="MCC505" s="755"/>
      <c r="MCD505" s="755"/>
      <c r="MCE505" s="755"/>
      <c r="MCF505" s="755"/>
      <c r="MCG505" s="755"/>
      <c r="MCH505" s="755"/>
      <c r="MCI505" s="755"/>
      <c r="MCJ505" s="755"/>
      <c r="MCK505" s="755"/>
      <c r="MCL505" s="755"/>
      <c r="MCM505" s="755"/>
      <c r="MCN505" s="755"/>
      <c r="MCO505" s="755"/>
      <c r="MCP505" s="755"/>
      <c r="MCQ505" s="755"/>
      <c r="MCR505" s="755"/>
      <c r="MCS505" s="755"/>
      <c r="MCT505" s="755"/>
      <c r="MCU505" s="755"/>
      <c r="MCV505" s="755"/>
      <c r="MCW505" s="755"/>
      <c r="MCX505" s="755"/>
      <c r="MCY505" s="755"/>
      <c r="MCZ505" s="755"/>
      <c r="MDA505" s="755"/>
      <c r="MDB505" s="755"/>
      <c r="MDC505" s="755"/>
      <c r="MDD505" s="755"/>
      <c r="MDE505" s="755"/>
      <c r="MDF505" s="755"/>
      <c r="MDG505" s="755"/>
      <c r="MDH505" s="755"/>
      <c r="MDI505" s="755"/>
      <c r="MDJ505" s="755"/>
      <c r="MDK505" s="755"/>
      <c r="MDL505" s="755"/>
      <c r="MDM505" s="755"/>
      <c r="MDN505" s="755"/>
      <c r="MDO505" s="755"/>
      <c r="MDP505" s="755"/>
      <c r="MDQ505" s="755"/>
      <c r="MDR505" s="755"/>
      <c r="MDS505" s="755"/>
      <c r="MDT505" s="755"/>
      <c r="MDU505" s="755"/>
      <c r="MDV505" s="755"/>
      <c r="MDW505" s="755"/>
      <c r="MDX505" s="755"/>
      <c r="MDY505" s="755"/>
      <c r="MDZ505" s="755"/>
      <c r="MEA505" s="755"/>
      <c r="MEB505" s="755"/>
      <c r="MEC505" s="755"/>
      <c r="MED505" s="755"/>
      <c r="MEE505" s="755"/>
      <c r="MEF505" s="755"/>
      <c r="MEG505" s="755"/>
      <c r="MEH505" s="755"/>
      <c r="MEI505" s="755"/>
      <c r="MEJ505" s="755"/>
      <c r="MEK505" s="755"/>
      <c r="MEL505" s="755"/>
      <c r="MEM505" s="755"/>
      <c r="MEN505" s="755"/>
      <c r="MEO505" s="755"/>
      <c r="MEP505" s="755"/>
      <c r="MEQ505" s="755"/>
      <c r="MER505" s="755"/>
      <c r="MES505" s="755"/>
      <c r="MET505" s="755"/>
      <c r="MEU505" s="755"/>
      <c r="MEV505" s="755"/>
      <c r="MEW505" s="755"/>
      <c r="MEX505" s="755"/>
      <c r="MEY505" s="755"/>
      <c r="MEZ505" s="755"/>
      <c r="MFA505" s="755"/>
      <c r="MFB505" s="755"/>
      <c r="MFC505" s="755"/>
      <c r="MFD505" s="755"/>
      <c r="MFE505" s="755"/>
      <c r="MFF505" s="755"/>
      <c r="MFG505" s="755"/>
      <c r="MFH505" s="755"/>
      <c r="MFI505" s="755"/>
      <c r="MFJ505" s="755"/>
      <c r="MFK505" s="755"/>
      <c r="MFL505" s="755"/>
      <c r="MFM505" s="755"/>
      <c r="MFN505" s="755"/>
      <c r="MFO505" s="755"/>
      <c r="MFP505" s="755"/>
      <c r="MFQ505" s="755"/>
      <c r="MFR505" s="755"/>
      <c r="MFS505" s="755"/>
      <c r="MFT505" s="755"/>
      <c r="MFU505" s="755"/>
      <c r="MFV505" s="755"/>
      <c r="MFW505" s="755"/>
      <c r="MFX505" s="755"/>
      <c r="MFY505" s="755"/>
      <c r="MFZ505" s="755"/>
      <c r="MGA505" s="755"/>
      <c r="MGB505" s="755"/>
      <c r="MGC505" s="755"/>
      <c r="MGD505" s="755"/>
      <c r="MGE505" s="755"/>
      <c r="MGF505" s="755"/>
      <c r="MGG505" s="755"/>
      <c r="MGH505" s="755"/>
      <c r="MGI505" s="755"/>
      <c r="MGJ505" s="755"/>
      <c r="MGK505" s="755"/>
      <c r="MGL505" s="755"/>
      <c r="MGM505" s="755"/>
      <c r="MGN505" s="755"/>
      <c r="MGO505" s="755"/>
      <c r="MGP505" s="755"/>
      <c r="MGQ505" s="755"/>
      <c r="MGR505" s="755"/>
      <c r="MGS505" s="755"/>
      <c r="MGT505" s="755"/>
      <c r="MGU505" s="755"/>
      <c r="MGV505" s="755"/>
      <c r="MGW505" s="755"/>
      <c r="MGX505" s="755"/>
      <c r="MGY505" s="755"/>
      <c r="MGZ505" s="755"/>
      <c r="MHA505" s="755"/>
      <c r="MHB505" s="755"/>
      <c r="MHC505" s="755"/>
      <c r="MHD505" s="755"/>
      <c r="MHE505" s="755"/>
      <c r="MHF505" s="755"/>
      <c r="MHG505" s="755"/>
      <c r="MHH505" s="755"/>
      <c r="MHI505" s="755"/>
      <c r="MHJ505" s="755"/>
      <c r="MHK505" s="755"/>
      <c r="MHL505" s="755"/>
      <c r="MHM505" s="755"/>
      <c r="MHN505" s="755"/>
      <c r="MHO505" s="755"/>
      <c r="MHP505" s="755"/>
      <c r="MHQ505" s="755"/>
      <c r="MHR505" s="755"/>
      <c r="MHS505" s="755"/>
      <c r="MHT505" s="755"/>
      <c r="MHU505" s="755"/>
      <c r="MHV505" s="755"/>
      <c r="MHW505" s="755"/>
      <c r="MHX505" s="755"/>
      <c r="MHY505" s="755"/>
      <c r="MHZ505" s="755"/>
      <c r="MIA505" s="755"/>
      <c r="MIB505" s="755"/>
      <c r="MIC505" s="755"/>
      <c r="MID505" s="755"/>
      <c r="MIE505" s="755"/>
      <c r="MIF505" s="755"/>
      <c r="MIG505" s="755"/>
      <c r="MIH505" s="755"/>
      <c r="MII505" s="755"/>
      <c r="MIJ505" s="755"/>
      <c r="MIK505" s="755"/>
      <c r="MIL505" s="755"/>
      <c r="MIM505" s="755"/>
      <c r="MIN505" s="755"/>
      <c r="MIO505" s="755"/>
      <c r="MIP505" s="755"/>
      <c r="MIQ505" s="755"/>
      <c r="MIR505" s="755"/>
      <c r="MIS505" s="755"/>
      <c r="MIT505" s="755"/>
      <c r="MIU505" s="755"/>
      <c r="MIV505" s="755"/>
      <c r="MIW505" s="755"/>
      <c r="MIX505" s="755"/>
      <c r="MIY505" s="755"/>
      <c r="MIZ505" s="755"/>
      <c r="MJA505" s="755"/>
      <c r="MJB505" s="755"/>
      <c r="MJC505" s="755"/>
      <c r="MJD505" s="755"/>
      <c r="MJE505" s="755"/>
      <c r="MJF505" s="755"/>
      <c r="MJG505" s="755"/>
      <c r="MJH505" s="755"/>
      <c r="MJI505" s="755"/>
      <c r="MJJ505" s="755"/>
      <c r="MJK505" s="755"/>
      <c r="MJL505" s="755"/>
      <c r="MJM505" s="755"/>
      <c r="MJN505" s="755"/>
      <c r="MJO505" s="755"/>
      <c r="MJP505" s="755"/>
      <c r="MJQ505" s="755"/>
      <c r="MJR505" s="755"/>
      <c r="MJS505" s="755"/>
      <c r="MJT505" s="755"/>
      <c r="MJU505" s="755"/>
      <c r="MJV505" s="755"/>
      <c r="MJW505" s="755"/>
      <c r="MJX505" s="755"/>
      <c r="MJY505" s="755"/>
      <c r="MJZ505" s="755"/>
      <c r="MKA505" s="755"/>
      <c r="MKB505" s="755"/>
      <c r="MKC505" s="755"/>
      <c r="MKD505" s="755"/>
      <c r="MKE505" s="755"/>
      <c r="MKF505" s="755"/>
      <c r="MKG505" s="755"/>
      <c r="MKH505" s="755"/>
      <c r="MKI505" s="755"/>
      <c r="MKJ505" s="755"/>
      <c r="MKK505" s="755"/>
      <c r="MKL505" s="755"/>
      <c r="MKM505" s="755"/>
      <c r="MKN505" s="755"/>
      <c r="MKO505" s="755"/>
      <c r="MKP505" s="755"/>
      <c r="MKQ505" s="755"/>
      <c r="MKR505" s="755"/>
      <c r="MKS505" s="755"/>
      <c r="MKT505" s="755"/>
      <c r="MKU505" s="755"/>
      <c r="MKV505" s="755"/>
      <c r="MKW505" s="755"/>
      <c r="MKX505" s="755"/>
      <c r="MKY505" s="755"/>
      <c r="MKZ505" s="755"/>
      <c r="MLA505" s="755"/>
      <c r="MLB505" s="755"/>
      <c r="MLC505" s="755"/>
      <c r="MLD505" s="755"/>
      <c r="MLE505" s="755"/>
      <c r="MLF505" s="755"/>
      <c r="MLG505" s="755"/>
      <c r="MLH505" s="755"/>
      <c r="MLI505" s="755"/>
      <c r="MLJ505" s="755"/>
      <c r="MLK505" s="755"/>
      <c r="MLL505" s="755"/>
      <c r="MLM505" s="755"/>
      <c r="MLN505" s="755"/>
      <c r="MLO505" s="755"/>
      <c r="MLP505" s="755"/>
      <c r="MLQ505" s="755"/>
      <c r="MLR505" s="755"/>
      <c r="MLS505" s="755"/>
      <c r="MLT505" s="755"/>
      <c r="MLU505" s="755"/>
      <c r="MLV505" s="755"/>
      <c r="MLW505" s="755"/>
      <c r="MLX505" s="755"/>
      <c r="MLY505" s="755"/>
      <c r="MLZ505" s="755"/>
      <c r="MMA505" s="755"/>
      <c r="MMB505" s="755"/>
      <c r="MMC505" s="755"/>
      <c r="MMD505" s="755"/>
      <c r="MME505" s="755"/>
      <c r="MMF505" s="755"/>
      <c r="MMG505" s="755"/>
      <c r="MMH505" s="755"/>
      <c r="MMI505" s="755"/>
      <c r="MMJ505" s="755"/>
      <c r="MMK505" s="755"/>
      <c r="MML505" s="755"/>
      <c r="MMM505" s="755"/>
      <c r="MMN505" s="755"/>
      <c r="MMO505" s="755"/>
      <c r="MMP505" s="755"/>
      <c r="MMQ505" s="755"/>
      <c r="MMR505" s="755"/>
      <c r="MMS505" s="755"/>
      <c r="MMT505" s="755"/>
      <c r="MMU505" s="755"/>
      <c r="MMV505" s="755"/>
      <c r="MMW505" s="755"/>
      <c r="MMX505" s="755"/>
      <c r="MMY505" s="755"/>
      <c r="MMZ505" s="755"/>
      <c r="MNA505" s="755"/>
      <c r="MNB505" s="755"/>
      <c r="MNC505" s="755"/>
      <c r="MND505" s="755"/>
      <c r="MNE505" s="755"/>
      <c r="MNF505" s="755"/>
      <c r="MNG505" s="755"/>
      <c r="MNH505" s="755"/>
      <c r="MNI505" s="755"/>
      <c r="MNJ505" s="755"/>
      <c r="MNK505" s="755"/>
      <c r="MNL505" s="755"/>
      <c r="MNM505" s="755"/>
      <c r="MNN505" s="755"/>
      <c r="MNO505" s="755"/>
      <c r="MNP505" s="755"/>
      <c r="MNQ505" s="755"/>
      <c r="MNR505" s="755"/>
      <c r="MNS505" s="755"/>
      <c r="MNT505" s="755"/>
      <c r="MNU505" s="755"/>
      <c r="MNV505" s="755"/>
      <c r="MNW505" s="755"/>
      <c r="MNX505" s="755"/>
      <c r="MNY505" s="755"/>
      <c r="MNZ505" s="755"/>
      <c r="MOA505" s="755"/>
      <c r="MOB505" s="755"/>
      <c r="MOC505" s="755"/>
      <c r="MOD505" s="755"/>
      <c r="MOE505" s="755"/>
      <c r="MOF505" s="755"/>
      <c r="MOG505" s="755"/>
      <c r="MOH505" s="755"/>
      <c r="MOI505" s="755"/>
      <c r="MOJ505" s="755"/>
      <c r="MOK505" s="755"/>
      <c r="MOL505" s="755"/>
      <c r="MOM505" s="755"/>
      <c r="MON505" s="755"/>
      <c r="MOO505" s="755"/>
      <c r="MOP505" s="755"/>
      <c r="MOQ505" s="755"/>
      <c r="MOR505" s="755"/>
      <c r="MOS505" s="755"/>
      <c r="MOT505" s="755"/>
      <c r="MOU505" s="755"/>
      <c r="MOV505" s="755"/>
      <c r="MOW505" s="755"/>
      <c r="MOX505" s="755"/>
      <c r="MOY505" s="755"/>
      <c r="MOZ505" s="755"/>
      <c r="MPA505" s="755"/>
      <c r="MPB505" s="755"/>
      <c r="MPC505" s="755"/>
      <c r="MPD505" s="755"/>
      <c r="MPE505" s="755"/>
      <c r="MPF505" s="755"/>
      <c r="MPG505" s="755"/>
      <c r="MPH505" s="755"/>
      <c r="MPI505" s="755"/>
      <c r="MPJ505" s="755"/>
      <c r="MPK505" s="755"/>
      <c r="MPL505" s="755"/>
      <c r="MPM505" s="755"/>
      <c r="MPN505" s="755"/>
      <c r="MPO505" s="755"/>
      <c r="MPP505" s="755"/>
      <c r="MPQ505" s="755"/>
      <c r="MPR505" s="755"/>
      <c r="MPS505" s="755"/>
      <c r="MPT505" s="755"/>
      <c r="MPU505" s="755"/>
      <c r="MPV505" s="755"/>
      <c r="MPW505" s="755"/>
      <c r="MPX505" s="755"/>
      <c r="MPY505" s="755"/>
      <c r="MPZ505" s="755"/>
      <c r="MQA505" s="755"/>
      <c r="MQB505" s="755"/>
      <c r="MQC505" s="755"/>
      <c r="MQD505" s="755"/>
      <c r="MQE505" s="755"/>
      <c r="MQF505" s="755"/>
      <c r="MQG505" s="755"/>
      <c r="MQH505" s="755"/>
      <c r="MQI505" s="755"/>
      <c r="MQJ505" s="755"/>
      <c r="MQK505" s="755"/>
      <c r="MQL505" s="755"/>
      <c r="MQM505" s="755"/>
      <c r="MQN505" s="755"/>
      <c r="MQO505" s="755"/>
      <c r="MQP505" s="755"/>
      <c r="MQQ505" s="755"/>
      <c r="MQR505" s="755"/>
      <c r="MQS505" s="755"/>
      <c r="MQT505" s="755"/>
      <c r="MQU505" s="755"/>
      <c r="MQV505" s="755"/>
      <c r="MQW505" s="755"/>
      <c r="MQX505" s="755"/>
      <c r="MQY505" s="755"/>
      <c r="MQZ505" s="755"/>
      <c r="MRA505" s="755"/>
      <c r="MRB505" s="755"/>
      <c r="MRC505" s="755"/>
      <c r="MRD505" s="755"/>
      <c r="MRE505" s="755"/>
      <c r="MRF505" s="755"/>
      <c r="MRG505" s="755"/>
      <c r="MRH505" s="755"/>
      <c r="MRI505" s="755"/>
      <c r="MRJ505" s="755"/>
      <c r="MRK505" s="755"/>
      <c r="MRL505" s="755"/>
      <c r="MRM505" s="755"/>
      <c r="MRN505" s="755"/>
      <c r="MRO505" s="755"/>
      <c r="MRP505" s="755"/>
      <c r="MRQ505" s="755"/>
      <c r="MRR505" s="755"/>
      <c r="MRS505" s="755"/>
      <c r="MRT505" s="755"/>
      <c r="MRU505" s="755"/>
      <c r="MRV505" s="755"/>
      <c r="MRW505" s="755"/>
      <c r="MRX505" s="755"/>
      <c r="MRY505" s="755"/>
      <c r="MRZ505" s="755"/>
      <c r="MSA505" s="755"/>
      <c r="MSB505" s="755"/>
      <c r="MSC505" s="755"/>
      <c r="MSD505" s="755"/>
      <c r="MSE505" s="755"/>
      <c r="MSF505" s="755"/>
      <c r="MSG505" s="755"/>
      <c r="MSH505" s="755"/>
      <c r="MSI505" s="755"/>
      <c r="MSJ505" s="755"/>
      <c r="MSK505" s="755"/>
      <c r="MSL505" s="755"/>
      <c r="MSM505" s="755"/>
      <c r="MSN505" s="755"/>
      <c r="MSO505" s="755"/>
      <c r="MSP505" s="755"/>
      <c r="MSQ505" s="755"/>
      <c r="MSR505" s="755"/>
      <c r="MSS505" s="755"/>
      <c r="MST505" s="755"/>
      <c r="MSU505" s="755"/>
      <c r="MSV505" s="755"/>
      <c r="MSW505" s="755"/>
      <c r="MSX505" s="755"/>
      <c r="MSY505" s="755"/>
      <c r="MSZ505" s="755"/>
      <c r="MTA505" s="755"/>
      <c r="MTB505" s="755"/>
      <c r="MTC505" s="755"/>
      <c r="MTD505" s="755"/>
      <c r="MTE505" s="755"/>
      <c r="MTF505" s="755"/>
      <c r="MTG505" s="755"/>
      <c r="MTH505" s="755"/>
      <c r="MTI505" s="755"/>
      <c r="MTJ505" s="755"/>
      <c r="MTK505" s="755"/>
      <c r="MTL505" s="755"/>
      <c r="MTM505" s="755"/>
      <c r="MTN505" s="755"/>
      <c r="MTO505" s="755"/>
      <c r="MTP505" s="755"/>
      <c r="MTQ505" s="755"/>
      <c r="MTR505" s="755"/>
      <c r="MTS505" s="755"/>
      <c r="MTT505" s="755"/>
      <c r="MTU505" s="755"/>
      <c r="MTV505" s="755"/>
      <c r="MTW505" s="755"/>
      <c r="MTX505" s="755"/>
      <c r="MTY505" s="755"/>
      <c r="MTZ505" s="755"/>
      <c r="MUA505" s="755"/>
      <c r="MUB505" s="755"/>
      <c r="MUC505" s="755"/>
      <c r="MUD505" s="755"/>
      <c r="MUE505" s="755"/>
      <c r="MUF505" s="755"/>
      <c r="MUG505" s="755"/>
      <c r="MUH505" s="755"/>
      <c r="MUI505" s="755"/>
      <c r="MUJ505" s="755"/>
      <c r="MUK505" s="755"/>
      <c r="MUL505" s="755"/>
      <c r="MUM505" s="755"/>
      <c r="MUN505" s="755"/>
      <c r="MUO505" s="755"/>
      <c r="MUP505" s="755"/>
      <c r="MUQ505" s="755"/>
      <c r="MUR505" s="755"/>
      <c r="MUS505" s="755"/>
      <c r="MUT505" s="755"/>
      <c r="MUU505" s="755"/>
      <c r="MUV505" s="755"/>
      <c r="MUW505" s="755"/>
      <c r="MUX505" s="755"/>
      <c r="MUY505" s="755"/>
      <c r="MUZ505" s="755"/>
      <c r="MVA505" s="755"/>
      <c r="MVB505" s="755"/>
      <c r="MVC505" s="755"/>
      <c r="MVD505" s="755"/>
      <c r="MVE505" s="755"/>
      <c r="MVF505" s="755"/>
      <c r="MVG505" s="755"/>
      <c r="MVH505" s="755"/>
      <c r="MVI505" s="755"/>
      <c r="MVJ505" s="755"/>
      <c r="MVK505" s="755"/>
      <c r="MVL505" s="755"/>
      <c r="MVM505" s="755"/>
      <c r="MVN505" s="755"/>
      <c r="MVO505" s="755"/>
      <c r="MVP505" s="755"/>
      <c r="MVQ505" s="755"/>
      <c r="MVR505" s="755"/>
      <c r="MVS505" s="755"/>
      <c r="MVT505" s="755"/>
      <c r="MVU505" s="755"/>
      <c r="MVV505" s="755"/>
      <c r="MVW505" s="755"/>
      <c r="MVX505" s="755"/>
      <c r="MVY505" s="755"/>
      <c r="MVZ505" s="755"/>
      <c r="MWA505" s="755"/>
      <c r="MWB505" s="755"/>
      <c r="MWC505" s="755"/>
      <c r="MWD505" s="755"/>
      <c r="MWE505" s="755"/>
      <c r="MWF505" s="755"/>
      <c r="MWG505" s="755"/>
      <c r="MWH505" s="755"/>
      <c r="MWI505" s="755"/>
      <c r="MWJ505" s="755"/>
      <c r="MWK505" s="755"/>
      <c r="MWL505" s="755"/>
      <c r="MWM505" s="755"/>
      <c r="MWN505" s="755"/>
      <c r="MWO505" s="755"/>
      <c r="MWP505" s="755"/>
      <c r="MWQ505" s="755"/>
      <c r="MWR505" s="755"/>
      <c r="MWS505" s="755"/>
      <c r="MWT505" s="755"/>
      <c r="MWU505" s="755"/>
      <c r="MWV505" s="755"/>
      <c r="MWW505" s="755"/>
      <c r="MWX505" s="755"/>
      <c r="MWY505" s="755"/>
      <c r="MWZ505" s="755"/>
      <c r="MXA505" s="755"/>
      <c r="MXB505" s="755"/>
      <c r="MXC505" s="755"/>
      <c r="MXD505" s="755"/>
      <c r="MXE505" s="755"/>
      <c r="MXF505" s="755"/>
      <c r="MXG505" s="755"/>
      <c r="MXH505" s="755"/>
      <c r="MXI505" s="755"/>
      <c r="MXJ505" s="755"/>
      <c r="MXK505" s="755"/>
      <c r="MXL505" s="755"/>
      <c r="MXM505" s="755"/>
      <c r="MXN505" s="755"/>
      <c r="MXO505" s="755"/>
      <c r="MXP505" s="755"/>
      <c r="MXQ505" s="755"/>
      <c r="MXR505" s="755"/>
      <c r="MXS505" s="755"/>
      <c r="MXT505" s="755"/>
      <c r="MXU505" s="755"/>
      <c r="MXV505" s="755"/>
      <c r="MXW505" s="755"/>
      <c r="MXX505" s="755"/>
      <c r="MXY505" s="755"/>
      <c r="MXZ505" s="755"/>
      <c r="MYA505" s="755"/>
      <c r="MYB505" s="755"/>
      <c r="MYC505" s="755"/>
      <c r="MYD505" s="755"/>
      <c r="MYE505" s="755"/>
      <c r="MYF505" s="755"/>
      <c r="MYG505" s="755"/>
      <c r="MYH505" s="755"/>
      <c r="MYI505" s="755"/>
      <c r="MYJ505" s="755"/>
      <c r="MYK505" s="755"/>
      <c r="MYL505" s="755"/>
      <c r="MYM505" s="755"/>
      <c r="MYN505" s="755"/>
      <c r="MYO505" s="755"/>
      <c r="MYP505" s="755"/>
      <c r="MYQ505" s="755"/>
      <c r="MYR505" s="755"/>
      <c r="MYS505" s="755"/>
      <c r="MYT505" s="755"/>
      <c r="MYU505" s="755"/>
      <c r="MYV505" s="755"/>
      <c r="MYW505" s="755"/>
      <c r="MYX505" s="755"/>
      <c r="MYY505" s="755"/>
      <c r="MYZ505" s="755"/>
      <c r="MZA505" s="755"/>
      <c r="MZB505" s="755"/>
      <c r="MZC505" s="755"/>
      <c r="MZD505" s="755"/>
      <c r="MZE505" s="755"/>
      <c r="MZF505" s="755"/>
      <c r="MZG505" s="755"/>
      <c r="MZH505" s="755"/>
      <c r="MZI505" s="755"/>
      <c r="MZJ505" s="755"/>
      <c r="MZK505" s="755"/>
      <c r="MZL505" s="755"/>
      <c r="MZM505" s="755"/>
      <c r="MZN505" s="755"/>
      <c r="MZO505" s="755"/>
      <c r="MZP505" s="755"/>
      <c r="MZQ505" s="755"/>
      <c r="MZR505" s="755"/>
      <c r="MZS505" s="755"/>
      <c r="MZT505" s="755"/>
      <c r="MZU505" s="755"/>
      <c r="MZV505" s="755"/>
      <c r="MZW505" s="755"/>
      <c r="MZX505" s="755"/>
      <c r="MZY505" s="755"/>
      <c r="MZZ505" s="755"/>
      <c r="NAA505" s="755"/>
      <c r="NAB505" s="755"/>
      <c r="NAC505" s="755"/>
      <c r="NAD505" s="755"/>
      <c r="NAE505" s="755"/>
      <c r="NAF505" s="755"/>
      <c r="NAG505" s="755"/>
      <c r="NAH505" s="755"/>
      <c r="NAI505" s="755"/>
      <c r="NAJ505" s="755"/>
      <c r="NAK505" s="755"/>
      <c r="NAL505" s="755"/>
      <c r="NAM505" s="755"/>
      <c r="NAN505" s="755"/>
      <c r="NAO505" s="755"/>
      <c r="NAP505" s="755"/>
      <c r="NAQ505" s="755"/>
      <c r="NAR505" s="755"/>
      <c r="NAS505" s="755"/>
      <c r="NAT505" s="755"/>
      <c r="NAU505" s="755"/>
      <c r="NAV505" s="755"/>
      <c r="NAW505" s="755"/>
      <c r="NAX505" s="755"/>
      <c r="NAY505" s="755"/>
      <c r="NAZ505" s="755"/>
      <c r="NBA505" s="755"/>
      <c r="NBB505" s="755"/>
      <c r="NBC505" s="755"/>
      <c r="NBD505" s="755"/>
      <c r="NBE505" s="755"/>
      <c r="NBF505" s="755"/>
      <c r="NBG505" s="755"/>
      <c r="NBH505" s="755"/>
      <c r="NBI505" s="755"/>
      <c r="NBJ505" s="755"/>
      <c r="NBK505" s="755"/>
      <c r="NBL505" s="755"/>
      <c r="NBM505" s="755"/>
      <c r="NBN505" s="755"/>
      <c r="NBO505" s="755"/>
      <c r="NBP505" s="755"/>
      <c r="NBQ505" s="755"/>
      <c r="NBR505" s="755"/>
      <c r="NBS505" s="755"/>
      <c r="NBT505" s="755"/>
      <c r="NBU505" s="755"/>
      <c r="NBV505" s="755"/>
      <c r="NBW505" s="755"/>
      <c r="NBX505" s="755"/>
      <c r="NBY505" s="755"/>
      <c r="NBZ505" s="755"/>
      <c r="NCA505" s="755"/>
      <c r="NCB505" s="755"/>
      <c r="NCC505" s="755"/>
      <c r="NCD505" s="755"/>
      <c r="NCE505" s="755"/>
      <c r="NCF505" s="755"/>
      <c r="NCG505" s="755"/>
      <c r="NCH505" s="755"/>
      <c r="NCI505" s="755"/>
      <c r="NCJ505" s="755"/>
      <c r="NCK505" s="755"/>
      <c r="NCL505" s="755"/>
      <c r="NCM505" s="755"/>
      <c r="NCN505" s="755"/>
      <c r="NCO505" s="755"/>
      <c r="NCP505" s="755"/>
      <c r="NCQ505" s="755"/>
      <c r="NCR505" s="755"/>
      <c r="NCS505" s="755"/>
      <c r="NCT505" s="755"/>
      <c r="NCU505" s="755"/>
      <c r="NCV505" s="755"/>
      <c r="NCW505" s="755"/>
      <c r="NCX505" s="755"/>
      <c r="NCY505" s="755"/>
      <c r="NCZ505" s="755"/>
      <c r="NDA505" s="755"/>
      <c r="NDB505" s="755"/>
      <c r="NDC505" s="755"/>
      <c r="NDD505" s="755"/>
      <c r="NDE505" s="755"/>
      <c r="NDF505" s="755"/>
      <c r="NDG505" s="755"/>
      <c r="NDH505" s="755"/>
      <c r="NDI505" s="755"/>
      <c r="NDJ505" s="755"/>
      <c r="NDK505" s="755"/>
      <c r="NDL505" s="755"/>
      <c r="NDM505" s="755"/>
      <c r="NDN505" s="755"/>
      <c r="NDO505" s="755"/>
      <c r="NDP505" s="755"/>
      <c r="NDQ505" s="755"/>
      <c r="NDR505" s="755"/>
      <c r="NDS505" s="755"/>
      <c r="NDT505" s="755"/>
      <c r="NDU505" s="755"/>
      <c r="NDV505" s="755"/>
      <c r="NDW505" s="755"/>
      <c r="NDX505" s="755"/>
      <c r="NDY505" s="755"/>
      <c r="NDZ505" s="755"/>
      <c r="NEA505" s="755"/>
      <c r="NEB505" s="755"/>
      <c r="NEC505" s="755"/>
      <c r="NED505" s="755"/>
      <c r="NEE505" s="755"/>
      <c r="NEF505" s="755"/>
      <c r="NEG505" s="755"/>
      <c r="NEH505" s="755"/>
      <c r="NEI505" s="755"/>
      <c r="NEJ505" s="755"/>
      <c r="NEK505" s="755"/>
      <c r="NEL505" s="755"/>
      <c r="NEM505" s="755"/>
      <c r="NEN505" s="755"/>
      <c r="NEO505" s="755"/>
      <c r="NEP505" s="755"/>
      <c r="NEQ505" s="755"/>
      <c r="NER505" s="755"/>
      <c r="NES505" s="755"/>
      <c r="NET505" s="755"/>
      <c r="NEU505" s="755"/>
      <c r="NEV505" s="755"/>
      <c r="NEW505" s="755"/>
      <c r="NEX505" s="755"/>
      <c r="NEY505" s="755"/>
      <c r="NEZ505" s="755"/>
      <c r="NFA505" s="755"/>
      <c r="NFB505" s="755"/>
      <c r="NFC505" s="755"/>
      <c r="NFD505" s="755"/>
      <c r="NFE505" s="755"/>
      <c r="NFF505" s="755"/>
      <c r="NFG505" s="755"/>
      <c r="NFH505" s="755"/>
      <c r="NFI505" s="755"/>
      <c r="NFJ505" s="755"/>
      <c r="NFK505" s="755"/>
      <c r="NFL505" s="755"/>
      <c r="NFM505" s="755"/>
      <c r="NFN505" s="755"/>
      <c r="NFO505" s="755"/>
      <c r="NFP505" s="755"/>
      <c r="NFQ505" s="755"/>
      <c r="NFR505" s="755"/>
      <c r="NFS505" s="755"/>
      <c r="NFT505" s="755"/>
      <c r="NFU505" s="755"/>
      <c r="NFV505" s="755"/>
      <c r="NFW505" s="755"/>
      <c r="NFX505" s="755"/>
      <c r="NFY505" s="755"/>
      <c r="NFZ505" s="755"/>
      <c r="NGA505" s="755"/>
      <c r="NGB505" s="755"/>
      <c r="NGC505" s="755"/>
      <c r="NGD505" s="755"/>
      <c r="NGE505" s="755"/>
      <c r="NGF505" s="755"/>
      <c r="NGG505" s="755"/>
      <c r="NGH505" s="755"/>
      <c r="NGI505" s="755"/>
      <c r="NGJ505" s="755"/>
      <c r="NGK505" s="755"/>
      <c r="NGL505" s="755"/>
      <c r="NGM505" s="755"/>
      <c r="NGN505" s="755"/>
      <c r="NGO505" s="755"/>
      <c r="NGP505" s="755"/>
      <c r="NGQ505" s="755"/>
      <c r="NGR505" s="755"/>
      <c r="NGS505" s="755"/>
      <c r="NGT505" s="755"/>
      <c r="NGU505" s="755"/>
      <c r="NGV505" s="755"/>
      <c r="NGW505" s="755"/>
      <c r="NGX505" s="755"/>
      <c r="NGY505" s="755"/>
      <c r="NGZ505" s="755"/>
      <c r="NHA505" s="755"/>
      <c r="NHB505" s="755"/>
      <c r="NHC505" s="755"/>
      <c r="NHD505" s="755"/>
      <c r="NHE505" s="755"/>
      <c r="NHF505" s="755"/>
      <c r="NHG505" s="755"/>
      <c r="NHH505" s="755"/>
      <c r="NHI505" s="755"/>
      <c r="NHJ505" s="755"/>
      <c r="NHK505" s="755"/>
      <c r="NHL505" s="755"/>
      <c r="NHM505" s="755"/>
      <c r="NHN505" s="755"/>
      <c r="NHO505" s="755"/>
      <c r="NHP505" s="755"/>
      <c r="NHQ505" s="755"/>
      <c r="NHR505" s="755"/>
      <c r="NHS505" s="755"/>
      <c r="NHT505" s="755"/>
      <c r="NHU505" s="755"/>
      <c r="NHV505" s="755"/>
      <c r="NHW505" s="755"/>
      <c r="NHX505" s="755"/>
      <c r="NHY505" s="755"/>
      <c r="NHZ505" s="755"/>
      <c r="NIA505" s="755"/>
      <c r="NIB505" s="755"/>
      <c r="NIC505" s="755"/>
      <c r="NID505" s="755"/>
      <c r="NIE505" s="755"/>
      <c r="NIF505" s="755"/>
      <c r="NIG505" s="755"/>
      <c r="NIH505" s="755"/>
      <c r="NII505" s="755"/>
      <c r="NIJ505" s="755"/>
      <c r="NIK505" s="755"/>
      <c r="NIL505" s="755"/>
      <c r="NIM505" s="755"/>
      <c r="NIN505" s="755"/>
      <c r="NIO505" s="755"/>
      <c r="NIP505" s="755"/>
      <c r="NIQ505" s="755"/>
      <c r="NIR505" s="755"/>
      <c r="NIS505" s="755"/>
      <c r="NIT505" s="755"/>
      <c r="NIU505" s="755"/>
      <c r="NIV505" s="755"/>
      <c r="NIW505" s="755"/>
      <c r="NIX505" s="755"/>
      <c r="NIY505" s="755"/>
      <c r="NIZ505" s="755"/>
      <c r="NJA505" s="755"/>
      <c r="NJB505" s="755"/>
      <c r="NJC505" s="755"/>
      <c r="NJD505" s="755"/>
      <c r="NJE505" s="755"/>
      <c r="NJF505" s="755"/>
      <c r="NJG505" s="755"/>
      <c r="NJH505" s="755"/>
      <c r="NJI505" s="755"/>
      <c r="NJJ505" s="755"/>
      <c r="NJK505" s="755"/>
      <c r="NJL505" s="755"/>
      <c r="NJM505" s="755"/>
      <c r="NJN505" s="755"/>
      <c r="NJO505" s="755"/>
      <c r="NJP505" s="755"/>
      <c r="NJQ505" s="755"/>
      <c r="NJR505" s="755"/>
      <c r="NJS505" s="755"/>
      <c r="NJT505" s="755"/>
      <c r="NJU505" s="755"/>
      <c r="NJV505" s="755"/>
      <c r="NJW505" s="755"/>
      <c r="NJX505" s="755"/>
      <c r="NJY505" s="755"/>
      <c r="NJZ505" s="755"/>
      <c r="NKA505" s="755"/>
      <c r="NKB505" s="755"/>
      <c r="NKC505" s="755"/>
      <c r="NKD505" s="755"/>
      <c r="NKE505" s="755"/>
      <c r="NKF505" s="755"/>
      <c r="NKG505" s="755"/>
      <c r="NKH505" s="755"/>
      <c r="NKI505" s="755"/>
      <c r="NKJ505" s="755"/>
      <c r="NKK505" s="755"/>
      <c r="NKL505" s="755"/>
      <c r="NKM505" s="755"/>
      <c r="NKN505" s="755"/>
      <c r="NKO505" s="755"/>
      <c r="NKP505" s="755"/>
      <c r="NKQ505" s="755"/>
      <c r="NKR505" s="755"/>
      <c r="NKS505" s="755"/>
      <c r="NKT505" s="755"/>
      <c r="NKU505" s="755"/>
      <c r="NKV505" s="755"/>
      <c r="NKW505" s="755"/>
      <c r="NKX505" s="755"/>
      <c r="NKY505" s="755"/>
      <c r="NKZ505" s="755"/>
      <c r="NLA505" s="755"/>
      <c r="NLB505" s="755"/>
      <c r="NLC505" s="755"/>
      <c r="NLD505" s="755"/>
      <c r="NLE505" s="755"/>
      <c r="NLF505" s="755"/>
      <c r="NLG505" s="755"/>
      <c r="NLH505" s="755"/>
      <c r="NLI505" s="755"/>
      <c r="NLJ505" s="755"/>
      <c r="NLK505" s="755"/>
      <c r="NLL505" s="755"/>
      <c r="NLM505" s="755"/>
      <c r="NLN505" s="755"/>
      <c r="NLO505" s="755"/>
      <c r="NLP505" s="755"/>
      <c r="NLQ505" s="755"/>
      <c r="NLR505" s="755"/>
      <c r="NLS505" s="755"/>
      <c r="NLT505" s="755"/>
      <c r="NLU505" s="755"/>
      <c r="NLV505" s="755"/>
      <c r="NLW505" s="755"/>
      <c r="NLX505" s="755"/>
      <c r="NLY505" s="755"/>
      <c r="NLZ505" s="755"/>
      <c r="NMA505" s="755"/>
      <c r="NMB505" s="755"/>
      <c r="NMC505" s="755"/>
      <c r="NMD505" s="755"/>
      <c r="NME505" s="755"/>
      <c r="NMF505" s="755"/>
      <c r="NMG505" s="755"/>
      <c r="NMH505" s="755"/>
      <c r="NMI505" s="755"/>
      <c r="NMJ505" s="755"/>
      <c r="NMK505" s="755"/>
      <c r="NML505" s="755"/>
      <c r="NMM505" s="755"/>
      <c r="NMN505" s="755"/>
      <c r="NMO505" s="755"/>
      <c r="NMP505" s="755"/>
      <c r="NMQ505" s="755"/>
      <c r="NMR505" s="755"/>
      <c r="NMS505" s="755"/>
      <c r="NMT505" s="755"/>
      <c r="NMU505" s="755"/>
      <c r="NMV505" s="755"/>
      <c r="NMW505" s="755"/>
      <c r="NMX505" s="755"/>
      <c r="NMY505" s="755"/>
      <c r="NMZ505" s="755"/>
      <c r="NNA505" s="755"/>
      <c r="NNB505" s="755"/>
      <c r="NNC505" s="755"/>
      <c r="NND505" s="755"/>
      <c r="NNE505" s="755"/>
      <c r="NNF505" s="755"/>
      <c r="NNG505" s="755"/>
      <c r="NNH505" s="755"/>
      <c r="NNI505" s="755"/>
      <c r="NNJ505" s="755"/>
      <c r="NNK505" s="755"/>
      <c r="NNL505" s="755"/>
      <c r="NNM505" s="755"/>
      <c r="NNN505" s="755"/>
      <c r="NNO505" s="755"/>
      <c r="NNP505" s="755"/>
      <c r="NNQ505" s="755"/>
      <c r="NNR505" s="755"/>
      <c r="NNS505" s="755"/>
      <c r="NNT505" s="755"/>
      <c r="NNU505" s="755"/>
      <c r="NNV505" s="755"/>
      <c r="NNW505" s="755"/>
      <c r="NNX505" s="755"/>
      <c r="NNY505" s="755"/>
      <c r="NNZ505" s="755"/>
      <c r="NOA505" s="755"/>
      <c r="NOB505" s="755"/>
      <c r="NOC505" s="755"/>
      <c r="NOD505" s="755"/>
      <c r="NOE505" s="755"/>
      <c r="NOF505" s="755"/>
      <c r="NOG505" s="755"/>
      <c r="NOH505" s="755"/>
      <c r="NOI505" s="755"/>
      <c r="NOJ505" s="755"/>
      <c r="NOK505" s="755"/>
      <c r="NOL505" s="755"/>
      <c r="NOM505" s="755"/>
      <c r="NON505" s="755"/>
      <c r="NOO505" s="755"/>
      <c r="NOP505" s="755"/>
      <c r="NOQ505" s="755"/>
      <c r="NOR505" s="755"/>
      <c r="NOS505" s="755"/>
      <c r="NOT505" s="755"/>
      <c r="NOU505" s="755"/>
      <c r="NOV505" s="755"/>
      <c r="NOW505" s="755"/>
      <c r="NOX505" s="755"/>
      <c r="NOY505" s="755"/>
      <c r="NOZ505" s="755"/>
      <c r="NPA505" s="755"/>
      <c r="NPB505" s="755"/>
      <c r="NPC505" s="755"/>
      <c r="NPD505" s="755"/>
      <c r="NPE505" s="755"/>
      <c r="NPF505" s="755"/>
      <c r="NPG505" s="755"/>
      <c r="NPH505" s="755"/>
      <c r="NPI505" s="755"/>
      <c r="NPJ505" s="755"/>
      <c r="NPK505" s="755"/>
      <c r="NPL505" s="755"/>
      <c r="NPM505" s="755"/>
      <c r="NPN505" s="755"/>
      <c r="NPO505" s="755"/>
      <c r="NPP505" s="755"/>
      <c r="NPQ505" s="755"/>
      <c r="NPR505" s="755"/>
      <c r="NPS505" s="755"/>
      <c r="NPT505" s="755"/>
      <c r="NPU505" s="755"/>
      <c r="NPV505" s="755"/>
      <c r="NPW505" s="755"/>
      <c r="NPX505" s="755"/>
      <c r="NPY505" s="755"/>
      <c r="NPZ505" s="755"/>
      <c r="NQA505" s="755"/>
      <c r="NQB505" s="755"/>
      <c r="NQC505" s="755"/>
      <c r="NQD505" s="755"/>
      <c r="NQE505" s="755"/>
      <c r="NQF505" s="755"/>
      <c r="NQG505" s="755"/>
      <c r="NQH505" s="755"/>
      <c r="NQI505" s="755"/>
      <c r="NQJ505" s="755"/>
      <c r="NQK505" s="755"/>
      <c r="NQL505" s="755"/>
      <c r="NQM505" s="755"/>
      <c r="NQN505" s="755"/>
      <c r="NQO505" s="755"/>
      <c r="NQP505" s="755"/>
      <c r="NQQ505" s="755"/>
      <c r="NQR505" s="755"/>
      <c r="NQS505" s="755"/>
      <c r="NQT505" s="755"/>
      <c r="NQU505" s="755"/>
      <c r="NQV505" s="755"/>
      <c r="NQW505" s="755"/>
      <c r="NQX505" s="755"/>
      <c r="NQY505" s="755"/>
      <c r="NQZ505" s="755"/>
      <c r="NRA505" s="755"/>
      <c r="NRB505" s="755"/>
      <c r="NRC505" s="755"/>
      <c r="NRD505" s="755"/>
      <c r="NRE505" s="755"/>
      <c r="NRF505" s="755"/>
      <c r="NRG505" s="755"/>
      <c r="NRH505" s="755"/>
      <c r="NRI505" s="755"/>
      <c r="NRJ505" s="755"/>
      <c r="NRK505" s="755"/>
      <c r="NRL505" s="755"/>
      <c r="NRM505" s="755"/>
      <c r="NRN505" s="755"/>
      <c r="NRO505" s="755"/>
      <c r="NRP505" s="755"/>
      <c r="NRQ505" s="755"/>
      <c r="NRR505" s="755"/>
      <c r="NRS505" s="755"/>
      <c r="NRT505" s="755"/>
      <c r="NRU505" s="755"/>
      <c r="NRV505" s="755"/>
      <c r="NRW505" s="755"/>
      <c r="NRX505" s="755"/>
      <c r="NRY505" s="755"/>
      <c r="NRZ505" s="755"/>
      <c r="NSA505" s="755"/>
      <c r="NSB505" s="755"/>
      <c r="NSC505" s="755"/>
      <c r="NSD505" s="755"/>
      <c r="NSE505" s="755"/>
      <c r="NSF505" s="755"/>
      <c r="NSG505" s="755"/>
      <c r="NSH505" s="755"/>
      <c r="NSI505" s="755"/>
      <c r="NSJ505" s="755"/>
      <c r="NSK505" s="755"/>
      <c r="NSL505" s="755"/>
      <c r="NSM505" s="755"/>
      <c r="NSN505" s="755"/>
      <c r="NSO505" s="755"/>
      <c r="NSP505" s="755"/>
      <c r="NSQ505" s="755"/>
      <c r="NSR505" s="755"/>
      <c r="NSS505" s="755"/>
      <c r="NST505" s="755"/>
      <c r="NSU505" s="755"/>
      <c r="NSV505" s="755"/>
      <c r="NSW505" s="755"/>
      <c r="NSX505" s="755"/>
      <c r="NSY505" s="755"/>
      <c r="NSZ505" s="755"/>
      <c r="NTA505" s="755"/>
      <c r="NTB505" s="755"/>
      <c r="NTC505" s="755"/>
      <c r="NTD505" s="755"/>
      <c r="NTE505" s="755"/>
      <c r="NTF505" s="755"/>
      <c r="NTG505" s="755"/>
      <c r="NTH505" s="755"/>
      <c r="NTI505" s="755"/>
      <c r="NTJ505" s="755"/>
      <c r="NTK505" s="755"/>
      <c r="NTL505" s="755"/>
      <c r="NTM505" s="755"/>
      <c r="NTN505" s="755"/>
      <c r="NTO505" s="755"/>
      <c r="NTP505" s="755"/>
      <c r="NTQ505" s="755"/>
      <c r="NTR505" s="755"/>
      <c r="NTS505" s="755"/>
      <c r="NTT505" s="755"/>
      <c r="NTU505" s="755"/>
      <c r="NTV505" s="755"/>
      <c r="NTW505" s="755"/>
      <c r="NTX505" s="755"/>
      <c r="NTY505" s="755"/>
      <c r="NTZ505" s="755"/>
      <c r="NUA505" s="755"/>
      <c r="NUB505" s="755"/>
      <c r="NUC505" s="755"/>
      <c r="NUD505" s="755"/>
      <c r="NUE505" s="755"/>
      <c r="NUF505" s="755"/>
      <c r="NUG505" s="755"/>
      <c r="NUH505" s="755"/>
      <c r="NUI505" s="755"/>
      <c r="NUJ505" s="755"/>
      <c r="NUK505" s="755"/>
      <c r="NUL505" s="755"/>
      <c r="NUM505" s="755"/>
      <c r="NUN505" s="755"/>
      <c r="NUO505" s="755"/>
      <c r="NUP505" s="755"/>
      <c r="NUQ505" s="755"/>
      <c r="NUR505" s="755"/>
      <c r="NUS505" s="755"/>
      <c r="NUT505" s="755"/>
      <c r="NUU505" s="755"/>
      <c r="NUV505" s="755"/>
      <c r="NUW505" s="755"/>
      <c r="NUX505" s="755"/>
      <c r="NUY505" s="755"/>
      <c r="NUZ505" s="755"/>
      <c r="NVA505" s="755"/>
      <c r="NVB505" s="755"/>
      <c r="NVC505" s="755"/>
      <c r="NVD505" s="755"/>
      <c r="NVE505" s="755"/>
      <c r="NVF505" s="755"/>
      <c r="NVG505" s="755"/>
      <c r="NVH505" s="755"/>
      <c r="NVI505" s="755"/>
      <c r="NVJ505" s="755"/>
      <c r="NVK505" s="755"/>
      <c r="NVL505" s="755"/>
      <c r="NVM505" s="755"/>
      <c r="NVN505" s="755"/>
      <c r="NVO505" s="755"/>
      <c r="NVP505" s="755"/>
      <c r="NVQ505" s="755"/>
      <c r="NVR505" s="755"/>
      <c r="NVS505" s="755"/>
      <c r="NVT505" s="755"/>
      <c r="NVU505" s="755"/>
      <c r="NVV505" s="755"/>
      <c r="NVW505" s="755"/>
      <c r="NVX505" s="755"/>
      <c r="NVY505" s="755"/>
      <c r="NVZ505" s="755"/>
      <c r="NWA505" s="755"/>
      <c r="NWB505" s="755"/>
      <c r="NWC505" s="755"/>
      <c r="NWD505" s="755"/>
      <c r="NWE505" s="755"/>
      <c r="NWF505" s="755"/>
      <c r="NWG505" s="755"/>
      <c r="NWH505" s="755"/>
      <c r="NWI505" s="755"/>
      <c r="NWJ505" s="755"/>
      <c r="NWK505" s="755"/>
      <c r="NWL505" s="755"/>
      <c r="NWM505" s="755"/>
      <c r="NWN505" s="755"/>
      <c r="NWO505" s="755"/>
      <c r="NWP505" s="755"/>
      <c r="NWQ505" s="755"/>
      <c r="NWR505" s="755"/>
      <c r="NWS505" s="755"/>
      <c r="NWT505" s="755"/>
      <c r="NWU505" s="755"/>
      <c r="NWV505" s="755"/>
      <c r="NWW505" s="755"/>
      <c r="NWX505" s="755"/>
      <c r="NWY505" s="755"/>
      <c r="NWZ505" s="755"/>
      <c r="NXA505" s="755"/>
      <c r="NXB505" s="755"/>
      <c r="NXC505" s="755"/>
      <c r="NXD505" s="755"/>
      <c r="NXE505" s="755"/>
      <c r="NXF505" s="755"/>
      <c r="NXG505" s="755"/>
      <c r="NXH505" s="755"/>
      <c r="NXI505" s="755"/>
      <c r="NXJ505" s="755"/>
      <c r="NXK505" s="755"/>
      <c r="NXL505" s="755"/>
      <c r="NXM505" s="755"/>
      <c r="NXN505" s="755"/>
      <c r="NXO505" s="755"/>
      <c r="NXP505" s="755"/>
      <c r="NXQ505" s="755"/>
      <c r="NXR505" s="755"/>
      <c r="NXS505" s="755"/>
      <c r="NXT505" s="755"/>
      <c r="NXU505" s="755"/>
      <c r="NXV505" s="755"/>
      <c r="NXW505" s="755"/>
      <c r="NXX505" s="755"/>
      <c r="NXY505" s="755"/>
      <c r="NXZ505" s="755"/>
      <c r="NYA505" s="755"/>
      <c r="NYB505" s="755"/>
      <c r="NYC505" s="755"/>
      <c r="NYD505" s="755"/>
      <c r="NYE505" s="755"/>
      <c r="NYF505" s="755"/>
      <c r="NYG505" s="755"/>
      <c r="NYH505" s="755"/>
      <c r="NYI505" s="755"/>
      <c r="NYJ505" s="755"/>
      <c r="NYK505" s="755"/>
      <c r="NYL505" s="755"/>
      <c r="NYM505" s="755"/>
      <c r="NYN505" s="755"/>
      <c r="NYO505" s="755"/>
      <c r="NYP505" s="755"/>
      <c r="NYQ505" s="755"/>
      <c r="NYR505" s="755"/>
      <c r="NYS505" s="755"/>
      <c r="NYT505" s="755"/>
      <c r="NYU505" s="755"/>
      <c r="NYV505" s="755"/>
      <c r="NYW505" s="755"/>
      <c r="NYX505" s="755"/>
      <c r="NYY505" s="755"/>
      <c r="NYZ505" s="755"/>
      <c r="NZA505" s="755"/>
      <c r="NZB505" s="755"/>
      <c r="NZC505" s="755"/>
      <c r="NZD505" s="755"/>
      <c r="NZE505" s="755"/>
      <c r="NZF505" s="755"/>
      <c r="NZG505" s="755"/>
      <c r="NZH505" s="755"/>
      <c r="NZI505" s="755"/>
      <c r="NZJ505" s="755"/>
      <c r="NZK505" s="755"/>
      <c r="NZL505" s="755"/>
      <c r="NZM505" s="755"/>
      <c r="NZN505" s="755"/>
      <c r="NZO505" s="755"/>
      <c r="NZP505" s="755"/>
      <c r="NZQ505" s="755"/>
      <c r="NZR505" s="755"/>
      <c r="NZS505" s="755"/>
      <c r="NZT505" s="755"/>
      <c r="NZU505" s="755"/>
      <c r="NZV505" s="755"/>
      <c r="NZW505" s="755"/>
      <c r="NZX505" s="755"/>
      <c r="NZY505" s="755"/>
      <c r="NZZ505" s="755"/>
      <c r="OAA505" s="755"/>
      <c r="OAB505" s="755"/>
      <c r="OAC505" s="755"/>
      <c r="OAD505" s="755"/>
      <c r="OAE505" s="755"/>
      <c r="OAF505" s="755"/>
      <c r="OAG505" s="755"/>
      <c r="OAH505" s="755"/>
      <c r="OAI505" s="755"/>
      <c r="OAJ505" s="755"/>
      <c r="OAK505" s="755"/>
      <c r="OAL505" s="755"/>
      <c r="OAM505" s="755"/>
      <c r="OAN505" s="755"/>
      <c r="OAO505" s="755"/>
      <c r="OAP505" s="755"/>
      <c r="OAQ505" s="755"/>
      <c r="OAR505" s="755"/>
      <c r="OAS505" s="755"/>
      <c r="OAT505" s="755"/>
      <c r="OAU505" s="755"/>
      <c r="OAV505" s="755"/>
      <c r="OAW505" s="755"/>
      <c r="OAX505" s="755"/>
      <c r="OAY505" s="755"/>
      <c r="OAZ505" s="755"/>
      <c r="OBA505" s="755"/>
      <c r="OBB505" s="755"/>
      <c r="OBC505" s="755"/>
      <c r="OBD505" s="755"/>
      <c r="OBE505" s="755"/>
      <c r="OBF505" s="755"/>
      <c r="OBG505" s="755"/>
      <c r="OBH505" s="755"/>
      <c r="OBI505" s="755"/>
      <c r="OBJ505" s="755"/>
      <c r="OBK505" s="755"/>
      <c r="OBL505" s="755"/>
      <c r="OBM505" s="755"/>
      <c r="OBN505" s="755"/>
      <c r="OBO505" s="755"/>
      <c r="OBP505" s="755"/>
      <c r="OBQ505" s="755"/>
      <c r="OBR505" s="755"/>
      <c r="OBS505" s="755"/>
      <c r="OBT505" s="755"/>
      <c r="OBU505" s="755"/>
      <c r="OBV505" s="755"/>
      <c r="OBW505" s="755"/>
      <c r="OBX505" s="755"/>
      <c r="OBY505" s="755"/>
      <c r="OBZ505" s="755"/>
      <c r="OCA505" s="755"/>
      <c r="OCB505" s="755"/>
      <c r="OCC505" s="755"/>
      <c r="OCD505" s="755"/>
      <c r="OCE505" s="755"/>
      <c r="OCF505" s="755"/>
      <c r="OCG505" s="755"/>
      <c r="OCH505" s="755"/>
      <c r="OCI505" s="755"/>
      <c r="OCJ505" s="755"/>
      <c r="OCK505" s="755"/>
      <c r="OCL505" s="755"/>
      <c r="OCM505" s="755"/>
      <c r="OCN505" s="755"/>
      <c r="OCO505" s="755"/>
      <c r="OCP505" s="755"/>
      <c r="OCQ505" s="755"/>
      <c r="OCR505" s="755"/>
      <c r="OCS505" s="755"/>
      <c r="OCT505" s="755"/>
      <c r="OCU505" s="755"/>
      <c r="OCV505" s="755"/>
      <c r="OCW505" s="755"/>
      <c r="OCX505" s="755"/>
      <c r="OCY505" s="755"/>
      <c r="OCZ505" s="755"/>
      <c r="ODA505" s="755"/>
      <c r="ODB505" s="755"/>
      <c r="ODC505" s="755"/>
      <c r="ODD505" s="755"/>
      <c r="ODE505" s="755"/>
      <c r="ODF505" s="755"/>
      <c r="ODG505" s="755"/>
      <c r="ODH505" s="755"/>
      <c r="ODI505" s="755"/>
      <c r="ODJ505" s="755"/>
      <c r="ODK505" s="755"/>
      <c r="ODL505" s="755"/>
      <c r="ODM505" s="755"/>
      <c r="ODN505" s="755"/>
      <c r="ODO505" s="755"/>
      <c r="ODP505" s="755"/>
      <c r="ODQ505" s="755"/>
      <c r="ODR505" s="755"/>
      <c r="ODS505" s="755"/>
      <c r="ODT505" s="755"/>
      <c r="ODU505" s="755"/>
      <c r="ODV505" s="755"/>
      <c r="ODW505" s="755"/>
      <c r="ODX505" s="755"/>
      <c r="ODY505" s="755"/>
      <c r="ODZ505" s="755"/>
      <c r="OEA505" s="755"/>
      <c r="OEB505" s="755"/>
      <c r="OEC505" s="755"/>
      <c r="OED505" s="755"/>
      <c r="OEE505" s="755"/>
      <c r="OEF505" s="755"/>
      <c r="OEG505" s="755"/>
      <c r="OEH505" s="755"/>
      <c r="OEI505" s="755"/>
      <c r="OEJ505" s="755"/>
      <c r="OEK505" s="755"/>
      <c r="OEL505" s="755"/>
      <c r="OEM505" s="755"/>
      <c r="OEN505" s="755"/>
      <c r="OEO505" s="755"/>
      <c r="OEP505" s="755"/>
      <c r="OEQ505" s="755"/>
      <c r="OER505" s="755"/>
      <c r="OES505" s="755"/>
      <c r="OET505" s="755"/>
      <c r="OEU505" s="755"/>
      <c r="OEV505" s="755"/>
      <c r="OEW505" s="755"/>
      <c r="OEX505" s="755"/>
      <c r="OEY505" s="755"/>
      <c r="OEZ505" s="755"/>
      <c r="OFA505" s="755"/>
      <c r="OFB505" s="755"/>
      <c r="OFC505" s="755"/>
      <c r="OFD505" s="755"/>
      <c r="OFE505" s="755"/>
      <c r="OFF505" s="755"/>
      <c r="OFG505" s="755"/>
      <c r="OFH505" s="755"/>
      <c r="OFI505" s="755"/>
      <c r="OFJ505" s="755"/>
      <c r="OFK505" s="755"/>
      <c r="OFL505" s="755"/>
      <c r="OFM505" s="755"/>
      <c r="OFN505" s="755"/>
      <c r="OFO505" s="755"/>
      <c r="OFP505" s="755"/>
      <c r="OFQ505" s="755"/>
      <c r="OFR505" s="755"/>
      <c r="OFS505" s="755"/>
      <c r="OFT505" s="755"/>
      <c r="OFU505" s="755"/>
      <c r="OFV505" s="755"/>
      <c r="OFW505" s="755"/>
      <c r="OFX505" s="755"/>
      <c r="OFY505" s="755"/>
      <c r="OFZ505" s="755"/>
      <c r="OGA505" s="755"/>
      <c r="OGB505" s="755"/>
      <c r="OGC505" s="755"/>
      <c r="OGD505" s="755"/>
      <c r="OGE505" s="755"/>
      <c r="OGF505" s="755"/>
      <c r="OGG505" s="755"/>
      <c r="OGH505" s="755"/>
      <c r="OGI505" s="755"/>
      <c r="OGJ505" s="755"/>
      <c r="OGK505" s="755"/>
      <c r="OGL505" s="755"/>
      <c r="OGM505" s="755"/>
      <c r="OGN505" s="755"/>
      <c r="OGO505" s="755"/>
      <c r="OGP505" s="755"/>
      <c r="OGQ505" s="755"/>
      <c r="OGR505" s="755"/>
      <c r="OGS505" s="755"/>
      <c r="OGT505" s="755"/>
      <c r="OGU505" s="755"/>
      <c r="OGV505" s="755"/>
      <c r="OGW505" s="755"/>
      <c r="OGX505" s="755"/>
      <c r="OGY505" s="755"/>
      <c r="OGZ505" s="755"/>
      <c r="OHA505" s="755"/>
      <c r="OHB505" s="755"/>
      <c r="OHC505" s="755"/>
      <c r="OHD505" s="755"/>
      <c r="OHE505" s="755"/>
      <c r="OHF505" s="755"/>
      <c r="OHG505" s="755"/>
      <c r="OHH505" s="755"/>
      <c r="OHI505" s="755"/>
      <c r="OHJ505" s="755"/>
      <c r="OHK505" s="755"/>
      <c r="OHL505" s="755"/>
      <c r="OHM505" s="755"/>
      <c r="OHN505" s="755"/>
      <c r="OHO505" s="755"/>
      <c r="OHP505" s="755"/>
      <c r="OHQ505" s="755"/>
      <c r="OHR505" s="755"/>
      <c r="OHS505" s="755"/>
      <c r="OHT505" s="755"/>
      <c r="OHU505" s="755"/>
      <c r="OHV505" s="755"/>
      <c r="OHW505" s="755"/>
      <c r="OHX505" s="755"/>
      <c r="OHY505" s="755"/>
      <c r="OHZ505" s="755"/>
      <c r="OIA505" s="755"/>
      <c r="OIB505" s="755"/>
      <c r="OIC505" s="755"/>
      <c r="OID505" s="755"/>
      <c r="OIE505" s="755"/>
      <c r="OIF505" s="755"/>
      <c r="OIG505" s="755"/>
      <c r="OIH505" s="755"/>
      <c r="OII505" s="755"/>
      <c r="OIJ505" s="755"/>
      <c r="OIK505" s="755"/>
      <c r="OIL505" s="755"/>
      <c r="OIM505" s="755"/>
      <c r="OIN505" s="755"/>
      <c r="OIO505" s="755"/>
      <c r="OIP505" s="755"/>
      <c r="OIQ505" s="755"/>
      <c r="OIR505" s="755"/>
      <c r="OIS505" s="755"/>
      <c r="OIT505" s="755"/>
      <c r="OIU505" s="755"/>
      <c r="OIV505" s="755"/>
      <c r="OIW505" s="755"/>
      <c r="OIX505" s="755"/>
      <c r="OIY505" s="755"/>
      <c r="OIZ505" s="755"/>
      <c r="OJA505" s="755"/>
      <c r="OJB505" s="755"/>
      <c r="OJC505" s="755"/>
      <c r="OJD505" s="755"/>
      <c r="OJE505" s="755"/>
      <c r="OJF505" s="755"/>
      <c r="OJG505" s="755"/>
      <c r="OJH505" s="755"/>
      <c r="OJI505" s="755"/>
      <c r="OJJ505" s="755"/>
      <c r="OJK505" s="755"/>
      <c r="OJL505" s="755"/>
      <c r="OJM505" s="755"/>
      <c r="OJN505" s="755"/>
      <c r="OJO505" s="755"/>
      <c r="OJP505" s="755"/>
      <c r="OJQ505" s="755"/>
      <c r="OJR505" s="755"/>
      <c r="OJS505" s="755"/>
      <c r="OJT505" s="755"/>
      <c r="OJU505" s="755"/>
      <c r="OJV505" s="755"/>
      <c r="OJW505" s="755"/>
      <c r="OJX505" s="755"/>
      <c r="OJY505" s="755"/>
      <c r="OJZ505" s="755"/>
      <c r="OKA505" s="755"/>
      <c r="OKB505" s="755"/>
      <c r="OKC505" s="755"/>
      <c r="OKD505" s="755"/>
      <c r="OKE505" s="755"/>
      <c r="OKF505" s="755"/>
      <c r="OKG505" s="755"/>
      <c r="OKH505" s="755"/>
      <c r="OKI505" s="755"/>
      <c r="OKJ505" s="755"/>
      <c r="OKK505" s="755"/>
      <c r="OKL505" s="755"/>
      <c r="OKM505" s="755"/>
      <c r="OKN505" s="755"/>
      <c r="OKO505" s="755"/>
      <c r="OKP505" s="755"/>
      <c r="OKQ505" s="755"/>
      <c r="OKR505" s="755"/>
      <c r="OKS505" s="755"/>
      <c r="OKT505" s="755"/>
      <c r="OKU505" s="755"/>
      <c r="OKV505" s="755"/>
      <c r="OKW505" s="755"/>
      <c r="OKX505" s="755"/>
      <c r="OKY505" s="755"/>
      <c r="OKZ505" s="755"/>
      <c r="OLA505" s="755"/>
      <c r="OLB505" s="755"/>
      <c r="OLC505" s="755"/>
      <c r="OLD505" s="755"/>
      <c r="OLE505" s="755"/>
      <c r="OLF505" s="755"/>
      <c r="OLG505" s="755"/>
      <c r="OLH505" s="755"/>
      <c r="OLI505" s="755"/>
      <c r="OLJ505" s="755"/>
      <c r="OLK505" s="755"/>
      <c r="OLL505" s="755"/>
      <c r="OLM505" s="755"/>
      <c r="OLN505" s="755"/>
      <c r="OLO505" s="755"/>
      <c r="OLP505" s="755"/>
      <c r="OLQ505" s="755"/>
      <c r="OLR505" s="755"/>
      <c r="OLS505" s="755"/>
      <c r="OLT505" s="755"/>
      <c r="OLU505" s="755"/>
      <c r="OLV505" s="755"/>
      <c r="OLW505" s="755"/>
      <c r="OLX505" s="755"/>
      <c r="OLY505" s="755"/>
      <c r="OLZ505" s="755"/>
      <c r="OMA505" s="755"/>
      <c r="OMB505" s="755"/>
      <c r="OMC505" s="755"/>
      <c r="OMD505" s="755"/>
      <c r="OME505" s="755"/>
      <c r="OMF505" s="755"/>
      <c r="OMG505" s="755"/>
      <c r="OMH505" s="755"/>
      <c r="OMI505" s="755"/>
      <c r="OMJ505" s="755"/>
      <c r="OMK505" s="755"/>
      <c r="OML505" s="755"/>
      <c r="OMM505" s="755"/>
      <c r="OMN505" s="755"/>
      <c r="OMO505" s="755"/>
      <c r="OMP505" s="755"/>
      <c r="OMQ505" s="755"/>
      <c r="OMR505" s="755"/>
      <c r="OMS505" s="755"/>
      <c r="OMT505" s="755"/>
      <c r="OMU505" s="755"/>
      <c r="OMV505" s="755"/>
      <c r="OMW505" s="755"/>
      <c r="OMX505" s="755"/>
      <c r="OMY505" s="755"/>
      <c r="OMZ505" s="755"/>
      <c r="ONA505" s="755"/>
      <c r="ONB505" s="755"/>
      <c r="ONC505" s="755"/>
      <c r="OND505" s="755"/>
      <c r="ONE505" s="755"/>
      <c r="ONF505" s="755"/>
      <c r="ONG505" s="755"/>
      <c r="ONH505" s="755"/>
      <c r="ONI505" s="755"/>
      <c r="ONJ505" s="755"/>
      <c r="ONK505" s="755"/>
      <c r="ONL505" s="755"/>
      <c r="ONM505" s="755"/>
      <c r="ONN505" s="755"/>
      <c r="ONO505" s="755"/>
      <c r="ONP505" s="755"/>
      <c r="ONQ505" s="755"/>
      <c r="ONR505" s="755"/>
      <c r="ONS505" s="755"/>
      <c r="ONT505" s="755"/>
      <c r="ONU505" s="755"/>
      <c r="ONV505" s="755"/>
      <c r="ONW505" s="755"/>
      <c r="ONX505" s="755"/>
      <c r="ONY505" s="755"/>
      <c r="ONZ505" s="755"/>
      <c r="OOA505" s="755"/>
      <c r="OOB505" s="755"/>
      <c r="OOC505" s="755"/>
      <c r="OOD505" s="755"/>
      <c r="OOE505" s="755"/>
      <c r="OOF505" s="755"/>
      <c r="OOG505" s="755"/>
      <c r="OOH505" s="755"/>
      <c r="OOI505" s="755"/>
      <c r="OOJ505" s="755"/>
      <c r="OOK505" s="755"/>
      <c r="OOL505" s="755"/>
      <c r="OOM505" s="755"/>
      <c r="OON505" s="755"/>
      <c r="OOO505" s="755"/>
      <c r="OOP505" s="755"/>
      <c r="OOQ505" s="755"/>
      <c r="OOR505" s="755"/>
      <c r="OOS505" s="755"/>
      <c r="OOT505" s="755"/>
      <c r="OOU505" s="755"/>
      <c r="OOV505" s="755"/>
      <c r="OOW505" s="755"/>
      <c r="OOX505" s="755"/>
      <c r="OOY505" s="755"/>
      <c r="OOZ505" s="755"/>
      <c r="OPA505" s="755"/>
      <c r="OPB505" s="755"/>
      <c r="OPC505" s="755"/>
      <c r="OPD505" s="755"/>
      <c r="OPE505" s="755"/>
      <c r="OPF505" s="755"/>
      <c r="OPG505" s="755"/>
      <c r="OPH505" s="755"/>
      <c r="OPI505" s="755"/>
      <c r="OPJ505" s="755"/>
      <c r="OPK505" s="755"/>
      <c r="OPL505" s="755"/>
      <c r="OPM505" s="755"/>
      <c r="OPN505" s="755"/>
      <c r="OPO505" s="755"/>
      <c r="OPP505" s="755"/>
      <c r="OPQ505" s="755"/>
      <c r="OPR505" s="755"/>
      <c r="OPS505" s="755"/>
      <c r="OPT505" s="755"/>
      <c r="OPU505" s="755"/>
      <c r="OPV505" s="755"/>
      <c r="OPW505" s="755"/>
      <c r="OPX505" s="755"/>
      <c r="OPY505" s="755"/>
      <c r="OPZ505" s="755"/>
      <c r="OQA505" s="755"/>
      <c r="OQB505" s="755"/>
      <c r="OQC505" s="755"/>
      <c r="OQD505" s="755"/>
      <c r="OQE505" s="755"/>
      <c r="OQF505" s="755"/>
      <c r="OQG505" s="755"/>
      <c r="OQH505" s="755"/>
      <c r="OQI505" s="755"/>
      <c r="OQJ505" s="755"/>
      <c r="OQK505" s="755"/>
      <c r="OQL505" s="755"/>
      <c r="OQM505" s="755"/>
      <c r="OQN505" s="755"/>
      <c r="OQO505" s="755"/>
      <c r="OQP505" s="755"/>
      <c r="OQQ505" s="755"/>
      <c r="OQR505" s="755"/>
      <c r="OQS505" s="755"/>
      <c r="OQT505" s="755"/>
      <c r="OQU505" s="755"/>
      <c r="OQV505" s="755"/>
      <c r="OQW505" s="755"/>
      <c r="OQX505" s="755"/>
      <c r="OQY505" s="755"/>
      <c r="OQZ505" s="755"/>
      <c r="ORA505" s="755"/>
      <c r="ORB505" s="755"/>
      <c r="ORC505" s="755"/>
      <c r="ORD505" s="755"/>
      <c r="ORE505" s="755"/>
      <c r="ORF505" s="755"/>
      <c r="ORG505" s="755"/>
      <c r="ORH505" s="755"/>
      <c r="ORI505" s="755"/>
      <c r="ORJ505" s="755"/>
      <c r="ORK505" s="755"/>
      <c r="ORL505" s="755"/>
      <c r="ORM505" s="755"/>
      <c r="ORN505" s="755"/>
      <c r="ORO505" s="755"/>
      <c r="ORP505" s="755"/>
      <c r="ORQ505" s="755"/>
      <c r="ORR505" s="755"/>
      <c r="ORS505" s="755"/>
      <c r="ORT505" s="755"/>
      <c r="ORU505" s="755"/>
      <c r="ORV505" s="755"/>
      <c r="ORW505" s="755"/>
      <c r="ORX505" s="755"/>
      <c r="ORY505" s="755"/>
      <c r="ORZ505" s="755"/>
      <c r="OSA505" s="755"/>
      <c r="OSB505" s="755"/>
      <c r="OSC505" s="755"/>
      <c r="OSD505" s="755"/>
      <c r="OSE505" s="755"/>
      <c r="OSF505" s="755"/>
      <c r="OSG505" s="755"/>
      <c r="OSH505" s="755"/>
      <c r="OSI505" s="755"/>
      <c r="OSJ505" s="755"/>
      <c r="OSK505" s="755"/>
      <c r="OSL505" s="755"/>
      <c r="OSM505" s="755"/>
      <c r="OSN505" s="755"/>
      <c r="OSO505" s="755"/>
      <c r="OSP505" s="755"/>
      <c r="OSQ505" s="755"/>
      <c r="OSR505" s="755"/>
      <c r="OSS505" s="755"/>
      <c r="OST505" s="755"/>
      <c r="OSU505" s="755"/>
      <c r="OSV505" s="755"/>
      <c r="OSW505" s="755"/>
      <c r="OSX505" s="755"/>
      <c r="OSY505" s="755"/>
      <c r="OSZ505" s="755"/>
      <c r="OTA505" s="755"/>
      <c r="OTB505" s="755"/>
      <c r="OTC505" s="755"/>
      <c r="OTD505" s="755"/>
      <c r="OTE505" s="755"/>
      <c r="OTF505" s="755"/>
      <c r="OTG505" s="755"/>
      <c r="OTH505" s="755"/>
      <c r="OTI505" s="755"/>
      <c r="OTJ505" s="755"/>
      <c r="OTK505" s="755"/>
      <c r="OTL505" s="755"/>
      <c r="OTM505" s="755"/>
      <c r="OTN505" s="755"/>
      <c r="OTO505" s="755"/>
      <c r="OTP505" s="755"/>
      <c r="OTQ505" s="755"/>
      <c r="OTR505" s="755"/>
      <c r="OTS505" s="755"/>
      <c r="OTT505" s="755"/>
      <c r="OTU505" s="755"/>
      <c r="OTV505" s="755"/>
      <c r="OTW505" s="755"/>
      <c r="OTX505" s="755"/>
      <c r="OTY505" s="755"/>
      <c r="OTZ505" s="755"/>
      <c r="OUA505" s="755"/>
      <c r="OUB505" s="755"/>
      <c r="OUC505" s="755"/>
      <c r="OUD505" s="755"/>
      <c r="OUE505" s="755"/>
      <c r="OUF505" s="755"/>
      <c r="OUG505" s="755"/>
      <c r="OUH505" s="755"/>
      <c r="OUI505" s="755"/>
      <c r="OUJ505" s="755"/>
      <c r="OUK505" s="755"/>
      <c r="OUL505" s="755"/>
      <c r="OUM505" s="755"/>
      <c r="OUN505" s="755"/>
      <c r="OUO505" s="755"/>
      <c r="OUP505" s="755"/>
      <c r="OUQ505" s="755"/>
      <c r="OUR505" s="755"/>
      <c r="OUS505" s="755"/>
      <c r="OUT505" s="755"/>
      <c r="OUU505" s="755"/>
      <c r="OUV505" s="755"/>
      <c r="OUW505" s="755"/>
      <c r="OUX505" s="755"/>
      <c r="OUY505" s="755"/>
      <c r="OUZ505" s="755"/>
      <c r="OVA505" s="755"/>
      <c r="OVB505" s="755"/>
      <c r="OVC505" s="755"/>
      <c r="OVD505" s="755"/>
      <c r="OVE505" s="755"/>
      <c r="OVF505" s="755"/>
      <c r="OVG505" s="755"/>
      <c r="OVH505" s="755"/>
      <c r="OVI505" s="755"/>
      <c r="OVJ505" s="755"/>
      <c r="OVK505" s="755"/>
      <c r="OVL505" s="755"/>
      <c r="OVM505" s="755"/>
      <c r="OVN505" s="755"/>
      <c r="OVO505" s="755"/>
      <c r="OVP505" s="755"/>
      <c r="OVQ505" s="755"/>
      <c r="OVR505" s="755"/>
      <c r="OVS505" s="755"/>
      <c r="OVT505" s="755"/>
      <c r="OVU505" s="755"/>
      <c r="OVV505" s="755"/>
      <c r="OVW505" s="755"/>
      <c r="OVX505" s="755"/>
      <c r="OVY505" s="755"/>
      <c r="OVZ505" s="755"/>
      <c r="OWA505" s="755"/>
      <c r="OWB505" s="755"/>
      <c r="OWC505" s="755"/>
      <c r="OWD505" s="755"/>
      <c r="OWE505" s="755"/>
      <c r="OWF505" s="755"/>
      <c r="OWG505" s="755"/>
      <c r="OWH505" s="755"/>
      <c r="OWI505" s="755"/>
      <c r="OWJ505" s="755"/>
      <c r="OWK505" s="755"/>
      <c r="OWL505" s="755"/>
      <c r="OWM505" s="755"/>
      <c r="OWN505" s="755"/>
      <c r="OWO505" s="755"/>
      <c r="OWP505" s="755"/>
      <c r="OWQ505" s="755"/>
      <c r="OWR505" s="755"/>
      <c r="OWS505" s="755"/>
      <c r="OWT505" s="755"/>
      <c r="OWU505" s="755"/>
      <c r="OWV505" s="755"/>
      <c r="OWW505" s="755"/>
      <c r="OWX505" s="755"/>
      <c r="OWY505" s="755"/>
      <c r="OWZ505" s="755"/>
      <c r="OXA505" s="755"/>
      <c r="OXB505" s="755"/>
      <c r="OXC505" s="755"/>
      <c r="OXD505" s="755"/>
      <c r="OXE505" s="755"/>
      <c r="OXF505" s="755"/>
      <c r="OXG505" s="755"/>
      <c r="OXH505" s="755"/>
      <c r="OXI505" s="755"/>
      <c r="OXJ505" s="755"/>
      <c r="OXK505" s="755"/>
      <c r="OXL505" s="755"/>
      <c r="OXM505" s="755"/>
      <c r="OXN505" s="755"/>
      <c r="OXO505" s="755"/>
      <c r="OXP505" s="755"/>
      <c r="OXQ505" s="755"/>
      <c r="OXR505" s="755"/>
      <c r="OXS505" s="755"/>
      <c r="OXT505" s="755"/>
      <c r="OXU505" s="755"/>
      <c r="OXV505" s="755"/>
      <c r="OXW505" s="755"/>
      <c r="OXX505" s="755"/>
      <c r="OXY505" s="755"/>
      <c r="OXZ505" s="755"/>
      <c r="OYA505" s="755"/>
      <c r="OYB505" s="755"/>
      <c r="OYC505" s="755"/>
      <c r="OYD505" s="755"/>
      <c r="OYE505" s="755"/>
      <c r="OYF505" s="755"/>
      <c r="OYG505" s="755"/>
      <c r="OYH505" s="755"/>
      <c r="OYI505" s="755"/>
      <c r="OYJ505" s="755"/>
      <c r="OYK505" s="755"/>
      <c r="OYL505" s="755"/>
      <c r="OYM505" s="755"/>
      <c r="OYN505" s="755"/>
      <c r="OYO505" s="755"/>
      <c r="OYP505" s="755"/>
      <c r="OYQ505" s="755"/>
      <c r="OYR505" s="755"/>
      <c r="OYS505" s="755"/>
      <c r="OYT505" s="755"/>
      <c r="OYU505" s="755"/>
      <c r="OYV505" s="755"/>
      <c r="OYW505" s="755"/>
      <c r="OYX505" s="755"/>
      <c r="OYY505" s="755"/>
      <c r="OYZ505" s="755"/>
      <c r="OZA505" s="755"/>
      <c r="OZB505" s="755"/>
      <c r="OZC505" s="755"/>
      <c r="OZD505" s="755"/>
      <c r="OZE505" s="755"/>
      <c r="OZF505" s="755"/>
      <c r="OZG505" s="755"/>
      <c r="OZH505" s="755"/>
      <c r="OZI505" s="755"/>
      <c r="OZJ505" s="755"/>
      <c r="OZK505" s="755"/>
      <c r="OZL505" s="755"/>
      <c r="OZM505" s="755"/>
      <c r="OZN505" s="755"/>
      <c r="OZO505" s="755"/>
      <c r="OZP505" s="755"/>
      <c r="OZQ505" s="755"/>
      <c r="OZR505" s="755"/>
      <c r="OZS505" s="755"/>
      <c r="OZT505" s="755"/>
      <c r="OZU505" s="755"/>
      <c r="OZV505" s="755"/>
      <c r="OZW505" s="755"/>
      <c r="OZX505" s="755"/>
      <c r="OZY505" s="755"/>
      <c r="OZZ505" s="755"/>
      <c r="PAA505" s="755"/>
      <c r="PAB505" s="755"/>
      <c r="PAC505" s="755"/>
      <c r="PAD505" s="755"/>
      <c r="PAE505" s="755"/>
      <c r="PAF505" s="755"/>
      <c r="PAG505" s="755"/>
      <c r="PAH505" s="755"/>
      <c r="PAI505" s="755"/>
      <c r="PAJ505" s="755"/>
      <c r="PAK505" s="755"/>
      <c r="PAL505" s="755"/>
      <c r="PAM505" s="755"/>
      <c r="PAN505" s="755"/>
      <c r="PAO505" s="755"/>
      <c r="PAP505" s="755"/>
      <c r="PAQ505" s="755"/>
      <c r="PAR505" s="755"/>
      <c r="PAS505" s="755"/>
      <c r="PAT505" s="755"/>
      <c r="PAU505" s="755"/>
      <c r="PAV505" s="755"/>
      <c r="PAW505" s="755"/>
      <c r="PAX505" s="755"/>
      <c r="PAY505" s="755"/>
      <c r="PAZ505" s="755"/>
      <c r="PBA505" s="755"/>
      <c r="PBB505" s="755"/>
      <c r="PBC505" s="755"/>
      <c r="PBD505" s="755"/>
      <c r="PBE505" s="755"/>
      <c r="PBF505" s="755"/>
      <c r="PBG505" s="755"/>
      <c r="PBH505" s="755"/>
      <c r="PBI505" s="755"/>
      <c r="PBJ505" s="755"/>
      <c r="PBK505" s="755"/>
      <c r="PBL505" s="755"/>
      <c r="PBM505" s="755"/>
      <c r="PBN505" s="755"/>
      <c r="PBO505" s="755"/>
      <c r="PBP505" s="755"/>
      <c r="PBQ505" s="755"/>
      <c r="PBR505" s="755"/>
      <c r="PBS505" s="755"/>
      <c r="PBT505" s="755"/>
      <c r="PBU505" s="755"/>
      <c r="PBV505" s="755"/>
      <c r="PBW505" s="755"/>
      <c r="PBX505" s="755"/>
      <c r="PBY505" s="755"/>
      <c r="PBZ505" s="755"/>
      <c r="PCA505" s="755"/>
      <c r="PCB505" s="755"/>
      <c r="PCC505" s="755"/>
      <c r="PCD505" s="755"/>
      <c r="PCE505" s="755"/>
      <c r="PCF505" s="755"/>
      <c r="PCG505" s="755"/>
      <c r="PCH505" s="755"/>
      <c r="PCI505" s="755"/>
      <c r="PCJ505" s="755"/>
      <c r="PCK505" s="755"/>
      <c r="PCL505" s="755"/>
      <c r="PCM505" s="755"/>
      <c r="PCN505" s="755"/>
      <c r="PCO505" s="755"/>
      <c r="PCP505" s="755"/>
      <c r="PCQ505" s="755"/>
      <c r="PCR505" s="755"/>
      <c r="PCS505" s="755"/>
      <c r="PCT505" s="755"/>
      <c r="PCU505" s="755"/>
      <c r="PCV505" s="755"/>
      <c r="PCW505" s="755"/>
      <c r="PCX505" s="755"/>
      <c r="PCY505" s="755"/>
      <c r="PCZ505" s="755"/>
      <c r="PDA505" s="755"/>
      <c r="PDB505" s="755"/>
      <c r="PDC505" s="755"/>
      <c r="PDD505" s="755"/>
      <c r="PDE505" s="755"/>
      <c r="PDF505" s="755"/>
      <c r="PDG505" s="755"/>
      <c r="PDH505" s="755"/>
      <c r="PDI505" s="755"/>
      <c r="PDJ505" s="755"/>
      <c r="PDK505" s="755"/>
      <c r="PDL505" s="755"/>
      <c r="PDM505" s="755"/>
      <c r="PDN505" s="755"/>
      <c r="PDO505" s="755"/>
      <c r="PDP505" s="755"/>
      <c r="PDQ505" s="755"/>
      <c r="PDR505" s="755"/>
      <c r="PDS505" s="755"/>
      <c r="PDT505" s="755"/>
      <c r="PDU505" s="755"/>
      <c r="PDV505" s="755"/>
      <c r="PDW505" s="755"/>
      <c r="PDX505" s="755"/>
      <c r="PDY505" s="755"/>
      <c r="PDZ505" s="755"/>
      <c r="PEA505" s="755"/>
      <c r="PEB505" s="755"/>
      <c r="PEC505" s="755"/>
      <c r="PED505" s="755"/>
      <c r="PEE505" s="755"/>
      <c r="PEF505" s="755"/>
      <c r="PEG505" s="755"/>
      <c r="PEH505" s="755"/>
      <c r="PEI505" s="755"/>
      <c r="PEJ505" s="755"/>
      <c r="PEK505" s="755"/>
      <c r="PEL505" s="755"/>
      <c r="PEM505" s="755"/>
      <c r="PEN505" s="755"/>
      <c r="PEO505" s="755"/>
      <c r="PEP505" s="755"/>
      <c r="PEQ505" s="755"/>
      <c r="PER505" s="755"/>
      <c r="PES505" s="755"/>
      <c r="PET505" s="755"/>
      <c r="PEU505" s="755"/>
      <c r="PEV505" s="755"/>
      <c r="PEW505" s="755"/>
      <c r="PEX505" s="755"/>
      <c r="PEY505" s="755"/>
      <c r="PEZ505" s="755"/>
      <c r="PFA505" s="755"/>
      <c r="PFB505" s="755"/>
      <c r="PFC505" s="755"/>
      <c r="PFD505" s="755"/>
      <c r="PFE505" s="755"/>
      <c r="PFF505" s="755"/>
      <c r="PFG505" s="755"/>
      <c r="PFH505" s="755"/>
      <c r="PFI505" s="755"/>
      <c r="PFJ505" s="755"/>
      <c r="PFK505" s="755"/>
      <c r="PFL505" s="755"/>
      <c r="PFM505" s="755"/>
      <c r="PFN505" s="755"/>
      <c r="PFO505" s="755"/>
      <c r="PFP505" s="755"/>
      <c r="PFQ505" s="755"/>
      <c r="PFR505" s="755"/>
      <c r="PFS505" s="755"/>
      <c r="PFT505" s="755"/>
      <c r="PFU505" s="755"/>
      <c r="PFV505" s="755"/>
      <c r="PFW505" s="755"/>
      <c r="PFX505" s="755"/>
      <c r="PFY505" s="755"/>
      <c r="PFZ505" s="755"/>
      <c r="PGA505" s="755"/>
      <c r="PGB505" s="755"/>
      <c r="PGC505" s="755"/>
      <c r="PGD505" s="755"/>
      <c r="PGE505" s="755"/>
      <c r="PGF505" s="755"/>
      <c r="PGG505" s="755"/>
      <c r="PGH505" s="755"/>
      <c r="PGI505" s="755"/>
      <c r="PGJ505" s="755"/>
      <c r="PGK505" s="755"/>
      <c r="PGL505" s="755"/>
      <c r="PGM505" s="755"/>
      <c r="PGN505" s="755"/>
      <c r="PGO505" s="755"/>
      <c r="PGP505" s="755"/>
      <c r="PGQ505" s="755"/>
      <c r="PGR505" s="755"/>
      <c r="PGS505" s="755"/>
      <c r="PGT505" s="755"/>
      <c r="PGU505" s="755"/>
      <c r="PGV505" s="755"/>
      <c r="PGW505" s="755"/>
      <c r="PGX505" s="755"/>
      <c r="PGY505" s="755"/>
      <c r="PGZ505" s="755"/>
      <c r="PHA505" s="755"/>
      <c r="PHB505" s="755"/>
      <c r="PHC505" s="755"/>
      <c r="PHD505" s="755"/>
      <c r="PHE505" s="755"/>
      <c r="PHF505" s="755"/>
      <c r="PHG505" s="755"/>
      <c r="PHH505" s="755"/>
      <c r="PHI505" s="755"/>
      <c r="PHJ505" s="755"/>
      <c r="PHK505" s="755"/>
      <c r="PHL505" s="755"/>
      <c r="PHM505" s="755"/>
      <c r="PHN505" s="755"/>
      <c r="PHO505" s="755"/>
      <c r="PHP505" s="755"/>
      <c r="PHQ505" s="755"/>
      <c r="PHR505" s="755"/>
      <c r="PHS505" s="755"/>
      <c r="PHT505" s="755"/>
      <c r="PHU505" s="755"/>
      <c r="PHV505" s="755"/>
      <c r="PHW505" s="755"/>
      <c r="PHX505" s="755"/>
      <c r="PHY505" s="755"/>
      <c r="PHZ505" s="755"/>
      <c r="PIA505" s="755"/>
      <c r="PIB505" s="755"/>
      <c r="PIC505" s="755"/>
      <c r="PID505" s="755"/>
      <c r="PIE505" s="755"/>
      <c r="PIF505" s="755"/>
      <c r="PIG505" s="755"/>
      <c r="PIH505" s="755"/>
      <c r="PII505" s="755"/>
      <c r="PIJ505" s="755"/>
      <c r="PIK505" s="755"/>
      <c r="PIL505" s="755"/>
      <c r="PIM505" s="755"/>
      <c r="PIN505" s="755"/>
      <c r="PIO505" s="755"/>
      <c r="PIP505" s="755"/>
      <c r="PIQ505" s="755"/>
      <c r="PIR505" s="755"/>
      <c r="PIS505" s="755"/>
      <c r="PIT505" s="755"/>
      <c r="PIU505" s="755"/>
      <c r="PIV505" s="755"/>
      <c r="PIW505" s="755"/>
      <c r="PIX505" s="755"/>
      <c r="PIY505" s="755"/>
      <c r="PIZ505" s="755"/>
      <c r="PJA505" s="755"/>
      <c r="PJB505" s="755"/>
      <c r="PJC505" s="755"/>
      <c r="PJD505" s="755"/>
      <c r="PJE505" s="755"/>
      <c r="PJF505" s="755"/>
      <c r="PJG505" s="755"/>
      <c r="PJH505" s="755"/>
      <c r="PJI505" s="755"/>
      <c r="PJJ505" s="755"/>
      <c r="PJK505" s="755"/>
      <c r="PJL505" s="755"/>
      <c r="PJM505" s="755"/>
      <c r="PJN505" s="755"/>
      <c r="PJO505" s="755"/>
      <c r="PJP505" s="755"/>
      <c r="PJQ505" s="755"/>
      <c r="PJR505" s="755"/>
      <c r="PJS505" s="755"/>
      <c r="PJT505" s="755"/>
      <c r="PJU505" s="755"/>
      <c r="PJV505" s="755"/>
      <c r="PJW505" s="755"/>
      <c r="PJX505" s="755"/>
      <c r="PJY505" s="755"/>
      <c r="PJZ505" s="755"/>
      <c r="PKA505" s="755"/>
      <c r="PKB505" s="755"/>
      <c r="PKC505" s="755"/>
      <c r="PKD505" s="755"/>
      <c r="PKE505" s="755"/>
      <c r="PKF505" s="755"/>
      <c r="PKG505" s="755"/>
      <c r="PKH505" s="755"/>
      <c r="PKI505" s="755"/>
      <c r="PKJ505" s="755"/>
      <c r="PKK505" s="755"/>
      <c r="PKL505" s="755"/>
      <c r="PKM505" s="755"/>
      <c r="PKN505" s="755"/>
      <c r="PKO505" s="755"/>
      <c r="PKP505" s="755"/>
      <c r="PKQ505" s="755"/>
      <c r="PKR505" s="755"/>
      <c r="PKS505" s="755"/>
      <c r="PKT505" s="755"/>
      <c r="PKU505" s="755"/>
      <c r="PKV505" s="755"/>
      <c r="PKW505" s="755"/>
      <c r="PKX505" s="755"/>
      <c r="PKY505" s="755"/>
      <c r="PKZ505" s="755"/>
      <c r="PLA505" s="755"/>
      <c r="PLB505" s="755"/>
      <c r="PLC505" s="755"/>
      <c r="PLD505" s="755"/>
      <c r="PLE505" s="755"/>
      <c r="PLF505" s="755"/>
      <c r="PLG505" s="755"/>
      <c r="PLH505" s="755"/>
      <c r="PLI505" s="755"/>
      <c r="PLJ505" s="755"/>
      <c r="PLK505" s="755"/>
      <c r="PLL505" s="755"/>
      <c r="PLM505" s="755"/>
      <c r="PLN505" s="755"/>
      <c r="PLO505" s="755"/>
      <c r="PLP505" s="755"/>
      <c r="PLQ505" s="755"/>
      <c r="PLR505" s="755"/>
      <c r="PLS505" s="755"/>
      <c r="PLT505" s="755"/>
      <c r="PLU505" s="755"/>
      <c r="PLV505" s="755"/>
      <c r="PLW505" s="755"/>
      <c r="PLX505" s="755"/>
      <c r="PLY505" s="755"/>
      <c r="PLZ505" s="755"/>
      <c r="PMA505" s="755"/>
      <c r="PMB505" s="755"/>
      <c r="PMC505" s="755"/>
      <c r="PMD505" s="755"/>
      <c r="PME505" s="755"/>
      <c r="PMF505" s="755"/>
      <c r="PMG505" s="755"/>
      <c r="PMH505" s="755"/>
      <c r="PMI505" s="755"/>
      <c r="PMJ505" s="755"/>
      <c r="PMK505" s="755"/>
      <c r="PML505" s="755"/>
      <c r="PMM505" s="755"/>
      <c r="PMN505" s="755"/>
      <c r="PMO505" s="755"/>
      <c r="PMP505" s="755"/>
      <c r="PMQ505" s="755"/>
      <c r="PMR505" s="755"/>
      <c r="PMS505" s="755"/>
      <c r="PMT505" s="755"/>
      <c r="PMU505" s="755"/>
      <c r="PMV505" s="755"/>
      <c r="PMW505" s="755"/>
      <c r="PMX505" s="755"/>
      <c r="PMY505" s="755"/>
      <c r="PMZ505" s="755"/>
      <c r="PNA505" s="755"/>
      <c r="PNB505" s="755"/>
      <c r="PNC505" s="755"/>
      <c r="PND505" s="755"/>
      <c r="PNE505" s="755"/>
      <c r="PNF505" s="755"/>
      <c r="PNG505" s="755"/>
      <c r="PNH505" s="755"/>
      <c r="PNI505" s="755"/>
      <c r="PNJ505" s="755"/>
      <c r="PNK505" s="755"/>
      <c r="PNL505" s="755"/>
      <c r="PNM505" s="755"/>
      <c r="PNN505" s="755"/>
      <c r="PNO505" s="755"/>
      <c r="PNP505" s="755"/>
      <c r="PNQ505" s="755"/>
      <c r="PNR505" s="755"/>
      <c r="PNS505" s="755"/>
      <c r="PNT505" s="755"/>
      <c r="PNU505" s="755"/>
      <c r="PNV505" s="755"/>
      <c r="PNW505" s="755"/>
      <c r="PNX505" s="755"/>
      <c r="PNY505" s="755"/>
      <c r="PNZ505" s="755"/>
      <c r="POA505" s="755"/>
      <c r="POB505" s="755"/>
      <c r="POC505" s="755"/>
      <c r="POD505" s="755"/>
      <c r="POE505" s="755"/>
      <c r="POF505" s="755"/>
      <c r="POG505" s="755"/>
      <c r="POH505" s="755"/>
      <c r="POI505" s="755"/>
      <c r="POJ505" s="755"/>
      <c r="POK505" s="755"/>
      <c r="POL505" s="755"/>
      <c r="POM505" s="755"/>
      <c r="PON505" s="755"/>
      <c r="POO505" s="755"/>
      <c r="POP505" s="755"/>
      <c r="POQ505" s="755"/>
      <c r="POR505" s="755"/>
      <c r="POS505" s="755"/>
      <c r="POT505" s="755"/>
      <c r="POU505" s="755"/>
      <c r="POV505" s="755"/>
      <c r="POW505" s="755"/>
      <c r="POX505" s="755"/>
      <c r="POY505" s="755"/>
      <c r="POZ505" s="755"/>
      <c r="PPA505" s="755"/>
      <c r="PPB505" s="755"/>
      <c r="PPC505" s="755"/>
      <c r="PPD505" s="755"/>
      <c r="PPE505" s="755"/>
      <c r="PPF505" s="755"/>
      <c r="PPG505" s="755"/>
      <c r="PPH505" s="755"/>
      <c r="PPI505" s="755"/>
      <c r="PPJ505" s="755"/>
      <c r="PPK505" s="755"/>
      <c r="PPL505" s="755"/>
      <c r="PPM505" s="755"/>
      <c r="PPN505" s="755"/>
      <c r="PPO505" s="755"/>
      <c r="PPP505" s="755"/>
      <c r="PPQ505" s="755"/>
      <c r="PPR505" s="755"/>
      <c r="PPS505" s="755"/>
      <c r="PPT505" s="755"/>
      <c r="PPU505" s="755"/>
      <c r="PPV505" s="755"/>
      <c r="PPW505" s="755"/>
      <c r="PPX505" s="755"/>
      <c r="PPY505" s="755"/>
      <c r="PPZ505" s="755"/>
      <c r="PQA505" s="755"/>
      <c r="PQB505" s="755"/>
      <c r="PQC505" s="755"/>
      <c r="PQD505" s="755"/>
      <c r="PQE505" s="755"/>
      <c r="PQF505" s="755"/>
      <c r="PQG505" s="755"/>
      <c r="PQH505" s="755"/>
      <c r="PQI505" s="755"/>
      <c r="PQJ505" s="755"/>
      <c r="PQK505" s="755"/>
      <c r="PQL505" s="755"/>
      <c r="PQM505" s="755"/>
      <c r="PQN505" s="755"/>
      <c r="PQO505" s="755"/>
      <c r="PQP505" s="755"/>
      <c r="PQQ505" s="755"/>
      <c r="PQR505" s="755"/>
      <c r="PQS505" s="755"/>
      <c r="PQT505" s="755"/>
      <c r="PQU505" s="755"/>
      <c r="PQV505" s="755"/>
      <c r="PQW505" s="755"/>
      <c r="PQX505" s="755"/>
      <c r="PQY505" s="755"/>
      <c r="PQZ505" s="755"/>
      <c r="PRA505" s="755"/>
      <c r="PRB505" s="755"/>
      <c r="PRC505" s="755"/>
      <c r="PRD505" s="755"/>
      <c r="PRE505" s="755"/>
      <c r="PRF505" s="755"/>
      <c r="PRG505" s="755"/>
      <c r="PRH505" s="755"/>
      <c r="PRI505" s="755"/>
      <c r="PRJ505" s="755"/>
      <c r="PRK505" s="755"/>
      <c r="PRL505" s="755"/>
      <c r="PRM505" s="755"/>
      <c r="PRN505" s="755"/>
      <c r="PRO505" s="755"/>
      <c r="PRP505" s="755"/>
      <c r="PRQ505" s="755"/>
      <c r="PRR505" s="755"/>
      <c r="PRS505" s="755"/>
      <c r="PRT505" s="755"/>
      <c r="PRU505" s="755"/>
      <c r="PRV505" s="755"/>
      <c r="PRW505" s="755"/>
      <c r="PRX505" s="755"/>
      <c r="PRY505" s="755"/>
      <c r="PRZ505" s="755"/>
      <c r="PSA505" s="755"/>
      <c r="PSB505" s="755"/>
      <c r="PSC505" s="755"/>
      <c r="PSD505" s="755"/>
      <c r="PSE505" s="755"/>
      <c r="PSF505" s="755"/>
      <c r="PSG505" s="755"/>
      <c r="PSH505" s="755"/>
      <c r="PSI505" s="755"/>
      <c r="PSJ505" s="755"/>
      <c r="PSK505" s="755"/>
      <c r="PSL505" s="755"/>
      <c r="PSM505" s="755"/>
      <c r="PSN505" s="755"/>
      <c r="PSO505" s="755"/>
      <c r="PSP505" s="755"/>
      <c r="PSQ505" s="755"/>
      <c r="PSR505" s="755"/>
      <c r="PSS505" s="755"/>
      <c r="PST505" s="755"/>
      <c r="PSU505" s="755"/>
      <c r="PSV505" s="755"/>
      <c r="PSW505" s="755"/>
      <c r="PSX505" s="755"/>
      <c r="PSY505" s="755"/>
      <c r="PSZ505" s="755"/>
      <c r="PTA505" s="755"/>
      <c r="PTB505" s="755"/>
      <c r="PTC505" s="755"/>
      <c r="PTD505" s="755"/>
      <c r="PTE505" s="755"/>
      <c r="PTF505" s="755"/>
      <c r="PTG505" s="755"/>
      <c r="PTH505" s="755"/>
      <c r="PTI505" s="755"/>
      <c r="PTJ505" s="755"/>
      <c r="PTK505" s="755"/>
      <c r="PTL505" s="755"/>
      <c r="PTM505" s="755"/>
      <c r="PTN505" s="755"/>
      <c r="PTO505" s="755"/>
      <c r="PTP505" s="755"/>
      <c r="PTQ505" s="755"/>
      <c r="PTR505" s="755"/>
      <c r="PTS505" s="755"/>
      <c r="PTT505" s="755"/>
      <c r="PTU505" s="755"/>
      <c r="PTV505" s="755"/>
      <c r="PTW505" s="755"/>
      <c r="PTX505" s="755"/>
      <c r="PTY505" s="755"/>
      <c r="PTZ505" s="755"/>
      <c r="PUA505" s="755"/>
      <c r="PUB505" s="755"/>
      <c r="PUC505" s="755"/>
      <c r="PUD505" s="755"/>
      <c r="PUE505" s="755"/>
      <c r="PUF505" s="755"/>
      <c r="PUG505" s="755"/>
      <c r="PUH505" s="755"/>
      <c r="PUI505" s="755"/>
      <c r="PUJ505" s="755"/>
      <c r="PUK505" s="755"/>
      <c r="PUL505" s="755"/>
      <c r="PUM505" s="755"/>
      <c r="PUN505" s="755"/>
      <c r="PUO505" s="755"/>
      <c r="PUP505" s="755"/>
      <c r="PUQ505" s="755"/>
      <c r="PUR505" s="755"/>
      <c r="PUS505" s="755"/>
      <c r="PUT505" s="755"/>
      <c r="PUU505" s="755"/>
      <c r="PUV505" s="755"/>
      <c r="PUW505" s="755"/>
      <c r="PUX505" s="755"/>
      <c r="PUY505" s="755"/>
      <c r="PUZ505" s="755"/>
      <c r="PVA505" s="755"/>
      <c r="PVB505" s="755"/>
      <c r="PVC505" s="755"/>
      <c r="PVD505" s="755"/>
      <c r="PVE505" s="755"/>
      <c r="PVF505" s="755"/>
      <c r="PVG505" s="755"/>
      <c r="PVH505" s="755"/>
      <c r="PVI505" s="755"/>
      <c r="PVJ505" s="755"/>
      <c r="PVK505" s="755"/>
      <c r="PVL505" s="755"/>
      <c r="PVM505" s="755"/>
      <c r="PVN505" s="755"/>
      <c r="PVO505" s="755"/>
      <c r="PVP505" s="755"/>
      <c r="PVQ505" s="755"/>
      <c r="PVR505" s="755"/>
      <c r="PVS505" s="755"/>
      <c r="PVT505" s="755"/>
      <c r="PVU505" s="755"/>
      <c r="PVV505" s="755"/>
      <c r="PVW505" s="755"/>
      <c r="PVX505" s="755"/>
      <c r="PVY505" s="755"/>
      <c r="PVZ505" s="755"/>
      <c r="PWA505" s="755"/>
      <c r="PWB505" s="755"/>
      <c r="PWC505" s="755"/>
      <c r="PWD505" s="755"/>
      <c r="PWE505" s="755"/>
      <c r="PWF505" s="755"/>
      <c r="PWG505" s="755"/>
      <c r="PWH505" s="755"/>
      <c r="PWI505" s="755"/>
      <c r="PWJ505" s="755"/>
      <c r="PWK505" s="755"/>
      <c r="PWL505" s="755"/>
      <c r="PWM505" s="755"/>
      <c r="PWN505" s="755"/>
      <c r="PWO505" s="755"/>
      <c r="PWP505" s="755"/>
      <c r="PWQ505" s="755"/>
      <c r="PWR505" s="755"/>
      <c r="PWS505" s="755"/>
      <c r="PWT505" s="755"/>
      <c r="PWU505" s="755"/>
      <c r="PWV505" s="755"/>
      <c r="PWW505" s="755"/>
      <c r="PWX505" s="755"/>
      <c r="PWY505" s="755"/>
      <c r="PWZ505" s="755"/>
      <c r="PXA505" s="755"/>
      <c r="PXB505" s="755"/>
      <c r="PXC505" s="755"/>
      <c r="PXD505" s="755"/>
      <c r="PXE505" s="755"/>
      <c r="PXF505" s="755"/>
      <c r="PXG505" s="755"/>
      <c r="PXH505" s="755"/>
      <c r="PXI505" s="755"/>
      <c r="PXJ505" s="755"/>
      <c r="PXK505" s="755"/>
      <c r="PXL505" s="755"/>
      <c r="PXM505" s="755"/>
      <c r="PXN505" s="755"/>
      <c r="PXO505" s="755"/>
      <c r="PXP505" s="755"/>
      <c r="PXQ505" s="755"/>
      <c r="PXR505" s="755"/>
      <c r="PXS505" s="755"/>
      <c r="PXT505" s="755"/>
      <c r="PXU505" s="755"/>
      <c r="PXV505" s="755"/>
      <c r="PXW505" s="755"/>
      <c r="PXX505" s="755"/>
      <c r="PXY505" s="755"/>
      <c r="PXZ505" s="755"/>
      <c r="PYA505" s="755"/>
      <c r="PYB505" s="755"/>
      <c r="PYC505" s="755"/>
      <c r="PYD505" s="755"/>
      <c r="PYE505" s="755"/>
      <c r="PYF505" s="755"/>
      <c r="PYG505" s="755"/>
      <c r="PYH505" s="755"/>
      <c r="PYI505" s="755"/>
      <c r="PYJ505" s="755"/>
      <c r="PYK505" s="755"/>
      <c r="PYL505" s="755"/>
      <c r="PYM505" s="755"/>
      <c r="PYN505" s="755"/>
      <c r="PYO505" s="755"/>
      <c r="PYP505" s="755"/>
      <c r="PYQ505" s="755"/>
      <c r="PYR505" s="755"/>
      <c r="PYS505" s="755"/>
      <c r="PYT505" s="755"/>
      <c r="PYU505" s="755"/>
      <c r="PYV505" s="755"/>
      <c r="PYW505" s="755"/>
      <c r="PYX505" s="755"/>
      <c r="PYY505" s="755"/>
      <c r="PYZ505" s="755"/>
      <c r="PZA505" s="755"/>
      <c r="PZB505" s="755"/>
      <c r="PZC505" s="755"/>
      <c r="PZD505" s="755"/>
      <c r="PZE505" s="755"/>
      <c r="PZF505" s="755"/>
      <c r="PZG505" s="755"/>
      <c r="PZH505" s="755"/>
      <c r="PZI505" s="755"/>
      <c r="PZJ505" s="755"/>
      <c r="PZK505" s="755"/>
      <c r="PZL505" s="755"/>
      <c r="PZM505" s="755"/>
      <c r="PZN505" s="755"/>
      <c r="PZO505" s="755"/>
      <c r="PZP505" s="755"/>
      <c r="PZQ505" s="755"/>
      <c r="PZR505" s="755"/>
      <c r="PZS505" s="755"/>
      <c r="PZT505" s="755"/>
      <c r="PZU505" s="755"/>
      <c r="PZV505" s="755"/>
      <c r="PZW505" s="755"/>
      <c r="PZX505" s="755"/>
      <c r="PZY505" s="755"/>
      <c r="PZZ505" s="755"/>
      <c r="QAA505" s="755"/>
      <c r="QAB505" s="755"/>
      <c r="QAC505" s="755"/>
      <c r="QAD505" s="755"/>
      <c r="QAE505" s="755"/>
      <c r="QAF505" s="755"/>
      <c r="QAG505" s="755"/>
      <c r="QAH505" s="755"/>
      <c r="QAI505" s="755"/>
      <c r="QAJ505" s="755"/>
      <c r="QAK505" s="755"/>
      <c r="QAL505" s="755"/>
      <c r="QAM505" s="755"/>
      <c r="QAN505" s="755"/>
      <c r="QAO505" s="755"/>
      <c r="QAP505" s="755"/>
      <c r="QAQ505" s="755"/>
      <c r="QAR505" s="755"/>
      <c r="QAS505" s="755"/>
      <c r="QAT505" s="755"/>
      <c r="QAU505" s="755"/>
      <c r="QAV505" s="755"/>
      <c r="QAW505" s="755"/>
      <c r="QAX505" s="755"/>
      <c r="QAY505" s="755"/>
      <c r="QAZ505" s="755"/>
      <c r="QBA505" s="755"/>
      <c r="QBB505" s="755"/>
      <c r="QBC505" s="755"/>
      <c r="QBD505" s="755"/>
      <c r="QBE505" s="755"/>
      <c r="QBF505" s="755"/>
      <c r="QBG505" s="755"/>
      <c r="QBH505" s="755"/>
      <c r="QBI505" s="755"/>
      <c r="QBJ505" s="755"/>
      <c r="QBK505" s="755"/>
      <c r="QBL505" s="755"/>
      <c r="QBM505" s="755"/>
      <c r="QBN505" s="755"/>
      <c r="QBO505" s="755"/>
      <c r="QBP505" s="755"/>
      <c r="QBQ505" s="755"/>
      <c r="QBR505" s="755"/>
      <c r="QBS505" s="755"/>
      <c r="QBT505" s="755"/>
      <c r="QBU505" s="755"/>
      <c r="QBV505" s="755"/>
      <c r="QBW505" s="755"/>
      <c r="QBX505" s="755"/>
      <c r="QBY505" s="755"/>
      <c r="QBZ505" s="755"/>
      <c r="QCA505" s="755"/>
      <c r="QCB505" s="755"/>
      <c r="QCC505" s="755"/>
      <c r="QCD505" s="755"/>
      <c r="QCE505" s="755"/>
      <c r="QCF505" s="755"/>
      <c r="QCG505" s="755"/>
      <c r="QCH505" s="755"/>
      <c r="QCI505" s="755"/>
      <c r="QCJ505" s="755"/>
      <c r="QCK505" s="755"/>
      <c r="QCL505" s="755"/>
      <c r="QCM505" s="755"/>
      <c r="QCN505" s="755"/>
      <c r="QCO505" s="755"/>
      <c r="QCP505" s="755"/>
      <c r="QCQ505" s="755"/>
      <c r="QCR505" s="755"/>
      <c r="QCS505" s="755"/>
      <c r="QCT505" s="755"/>
      <c r="QCU505" s="755"/>
      <c r="QCV505" s="755"/>
      <c r="QCW505" s="755"/>
      <c r="QCX505" s="755"/>
      <c r="QCY505" s="755"/>
      <c r="QCZ505" s="755"/>
      <c r="QDA505" s="755"/>
      <c r="QDB505" s="755"/>
      <c r="QDC505" s="755"/>
      <c r="QDD505" s="755"/>
      <c r="QDE505" s="755"/>
      <c r="QDF505" s="755"/>
      <c r="QDG505" s="755"/>
      <c r="QDH505" s="755"/>
      <c r="QDI505" s="755"/>
      <c r="QDJ505" s="755"/>
      <c r="QDK505" s="755"/>
      <c r="QDL505" s="755"/>
      <c r="QDM505" s="755"/>
      <c r="QDN505" s="755"/>
      <c r="QDO505" s="755"/>
      <c r="QDP505" s="755"/>
      <c r="QDQ505" s="755"/>
      <c r="QDR505" s="755"/>
      <c r="QDS505" s="755"/>
      <c r="QDT505" s="755"/>
      <c r="QDU505" s="755"/>
      <c r="QDV505" s="755"/>
      <c r="QDW505" s="755"/>
      <c r="QDX505" s="755"/>
      <c r="QDY505" s="755"/>
      <c r="QDZ505" s="755"/>
      <c r="QEA505" s="755"/>
      <c r="QEB505" s="755"/>
      <c r="QEC505" s="755"/>
      <c r="QED505" s="755"/>
      <c r="QEE505" s="755"/>
      <c r="QEF505" s="755"/>
      <c r="QEG505" s="755"/>
      <c r="QEH505" s="755"/>
      <c r="QEI505" s="755"/>
      <c r="QEJ505" s="755"/>
      <c r="QEK505" s="755"/>
      <c r="QEL505" s="755"/>
      <c r="QEM505" s="755"/>
      <c r="QEN505" s="755"/>
      <c r="QEO505" s="755"/>
      <c r="QEP505" s="755"/>
      <c r="QEQ505" s="755"/>
      <c r="QER505" s="755"/>
      <c r="QES505" s="755"/>
      <c r="QET505" s="755"/>
      <c r="QEU505" s="755"/>
      <c r="QEV505" s="755"/>
      <c r="QEW505" s="755"/>
      <c r="QEX505" s="755"/>
      <c r="QEY505" s="755"/>
      <c r="QEZ505" s="755"/>
      <c r="QFA505" s="755"/>
      <c r="QFB505" s="755"/>
      <c r="QFC505" s="755"/>
      <c r="QFD505" s="755"/>
      <c r="QFE505" s="755"/>
      <c r="QFF505" s="755"/>
      <c r="QFG505" s="755"/>
      <c r="QFH505" s="755"/>
      <c r="QFI505" s="755"/>
      <c r="QFJ505" s="755"/>
      <c r="QFK505" s="755"/>
      <c r="QFL505" s="755"/>
      <c r="QFM505" s="755"/>
      <c r="QFN505" s="755"/>
      <c r="QFO505" s="755"/>
      <c r="QFP505" s="755"/>
      <c r="QFQ505" s="755"/>
      <c r="QFR505" s="755"/>
      <c r="QFS505" s="755"/>
      <c r="QFT505" s="755"/>
      <c r="QFU505" s="755"/>
      <c r="QFV505" s="755"/>
      <c r="QFW505" s="755"/>
      <c r="QFX505" s="755"/>
      <c r="QFY505" s="755"/>
      <c r="QFZ505" s="755"/>
      <c r="QGA505" s="755"/>
      <c r="QGB505" s="755"/>
      <c r="QGC505" s="755"/>
      <c r="QGD505" s="755"/>
      <c r="QGE505" s="755"/>
      <c r="QGF505" s="755"/>
      <c r="QGG505" s="755"/>
      <c r="QGH505" s="755"/>
      <c r="QGI505" s="755"/>
      <c r="QGJ505" s="755"/>
      <c r="QGK505" s="755"/>
      <c r="QGL505" s="755"/>
      <c r="QGM505" s="755"/>
      <c r="QGN505" s="755"/>
      <c r="QGO505" s="755"/>
      <c r="QGP505" s="755"/>
      <c r="QGQ505" s="755"/>
      <c r="QGR505" s="755"/>
      <c r="QGS505" s="755"/>
      <c r="QGT505" s="755"/>
      <c r="QGU505" s="755"/>
      <c r="QGV505" s="755"/>
      <c r="QGW505" s="755"/>
      <c r="QGX505" s="755"/>
      <c r="QGY505" s="755"/>
      <c r="QGZ505" s="755"/>
      <c r="QHA505" s="755"/>
      <c r="QHB505" s="755"/>
      <c r="QHC505" s="755"/>
      <c r="QHD505" s="755"/>
      <c r="QHE505" s="755"/>
      <c r="QHF505" s="755"/>
      <c r="QHG505" s="755"/>
      <c r="QHH505" s="755"/>
      <c r="QHI505" s="755"/>
      <c r="QHJ505" s="755"/>
      <c r="QHK505" s="755"/>
      <c r="QHL505" s="755"/>
      <c r="QHM505" s="755"/>
      <c r="QHN505" s="755"/>
      <c r="QHO505" s="755"/>
      <c r="QHP505" s="755"/>
      <c r="QHQ505" s="755"/>
      <c r="QHR505" s="755"/>
      <c r="QHS505" s="755"/>
      <c r="QHT505" s="755"/>
      <c r="QHU505" s="755"/>
      <c r="QHV505" s="755"/>
      <c r="QHW505" s="755"/>
      <c r="QHX505" s="755"/>
      <c r="QHY505" s="755"/>
      <c r="QHZ505" s="755"/>
      <c r="QIA505" s="755"/>
      <c r="QIB505" s="755"/>
      <c r="QIC505" s="755"/>
      <c r="QID505" s="755"/>
      <c r="QIE505" s="755"/>
      <c r="QIF505" s="755"/>
      <c r="QIG505" s="755"/>
      <c r="QIH505" s="755"/>
      <c r="QII505" s="755"/>
      <c r="QIJ505" s="755"/>
      <c r="QIK505" s="755"/>
      <c r="QIL505" s="755"/>
      <c r="QIM505" s="755"/>
      <c r="QIN505" s="755"/>
      <c r="QIO505" s="755"/>
      <c r="QIP505" s="755"/>
      <c r="QIQ505" s="755"/>
      <c r="QIR505" s="755"/>
      <c r="QIS505" s="755"/>
      <c r="QIT505" s="755"/>
      <c r="QIU505" s="755"/>
      <c r="QIV505" s="755"/>
      <c r="QIW505" s="755"/>
      <c r="QIX505" s="755"/>
      <c r="QIY505" s="755"/>
      <c r="QIZ505" s="755"/>
      <c r="QJA505" s="755"/>
      <c r="QJB505" s="755"/>
      <c r="QJC505" s="755"/>
      <c r="QJD505" s="755"/>
      <c r="QJE505" s="755"/>
      <c r="QJF505" s="755"/>
      <c r="QJG505" s="755"/>
      <c r="QJH505" s="755"/>
      <c r="QJI505" s="755"/>
      <c r="QJJ505" s="755"/>
      <c r="QJK505" s="755"/>
      <c r="QJL505" s="755"/>
      <c r="QJM505" s="755"/>
      <c r="QJN505" s="755"/>
      <c r="QJO505" s="755"/>
      <c r="QJP505" s="755"/>
      <c r="QJQ505" s="755"/>
      <c r="QJR505" s="755"/>
      <c r="QJS505" s="755"/>
      <c r="QJT505" s="755"/>
      <c r="QJU505" s="755"/>
      <c r="QJV505" s="755"/>
      <c r="QJW505" s="755"/>
      <c r="QJX505" s="755"/>
      <c r="QJY505" s="755"/>
      <c r="QJZ505" s="755"/>
      <c r="QKA505" s="755"/>
      <c r="QKB505" s="755"/>
      <c r="QKC505" s="755"/>
      <c r="QKD505" s="755"/>
      <c r="QKE505" s="755"/>
      <c r="QKF505" s="755"/>
      <c r="QKG505" s="755"/>
      <c r="QKH505" s="755"/>
      <c r="QKI505" s="755"/>
      <c r="QKJ505" s="755"/>
      <c r="QKK505" s="755"/>
      <c r="QKL505" s="755"/>
      <c r="QKM505" s="755"/>
      <c r="QKN505" s="755"/>
      <c r="QKO505" s="755"/>
      <c r="QKP505" s="755"/>
      <c r="QKQ505" s="755"/>
      <c r="QKR505" s="755"/>
      <c r="QKS505" s="755"/>
      <c r="QKT505" s="755"/>
      <c r="QKU505" s="755"/>
      <c r="QKV505" s="755"/>
      <c r="QKW505" s="755"/>
      <c r="QKX505" s="755"/>
      <c r="QKY505" s="755"/>
      <c r="QKZ505" s="755"/>
      <c r="QLA505" s="755"/>
      <c r="QLB505" s="755"/>
      <c r="QLC505" s="755"/>
      <c r="QLD505" s="755"/>
      <c r="QLE505" s="755"/>
      <c r="QLF505" s="755"/>
      <c r="QLG505" s="755"/>
      <c r="QLH505" s="755"/>
      <c r="QLI505" s="755"/>
      <c r="QLJ505" s="755"/>
      <c r="QLK505" s="755"/>
      <c r="QLL505" s="755"/>
      <c r="QLM505" s="755"/>
      <c r="QLN505" s="755"/>
      <c r="QLO505" s="755"/>
      <c r="QLP505" s="755"/>
      <c r="QLQ505" s="755"/>
      <c r="QLR505" s="755"/>
      <c r="QLS505" s="755"/>
      <c r="QLT505" s="755"/>
      <c r="QLU505" s="755"/>
      <c r="QLV505" s="755"/>
      <c r="QLW505" s="755"/>
      <c r="QLX505" s="755"/>
      <c r="QLY505" s="755"/>
      <c r="QLZ505" s="755"/>
      <c r="QMA505" s="755"/>
      <c r="QMB505" s="755"/>
      <c r="QMC505" s="755"/>
      <c r="QMD505" s="755"/>
      <c r="QME505" s="755"/>
      <c r="QMF505" s="755"/>
      <c r="QMG505" s="755"/>
      <c r="QMH505" s="755"/>
      <c r="QMI505" s="755"/>
      <c r="QMJ505" s="755"/>
      <c r="QMK505" s="755"/>
      <c r="QML505" s="755"/>
      <c r="QMM505" s="755"/>
      <c r="QMN505" s="755"/>
      <c r="QMO505" s="755"/>
      <c r="QMP505" s="755"/>
      <c r="QMQ505" s="755"/>
      <c r="QMR505" s="755"/>
      <c r="QMS505" s="755"/>
      <c r="QMT505" s="755"/>
      <c r="QMU505" s="755"/>
      <c r="QMV505" s="755"/>
      <c r="QMW505" s="755"/>
      <c r="QMX505" s="755"/>
      <c r="QMY505" s="755"/>
      <c r="QMZ505" s="755"/>
      <c r="QNA505" s="755"/>
      <c r="QNB505" s="755"/>
      <c r="QNC505" s="755"/>
      <c r="QND505" s="755"/>
      <c r="QNE505" s="755"/>
      <c r="QNF505" s="755"/>
      <c r="QNG505" s="755"/>
      <c r="QNH505" s="755"/>
      <c r="QNI505" s="755"/>
      <c r="QNJ505" s="755"/>
      <c r="QNK505" s="755"/>
      <c r="QNL505" s="755"/>
      <c r="QNM505" s="755"/>
      <c r="QNN505" s="755"/>
      <c r="QNO505" s="755"/>
      <c r="QNP505" s="755"/>
      <c r="QNQ505" s="755"/>
      <c r="QNR505" s="755"/>
      <c r="QNS505" s="755"/>
      <c r="QNT505" s="755"/>
      <c r="QNU505" s="755"/>
      <c r="QNV505" s="755"/>
      <c r="QNW505" s="755"/>
      <c r="QNX505" s="755"/>
      <c r="QNY505" s="755"/>
      <c r="QNZ505" s="755"/>
      <c r="QOA505" s="755"/>
      <c r="QOB505" s="755"/>
      <c r="QOC505" s="755"/>
      <c r="QOD505" s="755"/>
      <c r="QOE505" s="755"/>
      <c r="QOF505" s="755"/>
      <c r="QOG505" s="755"/>
      <c r="QOH505" s="755"/>
      <c r="QOI505" s="755"/>
      <c r="QOJ505" s="755"/>
      <c r="QOK505" s="755"/>
      <c r="QOL505" s="755"/>
      <c r="QOM505" s="755"/>
      <c r="QON505" s="755"/>
      <c r="QOO505" s="755"/>
      <c r="QOP505" s="755"/>
      <c r="QOQ505" s="755"/>
      <c r="QOR505" s="755"/>
      <c r="QOS505" s="755"/>
      <c r="QOT505" s="755"/>
      <c r="QOU505" s="755"/>
      <c r="QOV505" s="755"/>
      <c r="QOW505" s="755"/>
      <c r="QOX505" s="755"/>
      <c r="QOY505" s="755"/>
      <c r="QOZ505" s="755"/>
      <c r="QPA505" s="755"/>
      <c r="QPB505" s="755"/>
      <c r="QPC505" s="755"/>
      <c r="QPD505" s="755"/>
      <c r="QPE505" s="755"/>
      <c r="QPF505" s="755"/>
      <c r="QPG505" s="755"/>
      <c r="QPH505" s="755"/>
      <c r="QPI505" s="755"/>
      <c r="QPJ505" s="755"/>
      <c r="QPK505" s="755"/>
      <c r="QPL505" s="755"/>
      <c r="QPM505" s="755"/>
      <c r="QPN505" s="755"/>
      <c r="QPO505" s="755"/>
      <c r="QPP505" s="755"/>
      <c r="QPQ505" s="755"/>
      <c r="QPR505" s="755"/>
      <c r="QPS505" s="755"/>
      <c r="QPT505" s="755"/>
      <c r="QPU505" s="755"/>
      <c r="QPV505" s="755"/>
      <c r="QPW505" s="755"/>
      <c r="QPX505" s="755"/>
      <c r="QPY505" s="755"/>
      <c r="QPZ505" s="755"/>
      <c r="QQA505" s="755"/>
      <c r="QQB505" s="755"/>
      <c r="QQC505" s="755"/>
      <c r="QQD505" s="755"/>
      <c r="QQE505" s="755"/>
      <c r="QQF505" s="755"/>
      <c r="QQG505" s="755"/>
      <c r="QQH505" s="755"/>
      <c r="QQI505" s="755"/>
      <c r="QQJ505" s="755"/>
      <c r="QQK505" s="755"/>
      <c r="QQL505" s="755"/>
      <c r="QQM505" s="755"/>
      <c r="QQN505" s="755"/>
      <c r="QQO505" s="755"/>
      <c r="QQP505" s="755"/>
      <c r="QQQ505" s="755"/>
      <c r="QQR505" s="755"/>
      <c r="QQS505" s="755"/>
      <c r="QQT505" s="755"/>
      <c r="QQU505" s="755"/>
      <c r="QQV505" s="755"/>
      <c r="QQW505" s="755"/>
      <c r="QQX505" s="755"/>
      <c r="QQY505" s="755"/>
      <c r="QQZ505" s="755"/>
      <c r="QRA505" s="755"/>
      <c r="QRB505" s="755"/>
      <c r="QRC505" s="755"/>
      <c r="QRD505" s="755"/>
      <c r="QRE505" s="755"/>
      <c r="QRF505" s="755"/>
      <c r="QRG505" s="755"/>
      <c r="QRH505" s="755"/>
      <c r="QRI505" s="755"/>
      <c r="QRJ505" s="755"/>
      <c r="QRK505" s="755"/>
      <c r="QRL505" s="755"/>
      <c r="QRM505" s="755"/>
      <c r="QRN505" s="755"/>
      <c r="QRO505" s="755"/>
      <c r="QRP505" s="755"/>
      <c r="QRQ505" s="755"/>
      <c r="QRR505" s="755"/>
      <c r="QRS505" s="755"/>
      <c r="QRT505" s="755"/>
      <c r="QRU505" s="755"/>
      <c r="QRV505" s="755"/>
      <c r="QRW505" s="755"/>
      <c r="QRX505" s="755"/>
      <c r="QRY505" s="755"/>
      <c r="QRZ505" s="755"/>
      <c r="QSA505" s="755"/>
      <c r="QSB505" s="755"/>
      <c r="QSC505" s="755"/>
      <c r="QSD505" s="755"/>
      <c r="QSE505" s="755"/>
      <c r="QSF505" s="755"/>
      <c r="QSG505" s="755"/>
      <c r="QSH505" s="755"/>
      <c r="QSI505" s="755"/>
      <c r="QSJ505" s="755"/>
      <c r="QSK505" s="755"/>
      <c r="QSL505" s="755"/>
      <c r="QSM505" s="755"/>
      <c r="QSN505" s="755"/>
      <c r="QSO505" s="755"/>
      <c r="QSP505" s="755"/>
      <c r="QSQ505" s="755"/>
      <c r="QSR505" s="755"/>
      <c r="QSS505" s="755"/>
      <c r="QST505" s="755"/>
      <c r="QSU505" s="755"/>
      <c r="QSV505" s="755"/>
      <c r="QSW505" s="755"/>
      <c r="QSX505" s="755"/>
      <c r="QSY505" s="755"/>
      <c r="QSZ505" s="755"/>
      <c r="QTA505" s="755"/>
      <c r="QTB505" s="755"/>
      <c r="QTC505" s="755"/>
      <c r="QTD505" s="755"/>
      <c r="QTE505" s="755"/>
      <c r="QTF505" s="755"/>
      <c r="QTG505" s="755"/>
      <c r="QTH505" s="755"/>
      <c r="QTI505" s="755"/>
      <c r="QTJ505" s="755"/>
      <c r="QTK505" s="755"/>
      <c r="QTL505" s="755"/>
      <c r="QTM505" s="755"/>
      <c r="QTN505" s="755"/>
      <c r="QTO505" s="755"/>
      <c r="QTP505" s="755"/>
      <c r="QTQ505" s="755"/>
      <c r="QTR505" s="755"/>
      <c r="QTS505" s="755"/>
      <c r="QTT505" s="755"/>
      <c r="QTU505" s="755"/>
      <c r="QTV505" s="755"/>
      <c r="QTW505" s="755"/>
      <c r="QTX505" s="755"/>
      <c r="QTY505" s="755"/>
      <c r="QTZ505" s="755"/>
      <c r="QUA505" s="755"/>
      <c r="QUB505" s="755"/>
      <c r="QUC505" s="755"/>
      <c r="QUD505" s="755"/>
      <c r="QUE505" s="755"/>
      <c r="QUF505" s="755"/>
      <c r="QUG505" s="755"/>
      <c r="QUH505" s="755"/>
      <c r="QUI505" s="755"/>
      <c r="QUJ505" s="755"/>
      <c r="QUK505" s="755"/>
      <c r="QUL505" s="755"/>
      <c r="QUM505" s="755"/>
      <c r="QUN505" s="755"/>
      <c r="QUO505" s="755"/>
      <c r="QUP505" s="755"/>
      <c r="QUQ505" s="755"/>
      <c r="QUR505" s="755"/>
      <c r="QUS505" s="755"/>
      <c r="QUT505" s="755"/>
      <c r="QUU505" s="755"/>
      <c r="QUV505" s="755"/>
      <c r="QUW505" s="755"/>
      <c r="QUX505" s="755"/>
      <c r="QUY505" s="755"/>
      <c r="QUZ505" s="755"/>
      <c r="QVA505" s="755"/>
      <c r="QVB505" s="755"/>
      <c r="QVC505" s="755"/>
      <c r="QVD505" s="755"/>
      <c r="QVE505" s="755"/>
      <c r="QVF505" s="755"/>
      <c r="QVG505" s="755"/>
      <c r="QVH505" s="755"/>
      <c r="QVI505" s="755"/>
      <c r="QVJ505" s="755"/>
      <c r="QVK505" s="755"/>
      <c r="QVL505" s="755"/>
      <c r="QVM505" s="755"/>
      <c r="QVN505" s="755"/>
      <c r="QVO505" s="755"/>
      <c r="QVP505" s="755"/>
      <c r="QVQ505" s="755"/>
      <c r="QVR505" s="755"/>
      <c r="QVS505" s="755"/>
      <c r="QVT505" s="755"/>
      <c r="QVU505" s="755"/>
      <c r="QVV505" s="755"/>
      <c r="QVW505" s="755"/>
      <c r="QVX505" s="755"/>
      <c r="QVY505" s="755"/>
      <c r="QVZ505" s="755"/>
      <c r="QWA505" s="755"/>
      <c r="QWB505" s="755"/>
      <c r="QWC505" s="755"/>
      <c r="QWD505" s="755"/>
      <c r="QWE505" s="755"/>
      <c r="QWF505" s="755"/>
      <c r="QWG505" s="755"/>
      <c r="QWH505" s="755"/>
      <c r="QWI505" s="755"/>
      <c r="QWJ505" s="755"/>
      <c r="QWK505" s="755"/>
      <c r="QWL505" s="755"/>
      <c r="QWM505" s="755"/>
      <c r="QWN505" s="755"/>
      <c r="QWO505" s="755"/>
      <c r="QWP505" s="755"/>
      <c r="QWQ505" s="755"/>
      <c r="QWR505" s="755"/>
      <c r="QWS505" s="755"/>
      <c r="QWT505" s="755"/>
      <c r="QWU505" s="755"/>
      <c r="QWV505" s="755"/>
      <c r="QWW505" s="755"/>
      <c r="QWX505" s="755"/>
      <c r="QWY505" s="755"/>
      <c r="QWZ505" s="755"/>
      <c r="QXA505" s="755"/>
      <c r="QXB505" s="755"/>
      <c r="QXC505" s="755"/>
      <c r="QXD505" s="755"/>
      <c r="QXE505" s="755"/>
      <c r="QXF505" s="755"/>
      <c r="QXG505" s="755"/>
      <c r="QXH505" s="755"/>
      <c r="QXI505" s="755"/>
      <c r="QXJ505" s="755"/>
      <c r="QXK505" s="755"/>
      <c r="QXL505" s="755"/>
      <c r="QXM505" s="755"/>
      <c r="QXN505" s="755"/>
      <c r="QXO505" s="755"/>
      <c r="QXP505" s="755"/>
      <c r="QXQ505" s="755"/>
      <c r="QXR505" s="755"/>
      <c r="QXS505" s="755"/>
      <c r="QXT505" s="755"/>
      <c r="QXU505" s="755"/>
      <c r="QXV505" s="755"/>
      <c r="QXW505" s="755"/>
      <c r="QXX505" s="755"/>
      <c r="QXY505" s="755"/>
      <c r="QXZ505" s="755"/>
      <c r="QYA505" s="755"/>
      <c r="QYB505" s="755"/>
      <c r="QYC505" s="755"/>
      <c r="QYD505" s="755"/>
      <c r="QYE505" s="755"/>
      <c r="QYF505" s="755"/>
      <c r="QYG505" s="755"/>
      <c r="QYH505" s="755"/>
      <c r="QYI505" s="755"/>
      <c r="QYJ505" s="755"/>
      <c r="QYK505" s="755"/>
      <c r="QYL505" s="755"/>
      <c r="QYM505" s="755"/>
      <c r="QYN505" s="755"/>
      <c r="QYO505" s="755"/>
      <c r="QYP505" s="755"/>
      <c r="QYQ505" s="755"/>
      <c r="QYR505" s="755"/>
      <c r="QYS505" s="755"/>
      <c r="QYT505" s="755"/>
      <c r="QYU505" s="755"/>
      <c r="QYV505" s="755"/>
      <c r="QYW505" s="755"/>
      <c r="QYX505" s="755"/>
      <c r="QYY505" s="755"/>
      <c r="QYZ505" s="755"/>
      <c r="QZA505" s="755"/>
      <c r="QZB505" s="755"/>
      <c r="QZC505" s="755"/>
      <c r="QZD505" s="755"/>
      <c r="QZE505" s="755"/>
      <c r="QZF505" s="755"/>
      <c r="QZG505" s="755"/>
      <c r="QZH505" s="755"/>
      <c r="QZI505" s="755"/>
      <c r="QZJ505" s="755"/>
      <c r="QZK505" s="755"/>
      <c r="QZL505" s="755"/>
      <c r="QZM505" s="755"/>
      <c r="QZN505" s="755"/>
      <c r="QZO505" s="755"/>
      <c r="QZP505" s="755"/>
      <c r="QZQ505" s="755"/>
      <c r="QZR505" s="755"/>
      <c r="QZS505" s="755"/>
      <c r="QZT505" s="755"/>
      <c r="QZU505" s="755"/>
      <c r="QZV505" s="755"/>
      <c r="QZW505" s="755"/>
      <c r="QZX505" s="755"/>
      <c r="QZY505" s="755"/>
      <c r="QZZ505" s="755"/>
      <c r="RAA505" s="755"/>
      <c r="RAB505" s="755"/>
      <c r="RAC505" s="755"/>
      <c r="RAD505" s="755"/>
      <c r="RAE505" s="755"/>
      <c r="RAF505" s="755"/>
      <c r="RAG505" s="755"/>
      <c r="RAH505" s="755"/>
      <c r="RAI505" s="755"/>
      <c r="RAJ505" s="755"/>
      <c r="RAK505" s="755"/>
      <c r="RAL505" s="755"/>
      <c r="RAM505" s="755"/>
      <c r="RAN505" s="755"/>
      <c r="RAO505" s="755"/>
      <c r="RAP505" s="755"/>
      <c r="RAQ505" s="755"/>
      <c r="RAR505" s="755"/>
      <c r="RAS505" s="755"/>
      <c r="RAT505" s="755"/>
      <c r="RAU505" s="755"/>
      <c r="RAV505" s="755"/>
      <c r="RAW505" s="755"/>
      <c r="RAX505" s="755"/>
      <c r="RAY505" s="755"/>
      <c r="RAZ505" s="755"/>
      <c r="RBA505" s="755"/>
      <c r="RBB505" s="755"/>
      <c r="RBC505" s="755"/>
      <c r="RBD505" s="755"/>
      <c r="RBE505" s="755"/>
      <c r="RBF505" s="755"/>
      <c r="RBG505" s="755"/>
      <c r="RBH505" s="755"/>
      <c r="RBI505" s="755"/>
      <c r="RBJ505" s="755"/>
      <c r="RBK505" s="755"/>
      <c r="RBL505" s="755"/>
      <c r="RBM505" s="755"/>
      <c r="RBN505" s="755"/>
      <c r="RBO505" s="755"/>
      <c r="RBP505" s="755"/>
      <c r="RBQ505" s="755"/>
      <c r="RBR505" s="755"/>
      <c r="RBS505" s="755"/>
      <c r="RBT505" s="755"/>
      <c r="RBU505" s="755"/>
      <c r="RBV505" s="755"/>
      <c r="RBW505" s="755"/>
      <c r="RBX505" s="755"/>
      <c r="RBY505" s="755"/>
      <c r="RBZ505" s="755"/>
      <c r="RCA505" s="755"/>
      <c r="RCB505" s="755"/>
      <c r="RCC505" s="755"/>
      <c r="RCD505" s="755"/>
      <c r="RCE505" s="755"/>
      <c r="RCF505" s="755"/>
      <c r="RCG505" s="755"/>
      <c r="RCH505" s="755"/>
      <c r="RCI505" s="755"/>
      <c r="RCJ505" s="755"/>
      <c r="RCK505" s="755"/>
      <c r="RCL505" s="755"/>
      <c r="RCM505" s="755"/>
      <c r="RCN505" s="755"/>
      <c r="RCO505" s="755"/>
      <c r="RCP505" s="755"/>
      <c r="RCQ505" s="755"/>
      <c r="RCR505" s="755"/>
      <c r="RCS505" s="755"/>
      <c r="RCT505" s="755"/>
      <c r="RCU505" s="755"/>
      <c r="RCV505" s="755"/>
      <c r="RCW505" s="755"/>
      <c r="RCX505" s="755"/>
      <c r="RCY505" s="755"/>
      <c r="RCZ505" s="755"/>
      <c r="RDA505" s="755"/>
      <c r="RDB505" s="755"/>
      <c r="RDC505" s="755"/>
      <c r="RDD505" s="755"/>
      <c r="RDE505" s="755"/>
      <c r="RDF505" s="755"/>
      <c r="RDG505" s="755"/>
      <c r="RDH505" s="755"/>
      <c r="RDI505" s="755"/>
      <c r="RDJ505" s="755"/>
      <c r="RDK505" s="755"/>
      <c r="RDL505" s="755"/>
      <c r="RDM505" s="755"/>
      <c r="RDN505" s="755"/>
      <c r="RDO505" s="755"/>
      <c r="RDP505" s="755"/>
      <c r="RDQ505" s="755"/>
      <c r="RDR505" s="755"/>
      <c r="RDS505" s="755"/>
      <c r="RDT505" s="755"/>
      <c r="RDU505" s="755"/>
      <c r="RDV505" s="755"/>
      <c r="RDW505" s="755"/>
      <c r="RDX505" s="755"/>
      <c r="RDY505" s="755"/>
      <c r="RDZ505" s="755"/>
      <c r="REA505" s="755"/>
      <c r="REB505" s="755"/>
      <c r="REC505" s="755"/>
      <c r="RED505" s="755"/>
      <c r="REE505" s="755"/>
      <c r="REF505" s="755"/>
      <c r="REG505" s="755"/>
      <c r="REH505" s="755"/>
      <c r="REI505" s="755"/>
      <c r="REJ505" s="755"/>
      <c r="REK505" s="755"/>
      <c r="REL505" s="755"/>
      <c r="REM505" s="755"/>
      <c r="REN505" s="755"/>
      <c r="REO505" s="755"/>
      <c r="REP505" s="755"/>
      <c r="REQ505" s="755"/>
      <c r="RER505" s="755"/>
      <c r="RES505" s="755"/>
      <c r="RET505" s="755"/>
      <c r="REU505" s="755"/>
      <c r="REV505" s="755"/>
      <c r="REW505" s="755"/>
      <c r="REX505" s="755"/>
      <c r="REY505" s="755"/>
      <c r="REZ505" s="755"/>
      <c r="RFA505" s="755"/>
      <c r="RFB505" s="755"/>
      <c r="RFC505" s="755"/>
      <c r="RFD505" s="755"/>
      <c r="RFE505" s="755"/>
      <c r="RFF505" s="755"/>
      <c r="RFG505" s="755"/>
      <c r="RFH505" s="755"/>
      <c r="RFI505" s="755"/>
      <c r="RFJ505" s="755"/>
      <c r="RFK505" s="755"/>
      <c r="RFL505" s="755"/>
      <c r="RFM505" s="755"/>
      <c r="RFN505" s="755"/>
      <c r="RFO505" s="755"/>
      <c r="RFP505" s="755"/>
      <c r="RFQ505" s="755"/>
      <c r="RFR505" s="755"/>
      <c r="RFS505" s="755"/>
      <c r="RFT505" s="755"/>
      <c r="RFU505" s="755"/>
      <c r="RFV505" s="755"/>
      <c r="RFW505" s="755"/>
      <c r="RFX505" s="755"/>
      <c r="RFY505" s="755"/>
      <c r="RFZ505" s="755"/>
      <c r="RGA505" s="755"/>
      <c r="RGB505" s="755"/>
      <c r="RGC505" s="755"/>
      <c r="RGD505" s="755"/>
      <c r="RGE505" s="755"/>
      <c r="RGF505" s="755"/>
      <c r="RGG505" s="755"/>
      <c r="RGH505" s="755"/>
      <c r="RGI505" s="755"/>
      <c r="RGJ505" s="755"/>
      <c r="RGK505" s="755"/>
      <c r="RGL505" s="755"/>
      <c r="RGM505" s="755"/>
      <c r="RGN505" s="755"/>
      <c r="RGO505" s="755"/>
      <c r="RGP505" s="755"/>
      <c r="RGQ505" s="755"/>
      <c r="RGR505" s="755"/>
      <c r="RGS505" s="755"/>
      <c r="RGT505" s="755"/>
      <c r="RGU505" s="755"/>
      <c r="RGV505" s="755"/>
      <c r="RGW505" s="755"/>
      <c r="RGX505" s="755"/>
      <c r="RGY505" s="755"/>
      <c r="RGZ505" s="755"/>
      <c r="RHA505" s="755"/>
      <c r="RHB505" s="755"/>
      <c r="RHC505" s="755"/>
      <c r="RHD505" s="755"/>
      <c r="RHE505" s="755"/>
      <c r="RHF505" s="755"/>
      <c r="RHG505" s="755"/>
      <c r="RHH505" s="755"/>
      <c r="RHI505" s="755"/>
      <c r="RHJ505" s="755"/>
      <c r="RHK505" s="755"/>
      <c r="RHL505" s="755"/>
      <c r="RHM505" s="755"/>
      <c r="RHN505" s="755"/>
      <c r="RHO505" s="755"/>
      <c r="RHP505" s="755"/>
      <c r="RHQ505" s="755"/>
      <c r="RHR505" s="755"/>
      <c r="RHS505" s="755"/>
      <c r="RHT505" s="755"/>
      <c r="RHU505" s="755"/>
      <c r="RHV505" s="755"/>
      <c r="RHW505" s="755"/>
      <c r="RHX505" s="755"/>
      <c r="RHY505" s="755"/>
      <c r="RHZ505" s="755"/>
      <c r="RIA505" s="755"/>
      <c r="RIB505" s="755"/>
      <c r="RIC505" s="755"/>
      <c r="RID505" s="755"/>
      <c r="RIE505" s="755"/>
      <c r="RIF505" s="755"/>
      <c r="RIG505" s="755"/>
      <c r="RIH505" s="755"/>
      <c r="RII505" s="755"/>
      <c r="RIJ505" s="755"/>
      <c r="RIK505" s="755"/>
      <c r="RIL505" s="755"/>
      <c r="RIM505" s="755"/>
      <c r="RIN505" s="755"/>
      <c r="RIO505" s="755"/>
      <c r="RIP505" s="755"/>
      <c r="RIQ505" s="755"/>
      <c r="RIR505" s="755"/>
      <c r="RIS505" s="755"/>
      <c r="RIT505" s="755"/>
      <c r="RIU505" s="755"/>
      <c r="RIV505" s="755"/>
      <c r="RIW505" s="755"/>
      <c r="RIX505" s="755"/>
      <c r="RIY505" s="755"/>
      <c r="RIZ505" s="755"/>
      <c r="RJA505" s="755"/>
      <c r="RJB505" s="755"/>
      <c r="RJC505" s="755"/>
      <c r="RJD505" s="755"/>
      <c r="RJE505" s="755"/>
      <c r="RJF505" s="755"/>
      <c r="RJG505" s="755"/>
      <c r="RJH505" s="755"/>
      <c r="RJI505" s="755"/>
      <c r="RJJ505" s="755"/>
      <c r="RJK505" s="755"/>
      <c r="RJL505" s="755"/>
      <c r="RJM505" s="755"/>
      <c r="RJN505" s="755"/>
      <c r="RJO505" s="755"/>
      <c r="RJP505" s="755"/>
      <c r="RJQ505" s="755"/>
      <c r="RJR505" s="755"/>
      <c r="RJS505" s="755"/>
      <c r="RJT505" s="755"/>
      <c r="RJU505" s="755"/>
      <c r="RJV505" s="755"/>
      <c r="RJW505" s="755"/>
      <c r="RJX505" s="755"/>
      <c r="RJY505" s="755"/>
      <c r="RJZ505" s="755"/>
      <c r="RKA505" s="755"/>
      <c r="RKB505" s="755"/>
      <c r="RKC505" s="755"/>
      <c r="RKD505" s="755"/>
      <c r="RKE505" s="755"/>
      <c r="RKF505" s="755"/>
      <c r="RKG505" s="755"/>
      <c r="RKH505" s="755"/>
      <c r="RKI505" s="755"/>
      <c r="RKJ505" s="755"/>
      <c r="RKK505" s="755"/>
      <c r="RKL505" s="755"/>
      <c r="RKM505" s="755"/>
      <c r="RKN505" s="755"/>
      <c r="RKO505" s="755"/>
      <c r="RKP505" s="755"/>
      <c r="RKQ505" s="755"/>
      <c r="RKR505" s="755"/>
      <c r="RKS505" s="755"/>
      <c r="RKT505" s="755"/>
      <c r="RKU505" s="755"/>
      <c r="RKV505" s="755"/>
      <c r="RKW505" s="755"/>
      <c r="RKX505" s="755"/>
      <c r="RKY505" s="755"/>
      <c r="RKZ505" s="755"/>
      <c r="RLA505" s="755"/>
      <c r="RLB505" s="755"/>
      <c r="RLC505" s="755"/>
      <c r="RLD505" s="755"/>
      <c r="RLE505" s="755"/>
      <c r="RLF505" s="755"/>
      <c r="RLG505" s="755"/>
      <c r="RLH505" s="755"/>
      <c r="RLI505" s="755"/>
      <c r="RLJ505" s="755"/>
      <c r="RLK505" s="755"/>
      <c r="RLL505" s="755"/>
      <c r="RLM505" s="755"/>
      <c r="RLN505" s="755"/>
      <c r="RLO505" s="755"/>
      <c r="RLP505" s="755"/>
      <c r="RLQ505" s="755"/>
      <c r="RLR505" s="755"/>
      <c r="RLS505" s="755"/>
      <c r="RLT505" s="755"/>
      <c r="RLU505" s="755"/>
      <c r="RLV505" s="755"/>
      <c r="RLW505" s="755"/>
      <c r="RLX505" s="755"/>
      <c r="RLY505" s="755"/>
      <c r="RLZ505" s="755"/>
      <c r="RMA505" s="755"/>
      <c r="RMB505" s="755"/>
      <c r="RMC505" s="755"/>
      <c r="RMD505" s="755"/>
      <c r="RME505" s="755"/>
      <c r="RMF505" s="755"/>
      <c r="RMG505" s="755"/>
      <c r="RMH505" s="755"/>
      <c r="RMI505" s="755"/>
      <c r="RMJ505" s="755"/>
      <c r="RMK505" s="755"/>
      <c r="RML505" s="755"/>
      <c r="RMM505" s="755"/>
      <c r="RMN505" s="755"/>
      <c r="RMO505" s="755"/>
      <c r="RMP505" s="755"/>
      <c r="RMQ505" s="755"/>
      <c r="RMR505" s="755"/>
      <c r="RMS505" s="755"/>
      <c r="RMT505" s="755"/>
      <c r="RMU505" s="755"/>
      <c r="RMV505" s="755"/>
      <c r="RMW505" s="755"/>
      <c r="RMX505" s="755"/>
      <c r="RMY505" s="755"/>
      <c r="RMZ505" s="755"/>
      <c r="RNA505" s="755"/>
      <c r="RNB505" s="755"/>
      <c r="RNC505" s="755"/>
      <c r="RND505" s="755"/>
      <c r="RNE505" s="755"/>
      <c r="RNF505" s="755"/>
      <c r="RNG505" s="755"/>
      <c r="RNH505" s="755"/>
      <c r="RNI505" s="755"/>
      <c r="RNJ505" s="755"/>
      <c r="RNK505" s="755"/>
      <c r="RNL505" s="755"/>
      <c r="RNM505" s="755"/>
      <c r="RNN505" s="755"/>
      <c r="RNO505" s="755"/>
      <c r="RNP505" s="755"/>
      <c r="RNQ505" s="755"/>
      <c r="RNR505" s="755"/>
      <c r="RNS505" s="755"/>
      <c r="RNT505" s="755"/>
      <c r="RNU505" s="755"/>
      <c r="RNV505" s="755"/>
      <c r="RNW505" s="755"/>
      <c r="RNX505" s="755"/>
      <c r="RNY505" s="755"/>
      <c r="RNZ505" s="755"/>
      <c r="ROA505" s="755"/>
      <c r="ROB505" s="755"/>
      <c r="ROC505" s="755"/>
      <c r="ROD505" s="755"/>
      <c r="ROE505" s="755"/>
      <c r="ROF505" s="755"/>
      <c r="ROG505" s="755"/>
      <c r="ROH505" s="755"/>
      <c r="ROI505" s="755"/>
      <c r="ROJ505" s="755"/>
      <c r="ROK505" s="755"/>
      <c r="ROL505" s="755"/>
      <c r="ROM505" s="755"/>
      <c r="RON505" s="755"/>
      <c r="ROO505" s="755"/>
      <c r="ROP505" s="755"/>
      <c r="ROQ505" s="755"/>
      <c r="ROR505" s="755"/>
      <c r="ROS505" s="755"/>
      <c r="ROT505" s="755"/>
      <c r="ROU505" s="755"/>
      <c r="ROV505" s="755"/>
      <c r="ROW505" s="755"/>
      <c r="ROX505" s="755"/>
      <c r="ROY505" s="755"/>
      <c r="ROZ505" s="755"/>
      <c r="RPA505" s="755"/>
      <c r="RPB505" s="755"/>
      <c r="RPC505" s="755"/>
      <c r="RPD505" s="755"/>
      <c r="RPE505" s="755"/>
      <c r="RPF505" s="755"/>
      <c r="RPG505" s="755"/>
      <c r="RPH505" s="755"/>
      <c r="RPI505" s="755"/>
      <c r="RPJ505" s="755"/>
      <c r="RPK505" s="755"/>
      <c r="RPL505" s="755"/>
      <c r="RPM505" s="755"/>
      <c r="RPN505" s="755"/>
      <c r="RPO505" s="755"/>
      <c r="RPP505" s="755"/>
      <c r="RPQ505" s="755"/>
      <c r="RPR505" s="755"/>
      <c r="RPS505" s="755"/>
      <c r="RPT505" s="755"/>
      <c r="RPU505" s="755"/>
      <c r="RPV505" s="755"/>
      <c r="RPW505" s="755"/>
      <c r="RPX505" s="755"/>
      <c r="RPY505" s="755"/>
      <c r="RPZ505" s="755"/>
      <c r="RQA505" s="755"/>
      <c r="RQB505" s="755"/>
      <c r="RQC505" s="755"/>
      <c r="RQD505" s="755"/>
      <c r="RQE505" s="755"/>
      <c r="RQF505" s="755"/>
      <c r="RQG505" s="755"/>
      <c r="RQH505" s="755"/>
      <c r="RQI505" s="755"/>
      <c r="RQJ505" s="755"/>
      <c r="RQK505" s="755"/>
      <c r="RQL505" s="755"/>
      <c r="RQM505" s="755"/>
      <c r="RQN505" s="755"/>
      <c r="RQO505" s="755"/>
      <c r="RQP505" s="755"/>
      <c r="RQQ505" s="755"/>
      <c r="RQR505" s="755"/>
      <c r="RQS505" s="755"/>
      <c r="RQT505" s="755"/>
      <c r="RQU505" s="755"/>
      <c r="RQV505" s="755"/>
      <c r="RQW505" s="755"/>
      <c r="RQX505" s="755"/>
      <c r="RQY505" s="755"/>
      <c r="RQZ505" s="755"/>
      <c r="RRA505" s="755"/>
      <c r="RRB505" s="755"/>
      <c r="RRC505" s="755"/>
      <c r="RRD505" s="755"/>
      <c r="RRE505" s="755"/>
      <c r="RRF505" s="755"/>
      <c r="RRG505" s="755"/>
      <c r="RRH505" s="755"/>
      <c r="RRI505" s="755"/>
      <c r="RRJ505" s="755"/>
      <c r="RRK505" s="755"/>
      <c r="RRL505" s="755"/>
      <c r="RRM505" s="755"/>
      <c r="RRN505" s="755"/>
      <c r="RRO505" s="755"/>
      <c r="RRP505" s="755"/>
      <c r="RRQ505" s="755"/>
      <c r="RRR505" s="755"/>
      <c r="RRS505" s="755"/>
      <c r="RRT505" s="755"/>
      <c r="RRU505" s="755"/>
      <c r="RRV505" s="755"/>
      <c r="RRW505" s="755"/>
      <c r="RRX505" s="755"/>
      <c r="RRY505" s="755"/>
      <c r="RRZ505" s="755"/>
      <c r="RSA505" s="755"/>
      <c r="RSB505" s="755"/>
      <c r="RSC505" s="755"/>
      <c r="RSD505" s="755"/>
      <c r="RSE505" s="755"/>
      <c r="RSF505" s="755"/>
      <c r="RSG505" s="755"/>
      <c r="RSH505" s="755"/>
      <c r="RSI505" s="755"/>
      <c r="RSJ505" s="755"/>
      <c r="RSK505" s="755"/>
      <c r="RSL505" s="755"/>
      <c r="RSM505" s="755"/>
      <c r="RSN505" s="755"/>
      <c r="RSO505" s="755"/>
      <c r="RSP505" s="755"/>
      <c r="RSQ505" s="755"/>
      <c r="RSR505" s="755"/>
      <c r="RSS505" s="755"/>
      <c r="RST505" s="755"/>
      <c r="RSU505" s="755"/>
      <c r="RSV505" s="755"/>
      <c r="RSW505" s="755"/>
      <c r="RSX505" s="755"/>
      <c r="RSY505" s="755"/>
      <c r="RSZ505" s="755"/>
      <c r="RTA505" s="755"/>
      <c r="RTB505" s="755"/>
      <c r="RTC505" s="755"/>
      <c r="RTD505" s="755"/>
      <c r="RTE505" s="755"/>
      <c r="RTF505" s="755"/>
      <c r="RTG505" s="755"/>
      <c r="RTH505" s="755"/>
      <c r="RTI505" s="755"/>
      <c r="RTJ505" s="755"/>
      <c r="RTK505" s="755"/>
      <c r="RTL505" s="755"/>
      <c r="RTM505" s="755"/>
      <c r="RTN505" s="755"/>
      <c r="RTO505" s="755"/>
      <c r="RTP505" s="755"/>
      <c r="RTQ505" s="755"/>
      <c r="RTR505" s="755"/>
      <c r="RTS505" s="755"/>
      <c r="RTT505" s="755"/>
      <c r="RTU505" s="755"/>
      <c r="RTV505" s="755"/>
      <c r="RTW505" s="755"/>
      <c r="RTX505" s="755"/>
      <c r="RTY505" s="755"/>
      <c r="RTZ505" s="755"/>
      <c r="RUA505" s="755"/>
      <c r="RUB505" s="755"/>
      <c r="RUC505" s="755"/>
      <c r="RUD505" s="755"/>
      <c r="RUE505" s="755"/>
      <c r="RUF505" s="755"/>
      <c r="RUG505" s="755"/>
      <c r="RUH505" s="755"/>
      <c r="RUI505" s="755"/>
      <c r="RUJ505" s="755"/>
      <c r="RUK505" s="755"/>
      <c r="RUL505" s="755"/>
      <c r="RUM505" s="755"/>
      <c r="RUN505" s="755"/>
      <c r="RUO505" s="755"/>
      <c r="RUP505" s="755"/>
      <c r="RUQ505" s="755"/>
      <c r="RUR505" s="755"/>
      <c r="RUS505" s="755"/>
      <c r="RUT505" s="755"/>
      <c r="RUU505" s="755"/>
      <c r="RUV505" s="755"/>
      <c r="RUW505" s="755"/>
      <c r="RUX505" s="755"/>
      <c r="RUY505" s="755"/>
      <c r="RUZ505" s="755"/>
      <c r="RVA505" s="755"/>
      <c r="RVB505" s="755"/>
      <c r="RVC505" s="755"/>
      <c r="RVD505" s="755"/>
      <c r="RVE505" s="755"/>
      <c r="RVF505" s="755"/>
      <c r="RVG505" s="755"/>
      <c r="RVH505" s="755"/>
      <c r="RVI505" s="755"/>
      <c r="RVJ505" s="755"/>
      <c r="RVK505" s="755"/>
      <c r="RVL505" s="755"/>
      <c r="RVM505" s="755"/>
      <c r="RVN505" s="755"/>
      <c r="RVO505" s="755"/>
      <c r="RVP505" s="755"/>
      <c r="RVQ505" s="755"/>
      <c r="RVR505" s="755"/>
      <c r="RVS505" s="755"/>
      <c r="RVT505" s="755"/>
      <c r="RVU505" s="755"/>
      <c r="RVV505" s="755"/>
      <c r="RVW505" s="755"/>
      <c r="RVX505" s="755"/>
      <c r="RVY505" s="755"/>
      <c r="RVZ505" s="755"/>
      <c r="RWA505" s="755"/>
      <c r="RWB505" s="755"/>
      <c r="RWC505" s="755"/>
      <c r="RWD505" s="755"/>
      <c r="RWE505" s="755"/>
      <c r="RWF505" s="755"/>
      <c r="RWG505" s="755"/>
      <c r="RWH505" s="755"/>
      <c r="RWI505" s="755"/>
      <c r="RWJ505" s="755"/>
      <c r="RWK505" s="755"/>
      <c r="RWL505" s="755"/>
      <c r="RWM505" s="755"/>
      <c r="RWN505" s="755"/>
      <c r="RWO505" s="755"/>
      <c r="RWP505" s="755"/>
      <c r="RWQ505" s="755"/>
      <c r="RWR505" s="755"/>
      <c r="RWS505" s="755"/>
      <c r="RWT505" s="755"/>
      <c r="RWU505" s="755"/>
      <c r="RWV505" s="755"/>
      <c r="RWW505" s="755"/>
      <c r="RWX505" s="755"/>
      <c r="RWY505" s="755"/>
      <c r="RWZ505" s="755"/>
      <c r="RXA505" s="755"/>
      <c r="RXB505" s="755"/>
      <c r="RXC505" s="755"/>
      <c r="RXD505" s="755"/>
      <c r="RXE505" s="755"/>
      <c r="RXF505" s="755"/>
      <c r="RXG505" s="755"/>
      <c r="RXH505" s="755"/>
      <c r="RXI505" s="755"/>
      <c r="RXJ505" s="755"/>
      <c r="RXK505" s="755"/>
      <c r="RXL505" s="755"/>
      <c r="RXM505" s="755"/>
      <c r="RXN505" s="755"/>
      <c r="RXO505" s="755"/>
      <c r="RXP505" s="755"/>
      <c r="RXQ505" s="755"/>
      <c r="RXR505" s="755"/>
      <c r="RXS505" s="755"/>
      <c r="RXT505" s="755"/>
      <c r="RXU505" s="755"/>
      <c r="RXV505" s="755"/>
      <c r="RXW505" s="755"/>
      <c r="RXX505" s="755"/>
      <c r="RXY505" s="755"/>
      <c r="RXZ505" s="755"/>
      <c r="RYA505" s="755"/>
      <c r="RYB505" s="755"/>
      <c r="RYC505" s="755"/>
      <c r="RYD505" s="755"/>
      <c r="RYE505" s="755"/>
      <c r="RYF505" s="755"/>
      <c r="RYG505" s="755"/>
      <c r="RYH505" s="755"/>
      <c r="RYI505" s="755"/>
      <c r="RYJ505" s="755"/>
      <c r="RYK505" s="755"/>
      <c r="RYL505" s="755"/>
      <c r="RYM505" s="755"/>
      <c r="RYN505" s="755"/>
      <c r="RYO505" s="755"/>
      <c r="RYP505" s="755"/>
      <c r="RYQ505" s="755"/>
      <c r="RYR505" s="755"/>
      <c r="RYS505" s="755"/>
      <c r="RYT505" s="755"/>
      <c r="RYU505" s="755"/>
      <c r="RYV505" s="755"/>
      <c r="RYW505" s="755"/>
      <c r="RYX505" s="755"/>
      <c r="RYY505" s="755"/>
      <c r="RYZ505" s="755"/>
      <c r="RZA505" s="755"/>
      <c r="RZB505" s="755"/>
      <c r="RZC505" s="755"/>
      <c r="RZD505" s="755"/>
      <c r="RZE505" s="755"/>
      <c r="RZF505" s="755"/>
      <c r="RZG505" s="755"/>
      <c r="RZH505" s="755"/>
      <c r="RZI505" s="755"/>
      <c r="RZJ505" s="755"/>
      <c r="RZK505" s="755"/>
      <c r="RZL505" s="755"/>
      <c r="RZM505" s="755"/>
      <c r="RZN505" s="755"/>
      <c r="RZO505" s="755"/>
      <c r="RZP505" s="755"/>
      <c r="RZQ505" s="755"/>
      <c r="RZR505" s="755"/>
      <c r="RZS505" s="755"/>
      <c r="RZT505" s="755"/>
      <c r="RZU505" s="755"/>
      <c r="RZV505" s="755"/>
      <c r="RZW505" s="755"/>
      <c r="RZX505" s="755"/>
      <c r="RZY505" s="755"/>
      <c r="RZZ505" s="755"/>
      <c r="SAA505" s="755"/>
      <c r="SAB505" s="755"/>
      <c r="SAC505" s="755"/>
      <c r="SAD505" s="755"/>
      <c r="SAE505" s="755"/>
      <c r="SAF505" s="755"/>
      <c r="SAG505" s="755"/>
      <c r="SAH505" s="755"/>
      <c r="SAI505" s="755"/>
      <c r="SAJ505" s="755"/>
      <c r="SAK505" s="755"/>
      <c r="SAL505" s="755"/>
      <c r="SAM505" s="755"/>
      <c r="SAN505" s="755"/>
      <c r="SAO505" s="755"/>
      <c r="SAP505" s="755"/>
      <c r="SAQ505" s="755"/>
      <c r="SAR505" s="755"/>
      <c r="SAS505" s="755"/>
      <c r="SAT505" s="755"/>
      <c r="SAU505" s="755"/>
      <c r="SAV505" s="755"/>
      <c r="SAW505" s="755"/>
      <c r="SAX505" s="755"/>
      <c r="SAY505" s="755"/>
      <c r="SAZ505" s="755"/>
      <c r="SBA505" s="755"/>
      <c r="SBB505" s="755"/>
      <c r="SBC505" s="755"/>
      <c r="SBD505" s="755"/>
      <c r="SBE505" s="755"/>
      <c r="SBF505" s="755"/>
      <c r="SBG505" s="755"/>
      <c r="SBH505" s="755"/>
      <c r="SBI505" s="755"/>
      <c r="SBJ505" s="755"/>
      <c r="SBK505" s="755"/>
      <c r="SBL505" s="755"/>
      <c r="SBM505" s="755"/>
      <c r="SBN505" s="755"/>
      <c r="SBO505" s="755"/>
      <c r="SBP505" s="755"/>
      <c r="SBQ505" s="755"/>
      <c r="SBR505" s="755"/>
      <c r="SBS505" s="755"/>
      <c r="SBT505" s="755"/>
      <c r="SBU505" s="755"/>
      <c r="SBV505" s="755"/>
      <c r="SBW505" s="755"/>
      <c r="SBX505" s="755"/>
      <c r="SBY505" s="755"/>
      <c r="SBZ505" s="755"/>
      <c r="SCA505" s="755"/>
      <c r="SCB505" s="755"/>
      <c r="SCC505" s="755"/>
      <c r="SCD505" s="755"/>
      <c r="SCE505" s="755"/>
      <c r="SCF505" s="755"/>
      <c r="SCG505" s="755"/>
      <c r="SCH505" s="755"/>
      <c r="SCI505" s="755"/>
      <c r="SCJ505" s="755"/>
      <c r="SCK505" s="755"/>
      <c r="SCL505" s="755"/>
      <c r="SCM505" s="755"/>
      <c r="SCN505" s="755"/>
      <c r="SCO505" s="755"/>
      <c r="SCP505" s="755"/>
      <c r="SCQ505" s="755"/>
      <c r="SCR505" s="755"/>
      <c r="SCS505" s="755"/>
      <c r="SCT505" s="755"/>
      <c r="SCU505" s="755"/>
      <c r="SCV505" s="755"/>
      <c r="SCW505" s="755"/>
      <c r="SCX505" s="755"/>
      <c r="SCY505" s="755"/>
      <c r="SCZ505" s="755"/>
      <c r="SDA505" s="755"/>
      <c r="SDB505" s="755"/>
      <c r="SDC505" s="755"/>
      <c r="SDD505" s="755"/>
      <c r="SDE505" s="755"/>
      <c r="SDF505" s="755"/>
      <c r="SDG505" s="755"/>
      <c r="SDH505" s="755"/>
      <c r="SDI505" s="755"/>
      <c r="SDJ505" s="755"/>
      <c r="SDK505" s="755"/>
      <c r="SDL505" s="755"/>
      <c r="SDM505" s="755"/>
      <c r="SDN505" s="755"/>
      <c r="SDO505" s="755"/>
      <c r="SDP505" s="755"/>
      <c r="SDQ505" s="755"/>
      <c r="SDR505" s="755"/>
      <c r="SDS505" s="755"/>
      <c r="SDT505" s="755"/>
      <c r="SDU505" s="755"/>
      <c r="SDV505" s="755"/>
      <c r="SDW505" s="755"/>
      <c r="SDX505" s="755"/>
      <c r="SDY505" s="755"/>
      <c r="SDZ505" s="755"/>
      <c r="SEA505" s="755"/>
      <c r="SEB505" s="755"/>
      <c r="SEC505" s="755"/>
      <c r="SED505" s="755"/>
      <c r="SEE505" s="755"/>
      <c r="SEF505" s="755"/>
      <c r="SEG505" s="755"/>
      <c r="SEH505" s="755"/>
      <c r="SEI505" s="755"/>
      <c r="SEJ505" s="755"/>
      <c r="SEK505" s="755"/>
      <c r="SEL505" s="755"/>
      <c r="SEM505" s="755"/>
      <c r="SEN505" s="755"/>
      <c r="SEO505" s="755"/>
      <c r="SEP505" s="755"/>
      <c r="SEQ505" s="755"/>
      <c r="SER505" s="755"/>
      <c r="SES505" s="755"/>
      <c r="SET505" s="755"/>
      <c r="SEU505" s="755"/>
      <c r="SEV505" s="755"/>
      <c r="SEW505" s="755"/>
      <c r="SEX505" s="755"/>
      <c r="SEY505" s="755"/>
      <c r="SEZ505" s="755"/>
      <c r="SFA505" s="755"/>
      <c r="SFB505" s="755"/>
      <c r="SFC505" s="755"/>
      <c r="SFD505" s="755"/>
      <c r="SFE505" s="755"/>
      <c r="SFF505" s="755"/>
      <c r="SFG505" s="755"/>
      <c r="SFH505" s="755"/>
      <c r="SFI505" s="755"/>
      <c r="SFJ505" s="755"/>
      <c r="SFK505" s="755"/>
      <c r="SFL505" s="755"/>
      <c r="SFM505" s="755"/>
      <c r="SFN505" s="755"/>
      <c r="SFO505" s="755"/>
      <c r="SFP505" s="755"/>
      <c r="SFQ505" s="755"/>
      <c r="SFR505" s="755"/>
      <c r="SFS505" s="755"/>
      <c r="SFT505" s="755"/>
      <c r="SFU505" s="755"/>
      <c r="SFV505" s="755"/>
      <c r="SFW505" s="755"/>
      <c r="SFX505" s="755"/>
      <c r="SFY505" s="755"/>
      <c r="SFZ505" s="755"/>
      <c r="SGA505" s="755"/>
      <c r="SGB505" s="755"/>
      <c r="SGC505" s="755"/>
      <c r="SGD505" s="755"/>
      <c r="SGE505" s="755"/>
      <c r="SGF505" s="755"/>
      <c r="SGG505" s="755"/>
      <c r="SGH505" s="755"/>
      <c r="SGI505" s="755"/>
      <c r="SGJ505" s="755"/>
      <c r="SGK505" s="755"/>
      <c r="SGL505" s="755"/>
      <c r="SGM505" s="755"/>
      <c r="SGN505" s="755"/>
      <c r="SGO505" s="755"/>
      <c r="SGP505" s="755"/>
      <c r="SGQ505" s="755"/>
      <c r="SGR505" s="755"/>
      <c r="SGS505" s="755"/>
      <c r="SGT505" s="755"/>
      <c r="SGU505" s="755"/>
      <c r="SGV505" s="755"/>
      <c r="SGW505" s="755"/>
      <c r="SGX505" s="755"/>
      <c r="SGY505" s="755"/>
      <c r="SGZ505" s="755"/>
      <c r="SHA505" s="755"/>
      <c r="SHB505" s="755"/>
      <c r="SHC505" s="755"/>
      <c r="SHD505" s="755"/>
      <c r="SHE505" s="755"/>
      <c r="SHF505" s="755"/>
      <c r="SHG505" s="755"/>
      <c r="SHH505" s="755"/>
      <c r="SHI505" s="755"/>
      <c r="SHJ505" s="755"/>
      <c r="SHK505" s="755"/>
      <c r="SHL505" s="755"/>
      <c r="SHM505" s="755"/>
      <c r="SHN505" s="755"/>
      <c r="SHO505" s="755"/>
      <c r="SHP505" s="755"/>
      <c r="SHQ505" s="755"/>
      <c r="SHR505" s="755"/>
      <c r="SHS505" s="755"/>
      <c r="SHT505" s="755"/>
      <c r="SHU505" s="755"/>
      <c r="SHV505" s="755"/>
      <c r="SHW505" s="755"/>
      <c r="SHX505" s="755"/>
      <c r="SHY505" s="755"/>
      <c r="SHZ505" s="755"/>
      <c r="SIA505" s="755"/>
      <c r="SIB505" s="755"/>
      <c r="SIC505" s="755"/>
      <c r="SID505" s="755"/>
      <c r="SIE505" s="755"/>
      <c r="SIF505" s="755"/>
      <c r="SIG505" s="755"/>
      <c r="SIH505" s="755"/>
      <c r="SII505" s="755"/>
      <c r="SIJ505" s="755"/>
      <c r="SIK505" s="755"/>
      <c r="SIL505" s="755"/>
      <c r="SIM505" s="755"/>
      <c r="SIN505" s="755"/>
      <c r="SIO505" s="755"/>
      <c r="SIP505" s="755"/>
      <c r="SIQ505" s="755"/>
      <c r="SIR505" s="755"/>
      <c r="SIS505" s="755"/>
      <c r="SIT505" s="755"/>
      <c r="SIU505" s="755"/>
      <c r="SIV505" s="755"/>
      <c r="SIW505" s="755"/>
      <c r="SIX505" s="755"/>
      <c r="SIY505" s="755"/>
      <c r="SIZ505" s="755"/>
      <c r="SJA505" s="755"/>
      <c r="SJB505" s="755"/>
      <c r="SJC505" s="755"/>
      <c r="SJD505" s="755"/>
      <c r="SJE505" s="755"/>
      <c r="SJF505" s="755"/>
      <c r="SJG505" s="755"/>
      <c r="SJH505" s="755"/>
      <c r="SJI505" s="755"/>
      <c r="SJJ505" s="755"/>
      <c r="SJK505" s="755"/>
      <c r="SJL505" s="755"/>
      <c r="SJM505" s="755"/>
      <c r="SJN505" s="755"/>
      <c r="SJO505" s="755"/>
      <c r="SJP505" s="755"/>
      <c r="SJQ505" s="755"/>
      <c r="SJR505" s="755"/>
      <c r="SJS505" s="755"/>
      <c r="SJT505" s="755"/>
      <c r="SJU505" s="755"/>
      <c r="SJV505" s="755"/>
      <c r="SJW505" s="755"/>
      <c r="SJX505" s="755"/>
      <c r="SJY505" s="755"/>
      <c r="SJZ505" s="755"/>
      <c r="SKA505" s="755"/>
      <c r="SKB505" s="755"/>
      <c r="SKC505" s="755"/>
      <c r="SKD505" s="755"/>
      <c r="SKE505" s="755"/>
      <c r="SKF505" s="755"/>
      <c r="SKG505" s="755"/>
      <c r="SKH505" s="755"/>
      <c r="SKI505" s="755"/>
      <c r="SKJ505" s="755"/>
      <c r="SKK505" s="755"/>
      <c r="SKL505" s="755"/>
      <c r="SKM505" s="755"/>
      <c r="SKN505" s="755"/>
      <c r="SKO505" s="755"/>
      <c r="SKP505" s="755"/>
      <c r="SKQ505" s="755"/>
      <c r="SKR505" s="755"/>
      <c r="SKS505" s="755"/>
      <c r="SKT505" s="755"/>
      <c r="SKU505" s="755"/>
      <c r="SKV505" s="755"/>
      <c r="SKW505" s="755"/>
      <c r="SKX505" s="755"/>
      <c r="SKY505" s="755"/>
      <c r="SKZ505" s="755"/>
      <c r="SLA505" s="755"/>
      <c r="SLB505" s="755"/>
      <c r="SLC505" s="755"/>
      <c r="SLD505" s="755"/>
      <c r="SLE505" s="755"/>
      <c r="SLF505" s="755"/>
      <c r="SLG505" s="755"/>
      <c r="SLH505" s="755"/>
      <c r="SLI505" s="755"/>
      <c r="SLJ505" s="755"/>
      <c r="SLK505" s="755"/>
      <c r="SLL505" s="755"/>
      <c r="SLM505" s="755"/>
      <c r="SLN505" s="755"/>
      <c r="SLO505" s="755"/>
      <c r="SLP505" s="755"/>
      <c r="SLQ505" s="755"/>
      <c r="SLR505" s="755"/>
      <c r="SLS505" s="755"/>
      <c r="SLT505" s="755"/>
      <c r="SLU505" s="755"/>
      <c r="SLV505" s="755"/>
      <c r="SLW505" s="755"/>
      <c r="SLX505" s="755"/>
      <c r="SLY505" s="755"/>
      <c r="SLZ505" s="755"/>
      <c r="SMA505" s="755"/>
      <c r="SMB505" s="755"/>
      <c r="SMC505" s="755"/>
      <c r="SMD505" s="755"/>
      <c r="SME505" s="755"/>
      <c r="SMF505" s="755"/>
      <c r="SMG505" s="755"/>
      <c r="SMH505" s="755"/>
      <c r="SMI505" s="755"/>
      <c r="SMJ505" s="755"/>
      <c r="SMK505" s="755"/>
      <c r="SML505" s="755"/>
      <c r="SMM505" s="755"/>
      <c r="SMN505" s="755"/>
      <c r="SMO505" s="755"/>
      <c r="SMP505" s="755"/>
      <c r="SMQ505" s="755"/>
      <c r="SMR505" s="755"/>
      <c r="SMS505" s="755"/>
      <c r="SMT505" s="755"/>
      <c r="SMU505" s="755"/>
      <c r="SMV505" s="755"/>
      <c r="SMW505" s="755"/>
      <c r="SMX505" s="755"/>
      <c r="SMY505" s="755"/>
      <c r="SMZ505" s="755"/>
      <c r="SNA505" s="755"/>
      <c r="SNB505" s="755"/>
      <c r="SNC505" s="755"/>
      <c r="SND505" s="755"/>
      <c r="SNE505" s="755"/>
      <c r="SNF505" s="755"/>
      <c r="SNG505" s="755"/>
      <c r="SNH505" s="755"/>
      <c r="SNI505" s="755"/>
      <c r="SNJ505" s="755"/>
      <c r="SNK505" s="755"/>
      <c r="SNL505" s="755"/>
      <c r="SNM505" s="755"/>
      <c r="SNN505" s="755"/>
      <c r="SNO505" s="755"/>
      <c r="SNP505" s="755"/>
      <c r="SNQ505" s="755"/>
      <c r="SNR505" s="755"/>
      <c r="SNS505" s="755"/>
      <c r="SNT505" s="755"/>
      <c r="SNU505" s="755"/>
      <c r="SNV505" s="755"/>
      <c r="SNW505" s="755"/>
      <c r="SNX505" s="755"/>
      <c r="SNY505" s="755"/>
      <c r="SNZ505" s="755"/>
      <c r="SOA505" s="755"/>
      <c r="SOB505" s="755"/>
      <c r="SOC505" s="755"/>
      <c r="SOD505" s="755"/>
      <c r="SOE505" s="755"/>
      <c r="SOF505" s="755"/>
      <c r="SOG505" s="755"/>
      <c r="SOH505" s="755"/>
      <c r="SOI505" s="755"/>
      <c r="SOJ505" s="755"/>
      <c r="SOK505" s="755"/>
      <c r="SOL505" s="755"/>
      <c r="SOM505" s="755"/>
      <c r="SON505" s="755"/>
      <c r="SOO505" s="755"/>
      <c r="SOP505" s="755"/>
      <c r="SOQ505" s="755"/>
      <c r="SOR505" s="755"/>
      <c r="SOS505" s="755"/>
      <c r="SOT505" s="755"/>
      <c r="SOU505" s="755"/>
      <c r="SOV505" s="755"/>
      <c r="SOW505" s="755"/>
      <c r="SOX505" s="755"/>
      <c r="SOY505" s="755"/>
      <c r="SOZ505" s="755"/>
      <c r="SPA505" s="755"/>
      <c r="SPB505" s="755"/>
      <c r="SPC505" s="755"/>
      <c r="SPD505" s="755"/>
      <c r="SPE505" s="755"/>
      <c r="SPF505" s="755"/>
      <c r="SPG505" s="755"/>
      <c r="SPH505" s="755"/>
      <c r="SPI505" s="755"/>
      <c r="SPJ505" s="755"/>
      <c r="SPK505" s="755"/>
      <c r="SPL505" s="755"/>
      <c r="SPM505" s="755"/>
      <c r="SPN505" s="755"/>
      <c r="SPO505" s="755"/>
      <c r="SPP505" s="755"/>
      <c r="SPQ505" s="755"/>
      <c r="SPR505" s="755"/>
      <c r="SPS505" s="755"/>
      <c r="SPT505" s="755"/>
      <c r="SPU505" s="755"/>
      <c r="SPV505" s="755"/>
      <c r="SPW505" s="755"/>
      <c r="SPX505" s="755"/>
      <c r="SPY505" s="755"/>
      <c r="SPZ505" s="755"/>
      <c r="SQA505" s="755"/>
      <c r="SQB505" s="755"/>
      <c r="SQC505" s="755"/>
      <c r="SQD505" s="755"/>
      <c r="SQE505" s="755"/>
      <c r="SQF505" s="755"/>
      <c r="SQG505" s="755"/>
      <c r="SQH505" s="755"/>
      <c r="SQI505" s="755"/>
      <c r="SQJ505" s="755"/>
      <c r="SQK505" s="755"/>
      <c r="SQL505" s="755"/>
      <c r="SQM505" s="755"/>
      <c r="SQN505" s="755"/>
      <c r="SQO505" s="755"/>
      <c r="SQP505" s="755"/>
      <c r="SQQ505" s="755"/>
      <c r="SQR505" s="755"/>
      <c r="SQS505" s="755"/>
      <c r="SQT505" s="755"/>
      <c r="SQU505" s="755"/>
      <c r="SQV505" s="755"/>
      <c r="SQW505" s="755"/>
      <c r="SQX505" s="755"/>
      <c r="SQY505" s="755"/>
      <c r="SQZ505" s="755"/>
      <c r="SRA505" s="755"/>
      <c r="SRB505" s="755"/>
      <c r="SRC505" s="755"/>
      <c r="SRD505" s="755"/>
      <c r="SRE505" s="755"/>
      <c r="SRF505" s="755"/>
      <c r="SRG505" s="755"/>
      <c r="SRH505" s="755"/>
      <c r="SRI505" s="755"/>
      <c r="SRJ505" s="755"/>
      <c r="SRK505" s="755"/>
      <c r="SRL505" s="755"/>
      <c r="SRM505" s="755"/>
      <c r="SRN505" s="755"/>
      <c r="SRO505" s="755"/>
      <c r="SRP505" s="755"/>
      <c r="SRQ505" s="755"/>
      <c r="SRR505" s="755"/>
      <c r="SRS505" s="755"/>
      <c r="SRT505" s="755"/>
      <c r="SRU505" s="755"/>
      <c r="SRV505" s="755"/>
      <c r="SRW505" s="755"/>
      <c r="SRX505" s="755"/>
      <c r="SRY505" s="755"/>
      <c r="SRZ505" s="755"/>
      <c r="SSA505" s="755"/>
      <c r="SSB505" s="755"/>
      <c r="SSC505" s="755"/>
      <c r="SSD505" s="755"/>
      <c r="SSE505" s="755"/>
      <c r="SSF505" s="755"/>
      <c r="SSG505" s="755"/>
      <c r="SSH505" s="755"/>
      <c r="SSI505" s="755"/>
      <c r="SSJ505" s="755"/>
      <c r="SSK505" s="755"/>
      <c r="SSL505" s="755"/>
      <c r="SSM505" s="755"/>
      <c r="SSN505" s="755"/>
      <c r="SSO505" s="755"/>
      <c r="SSP505" s="755"/>
      <c r="SSQ505" s="755"/>
      <c r="SSR505" s="755"/>
      <c r="SSS505" s="755"/>
      <c r="SST505" s="755"/>
      <c r="SSU505" s="755"/>
      <c r="SSV505" s="755"/>
      <c r="SSW505" s="755"/>
      <c r="SSX505" s="755"/>
      <c r="SSY505" s="755"/>
      <c r="SSZ505" s="755"/>
      <c r="STA505" s="755"/>
      <c r="STB505" s="755"/>
      <c r="STC505" s="755"/>
      <c r="STD505" s="755"/>
      <c r="STE505" s="755"/>
      <c r="STF505" s="755"/>
      <c r="STG505" s="755"/>
      <c r="STH505" s="755"/>
      <c r="STI505" s="755"/>
      <c r="STJ505" s="755"/>
      <c r="STK505" s="755"/>
      <c r="STL505" s="755"/>
      <c r="STM505" s="755"/>
      <c r="STN505" s="755"/>
      <c r="STO505" s="755"/>
      <c r="STP505" s="755"/>
      <c r="STQ505" s="755"/>
      <c r="STR505" s="755"/>
      <c r="STS505" s="755"/>
      <c r="STT505" s="755"/>
      <c r="STU505" s="755"/>
      <c r="STV505" s="755"/>
      <c r="STW505" s="755"/>
      <c r="STX505" s="755"/>
      <c r="STY505" s="755"/>
      <c r="STZ505" s="755"/>
      <c r="SUA505" s="755"/>
      <c r="SUB505" s="755"/>
      <c r="SUC505" s="755"/>
      <c r="SUD505" s="755"/>
      <c r="SUE505" s="755"/>
      <c r="SUF505" s="755"/>
      <c r="SUG505" s="755"/>
      <c r="SUH505" s="755"/>
      <c r="SUI505" s="755"/>
      <c r="SUJ505" s="755"/>
      <c r="SUK505" s="755"/>
      <c r="SUL505" s="755"/>
      <c r="SUM505" s="755"/>
      <c r="SUN505" s="755"/>
      <c r="SUO505" s="755"/>
      <c r="SUP505" s="755"/>
      <c r="SUQ505" s="755"/>
      <c r="SUR505" s="755"/>
      <c r="SUS505" s="755"/>
      <c r="SUT505" s="755"/>
      <c r="SUU505" s="755"/>
      <c r="SUV505" s="755"/>
      <c r="SUW505" s="755"/>
      <c r="SUX505" s="755"/>
      <c r="SUY505" s="755"/>
      <c r="SUZ505" s="755"/>
      <c r="SVA505" s="755"/>
      <c r="SVB505" s="755"/>
      <c r="SVC505" s="755"/>
      <c r="SVD505" s="755"/>
      <c r="SVE505" s="755"/>
      <c r="SVF505" s="755"/>
      <c r="SVG505" s="755"/>
      <c r="SVH505" s="755"/>
      <c r="SVI505" s="755"/>
      <c r="SVJ505" s="755"/>
      <c r="SVK505" s="755"/>
      <c r="SVL505" s="755"/>
      <c r="SVM505" s="755"/>
      <c r="SVN505" s="755"/>
      <c r="SVO505" s="755"/>
      <c r="SVP505" s="755"/>
      <c r="SVQ505" s="755"/>
      <c r="SVR505" s="755"/>
      <c r="SVS505" s="755"/>
      <c r="SVT505" s="755"/>
      <c r="SVU505" s="755"/>
      <c r="SVV505" s="755"/>
      <c r="SVW505" s="755"/>
      <c r="SVX505" s="755"/>
      <c r="SVY505" s="755"/>
      <c r="SVZ505" s="755"/>
      <c r="SWA505" s="755"/>
      <c r="SWB505" s="755"/>
      <c r="SWC505" s="755"/>
      <c r="SWD505" s="755"/>
      <c r="SWE505" s="755"/>
      <c r="SWF505" s="755"/>
      <c r="SWG505" s="755"/>
      <c r="SWH505" s="755"/>
      <c r="SWI505" s="755"/>
      <c r="SWJ505" s="755"/>
      <c r="SWK505" s="755"/>
      <c r="SWL505" s="755"/>
      <c r="SWM505" s="755"/>
      <c r="SWN505" s="755"/>
      <c r="SWO505" s="755"/>
      <c r="SWP505" s="755"/>
      <c r="SWQ505" s="755"/>
      <c r="SWR505" s="755"/>
      <c r="SWS505" s="755"/>
      <c r="SWT505" s="755"/>
      <c r="SWU505" s="755"/>
      <c r="SWV505" s="755"/>
      <c r="SWW505" s="755"/>
      <c r="SWX505" s="755"/>
      <c r="SWY505" s="755"/>
      <c r="SWZ505" s="755"/>
      <c r="SXA505" s="755"/>
      <c r="SXB505" s="755"/>
      <c r="SXC505" s="755"/>
      <c r="SXD505" s="755"/>
      <c r="SXE505" s="755"/>
      <c r="SXF505" s="755"/>
      <c r="SXG505" s="755"/>
      <c r="SXH505" s="755"/>
      <c r="SXI505" s="755"/>
      <c r="SXJ505" s="755"/>
      <c r="SXK505" s="755"/>
      <c r="SXL505" s="755"/>
      <c r="SXM505" s="755"/>
      <c r="SXN505" s="755"/>
      <c r="SXO505" s="755"/>
      <c r="SXP505" s="755"/>
      <c r="SXQ505" s="755"/>
      <c r="SXR505" s="755"/>
      <c r="SXS505" s="755"/>
      <c r="SXT505" s="755"/>
      <c r="SXU505" s="755"/>
      <c r="SXV505" s="755"/>
      <c r="SXW505" s="755"/>
      <c r="SXX505" s="755"/>
      <c r="SXY505" s="755"/>
      <c r="SXZ505" s="755"/>
      <c r="SYA505" s="755"/>
      <c r="SYB505" s="755"/>
      <c r="SYC505" s="755"/>
      <c r="SYD505" s="755"/>
      <c r="SYE505" s="755"/>
      <c r="SYF505" s="755"/>
      <c r="SYG505" s="755"/>
      <c r="SYH505" s="755"/>
      <c r="SYI505" s="755"/>
      <c r="SYJ505" s="755"/>
      <c r="SYK505" s="755"/>
      <c r="SYL505" s="755"/>
      <c r="SYM505" s="755"/>
      <c r="SYN505" s="755"/>
      <c r="SYO505" s="755"/>
      <c r="SYP505" s="755"/>
      <c r="SYQ505" s="755"/>
      <c r="SYR505" s="755"/>
      <c r="SYS505" s="755"/>
      <c r="SYT505" s="755"/>
      <c r="SYU505" s="755"/>
      <c r="SYV505" s="755"/>
      <c r="SYW505" s="755"/>
      <c r="SYX505" s="755"/>
      <c r="SYY505" s="755"/>
      <c r="SYZ505" s="755"/>
      <c r="SZA505" s="755"/>
      <c r="SZB505" s="755"/>
      <c r="SZC505" s="755"/>
      <c r="SZD505" s="755"/>
      <c r="SZE505" s="755"/>
      <c r="SZF505" s="755"/>
      <c r="SZG505" s="755"/>
      <c r="SZH505" s="755"/>
      <c r="SZI505" s="755"/>
      <c r="SZJ505" s="755"/>
      <c r="SZK505" s="755"/>
      <c r="SZL505" s="755"/>
      <c r="SZM505" s="755"/>
      <c r="SZN505" s="755"/>
      <c r="SZO505" s="755"/>
      <c r="SZP505" s="755"/>
      <c r="SZQ505" s="755"/>
      <c r="SZR505" s="755"/>
      <c r="SZS505" s="755"/>
      <c r="SZT505" s="755"/>
      <c r="SZU505" s="755"/>
      <c r="SZV505" s="755"/>
      <c r="SZW505" s="755"/>
      <c r="SZX505" s="755"/>
      <c r="SZY505" s="755"/>
      <c r="SZZ505" s="755"/>
      <c r="TAA505" s="755"/>
      <c r="TAB505" s="755"/>
      <c r="TAC505" s="755"/>
      <c r="TAD505" s="755"/>
      <c r="TAE505" s="755"/>
      <c r="TAF505" s="755"/>
      <c r="TAG505" s="755"/>
      <c r="TAH505" s="755"/>
      <c r="TAI505" s="755"/>
      <c r="TAJ505" s="755"/>
      <c r="TAK505" s="755"/>
      <c r="TAL505" s="755"/>
      <c r="TAM505" s="755"/>
      <c r="TAN505" s="755"/>
      <c r="TAO505" s="755"/>
      <c r="TAP505" s="755"/>
      <c r="TAQ505" s="755"/>
      <c r="TAR505" s="755"/>
      <c r="TAS505" s="755"/>
      <c r="TAT505" s="755"/>
      <c r="TAU505" s="755"/>
      <c r="TAV505" s="755"/>
      <c r="TAW505" s="755"/>
      <c r="TAX505" s="755"/>
      <c r="TAY505" s="755"/>
      <c r="TAZ505" s="755"/>
      <c r="TBA505" s="755"/>
      <c r="TBB505" s="755"/>
      <c r="TBC505" s="755"/>
      <c r="TBD505" s="755"/>
      <c r="TBE505" s="755"/>
      <c r="TBF505" s="755"/>
      <c r="TBG505" s="755"/>
      <c r="TBH505" s="755"/>
      <c r="TBI505" s="755"/>
      <c r="TBJ505" s="755"/>
      <c r="TBK505" s="755"/>
      <c r="TBL505" s="755"/>
      <c r="TBM505" s="755"/>
      <c r="TBN505" s="755"/>
      <c r="TBO505" s="755"/>
      <c r="TBP505" s="755"/>
      <c r="TBQ505" s="755"/>
      <c r="TBR505" s="755"/>
      <c r="TBS505" s="755"/>
      <c r="TBT505" s="755"/>
      <c r="TBU505" s="755"/>
      <c r="TBV505" s="755"/>
      <c r="TBW505" s="755"/>
      <c r="TBX505" s="755"/>
      <c r="TBY505" s="755"/>
      <c r="TBZ505" s="755"/>
      <c r="TCA505" s="755"/>
      <c r="TCB505" s="755"/>
      <c r="TCC505" s="755"/>
      <c r="TCD505" s="755"/>
      <c r="TCE505" s="755"/>
      <c r="TCF505" s="755"/>
      <c r="TCG505" s="755"/>
      <c r="TCH505" s="755"/>
      <c r="TCI505" s="755"/>
      <c r="TCJ505" s="755"/>
      <c r="TCK505" s="755"/>
      <c r="TCL505" s="755"/>
      <c r="TCM505" s="755"/>
      <c r="TCN505" s="755"/>
      <c r="TCO505" s="755"/>
      <c r="TCP505" s="755"/>
      <c r="TCQ505" s="755"/>
      <c r="TCR505" s="755"/>
      <c r="TCS505" s="755"/>
      <c r="TCT505" s="755"/>
      <c r="TCU505" s="755"/>
      <c r="TCV505" s="755"/>
      <c r="TCW505" s="755"/>
      <c r="TCX505" s="755"/>
      <c r="TCY505" s="755"/>
      <c r="TCZ505" s="755"/>
      <c r="TDA505" s="755"/>
      <c r="TDB505" s="755"/>
      <c r="TDC505" s="755"/>
      <c r="TDD505" s="755"/>
      <c r="TDE505" s="755"/>
      <c r="TDF505" s="755"/>
      <c r="TDG505" s="755"/>
      <c r="TDH505" s="755"/>
      <c r="TDI505" s="755"/>
      <c r="TDJ505" s="755"/>
      <c r="TDK505" s="755"/>
      <c r="TDL505" s="755"/>
      <c r="TDM505" s="755"/>
      <c r="TDN505" s="755"/>
      <c r="TDO505" s="755"/>
      <c r="TDP505" s="755"/>
      <c r="TDQ505" s="755"/>
      <c r="TDR505" s="755"/>
      <c r="TDS505" s="755"/>
      <c r="TDT505" s="755"/>
      <c r="TDU505" s="755"/>
      <c r="TDV505" s="755"/>
      <c r="TDW505" s="755"/>
      <c r="TDX505" s="755"/>
      <c r="TDY505" s="755"/>
      <c r="TDZ505" s="755"/>
      <c r="TEA505" s="755"/>
      <c r="TEB505" s="755"/>
      <c r="TEC505" s="755"/>
      <c r="TED505" s="755"/>
      <c r="TEE505" s="755"/>
      <c r="TEF505" s="755"/>
      <c r="TEG505" s="755"/>
      <c r="TEH505" s="755"/>
      <c r="TEI505" s="755"/>
      <c r="TEJ505" s="755"/>
      <c r="TEK505" s="755"/>
      <c r="TEL505" s="755"/>
      <c r="TEM505" s="755"/>
      <c r="TEN505" s="755"/>
      <c r="TEO505" s="755"/>
      <c r="TEP505" s="755"/>
      <c r="TEQ505" s="755"/>
      <c r="TER505" s="755"/>
      <c r="TES505" s="755"/>
      <c r="TET505" s="755"/>
      <c r="TEU505" s="755"/>
      <c r="TEV505" s="755"/>
      <c r="TEW505" s="755"/>
      <c r="TEX505" s="755"/>
      <c r="TEY505" s="755"/>
      <c r="TEZ505" s="755"/>
      <c r="TFA505" s="755"/>
      <c r="TFB505" s="755"/>
      <c r="TFC505" s="755"/>
      <c r="TFD505" s="755"/>
      <c r="TFE505" s="755"/>
      <c r="TFF505" s="755"/>
      <c r="TFG505" s="755"/>
      <c r="TFH505" s="755"/>
      <c r="TFI505" s="755"/>
      <c r="TFJ505" s="755"/>
      <c r="TFK505" s="755"/>
      <c r="TFL505" s="755"/>
      <c r="TFM505" s="755"/>
      <c r="TFN505" s="755"/>
      <c r="TFO505" s="755"/>
      <c r="TFP505" s="755"/>
      <c r="TFQ505" s="755"/>
      <c r="TFR505" s="755"/>
      <c r="TFS505" s="755"/>
      <c r="TFT505" s="755"/>
      <c r="TFU505" s="755"/>
      <c r="TFV505" s="755"/>
      <c r="TFW505" s="755"/>
      <c r="TFX505" s="755"/>
      <c r="TFY505" s="755"/>
      <c r="TFZ505" s="755"/>
      <c r="TGA505" s="755"/>
      <c r="TGB505" s="755"/>
      <c r="TGC505" s="755"/>
      <c r="TGD505" s="755"/>
      <c r="TGE505" s="755"/>
      <c r="TGF505" s="755"/>
      <c r="TGG505" s="755"/>
      <c r="TGH505" s="755"/>
      <c r="TGI505" s="755"/>
      <c r="TGJ505" s="755"/>
      <c r="TGK505" s="755"/>
      <c r="TGL505" s="755"/>
      <c r="TGM505" s="755"/>
      <c r="TGN505" s="755"/>
      <c r="TGO505" s="755"/>
      <c r="TGP505" s="755"/>
      <c r="TGQ505" s="755"/>
      <c r="TGR505" s="755"/>
      <c r="TGS505" s="755"/>
      <c r="TGT505" s="755"/>
      <c r="TGU505" s="755"/>
      <c r="TGV505" s="755"/>
      <c r="TGW505" s="755"/>
      <c r="TGX505" s="755"/>
      <c r="TGY505" s="755"/>
      <c r="TGZ505" s="755"/>
      <c r="THA505" s="755"/>
      <c r="THB505" s="755"/>
      <c r="THC505" s="755"/>
      <c r="THD505" s="755"/>
      <c r="THE505" s="755"/>
      <c r="THF505" s="755"/>
      <c r="THG505" s="755"/>
      <c r="THH505" s="755"/>
      <c r="THI505" s="755"/>
      <c r="THJ505" s="755"/>
      <c r="THK505" s="755"/>
      <c r="THL505" s="755"/>
      <c r="THM505" s="755"/>
      <c r="THN505" s="755"/>
      <c r="THO505" s="755"/>
      <c r="THP505" s="755"/>
      <c r="THQ505" s="755"/>
      <c r="THR505" s="755"/>
      <c r="THS505" s="755"/>
      <c r="THT505" s="755"/>
      <c r="THU505" s="755"/>
      <c r="THV505" s="755"/>
      <c r="THW505" s="755"/>
      <c r="THX505" s="755"/>
      <c r="THY505" s="755"/>
      <c r="THZ505" s="755"/>
      <c r="TIA505" s="755"/>
      <c r="TIB505" s="755"/>
      <c r="TIC505" s="755"/>
      <c r="TID505" s="755"/>
      <c r="TIE505" s="755"/>
      <c r="TIF505" s="755"/>
      <c r="TIG505" s="755"/>
      <c r="TIH505" s="755"/>
      <c r="TII505" s="755"/>
      <c r="TIJ505" s="755"/>
      <c r="TIK505" s="755"/>
      <c r="TIL505" s="755"/>
      <c r="TIM505" s="755"/>
      <c r="TIN505" s="755"/>
      <c r="TIO505" s="755"/>
      <c r="TIP505" s="755"/>
      <c r="TIQ505" s="755"/>
      <c r="TIR505" s="755"/>
      <c r="TIS505" s="755"/>
      <c r="TIT505" s="755"/>
      <c r="TIU505" s="755"/>
      <c r="TIV505" s="755"/>
      <c r="TIW505" s="755"/>
      <c r="TIX505" s="755"/>
      <c r="TIY505" s="755"/>
      <c r="TIZ505" s="755"/>
      <c r="TJA505" s="755"/>
      <c r="TJB505" s="755"/>
      <c r="TJC505" s="755"/>
      <c r="TJD505" s="755"/>
      <c r="TJE505" s="755"/>
      <c r="TJF505" s="755"/>
      <c r="TJG505" s="755"/>
      <c r="TJH505" s="755"/>
      <c r="TJI505" s="755"/>
      <c r="TJJ505" s="755"/>
      <c r="TJK505" s="755"/>
      <c r="TJL505" s="755"/>
      <c r="TJM505" s="755"/>
      <c r="TJN505" s="755"/>
      <c r="TJO505" s="755"/>
      <c r="TJP505" s="755"/>
      <c r="TJQ505" s="755"/>
      <c r="TJR505" s="755"/>
      <c r="TJS505" s="755"/>
      <c r="TJT505" s="755"/>
      <c r="TJU505" s="755"/>
      <c r="TJV505" s="755"/>
      <c r="TJW505" s="755"/>
      <c r="TJX505" s="755"/>
      <c r="TJY505" s="755"/>
      <c r="TJZ505" s="755"/>
      <c r="TKA505" s="755"/>
      <c r="TKB505" s="755"/>
      <c r="TKC505" s="755"/>
      <c r="TKD505" s="755"/>
      <c r="TKE505" s="755"/>
      <c r="TKF505" s="755"/>
      <c r="TKG505" s="755"/>
      <c r="TKH505" s="755"/>
      <c r="TKI505" s="755"/>
      <c r="TKJ505" s="755"/>
      <c r="TKK505" s="755"/>
      <c r="TKL505" s="755"/>
      <c r="TKM505" s="755"/>
      <c r="TKN505" s="755"/>
      <c r="TKO505" s="755"/>
      <c r="TKP505" s="755"/>
      <c r="TKQ505" s="755"/>
      <c r="TKR505" s="755"/>
      <c r="TKS505" s="755"/>
      <c r="TKT505" s="755"/>
      <c r="TKU505" s="755"/>
      <c r="TKV505" s="755"/>
      <c r="TKW505" s="755"/>
      <c r="TKX505" s="755"/>
      <c r="TKY505" s="755"/>
      <c r="TKZ505" s="755"/>
      <c r="TLA505" s="755"/>
      <c r="TLB505" s="755"/>
      <c r="TLC505" s="755"/>
      <c r="TLD505" s="755"/>
      <c r="TLE505" s="755"/>
      <c r="TLF505" s="755"/>
      <c r="TLG505" s="755"/>
      <c r="TLH505" s="755"/>
      <c r="TLI505" s="755"/>
      <c r="TLJ505" s="755"/>
      <c r="TLK505" s="755"/>
      <c r="TLL505" s="755"/>
      <c r="TLM505" s="755"/>
      <c r="TLN505" s="755"/>
      <c r="TLO505" s="755"/>
      <c r="TLP505" s="755"/>
      <c r="TLQ505" s="755"/>
      <c r="TLR505" s="755"/>
      <c r="TLS505" s="755"/>
      <c r="TLT505" s="755"/>
      <c r="TLU505" s="755"/>
      <c r="TLV505" s="755"/>
      <c r="TLW505" s="755"/>
      <c r="TLX505" s="755"/>
      <c r="TLY505" s="755"/>
      <c r="TLZ505" s="755"/>
      <c r="TMA505" s="755"/>
      <c r="TMB505" s="755"/>
      <c r="TMC505" s="755"/>
      <c r="TMD505" s="755"/>
      <c r="TME505" s="755"/>
      <c r="TMF505" s="755"/>
      <c r="TMG505" s="755"/>
      <c r="TMH505" s="755"/>
      <c r="TMI505" s="755"/>
      <c r="TMJ505" s="755"/>
      <c r="TMK505" s="755"/>
      <c r="TML505" s="755"/>
      <c r="TMM505" s="755"/>
      <c r="TMN505" s="755"/>
      <c r="TMO505" s="755"/>
      <c r="TMP505" s="755"/>
      <c r="TMQ505" s="755"/>
      <c r="TMR505" s="755"/>
      <c r="TMS505" s="755"/>
      <c r="TMT505" s="755"/>
      <c r="TMU505" s="755"/>
      <c r="TMV505" s="755"/>
      <c r="TMW505" s="755"/>
      <c r="TMX505" s="755"/>
      <c r="TMY505" s="755"/>
      <c r="TMZ505" s="755"/>
      <c r="TNA505" s="755"/>
      <c r="TNB505" s="755"/>
      <c r="TNC505" s="755"/>
      <c r="TND505" s="755"/>
      <c r="TNE505" s="755"/>
      <c r="TNF505" s="755"/>
      <c r="TNG505" s="755"/>
      <c r="TNH505" s="755"/>
      <c r="TNI505" s="755"/>
      <c r="TNJ505" s="755"/>
      <c r="TNK505" s="755"/>
      <c r="TNL505" s="755"/>
      <c r="TNM505" s="755"/>
      <c r="TNN505" s="755"/>
      <c r="TNO505" s="755"/>
      <c r="TNP505" s="755"/>
      <c r="TNQ505" s="755"/>
      <c r="TNR505" s="755"/>
      <c r="TNS505" s="755"/>
      <c r="TNT505" s="755"/>
      <c r="TNU505" s="755"/>
      <c r="TNV505" s="755"/>
      <c r="TNW505" s="755"/>
      <c r="TNX505" s="755"/>
      <c r="TNY505" s="755"/>
      <c r="TNZ505" s="755"/>
      <c r="TOA505" s="755"/>
      <c r="TOB505" s="755"/>
      <c r="TOC505" s="755"/>
      <c r="TOD505" s="755"/>
      <c r="TOE505" s="755"/>
      <c r="TOF505" s="755"/>
      <c r="TOG505" s="755"/>
      <c r="TOH505" s="755"/>
      <c r="TOI505" s="755"/>
      <c r="TOJ505" s="755"/>
      <c r="TOK505" s="755"/>
      <c r="TOL505" s="755"/>
      <c r="TOM505" s="755"/>
      <c r="TON505" s="755"/>
      <c r="TOO505" s="755"/>
      <c r="TOP505" s="755"/>
      <c r="TOQ505" s="755"/>
      <c r="TOR505" s="755"/>
      <c r="TOS505" s="755"/>
      <c r="TOT505" s="755"/>
      <c r="TOU505" s="755"/>
      <c r="TOV505" s="755"/>
      <c r="TOW505" s="755"/>
      <c r="TOX505" s="755"/>
      <c r="TOY505" s="755"/>
      <c r="TOZ505" s="755"/>
      <c r="TPA505" s="755"/>
      <c r="TPB505" s="755"/>
      <c r="TPC505" s="755"/>
      <c r="TPD505" s="755"/>
      <c r="TPE505" s="755"/>
      <c r="TPF505" s="755"/>
      <c r="TPG505" s="755"/>
      <c r="TPH505" s="755"/>
      <c r="TPI505" s="755"/>
      <c r="TPJ505" s="755"/>
      <c r="TPK505" s="755"/>
      <c r="TPL505" s="755"/>
      <c r="TPM505" s="755"/>
      <c r="TPN505" s="755"/>
      <c r="TPO505" s="755"/>
      <c r="TPP505" s="755"/>
      <c r="TPQ505" s="755"/>
      <c r="TPR505" s="755"/>
      <c r="TPS505" s="755"/>
      <c r="TPT505" s="755"/>
      <c r="TPU505" s="755"/>
      <c r="TPV505" s="755"/>
      <c r="TPW505" s="755"/>
      <c r="TPX505" s="755"/>
      <c r="TPY505" s="755"/>
      <c r="TPZ505" s="755"/>
      <c r="TQA505" s="755"/>
      <c r="TQB505" s="755"/>
      <c r="TQC505" s="755"/>
      <c r="TQD505" s="755"/>
      <c r="TQE505" s="755"/>
      <c r="TQF505" s="755"/>
      <c r="TQG505" s="755"/>
      <c r="TQH505" s="755"/>
      <c r="TQI505" s="755"/>
      <c r="TQJ505" s="755"/>
      <c r="TQK505" s="755"/>
      <c r="TQL505" s="755"/>
      <c r="TQM505" s="755"/>
      <c r="TQN505" s="755"/>
      <c r="TQO505" s="755"/>
      <c r="TQP505" s="755"/>
      <c r="TQQ505" s="755"/>
      <c r="TQR505" s="755"/>
      <c r="TQS505" s="755"/>
      <c r="TQT505" s="755"/>
      <c r="TQU505" s="755"/>
      <c r="TQV505" s="755"/>
      <c r="TQW505" s="755"/>
      <c r="TQX505" s="755"/>
      <c r="TQY505" s="755"/>
      <c r="TQZ505" s="755"/>
      <c r="TRA505" s="755"/>
      <c r="TRB505" s="755"/>
      <c r="TRC505" s="755"/>
      <c r="TRD505" s="755"/>
      <c r="TRE505" s="755"/>
      <c r="TRF505" s="755"/>
      <c r="TRG505" s="755"/>
      <c r="TRH505" s="755"/>
      <c r="TRI505" s="755"/>
      <c r="TRJ505" s="755"/>
      <c r="TRK505" s="755"/>
      <c r="TRL505" s="755"/>
      <c r="TRM505" s="755"/>
      <c r="TRN505" s="755"/>
      <c r="TRO505" s="755"/>
      <c r="TRP505" s="755"/>
      <c r="TRQ505" s="755"/>
      <c r="TRR505" s="755"/>
      <c r="TRS505" s="755"/>
      <c r="TRT505" s="755"/>
      <c r="TRU505" s="755"/>
      <c r="TRV505" s="755"/>
      <c r="TRW505" s="755"/>
      <c r="TRX505" s="755"/>
      <c r="TRY505" s="755"/>
      <c r="TRZ505" s="755"/>
      <c r="TSA505" s="755"/>
      <c r="TSB505" s="755"/>
      <c r="TSC505" s="755"/>
      <c r="TSD505" s="755"/>
      <c r="TSE505" s="755"/>
      <c r="TSF505" s="755"/>
      <c r="TSG505" s="755"/>
      <c r="TSH505" s="755"/>
      <c r="TSI505" s="755"/>
      <c r="TSJ505" s="755"/>
      <c r="TSK505" s="755"/>
      <c r="TSL505" s="755"/>
      <c r="TSM505" s="755"/>
      <c r="TSN505" s="755"/>
      <c r="TSO505" s="755"/>
      <c r="TSP505" s="755"/>
      <c r="TSQ505" s="755"/>
      <c r="TSR505" s="755"/>
      <c r="TSS505" s="755"/>
      <c r="TST505" s="755"/>
      <c r="TSU505" s="755"/>
      <c r="TSV505" s="755"/>
      <c r="TSW505" s="755"/>
      <c r="TSX505" s="755"/>
      <c r="TSY505" s="755"/>
      <c r="TSZ505" s="755"/>
      <c r="TTA505" s="755"/>
      <c r="TTB505" s="755"/>
      <c r="TTC505" s="755"/>
      <c r="TTD505" s="755"/>
      <c r="TTE505" s="755"/>
      <c r="TTF505" s="755"/>
      <c r="TTG505" s="755"/>
      <c r="TTH505" s="755"/>
      <c r="TTI505" s="755"/>
      <c r="TTJ505" s="755"/>
      <c r="TTK505" s="755"/>
      <c r="TTL505" s="755"/>
      <c r="TTM505" s="755"/>
      <c r="TTN505" s="755"/>
      <c r="TTO505" s="755"/>
      <c r="TTP505" s="755"/>
      <c r="TTQ505" s="755"/>
      <c r="TTR505" s="755"/>
      <c r="TTS505" s="755"/>
      <c r="TTT505" s="755"/>
      <c r="TTU505" s="755"/>
      <c r="TTV505" s="755"/>
      <c r="TTW505" s="755"/>
      <c r="TTX505" s="755"/>
      <c r="TTY505" s="755"/>
      <c r="TTZ505" s="755"/>
      <c r="TUA505" s="755"/>
      <c r="TUB505" s="755"/>
      <c r="TUC505" s="755"/>
      <c r="TUD505" s="755"/>
      <c r="TUE505" s="755"/>
      <c r="TUF505" s="755"/>
      <c r="TUG505" s="755"/>
      <c r="TUH505" s="755"/>
      <c r="TUI505" s="755"/>
      <c r="TUJ505" s="755"/>
      <c r="TUK505" s="755"/>
      <c r="TUL505" s="755"/>
      <c r="TUM505" s="755"/>
      <c r="TUN505" s="755"/>
      <c r="TUO505" s="755"/>
      <c r="TUP505" s="755"/>
      <c r="TUQ505" s="755"/>
      <c r="TUR505" s="755"/>
      <c r="TUS505" s="755"/>
      <c r="TUT505" s="755"/>
      <c r="TUU505" s="755"/>
      <c r="TUV505" s="755"/>
      <c r="TUW505" s="755"/>
      <c r="TUX505" s="755"/>
      <c r="TUY505" s="755"/>
      <c r="TUZ505" s="755"/>
      <c r="TVA505" s="755"/>
      <c r="TVB505" s="755"/>
      <c r="TVC505" s="755"/>
      <c r="TVD505" s="755"/>
      <c r="TVE505" s="755"/>
      <c r="TVF505" s="755"/>
      <c r="TVG505" s="755"/>
      <c r="TVH505" s="755"/>
      <c r="TVI505" s="755"/>
      <c r="TVJ505" s="755"/>
      <c r="TVK505" s="755"/>
      <c r="TVL505" s="755"/>
      <c r="TVM505" s="755"/>
      <c r="TVN505" s="755"/>
      <c r="TVO505" s="755"/>
      <c r="TVP505" s="755"/>
      <c r="TVQ505" s="755"/>
      <c r="TVR505" s="755"/>
      <c r="TVS505" s="755"/>
      <c r="TVT505" s="755"/>
      <c r="TVU505" s="755"/>
      <c r="TVV505" s="755"/>
      <c r="TVW505" s="755"/>
      <c r="TVX505" s="755"/>
      <c r="TVY505" s="755"/>
      <c r="TVZ505" s="755"/>
      <c r="TWA505" s="755"/>
      <c r="TWB505" s="755"/>
      <c r="TWC505" s="755"/>
      <c r="TWD505" s="755"/>
      <c r="TWE505" s="755"/>
      <c r="TWF505" s="755"/>
      <c r="TWG505" s="755"/>
      <c r="TWH505" s="755"/>
      <c r="TWI505" s="755"/>
      <c r="TWJ505" s="755"/>
      <c r="TWK505" s="755"/>
      <c r="TWL505" s="755"/>
      <c r="TWM505" s="755"/>
      <c r="TWN505" s="755"/>
      <c r="TWO505" s="755"/>
      <c r="TWP505" s="755"/>
      <c r="TWQ505" s="755"/>
      <c r="TWR505" s="755"/>
      <c r="TWS505" s="755"/>
      <c r="TWT505" s="755"/>
      <c r="TWU505" s="755"/>
      <c r="TWV505" s="755"/>
      <c r="TWW505" s="755"/>
      <c r="TWX505" s="755"/>
      <c r="TWY505" s="755"/>
      <c r="TWZ505" s="755"/>
      <c r="TXA505" s="755"/>
      <c r="TXB505" s="755"/>
      <c r="TXC505" s="755"/>
      <c r="TXD505" s="755"/>
      <c r="TXE505" s="755"/>
      <c r="TXF505" s="755"/>
      <c r="TXG505" s="755"/>
      <c r="TXH505" s="755"/>
      <c r="TXI505" s="755"/>
      <c r="TXJ505" s="755"/>
      <c r="TXK505" s="755"/>
      <c r="TXL505" s="755"/>
      <c r="TXM505" s="755"/>
      <c r="TXN505" s="755"/>
      <c r="TXO505" s="755"/>
      <c r="TXP505" s="755"/>
      <c r="TXQ505" s="755"/>
      <c r="TXR505" s="755"/>
      <c r="TXS505" s="755"/>
      <c r="TXT505" s="755"/>
      <c r="TXU505" s="755"/>
      <c r="TXV505" s="755"/>
      <c r="TXW505" s="755"/>
      <c r="TXX505" s="755"/>
      <c r="TXY505" s="755"/>
      <c r="TXZ505" s="755"/>
      <c r="TYA505" s="755"/>
      <c r="TYB505" s="755"/>
      <c r="TYC505" s="755"/>
      <c r="TYD505" s="755"/>
      <c r="TYE505" s="755"/>
      <c r="TYF505" s="755"/>
      <c r="TYG505" s="755"/>
      <c r="TYH505" s="755"/>
      <c r="TYI505" s="755"/>
      <c r="TYJ505" s="755"/>
      <c r="TYK505" s="755"/>
      <c r="TYL505" s="755"/>
      <c r="TYM505" s="755"/>
      <c r="TYN505" s="755"/>
      <c r="TYO505" s="755"/>
      <c r="TYP505" s="755"/>
      <c r="TYQ505" s="755"/>
      <c r="TYR505" s="755"/>
      <c r="TYS505" s="755"/>
      <c r="TYT505" s="755"/>
      <c r="TYU505" s="755"/>
      <c r="TYV505" s="755"/>
      <c r="TYW505" s="755"/>
      <c r="TYX505" s="755"/>
      <c r="TYY505" s="755"/>
      <c r="TYZ505" s="755"/>
      <c r="TZA505" s="755"/>
      <c r="TZB505" s="755"/>
      <c r="TZC505" s="755"/>
      <c r="TZD505" s="755"/>
      <c r="TZE505" s="755"/>
      <c r="TZF505" s="755"/>
      <c r="TZG505" s="755"/>
      <c r="TZH505" s="755"/>
      <c r="TZI505" s="755"/>
      <c r="TZJ505" s="755"/>
      <c r="TZK505" s="755"/>
      <c r="TZL505" s="755"/>
      <c r="TZM505" s="755"/>
      <c r="TZN505" s="755"/>
      <c r="TZO505" s="755"/>
      <c r="TZP505" s="755"/>
      <c r="TZQ505" s="755"/>
      <c r="TZR505" s="755"/>
      <c r="TZS505" s="755"/>
      <c r="TZT505" s="755"/>
      <c r="TZU505" s="755"/>
      <c r="TZV505" s="755"/>
      <c r="TZW505" s="755"/>
      <c r="TZX505" s="755"/>
      <c r="TZY505" s="755"/>
      <c r="TZZ505" s="755"/>
      <c r="UAA505" s="755"/>
      <c r="UAB505" s="755"/>
      <c r="UAC505" s="755"/>
      <c r="UAD505" s="755"/>
      <c r="UAE505" s="755"/>
      <c r="UAF505" s="755"/>
      <c r="UAG505" s="755"/>
      <c r="UAH505" s="755"/>
      <c r="UAI505" s="755"/>
      <c r="UAJ505" s="755"/>
      <c r="UAK505" s="755"/>
      <c r="UAL505" s="755"/>
      <c r="UAM505" s="755"/>
      <c r="UAN505" s="755"/>
      <c r="UAO505" s="755"/>
      <c r="UAP505" s="755"/>
      <c r="UAQ505" s="755"/>
      <c r="UAR505" s="755"/>
      <c r="UAS505" s="755"/>
      <c r="UAT505" s="755"/>
      <c r="UAU505" s="755"/>
      <c r="UAV505" s="755"/>
      <c r="UAW505" s="755"/>
      <c r="UAX505" s="755"/>
      <c r="UAY505" s="755"/>
      <c r="UAZ505" s="755"/>
      <c r="UBA505" s="755"/>
      <c r="UBB505" s="755"/>
      <c r="UBC505" s="755"/>
      <c r="UBD505" s="755"/>
      <c r="UBE505" s="755"/>
      <c r="UBF505" s="755"/>
      <c r="UBG505" s="755"/>
      <c r="UBH505" s="755"/>
      <c r="UBI505" s="755"/>
      <c r="UBJ505" s="755"/>
      <c r="UBK505" s="755"/>
      <c r="UBL505" s="755"/>
      <c r="UBM505" s="755"/>
      <c r="UBN505" s="755"/>
      <c r="UBO505" s="755"/>
      <c r="UBP505" s="755"/>
      <c r="UBQ505" s="755"/>
      <c r="UBR505" s="755"/>
      <c r="UBS505" s="755"/>
      <c r="UBT505" s="755"/>
      <c r="UBU505" s="755"/>
      <c r="UBV505" s="755"/>
      <c r="UBW505" s="755"/>
      <c r="UBX505" s="755"/>
      <c r="UBY505" s="755"/>
      <c r="UBZ505" s="755"/>
      <c r="UCA505" s="755"/>
      <c r="UCB505" s="755"/>
      <c r="UCC505" s="755"/>
      <c r="UCD505" s="755"/>
      <c r="UCE505" s="755"/>
      <c r="UCF505" s="755"/>
      <c r="UCG505" s="755"/>
      <c r="UCH505" s="755"/>
      <c r="UCI505" s="755"/>
      <c r="UCJ505" s="755"/>
      <c r="UCK505" s="755"/>
      <c r="UCL505" s="755"/>
      <c r="UCM505" s="755"/>
      <c r="UCN505" s="755"/>
      <c r="UCO505" s="755"/>
      <c r="UCP505" s="755"/>
      <c r="UCQ505" s="755"/>
      <c r="UCR505" s="755"/>
      <c r="UCS505" s="755"/>
      <c r="UCT505" s="755"/>
      <c r="UCU505" s="755"/>
      <c r="UCV505" s="755"/>
      <c r="UCW505" s="755"/>
      <c r="UCX505" s="755"/>
      <c r="UCY505" s="755"/>
      <c r="UCZ505" s="755"/>
      <c r="UDA505" s="755"/>
      <c r="UDB505" s="755"/>
      <c r="UDC505" s="755"/>
      <c r="UDD505" s="755"/>
      <c r="UDE505" s="755"/>
      <c r="UDF505" s="755"/>
      <c r="UDG505" s="755"/>
      <c r="UDH505" s="755"/>
      <c r="UDI505" s="755"/>
      <c r="UDJ505" s="755"/>
      <c r="UDK505" s="755"/>
      <c r="UDL505" s="755"/>
      <c r="UDM505" s="755"/>
      <c r="UDN505" s="755"/>
      <c r="UDO505" s="755"/>
      <c r="UDP505" s="755"/>
      <c r="UDQ505" s="755"/>
      <c r="UDR505" s="755"/>
      <c r="UDS505" s="755"/>
      <c r="UDT505" s="755"/>
      <c r="UDU505" s="755"/>
      <c r="UDV505" s="755"/>
      <c r="UDW505" s="755"/>
      <c r="UDX505" s="755"/>
      <c r="UDY505" s="755"/>
      <c r="UDZ505" s="755"/>
      <c r="UEA505" s="755"/>
      <c r="UEB505" s="755"/>
      <c r="UEC505" s="755"/>
      <c r="UED505" s="755"/>
      <c r="UEE505" s="755"/>
      <c r="UEF505" s="755"/>
      <c r="UEG505" s="755"/>
      <c r="UEH505" s="755"/>
      <c r="UEI505" s="755"/>
      <c r="UEJ505" s="755"/>
      <c r="UEK505" s="755"/>
      <c r="UEL505" s="755"/>
      <c r="UEM505" s="755"/>
      <c r="UEN505" s="755"/>
      <c r="UEO505" s="755"/>
      <c r="UEP505" s="755"/>
      <c r="UEQ505" s="755"/>
      <c r="UER505" s="755"/>
      <c r="UES505" s="755"/>
      <c r="UET505" s="755"/>
      <c r="UEU505" s="755"/>
      <c r="UEV505" s="755"/>
      <c r="UEW505" s="755"/>
      <c r="UEX505" s="755"/>
      <c r="UEY505" s="755"/>
      <c r="UEZ505" s="755"/>
      <c r="UFA505" s="755"/>
      <c r="UFB505" s="755"/>
      <c r="UFC505" s="755"/>
      <c r="UFD505" s="755"/>
      <c r="UFE505" s="755"/>
      <c r="UFF505" s="755"/>
      <c r="UFG505" s="755"/>
      <c r="UFH505" s="755"/>
      <c r="UFI505" s="755"/>
      <c r="UFJ505" s="755"/>
      <c r="UFK505" s="755"/>
      <c r="UFL505" s="755"/>
      <c r="UFM505" s="755"/>
      <c r="UFN505" s="755"/>
      <c r="UFO505" s="755"/>
      <c r="UFP505" s="755"/>
      <c r="UFQ505" s="755"/>
      <c r="UFR505" s="755"/>
      <c r="UFS505" s="755"/>
      <c r="UFT505" s="755"/>
      <c r="UFU505" s="755"/>
      <c r="UFV505" s="755"/>
      <c r="UFW505" s="755"/>
      <c r="UFX505" s="755"/>
      <c r="UFY505" s="755"/>
      <c r="UFZ505" s="755"/>
      <c r="UGA505" s="755"/>
      <c r="UGB505" s="755"/>
      <c r="UGC505" s="755"/>
      <c r="UGD505" s="755"/>
      <c r="UGE505" s="755"/>
      <c r="UGF505" s="755"/>
      <c r="UGG505" s="755"/>
      <c r="UGH505" s="755"/>
      <c r="UGI505" s="755"/>
      <c r="UGJ505" s="755"/>
      <c r="UGK505" s="755"/>
      <c r="UGL505" s="755"/>
      <c r="UGM505" s="755"/>
      <c r="UGN505" s="755"/>
      <c r="UGO505" s="755"/>
      <c r="UGP505" s="755"/>
      <c r="UGQ505" s="755"/>
      <c r="UGR505" s="755"/>
      <c r="UGS505" s="755"/>
      <c r="UGT505" s="755"/>
      <c r="UGU505" s="755"/>
      <c r="UGV505" s="755"/>
      <c r="UGW505" s="755"/>
      <c r="UGX505" s="755"/>
      <c r="UGY505" s="755"/>
      <c r="UGZ505" s="755"/>
      <c r="UHA505" s="755"/>
      <c r="UHB505" s="755"/>
      <c r="UHC505" s="755"/>
      <c r="UHD505" s="755"/>
      <c r="UHE505" s="755"/>
      <c r="UHF505" s="755"/>
      <c r="UHG505" s="755"/>
      <c r="UHH505" s="755"/>
      <c r="UHI505" s="755"/>
      <c r="UHJ505" s="755"/>
      <c r="UHK505" s="755"/>
      <c r="UHL505" s="755"/>
      <c r="UHM505" s="755"/>
      <c r="UHN505" s="755"/>
      <c r="UHO505" s="755"/>
      <c r="UHP505" s="755"/>
      <c r="UHQ505" s="755"/>
      <c r="UHR505" s="755"/>
      <c r="UHS505" s="755"/>
      <c r="UHT505" s="755"/>
      <c r="UHU505" s="755"/>
      <c r="UHV505" s="755"/>
      <c r="UHW505" s="755"/>
      <c r="UHX505" s="755"/>
      <c r="UHY505" s="755"/>
      <c r="UHZ505" s="755"/>
      <c r="UIA505" s="755"/>
      <c r="UIB505" s="755"/>
      <c r="UIC505" s="755"/>
      <c r="UID505" s="755"/>
      <c r="UIE505" s="755"/>
      <c r="UIF505" s="755"/>
      <c r="UIG505" s="755"/>
      <c r="UIH505" s="755"/>
      <c r="UII505" s="755"/>
      <c r="UIJ505" s="755"/>
      <c r="UIK505" s="755"/>
      <c r="UIL505" s="755"/>
      <c r="UIM505" s="755"/>
      <c r="UIN505" s="755"/>
      <c r="UIO505" s="755"/>
      <c r="UIP505" s="755"/>
      <c r="UIQ505" s="755"/>
      <c r="UIR505" s="755"/>
      <c r="UIS505" s="755"/>
      <c r="UIT505" s="755"/>
      <c r="UIU505" s="755"/>
      <c r="UIV505" s="755"/>
      <c r="UIW505" s="755"/>
      <c r="UIX505" s="755"/>
      <c r="UIY505" s="755"/>
      <c r="UIZ505" s="755"/>
      <c r="UJA505" s="755"/>
      <c r="UJB505" s="755"/>
      <c r="UJC505" s="755"/>
      <c r="UJD505" s="755"/>
      <c r="UJE505" s="755"/>
      <c r="UJF505" s="755"/>
      <c r="UJG505" s="755"/>
      <c r="UJH505" s="755"/>
      <c r="UJI505" s="755"/>
      <c r="UJJ505" s="755"/>
      <c r="UJK505" s="755"/>
      <c r="UJL505" s="755"/>
      <c r="UJM505" s="755"/>
      <c r="UJN505" s="755"/>
      <c r="UJO505" s="755"/>
      <c r="UJP505" s="755"/>
      <c r="UJQ505" s="755"/>
      <c r="UJR505" s="755"/>
      <c r="UJS505" s="755"/>
      <c r="UJT505" s="755"/>
      <c r="UJU505" s="755"/>
      <c r="UJV505" s="755"/>
      <c r="UJW505" s="755"/>
      <c r="UJX505" s="755"/>
      <c r="UJY505" s="755"/>
      <c r="UJZ505" s="755"/>
      <c r="UKA505" s="755"/>
      <c r="UKB505" s="755"/>
      <c r="UKC505" s="755"/>
      <c r="UKD505" s="755"/>
      <c r="UKE505" s="755"/>
      <c r="UKF505" s="755"/>
      <c r="UKG505" s="755"/>
      <c r="UKH505" s="755"/>
      <c r="UKI505" s="755"/>
      <c r="UKJ505" s="755"/>
      <c r="UKK505" s="755"/>
      <c r="UKL505" s="755"/>
      <c r="UKM505" s="755"/>
      <c r="UKN505" s="755"/>
      <c r="UKO505" s="755"/>
      <c r="UKP505" s="755"/>
      <c r="UKQ505" s="755"/>
      <c r="UKR505" s="755"/>
      <c r="UKS505" s="755"/>
      <c r="UKT505" s="755"/>
      <c r="UKU505" s="755"/>
      <c r="UKV505" s="755"/>
      <c r="UKW505" s="755"/>
      <c r="UKX505" s="755"/>
      <c r="UKY505" s="755"/>
      <c r="UKZ505" s="755"/>
      <c r="ULA505" s="755"/>
      <c r="ULB505" s="755"/>
      <c r="ULC505" s="755"/>
      <c r="ULD505" s="755"/>
      <c r="ULE505" s="755"/>
      <c r="ULF505" s="755"/>
      <c r="ULG505" s="755"/>
      <c r="ULH505" s="755"/>
      <c r="ULI505" s="755"/>
      <c r="ULJ505" s="755"/>
      <c r="ULK505" s="755"/>
      <c r="ULL505" s="755"/>
      <c r="ULM505" s="755"/>
      <c r="ULN505" s="755"/>
      <c r="ULO505" s="755"/>
      <c r="ULP505" s="755"/>
      <c r="ULQ505" s="755"/>
      <c r="ULR505" s="755"/>
      <c r="ULS505" s="755"/>
      <c r="ULT505" s="755"/>
      <c r="ULU505" s="755"/>
      <c r="ULV505" s="755"/>
      <c r="ULW505" s="755"/>
      <c r="ULX505" s="755"/>
      <c r="ULY505" s="755"/>
      <c r="ULZ505" s="755"/>
      <c r="UMA505" s="755"/>
      <c r="UMB505" s="755"/>
      <c r="UMC505" s="755"/>
      <c r="UMD505" s="755"/>
      <c r="UME505" s="755"/>
      <c r="UMF505" s="755"/>
      <c r="UMG505" s="755"/>
      <c r="UMH505" s="755"/>
      <c r="UMI505" s="755"/>
      <c r="UMJ505" s="755"/>
      <c r="UMK505" s="755"/>
      <c r="UML505" s="755"/>
      <c r="UMM505" s="755"/>
      <c r="UMN505" s="755"/>
      <c r="UMO505" s="755"/>
      <c r="UMP505" s="755"/>
      <c r="UMQ505" s="755"/>
      <c r="UMR505" s="755"/>
      <c r="UMS505" s="755"/>
      <c r="UMT505" s="755"/>
      <c r="UMU505" s="755"/>
      <c r="UMV505" s="755"/>
      <c r="UMW505" s="755"/>
      <c r="UMX505" s="755"/>
      <c r="UMY505" s="755"/>
      <c r="UMZ505" s="755"/>
      <c r="UNA505" s="755"/>
      <c r="UNB505" s="755"/>
      <c r="UNC505" s="755"/>
      <c r="UND505" s="755"/>
      <c r="UNE505" s="755"/>
      <c r="UNF505" s="755"/>
      <c r="UNG505" s="755"/>
      <c r="UNH505" s="755"/>
      <c r="UNI505" s="755"/>
      <c r="UNJ505" s="755"/>
      <c r="UNK505" s="755"/>
      <c r="UNL505" s="755"/>
      <c r="UNM505" s="755"/>
      <c r="UNN505" s="755"/>
      <c r="UNO505" s="755"/>
      <c r="UNP505" s="755"/>
      <c r="UNQ505" s="755"/>
      <c r="UNR505" s="755"/>
      <c r="UNS505" s="755"/>
      <c r="UNT505" s="755"/>
      <c r="UNU505" s="755"/>
      <c r="UNV505" s="755"/>
      <c r="UNW505" s="755"/>
      <c r="UNX505" s="755"/>
      <c r="UNY505" s="755"/>
      <c r="UNZ505" s="755"/>
      <c r="UOA505" s="755"/>
      <c r="UOB505" s="755"/>
      <c r="UOC505" s="755"/>
      <c r="UOD505" s="755"/>
      <c r="UOE505" s="755"/>
      <c r="UOF505" s="755"/>
      <c r="UOG505" s="755"/>
      <c r="UOH505" s="755"/>
      <c r="UOI505" s="755"/>
      <c r="UOJ505" s="755"/>
      <c r="UOK505" s="755"/>
      <c r="UOL505" s="755"/>
      <c r="UOM505" s="755"/>
      <c r="UON505" s="755"/>
      <c r="UOO505" s="755"/>
      <c r="UOP505" s="755"/>
      <c r="UOQ505" s="755"/>
      <c r="UOR505" s="755"/>
      <c r="UOS505" s="755"/>
      <c r="UOT505" s="755"/>
      <c r="UOU505" s="755"/>
      <c r="UOV505" s="755"/>
      <c r="UOW505" s="755"/>
      <c r="UOX505" s="755"/>
      <c r="UOY505" s="755"/>
      <c r="UOZ505" s="755"/>
      <c r="UPA505" s="755"/>
      <c r="UPB505" s="755"/>
      <c r="UPC505" s="755"/>
      <c r="UPD505" s="755"/>
      <c r="UPE505" s="755"/>
      <c r="UPF505" s="755"/>
      <c r="UPG505" s="755"/>
      <c r="UPH505" s="755"/>
      <c r="UPI505" s="755"/>
      <c r="UPJ505" s="755"/>
      <c r="UPK505" s="755"/>
      <c r="UPL505" s="755"/>
      <c r="UPM505" s="755"/>
      <c r="UPN505" s="755"/>
      <c r="UPO505" s="755"/>
      <c r="UPP505" s="755"/>
      <c r="UPQ505" s="755"/>
      <c r="UPR505" s="755"/>
      <c r="UPS505" s="755"/>
      <c r="UPT505" s="755"/>
      <c r="UPU505" s="755"/>
      <c r="UPV505" s="755"/>
      <c r="UPW505" s="755"/>
      <c r="UPX505" s="755"/>
      <c r="UPY505" s="755"/>
      <c r="UPZ505" s="755"/>
      <c r="UQA505" s="755"/>
      <c r="UQB505" s="755"/>
      <c r="UQC505" s="755"/>
      <c r="UQD505" s="755"/>
      <c r="UQE505" s="755"/>
      <c r="UQF505" s="755"/>
      <c r="UQG505" s="755"/>
      <c r="UQH505" s="755"/>
      <c r="UQI505" s="755"/>
      <c r="UQJ505" s="755"/>
      <c r="UQK505" s="755"/>
      <c r="UQL505" s="755"/>
      <c r="UQM505" s="755"/>
      <c r="UQN505" s="755"/>
      <c r="UQO505" s="755"/>
      <c r="UQP505" s="755"/>
      <c r="UQQ505" s="755"/>
      <c r="UQR505" s="755"/>
      <c r="UQS505" s="755"/>
      <c r="UQT505" s="755"/>
      <c r="UQU505" s="755"/>
      <c r="UQV505" s="755"/>
      <c r="UQW505" s="755"/>
      <c r="UQX505" s="755"/>
      <c r="UQY505" s="755"/>
      <c r="UQZ505" s="755"/>
      <c r="URA505" s="755"/>
      <c r="URB505" s="755"/>
      <c r="URC505" s="755"/>
      <c r="URD505" s="755"/>
      <c r="URE505" s="755"/>
      <c r="URF505" s="755"/>
      <c r="URG505" s="755"/>
      <c r="URH505" s="755"/>
      <c r="URI505" s="755"/>
      <c r="URJ505" s="755"/>
      <c r="URK505" s="755"/>
      <c r="URL505" s="755"/>
      <c r="URM505" s="755"/>
      <c r="URN505" s="755"/>
      <c r="URO505" s="755"/>
      <c r="URP505" s="755"/>
      <c r="URQ505" s="755"/>
      <c r="URR505" s="755"/>
      <c r="URS505" s="755"/>
      <c r="URT505" s="755"/>
      <c r="URU505" s="755"/>
      <c r="URV505" s="755"/>
      <c r="URW505" s="755"/>
      <c r="URX505" s="755"/>
      <c r="URY505" s="755"/>
      <c r="URZ505" s="755"/>
      <c r="USA505" s="755"/>
      <c r="USB505" s="755"/>
      <c r="USC505" s="755"/>
      <c r="USD505" s="755"/>
      <c r="USE505" s="755"/>
      <c r="USF505" s="755"/>
      <c r="USG505" s="755"/>
      <c r="USH505" s="755"/>
      <c r="USI505" s="755"/>
      <c r="USJ505" s="755"/>
      <c r="USK505" s="755"/>
      <c r="USL505" s="755"/>
      <c r="USM505" s="755"/>
      <c r="USN505" s="755"/>
      <c r="USO505" s="755"/>
      <c r="USP505" s="755"/>
      <c r="USQ505" s="755"/>
      <c r="USR505" s="755"/>
      <c r="USS505" s="755"/>
      <c r="UST505" s="755"/>
      <c r="USU505" s="755"/>
      <c r="USV505" s="755"/>
      <c r="USW505" s="755"/>
      <c r="USX505" s="755"/>
      <c r="USY505" s="755"/>
      <c r="USZ505" s="755"/>
      <c r="UTA505" s="755"/>
      <c r="UTB505" s="755"/>
      <c r="UTC505" s="755"/>
      <c r="UTD505" s="755"/>
      <c r="UTE505" s="755"/>
      <c r="UTF505" s="755"/>
      <c r="UTG505" s="755"/>
      <c r="UTH505" s="755"/>
      <c r="UTI505" s="755"/>
      <c r="UTJ505" s="755"/>
      <c r="UTK505" s="755"/>
      <c r="UTL505" s="755"/>
      <c r="UTM505" s="755"/>
      <c r="UTN505" s="755"/>
      <c r="UTO505" s="755"/>
      <c r="UTP505" s="755"/>
      <c r="UTQ505" s="755"/>
      <c r="UTR505" s="755"/>
      <c r="UTS505" s="755"/>
      <c r="UTT505" s="755"/>
      <c r="UTU505" s="755"/>
      <c r="UTV505" s="755"/>
      <c r="UTW505" s="755"/>
      <c r="UTX505" s="755"/>
      <c r="UTY505" s="755"/>
      <c r="UTZ505" s="755"/>
      <c r="UUA505" s="755"/>
      <c r="UUB505" s="755"/>
      <c r="UUC505" s="755"/>
      <c r="UUD505" s="755"/>
      <c r="UUE505" s="755"/>
      <c r="UUF505" s="755"/>
      <c r="UUG505" s="755"/>
      <c r="UUH505" s="755"/>
      <c r="UUI505" s="755"/>
      <c r="UUJ505" s="755"/>
      <c r="UUK505" s="755"/>
      <c r="UUL505" s="755"/>
      <c r="UUM505" s="755"/>
      <c r="UUN505" s="755"/>
      <c r="UUO505" s="755"/>
      <c r="UUP505" s="755"/>
      <c r="UUQ505" s="755"/>
      <c r="UUR505" s="755"/>
      <c r="UUS505" s="755"/>
      <c r="UUT505" s="755"/>
      <c r="UUU505" s="755"/>
      <c r="UUV505" s="755"/>
      <c r="UUW505" s="755"/>
      <c r="UUX505" s="755"/>
      <c r="UUY505" s="755"/>
      <c r="UUZ505" s="755"/>
      <c r="UVA505" s="755"/>
      <c r="UVB505" s="755"/>
      <c r="UVC505" s="755"/>
      <c r="UVD505" s="755"/>
      <c r="UVE505" s="755"/>
      <c r="UVF505" s="755"/>
      <c r="UVG505" s="755"/>
      <c r="UVH505" s="755"/>
      <c r="UVI505" s="755"/>
      <c r="UVJ505" s="755"/>
      <c r="UVK505" s="755"/>
      <c r="UVL505" s="755"/>
      <c r="UVM505" s="755"/>
      <c r="UVN505" s="755"/>
      <c r="UVO505" s="755"/>
      <c r="UVP505" s="755"/>
      <c r="UVQ505" s="755"/>
      <c r="UVR505" s="755"/>
      <c r="UVS505" s="755"/>
      <c r="UVT505" s="755"/>
      <c r="UVU505" s="755"/>
      <c r="UVV505" s="755"/>
      <c r="UVW505" s="755"/>
      <c r="UVX505" s="755"/>
      <c r="UVY505" s="755"/>
      <c r="UVZ505" s="755"/>
      <c r="UWA505" s="755"/>
      <c r="UWB505" s="755"/>
      <c r="UWC505" s="755"/>
      <c r="UWD505" s="755"/>
      <c r="UWE505" s="755"/>
      <c r="UWF505" s="755"/>
      <c r="UWG505" s="755"/>
      <c r="UWH505" s="755"/>
      <c r="UWI505" s="755"/>
      <c r="UWJ505" s="755"/>
      <c r="UWK505" s="755"/>
      <c r="UWL505" s="755"/>
      <c r="UWM505" s="755"/>
      <c r="UWN505" s="755"/>
      <c r="UWO505" s="755"/>
      <c r="UWP505" s="755"/>
      <c r="UWQ505" s="755"/>
      <c r="UWR505" s="755"/>
      <c r="UWS505" s="755"/>
      <c r="UWT505" s="755"/>
      <c r="UWU505" s="755"/>
      <c r="UWV505" s="755"/>
      <c r="UWW505" s="755"/>
      <c r="UWX505" s="755"/>
      <c r="UWY505" s="755"/>
      <c r="UWZ505" s="755"/>
      <c r="UXA505" s="755"/>
      <c r="UXB505" s="755"/>
      <c r="UXC505" s="755"/>
      <c r="UXD505" s="755"/>
      <c r="UXE505" s="755"/>
      <c r="UXF505" s="755"/>
      <c r="UXG505" s="755"/>
      <c r="UXH505" s="755"/>
      <c r="UXI505" s="755"/>
      <c r="UXJ505" s="755"/>
      <c r="UXK505" s="755"/>
      <c r="UXL505" s="755"/>
      <c r="UXM505" s="755"/>
      <c r="UXN505" s="755"/>
      <c r="UXO505" s="755"/>
      <c r="UXP505" s="755"/>
      <c r="UXQ505" s="755"/>
      <c r="UXR505" s="755"/>
      <c r="UXS505" s="755"/>
      <c r="UXT505" s="755"/>
      <c r="UXU505" s="755"/>
      <c r="UXV505" s="755"/>
      <c r="UXW505" s="755"/>
      <c r="UXX505" s="755"/>
      <c r="UXY505" s="755"/>
      <c r="UXZ505" s="755"/>
      <c r="UYA505" s="755"/>
      <c r="UYB505" s="755"/>
      <c r="UYC505" s="755"/>
      <c r="UYD505" s="755"/>
      <c r="UYE505" s="755"/>
      <c r="UYF505" s="755"/>
      <c r="UYG505" s="755"/>
      <c r="UYH505" s="755"/>
      <c r="UYI505" s="755"/>
      <c r="UYJ505" s="755"/>
      <c r="UYK505" s="755"/>
      <c r="UYL505" s="755"/>
      <c r="UYM505" s="755"/>
      <c r="UYN505" s="755"/>
      <c r="UYO505" s="755"/>
      <c r="UYP505" s="755"/>
      <c r="UYQ505" s="755"/>
      <c r="UYR505" s="755"/>
      <c r="UYS505" s="755"/>
      <c r="UYT505" s="755"/>
      <c r="UYU505" s="755"/>
      <c r="UYV505" s="755"/>
      <c r="UYW505" s="755"/>
      <c r="UYX505" s="755"/>
      <c r="UYY505" s="755"/>
      <c r="UYZ505" s="755"/>
      <c r="UZA505" s="755"/>
      <c r="UZB505" s="755"/>
      <c r="UZC505" s="755"/>
      <c r="UZD505" s="755"/>
      <c r="UZE505" s="755"/>
      <c r="UZF505" s="755"/>
      <c r="UZG505" s="755"/>
      <c r="UZH505" s="755"/>
      <c r="UZI505" s="755"/>
      <c r="UZJ505" s="755"/>
      <c r="UZK505" s="755"/>
      <c r="UZL505" s="755"/>
      <c r="UZM505" s="755"/>
      <c r="UZN505" s="755"/>
      <c r="UZO505" s="755"/>
      <c r="UZP505" s="755"/>
      <c r="UZQ505" s="755"/>
      <c r="UZR505" s="755"/>
      <c r="UZS505" s="755"/>
      <c r="UZT505" s="755"/>
      <c r="UZU505" s="755"/>
      <c r="UZV505" s="755"/>
      <c r="UZW505" s="755"/>
      <c r="UZX505" s="755"/>
      <c r="UZY505" s="755"/>
      <c r="UZZ505" s="755"/>
      <c r="VAA505" s="755"/>
      <c r="VAB505" s="755"/>
      <c r="VAC505" s="755"/>
      <c r="VAD505" s="755"/>
      <c r="VAE505" s="755"/>
      <c r="VAF505" s="755"/>
      <c r="VAG505" s="755"/>
      <c r="VAH505" s="755"/>
      <c r="VAI505" s="755"/>
      <c r="VAJ505" s="755"/>
      <c r="VAK505" s="755"/>
      <c r="VAL505" s="755"/>
      <c r="VAM505" s="755"/>
      <c r="VAN505" s="755"/>
      <c r="VAO505" s="755"/>
      <c r="VAP505" s="755"/>
      <c r="VAQ505" s="755"/>
      <c r="VAR505" s="755"/>
      <c r="VAS505" s="755"/>
      <c r="VAT505" s="755"/>
      <c r="VAU505" s="755"/>
      <c r="VAV505" s="755"/>
      <c r="VAW505" s="755"/>
      <c r="VAX505" s="755"/>
      <c r="VAY505" s="755"/>
      <c r="VAZ505" s="755"/>
      <c r="VBA505" s="755"/>
      <c r="VBB505" s="755"/>
      <c r="VBC505" s="755"/>
      <c r="VBD505" s="755"/>
      <c r="VBE505" s="755"/>
      <c r="VBF505" s="755"/>
      <c r="VBG505" s="755"/>
      <c r="VBH505" s="755"/>
      <c r="VBI505" s="755"/>
      <c r="VBJ505" s="755"/>
      <c r="VBK505" s="755"/>
      <c r="VBL505" s="755"/>
      <c r="VBM505" s="755"/>
      <c r="VBN505" s="755"/>
      <c r="VBO505" s="755"/>
      <c r="VBP505" s="755"/>
      <c r="VBQ505" s="755"/>
      <c r="VBR505" s="755"/>
      <c r="VBS505" s="755"/>
      <c r="VBT505" s="755"/>
      <c r="VBU505" s="755"/>
      <c r="VBV505" s="755"/>
      <c r="VBW505" s="755"/>
      <c r="VBX505" s="755"/>
      <c r="VBY505" s="755"/>
      <c r="VBZ505" s="755"/>
      <c r="VCA505" s="755"/>
      <c r="VCB505" s="755"/>
      <c r="VCC505" s="755"/>
      <c r="VCD505" s="755"/>
      <c r="VCE505" s="755"/>
      <c r="VCF505" s="755"/>
      <c r="VCG505" s="755"/>
      <c r="VCH505" s="755"/>
      <c r="VCI505" s="755"/>
      <c r="VCJ505" s="755"/>
      <c r="VCK505" s="755"/>
      <c r="VCL505" s="755"/>
      <c r="VCM505" s="755"/>
      <c r="VCN505" s="755"/>
      <c r="VCO505" s="755"/>
      <c r="VCP505" s="755"/>
      <c r="VCQ505" s="755"/>
      <c r="VCR505" s="755"/>
      <c r="VCS505" s="755"/>
      <c r="VCT505" s="755"/>
      <c r="VCU505" s="755"/>
      <c r="VCV505" s="755"/>
      <c r="VCW505" s="755"/>
      <c r="VCX505" s="755"/>
      <c r="VCY505" s="755"/>
      <c r="VCZ505" s="755"/>
      <c r="VDA505" s="755"/>
      <c r="VDB505" s="755"/>
      <c r="VDC505" s="755"/>
      <c r="VDD505" s="755"/>
      <c r="VDE505" s="755"/>
      <c r="VDF505" s="755"/>
      <c r="VDG505" s="755"/>
      <c r="VDH505" s="755"/>
      <c r="VDI505" s="755"/>
      <c r="VDJ505" s="755"/>
      <c r="VDK505" s="755"/>
      <c r="VDL505" s="755"/>
      <c r="VDM505" s="755"/>
      <c r="VDN505" s="755"/>
      <c r="VDO505" s="755"/>
      <c r="VDP505" s="755"/>
      <c r="VDQ505" s="755"/>
      <c r="VDR505" s="755"/>
      <c r="VDS505" s="755"/>
      <c r="VDT505" s="755"/>
      <c r="VDU505" s="755"/>
      <c r="VDV505" s="755"/>
      <c r="VDW505" s="755"/>
      <c r="VDX505" s="755"/>
      <c r="VDY505" s="755"/>
      <c r="VDZ505" s="755"/>
      <c r="VEA505" s="755"/>
      <c r="VEB505" s="755"/>
      <c r="VEC505" s="755"/>
      <c r="VED505" s="755"/>
      <c r="VEE505" s="755"/>
      <c r="VEF505" s="755"/>
      <c r="VEG505" s="755"/>
      <c r="VEH505" s="755"/>
      <c r="VEI505" s="755"/>
      <c r="VEJ505" s="755"/>
      <c r="VEK505" s="755"/>
      <c r="VEL505" s="755"/>
      <c r="VEM505" s="755"/>
      <c r="VEN505" s="755"/>
      <c r="VEO505" s="755"/>
      <c r="VEP505" s="755"/>
      <c r="VEQ505" s="755"/>
      <c r="VER505" s="755"/>
      <c r="VES505" s="755"/>
      <c r="VET505" s="755"/>
      <c r="VEU505" s="755"/>
      <c r="VEV505" s="755"/>
      <c r="VEW505" s="755"/>
      <c r="VEX505" s="755"/>
      <c r="VEY505" s="755"/>
      <c r="VEZ505" s="755"/>
      <c r="VFA505" s="755"/>
      <c r="VFB505" s="755"/>
      <c r="VFC505" s="755"/>
      <c r="VFD505" s="755"/>
      <c r="VFE505" s="755"/>
      <c r="VFF505" s="755"/>
      <c r="VFG505" s="755"/>
      <c r="VFH505" s="755"/>
      <c r="VFI505" s="755"/>
      <c r="VFJ505" s="755"/>
      <c r="VFK505" s="755"/>
      <c r="VFL505" s="755"/>
      <c r="VFM505" s="755"/>
      <c r="VFN505" s="755"/>
      <c r="VFO505" s="755"/>
      <c r="VFP505" s="755"/>
      <c r="VFQ505" s="755"/>
      <c r="VFR505" s="755"/>
      <c r="VFS505" s="755"/>
      <c r="VFT505" s="755"/>
      <c r="VFU505" s="755"/>
      <c r="VFV505" s="755"/>
      <c r="VFW505" s="755"/>
      <c r="VFX505" s="755"/>
      <c r="VFY505" s="755"/>
      <c r="VFZ505" s="755"/>
      <c r="VGA505" s="755"/>
      <c r="VGB505" s="755"/>
      <c r="VGC505" s="755"/>
      <c r="VGD505" s="755"/>
      <c r="VGE505" s="755"/>
      <c r="VGF505" s="755"/>
      <c r="VGG505" s="755"/>
      <c r="VGH505" s="755"/>
      <c r="VGI505" s="755"/>
      <c r="VGJ505" s="755"/>
      <c r="VGK505" s="755"/>
      <c r="VGL505" s="755"/>
      <c r="VGM505" s="755"/>
      <c r="VGN505" s="755"/>
      <c r="VGO505" s="755"/>
      <c r="VGP505" s="755"/>
      <c r="VGQ505" s="755"/>
      <c r="VGR505" s="755"/>
      <c r="VGS505" s="755"/>
      <c r="VGT505" s="755"/>
      <c r="VGU505" s="755"/>
      <c r="VGV505" s="755"/>
      <c r="VGW505" s="755"/>
      <c r="VGX505" s="755"/>
      <c r="VGY505" s="755"/>
      <c r="VGZ505" s="755"/>
      <c r="VHA505" s="755"/>
      <c r="VHB505" s="755"/>
      <c r="VHC505" s="755"/>
      <c r="VHD505" s="755"/>
      <c r="VHE505" s="755"/>
      <c r="VHF505" s="755"/>
      <c r="VHG505" s="755"/>
      <c r="VHH505" s="755"/>
      <c r="VHI505" s="755"/>
      <c r="VHJ505" s="755"/>
      <c r="VHK505" s="755"/>
      <c r="VHL505" s="755"/>
      <c r="VHM505" s="755"/>
      <c r="VHN505" s="755"/>
      <c r="VHO505" s="755"/>
      <c r="VHP505" s="755"/>
      <c r="VHQ505" s="755"/>
      <c r="VHR505" s="755"/>
      <c r="VHS505" s="755"/>
      <c r="VHT505" s="755"/>
      <c r="VHU505" s="755"/>
      <c r="VHV505" s="755"/>
      <c r="VHW505" s="755"/>
      <c r="VHX505" s="755"/>
      <c r="VHY505" s="755"/>
      <c r="VHZ505" s="755"/>
      <c r="VIA505" s="755"/>
      <c r="VIB505" s="755"/>
      <c r="VIC505" s="755"/>
      <c r="VID505" s="755"/>
      <c r="VIE505" s="755"/>
      <c r="VIF505" s="755"/>
      <c r="VIG505" s="755"/>
      <c r="VIH505" s="755"/>
      <c r="VII505" s="755"/>
      <c r="VIJ505" s="755"/>
      <c r="VIK505" s="755"/>
      <c r="VIL505" s="755"/>
      <c r="VIM505" s="755"/>
      <c r="VIN505" s="755"/>
      <c r="VIO505" s="755"/>
      <c r="VIP505" s="755"/>
      <c r="VIQ505" s="755"/>
      <c r="VIR505" s="755"/>
      <c r="VIS505" s="755"/>
      <c r="VIT505" s="755"/>
      <c r="VIU505" s="755"/>
      <c r="VIV505" s="755"/>
      <c r="VIW505" s="755"/>
      <c r="VIX505" s="755"/>
      <c r="VIY505" s="755"/>
      <c r="VIZ505" s="755"/>
      <c r="VJA505" s="755"/>
      <c r="VJB505" s="755"/>
      <c r="VJC505" s="755"/>
      <c r="VJD505" s="755"/>
      <c r="VJE505" s="755"/>
      <c r="VJF505" s="755"/>
      <c r="VJG505" s="755"/>
      <c r="VJH505" s="755"/>
      <c r="VJI505" s="755"/>
      <c r="VJJ505" s="755"/>
      <c r="VJK505" s="755"/>
      <c r="VJL505" s="755"/>
      <c r="VJM505" s="755"/>
      <c r="VJN505" s="755"/>
      <c r="VJO505" s="755"/>
      <c r="VJP505" s="755"/>
      <c r="VJQ505" s="755"/>
      <c r="VJR505" s="755"/>
      <c r="VJS505" s="755"/>
      <c r="VJT505" s="755"/>
      <c r="VJU505" s="755"/>
      <c r="VJV505" s="755"/>
      <c r="VJW505" s="755"/>
      <c r="VJX505" s="755"/>
      <c r="VJY505" s="755"/>
      <c r="VJZ505" s="755"/>
      <c r="VKA505" s="755"/>
      <c r="VKB505" s="755"/>
      <c r="VKC505" s="755"/>
      <c r="VKD505" s="755"/>
      <c r="VKE505" s="755"/>
      <c r="VKF505" s="755"/>
      <c r="VKG505" s="755"/>
      <c r="VKH505" s="755"/>
      <c r="VKI505" s="755"/>
      <c r="VKJ505" s="755"/>
      <c r="VKK505" s="755"/>
      <c r="VKL505" s="755"/>
      <c r="VKM505" s="755"/>
      <c r="VKN505" s="755"/>
      <c r="VKO505" s="755"/>
      <c r="VKP505" s="755"/>
      <c r="VKQ505" s="755"/>
      <c r="VKR505" s="755"/>
      <c r="VKS505" s="755"/>
      <c r="VKT505" s="755"/>
      <c r="VKU505" s="755"/>
      <c r="VKV505" s="755"/>
      <c r="VKW505" s="755"/>
      <c r="VKX505" s="755"/>
      <c r="VKY505" s="755"/>
      <c r="VKZ505" s="755"/>
      <c r="VLA505" s="755"/>
      <c r="VLB505" s="755"/>
      <c r="VLC505" s="755"/>
      <c r="VLD505" s="755"/>
      <c r="VLE505" s="755"/>
      <c r="VLF505" s="755"/>
      <c r="VLG505" s="755"/>
      <c r="VLH505" s="755"/>
      <c r="VLI505" s="755"/>
      <c r="VLJ505" s="755"/>
      <c r="VLK505" s="755"/>
      <c r="VLL505" s="755"/>
      <c r="VLM505" s="755"/>
      <c r="VLN505" s="755"/>
      <c r="VLO505" s="755"/>
      <c r="VLP505" s="755"/>
      <c r="VLQ505" s="755"/>
      <c r="VLR505" s="755"/>
      <c r="VLS505" s="755"/>
      <c r="VLT505" s="755"/>
      <c r="VLU505" s="755"/>
      <c r="VLV505" s="755"/>
      <c r="VLW505" s="755"/>
      <c r="VLX505" s="755"/>
      <c r="VLY505" s="755"/>
      <c r="VLZ505" s="755"/>
      <c r="VMA505" s="755"/>
      <c r="VMB505" s="755"/>
      <c r="VMC505" s="755"/>
      <c r="VMD505" s="755"/>
      <c r="VME505" s="755"/>
      <c r="VMF505" s="755"/>
      <c r="VMG505" s="755"/>
      <c r="VMH505" s="755"/>
      <c r="VMI505" s="755"/>
      <c r="VMJ505" s="755"/>
      <c r="VMK505" s="755"/>
      <c r="VML505" s="755"/>
      <c r="VMM505" s="755"/>
      <c r="VMN505" s="755"/>
      <c r="VMO505" s="755"/>
      <c r="VMP505" s="755"/>
      <c r="VMQ505" s="755"/>
      <c r="VMR505" s="755"/>
      <c r="VMS505" s="755"/>
      <c r="VMT505" s="755"/>
      <c r="VMU505" s="755"/>
      <c r="VMV505" s="755"/>
      <c r="VMW505" s="755"/>
      <c r="VMX505" s="755"/>
      <c r="VMY505" s="755"/>
      <c r="VMZ505" s="755"/>
      <c r="VNA505" s="755"/>
      <c r="VNB505" s="755"/>
      <c r="VNC505" s="755"/>
      <c r="VND505" s="755"/>
      <c r="VNE505" s="755"/>
      <c r="VNF505" s="755"/>
      <c r="VNG505" s="755"/>
      <c r="VNH505" s="755"/>
      <c r="VNI505" s="755"/>
      <c r="VNJ505" s="755"/>
      <c r="VNK505" s="755"/>
      <c r="VNL505" s="755"/>
      <c r="VNM505" s="755"/>
      <c r="VNN505" s="755"/>
      <c r="VNO505" s="755"/>
      <c r="VNP505" s="755"/>
      <c r="VNQ505" s="755"/>
      <c r="VNR505" s="755"/>
      <c r="VNS505" s="755"/>
      <c r="VNT505" s="755"/>
      <c r="VNU505" s="755"/>
      <c r="VNV505" s="755"/>
      <c r="VNW505" s="755"/>
      <c r="VNX505" s="755"/>
      <c r="VNY505" s="755"/>
      <c r="VNZ505" s="755"/>
      <c r="VOA505" s="755"/>
      <c r="VOB505" s="755"/>
      <c r="VOC505" s="755"/>
      <c r="VOD505" s="755"/>
      <c r="VOE505" s="755"/>
      <c r="VOF505" s="755"/>
      <c r="VOG505" s="755"/>
      <c r="VOH505" s="755"/>
      <c r="VOI505" s="755"/>
      <c r="VOJ505" s="755"/>
      <c r="VOK505" s="755"/>
      <c r="VOL505" s="755"/>
      <c r="VOM505" s="755"/>
      <c r="VON505" s="755"/>
      <c r="VOO505" s="755"/>
      <c r="VOP505" s="755"/>
      <c r="VOQ505" s="755"/>
      <c r="VOR505" s="755"/>
      <c r="VOS505" s="755"/>
      <c r="VOT505" s="755"/>
      <c r="VOU505" s="755"/>
      <c r="VOV505" s="755"/>
      <c r="VOW505" s="755"/>
      <c r="VOX505" s="755"/>
      <c r="VOY505" s="755"/>
      <c r="VOZ505" s="755"/>
      <c r="VPA505" s="755"/>
      <c r="VPB505" s="755"/>
      <c r="VPC505" s="755"/>
      <c r="VPD505" s="755"/>
      <c r="VPE505" s="755"/>
      <c r="VPF505" s="755"/>
      <c r="VPG505" s="755"/>
      <c r="VPH505" s="755"/>
      <c r="VPI505" s="755"/>
      <c r="VPJ505" s="755"/>
      <c r="VPK505" s="755"/>
      <c r="VPL505" s="755"/>
      <c r="VPM505" s="755"/>
      <c r="VPN505" s="755"/>
      <c r="VPO505" s="755"/>
      <c r="VPP505" s="755"/>
      <c r="VPQ505" s="755"/>
      <c r="VPR505" s="755"/>
      <c r="VPS505" s="755"/>
      <c r="VPT505" s="755"/>
      <c r="VPU505" s="755"/>
      <c r="VPV505" s="755"/>
      <c r="VPW505" s="755"/>
      <c r="VPX505" s="755"/>
      <c r="VPY505" s="755"/>
      <c r="VPZ505" s="755"/>
      <c r="VQA505" s="755"/>
      <c r="VQB505" s="755"/>
      <c r="VQC505" s="755"/>
      <c r="VQD505" s="755"/>
      <c r="VQE505" s="755"/>
      <c r="VQF505" s="755"/>
      <c r="VQG505" s="755"/>
      <c r="VQH505" s="755"/>
      <c r="VQI505" s="755"/>
      <c r="VQJ505" s="755"/>
      <c r="VQK505" s="755"/>
      <c r="VQL505" s="755"/>
      <c r="VQM505" s="755"/>
      <c r="VQN505" s="755"/>
      <c r="VQO505" s="755"/>
      <c r="VQP505" s="755"/>
      <c r="VQQ505" s="755"/>
      <c r="VQR505" s="755"/>
      <c r="VQS505" s="755"/>
      <c r="VQT505" s="755"/>
      <c r="VQU505" s="755"/>
      <c r="VQV505" s="755"/>
      <c r="VQW505" s="755"/>
      <c r="VQX505" s="755"/>
      <c r="VQY505" s="755"/>
      <c r="VQZ505" s="755"/>
      <c r="VRA505" s="755"/>
      <c r="VRB505" s="755"/>
      <c r="VRC505" s="755"/>
      <c r="VRD505" s="755"/>
      <c r="VRE505" s="755"/>
      <c r="VRF505" s="755"/>
      <c r="VRG505" s="755"/>
      <c r="VRH505" s="755"/>
      <c r="VRI505" s="755"/>
      <c r="VRJ505" s="755"/>
      <c r="VRK505" s="755"/>
      <c r="VRL505" s="755"/>
      <c r="VRM505" s="755"/>
      <c r="VRN505" s="755"/>
      <c r="VRO505" s="755"/>
      <c r="VRP505" s="755"/>
      <c r="VRQ505" s="755"/>
      <c r="VRR505" s="755"/>
      <c r="VRS505" s="755"/>
      <c r="VRT505" s="755"/>
      <c r="VRU505" s="755"/>
      <c r="VRV505" s="755"/>
      <c r="VRW505" s="755"/>
      <c r="VRX505" s="755"/>
      <c r="VRY505" s="755"/>
      <c r="VRZ505" s="755"/>
      <c r="VSA505" s="755"/>
      <c r="VSB505" s="755"/>
      <c r="VSC505" s="755"/>
      <c r="VSD505" s="755"/>
      <c r="VSE505" s="755"/>
      <c r="VSF505" s="755"/>
      <c r="VSG505" s="755"/>
      <c r="VSH505" s="755"/>
      <c r="VSI505" s="755"/>
      <c r="VSJ505" s="755"/>
      <c r="VSK505" s="755"/>
      <c r="VSL505" s="755"/>
      <c r="VSM505" s="755"/>
      <c r="VSN505" s="755"/>
      <c r="VSO505" s="755"/>
      <c r="VSP505" s="755"/>
      <c r="VSQ505" s="755"/>
      <c r="VSR505" s="755"/>
      <c r="VSS505" s="755"/>
      <c r="VST505" s="755"/>
      <c r="VSU505" s="755"/>
      <c r="VSV505" s="755"/>
      <c r="VSW505" s="755"/>
      <c r="VSX505" s="755"/>
      <c r="VSY505" s="755"/>
      <c r="VSZ505" s="755"/>
      <c r="VTA505" s="755"/>
      <c r="VTB505" s="755"/>
      <c r="VTC505" s="755"/>
      <c r="VTD505" s="755"/>
      <c r="VTE505" s="755"/>
      <c r="VTF505" s="755"/>
      <c r="VTG505" s="755"/>
      <c r="VTH505" s="755"/>
      <c r="VTI505" s="755"/>
      <c r="VTJ505" s="755"/>
      <c r="VTK505" s="755"/>
      <c r="VTL505" s="755"/>
      <c r="VTM505" s="755"/>
      <c r="VTN505" s="755"/>
      <c r="VTO505" s="755"/>
      <c r="VTP505" s="755"/>
      <c r="VTQ505" s="755"/>
      <c r="VTR505" s="755"/>
      <c r="VTS505" s="755"/>
      <c r="VTT505" s="755"/>
      <c r="VTU505" s="755"/>
      <c r="VTV505" s="755"/>
      <c r="VTW505" s="755"/>
      <c r="VTX505" s="755"/>
      <c r="VTY505" s="755"/>
      <c r="VTZ505" s="755"/>
      <c r="VUA505" s="755"/>
      <c r="VUB505" s="755"/>
      <c r="VUC505" s="755"/>
      <c r="VUD505" s="755"/>
      <c r="VUE505" s="755"/>
      <c r="VUF505" s="755"/>
      <c r="VUG505" s="755"/>
      <c r="VUH505" s="755"/>
      <c r="VUI505" s="755"/>
      <c r="VUJ505" s="755"/>
      <c r="VUK505" s="755"/>
      <c r="VUL505" s="755"/>
      <c r="VUM505" s="755"/>
      <c r="VUN505" s="755"/>
      <c r="VUO505" s="755"/>
      <c r="VUP505" s="755"/>
      <c r="VUQ505" s="755"/>
      <c r="VUR505" s="755"/>
      <c r="VUS505" s="755"/>
      <c r="VUT505" s="755"/>
      <c r="VUU505" s="755"/>
      <c r="VUV505" s="755"/>
      <c r="VUW505" s="755"/>
      <c r="VUX505" s="755"/>
      <c r="VUY505" s="755"/>
      <c r="VUZ505" s="755"/>
      <c r="VVA505" s="755"/>
      <c r="VVB505" s="755"/>
      <c r="VVC505" s="755"/>
      <c r="VVD505" s="755"/>
      <c r="VVE505" s="755"/>
      <c r="VVF505" s="755"/>
      <c r="VVG505" s="755"/>
      <c r="VVH505" s="755"/>
      <c r="VVI505" s="755"/>
      <c r="VVJ505" s="755"/>
      <c r="VVK505" s="755"/>
      <c r="VVL505" s="755"/>
      <c r="VVM505" s="755"/>
      <c r="VVN505" s="755"/>
      <c r="VVO505" s="755"/>
      <c r="VVP505" s="755"/>
      <c r="VVQ505" s="755"/>
      <c r="VVR505" s="755"/>
      <c r="VVS505" s="755"/>
      <c r="VVT505" s="755"/>
      <c r="VVU505" s="755"/>
      <c r="VVV505" s="755"/>
      <c r="VVW505" s="755"/>
      <c r="VVX505" s="755"/>
      <c r="VVY505" s="755"/>
      <c r="VVZ505" s="755"/>
      <c r="VWA505" s="755"/>
      <c r="VWB505" s="755"/>
      <c r="VWC505" s="755"/>
      <c r="VWD505" s="755"/>
      <c r="VWE505" s="755"/>
      <c r="VWF505" s="755"/>
      <c r="VWG505" s="755"/>
      <c r="VWH505" s="755"/>
      <c r="VWI505" s="755"/>
      <c r="VWJ505" s="755"/>
      <c r="VWK505" s="755"/>
      <c r="VWL505" s="755"/>
      <c r="VWM505" s="755"/>
      <c r="VWN505" s="755"/>
      <c r="VWO505" s="755"/>
      <c r="VWP505" s="755"/>
      <c r="VWQ505" s="755"/>
      <c r="VWR505" s="755"/>
      <c r="VWS505" s="755"/>
      <c r="VWT505" s="755"/>
      <c r="VWU505" s="755"/>
      <c r="VWV505" s="755"/>
      <c r="VWW505" s="755"/>
      <c r="VWX505" s="755"/>
      <c r="VWY505" s="755"/>
      <c r="VWZ505" s="755"/>
      <c r="VXA505" s="755"/>
      <c r="VXB505" s="755"/>
      <c r="VXC505" s="755"/>
      <c r="VXD505" s="755"/>
      <c r="VXE505" s="755"/>
      <c r="VXF505" s="755"/>
      <c r="VXG505" s="755"/>
      <c r="VXH505" s="755"/>
      <c r="VXI505" s="755"/>
      <c r="VXJ505" s="755"/>
      <c r="VXK505" s="755"/>
      <c r="VXL505" s="755"/>
      <c r="VXM505" s="755"/>
      <c r="VXN505" s="755"/>
      <c r="VXO505" s="755"/>
      <c r="VXP505" s="755"/>
      <c r="VXQ505" s="755"/>
      <c r="VXR505" s="755"/>
      <c r="VXS505" s="755"/>
      <c r="VXT505" s="755"/>
      <c r="VXU505" s="755"/>
      <c r="VXV505" s="755"/>
      <c r="VXW505" s="755"/>
      <c r="VXX505" s="755"/>
      <c r="VXY505" s="755"/>
      <c r="VXZ505" s="755"/>
      <c r="VYA505" s="755"/>
      <c r="VYB505" s="755"/>
      <c r="VYC505" s="755"/>
      <c r="VYD505" s="755"/>
      <c r="VYE505" s="755"/>
      <c r="VYF505" s="755"/>
      <c r="VYG505" s="755"/>
      <c r="VYH505" s="755"/>
      <c r="VYI505" s="755"/>
      <c r="VYJ505" s="755"/>
      <c r="VYK505" s="755"/>
      <c r="VYL505" s="755"/>
      <c r="VYM505" s="755"/>
      <c r="VYN505" s="755"/>
      <c r="VYO505" s="755"/>
      <c r="VYP505" s="755"/>
      <c r="VYQ505" s="755"/>
      <c r="VYR505" s="755"/>
      <c r="VYS505" s="755"/>
      <c r="VYT505" s="755"/>
      <c r="VYU505" s="755"/>
      <c r="VYV505" s="755"/>
      <c r="VYW505" s="755"/>
      <c r="VYX505" s="755"/>
      <c r="VYY505" s="755"/>
      <c r="VYZ505" s="755"/>
      <c r="VZA505" s="755"/>
      <c r="VZB505" s="755"/>
      <c r="VZC505" s="755"/>
      <c r="VZD505" s="755"/>
      <c r="VZE505" s="755"/>
      <c r="VZF505" s="755"/>
      <c r="VZG505" s="755"/>
      <c r="VZH505" s="755"/>
      <c r="VZI505" s="755"/>
      <c r="VZJ505" s="755"/>
      <c r="VZK505" s="755"/>
      <c r="VZL505" s="755"/>
      <c r="VZM505" s="755"/>
      <c r="VZN505" s="755"/>
      <c r="VZO505" s="755"/>
      <c r="VZP505" s="755"/>
      <c r="VZQ505" s="755"/>
      <c r="VZR505" s="755"/>
      <c r="VZS505" s="755"/>
      <c r="VZT505" s="755"/>
      <c r="VZU505" s="755"/>
      <c r="VZV505" s="755"/>
      <c r="VZW505" s="755"/>
      <c r="VZX505" s="755"/>
      <c r="VZY505" s="755"/>
      <c r="VZZ505" s="755"/>
      <c r="WAA505" s="755"/>
      <c r="WAB505" s="755"/>
      <c r="WAC505" s="755"/>
      <c r="WAD505" s="755"/>
      <c r="WAE505" s="755"/>
      <c r="WAF505" s="755"/>
      <c r="WAG505" s="755"/>
      <c r="WAH505" s="755"/>
      <c r="WAI505" s="755"/>
      <c r="WAJ505" s="755"/>
      <c r="WAK505" s="755"/>
      <c r="WAL505" s="755"/>
      <c r="WAM505" s="755"/>
      <c r="WAN505" s="755"/>
      <c r="WAO505" s="755"/>
      <c r="WAP505" s="755"/>
      <c r="WAQ505" s="755"/>
      <c r="WAR505" s="755"/>
      <c r="WAS505" s="755"/>
      <c r="WAT505" s="755"/>
      <c r="WAU505" s="755"/>
      <c r="WAV505" s="755"/>
      <c r="WAW505" s="755"/>
      <c r="WAX505" s="755"/>
      <c r="WAY505" s="755"/>
      <c r="WAZ505" s="755"/>
      <c r="WBA505" s="755"/>
      <c r="WBB505" s="755"/>
      <c r="WBC505" s="755"/>
      <c r="WBD505" s="755"/>
      <c r="WBE505" s="755"/>
      <c r="WBF505" s="755"/>
      <c r="WBG505" s="755"/>
      <c r="WBH505" s="755"/>
      <c r="WBI505" s="755"/>
      <c r="WBJ505" s="755"/>
      <c r="WBK505" s="755"/>
      <c r="WBL505" s="755"/>
      <c r="WBM505" s="755"/>
      <c r="WBN505" s="755"/>
      <c r="WBO505" s="755"/>
      <c r="WBP505" s="755"/>
      <c r="WBQ505" s="755"/>
      <c r="WBR505" s="755"/>
      <c r="WBS505" s="755"/>
      <c r="WBT505" s="755"/>
      <c r="WBU505" s="755"/>
      <c r="WBV505" s="755"/>
      <c r="WBW505" s="755"/>
      <c r="WBX505" s="755"/>
      <c r="WBY505" s="755"/>
      <c r="WBZ505" s="755"/>
      <c r="WCA505" s="755"/>
      <c r="WCB505" s="755"/>
      <c r="WCC505" s="755"/>
      <c r="WCD505" s="755"/>
      <c r="WCE505" s="755"/>
      <c r="WCF505" s="755"/>
      <c r="WCG505" s="755"/>
      <c r="WCH505" s="755"/>
      <c r="WCI505" s="755"/>
      <c r="WCJ505" s="755"/>
      <c r="WCK505" s="755"/>
      <c r="WCL505" s="755"/>
      <c r="WCM505" s="755"/>
      <c r="WCN505" s="755"/>
      <c r="WCO505" s="755"/>
      <c r="WCP505" s="755"/>
      <c r="WCQ505" s="755"/>
      <c r="WCR505" s="755"/>
      <c r="WCS505" s="755"/>
      <c r="WCT505" s="755"/>
      <c r="WCU505" s="755"/>
      <c r="WCV505" s="755"/>
      <c r="WCW505" s="755"/>
      <c r="WCX505" s="755"/>
      <c r="WCY505" s="755"/>
      <c r="WCZ505" s="755"/>
      <c r="WDA505" s="755"/>
      <c r="WDB505" s="755"/>
      <c r="WDC505" s="755"/>
      <c r="WDD505" s="755"/>
      <c r="WDE505" s="755"/>
      <c r="WDF505" s="755"/>
      <c r="WDG505" s="755"/>
      <c r="WDH505" s="755"/>
      <c r="WDI505" s="755"/>
      <c r="WDJ505" s="755"/>
      <c r="WDK505" s="755"/>
      <c r="WDL505" s="755"/>
      <c r="WDM505" s="755"/>
      <c r="WDN505" s="755"/>
      <c r="WDO505" s="755"/>
      <c r="WDP505" s="755"/>
      <c r="WDQ505" s="755"/>
      <c r="WDR505" s="755"/>
      <c r="WDS505" s="755"/>
      <c r="WDT505" s="755"/>
      <c r="WDU505" s="755"/>
      <c r="WDV505" s="755"/>
      <c r="WDW505" s="755"/>
      <c r="WDX505" s="755"/>
      <c r="WDY505" s="755"/>
      <c r="WDZ505" s="755"/>
      <c r="WEA505" s="755"/>
      <c r="WEB505" s="755"/>
      <c r="WEC505" s="755"/>
      <c r="WED505" s="755"/>
      <c r="WEE505" s="755"/>
      <c r="WEF505" s="755"/>
      <c r="WEG505" s="755"/>
      <c r="WEH505" s="755"/>
      <c r="WEI505" s="755"/>
      <c r="WEJ505" s="755"/>
      <c r="WEK505" s="755"/>
      <c r="WEL505" s="755"/>
      <c r="WEM505" s="755"/>
      <c r="WEN505" s="755"/>
      <c r="WEO505" s="755"/>
      <c r="WEP505" s="755"/>
      <c r="WEQ505" s="755"/>
      <c r="WER505" s="755"/>
      <c r="WES505" s="755"/>
      <c r="WET505" s="755"/>
      <c r="WEU505" s="755"/>
      <c r="WEV505" s="755"/>
      <c r="WEW505" s="755"/>
      <c r="WEX505" s="755"/>
      <c r="WEY505" s="755"/>
      <c r="WEZ505" s="755"/>
      <c r="WFA505" s="755"/>
      <c r="WFB505" s="755"/>
      <c r="WFC505" s="755"/>
      <c r="WFD505" s="755"/>
      <c r="WFE505" s="755"/>
      <c r="WFF505" s="755"/>
      <c r="WFG505" s="755"/>
      <c r="WFH505" s="755"/>
      <c r="WFI505" s="755"/>
      <c r="WFJ505" s="755"/>
      <c r="WFK505" s="755"/>
      <c r="WFL505" s="755"/>
      <c r="WFM505" s="755"/>
      <c r="WFN505" s="755"/>
      <c r="WFO505" s="755"/>
      <c r="WFP505" s="755"/>
      <c r="WFQ505" s="755"/>
      <c r="WFR505" s="755"/>
      <c r="WFS505" s="755"/>
      <c r="WFT505" s="755"/>
      <c r="WFU505" s="755"/>
      <c r="WFV505" s="755"/>
      <c r="WFW505" s="755"/>
      <c r="WFX505" s="755"/>
      <c r="WFY505" s="755"/>
      <c r="WFZ505" s="755"/>
      <c r="WGA505" s="755"/>
      <c r="WGB505" s="755"/>
      <c r="WGC505" s="755"/>
      <c r="WGD505" s="755"/>
      <c r="WGE505" s="755"/>
      <c r="WGF505" s="755"/>
      <c r="WGG505" s="755"/>
      <c r="WGH505" s="755"/>
      <c r="WGI505" s="755"/>
      <c r="WGJ505" s="755"/>
      <c r="WGK505" s="755"/>
      <c r="WGL505" s="755"/>
      <c r="WGM505" s="755"/>
      <c r="WGN505" s="755"/>
      <c r="WGO505" s="755"/>
      <c r="WGP505" s="755"/>
      <c r="WGQ505" s="755"/>
      <c r="WGR505" s="755"/>
      <c r="WGS505" s="755"/>
      <c r="WGT505" s="755"/>
      <c r="WGU505" s="755"/>
      <c r="WGV505" s="755"/>
      <c r="WGW505" s="755"/>
      <c r="WGX505" s="755"/>
      <c r="WGY505" s="755"/>
      <c r="WGZ505" s="755"/>
      <c r="WHA505" s="755"/>
      <c r="WHB505" s="755"/>
      <c r="WHC505" s="755"/>
      <c r="WHD505" s="755"/>
      <c r="WHE505" s="755"/>
      <c r="WHF505" s="755"/>
      <c r="WHG505" s="755"/>
      <c r="WHH505" s="755"/>
      <c r="WHI505" s="755"/>
      <c r="WHJ505" s="755"/>
      <c r="WHK505" s="755"/>
      <c r="WHL505" s="755"/>
      <c r="WHM505" s="755"/>
      <c r="WHN505" s="755"/>
      <c r="WHO505" s="755"/>
      <c r="WHP505" s="755"/>
      <c r="WHQ505" s="755"/>
      <c r="WHR505" s="755"/>
      <c r="WHS505" s="755"/>
      <c r="WHT505" s="755"/>
      <c r="WHU505" s="755"/>
      <c r="WHV505" s="755"/>
      <c r="WHW505" s="755"/>
      <c r="WHX505" s="755"/>
      <c r="WHY505" s="755"/>
      <c r="WHZ505" s="755"/>
      <c r="WIA505" s="755"/>
      <c r="WIB505" s="755"/>
      <c r="WIC505" s="755"/>
      <c r="WID505" s="755"/>
      <c r="WIE505" s="755"/>
      <c r="WIF505" s="755"/>
      <c r="WIG505" s="755"/>
      <c r="WIH505" s="755"/>
      <c r="WII505" s="755"/>
      <c r="WIJ505" s="755"/>
      <c r="WIK505" s="755"/>
      <c r="WIL505" s="755"/>
      <c r="WIM505" s="755"/>
      <c r="WIN505" s="755"/>
      <c r="WIO505" s="755"/>
      <c r="WIP505" s="755"/>
      <c r="WIQ505" s="755"/>
      <c r="WIR505" s="755"/>
      <c r="WIS505" s="755"/>
      <c r="WIT505" s="755"/>
      <c r="WIU505" s="755"/>
      <c r="WIV505" s="755"/>
      <c r="WIW505" s="755"/>
      <c r="WIX505" s="755"/>
      <c r="WIY505" s="755"/>
      <c r="WIZ505" s="755"/>
      <c r="WJA505" s="755"/>
      <c r="WJB505" s="755"/>
      <c r="WJC505" s="755"/>
      <c r="WJD505" s="755"/>
      <c r="WJE505" s="755"/>
      <c r="WJF505" s="755"/>
      <c r="WJG505" s="755"/>
      <c r="WJH505" s="755"/>
      <c r="WJI505" s="755"/>
      <c r="WJJ505" s="755"/>
      <c r="WJK505" s="755"/>
      <c r="WJL505" s="755"/>
      <c r="WJM505" s="755"/>
      <c r="WJN505" s="755"/>
      <c r="WJO505" s="755"/>
      <c r="WJP505" s="755"/>
      <c r="WJQ505" s="755"/>
      <c r="WJR505" s="755"/>
      <c r="WJS505" s="755"/>
      <c r="WJT505" s="755"/>
      <c r="WJU505" s="755"/>
      <c r="WJV505" s="755"/>
      <c r="WJW505" s="755"/>
      <c r="WJX505" s="755"/>
      <c r="WJY505" s="755"/>
      <c r="WJZ505" s="755"/>
      <c r="WKA505" s="755"/>
      <c r="WKB505" s="755"/>
      <c r="WKC505" s="755"/>
      <c r="WKD505" s="755"/>
      <c r="WKE505" s="755"/>
      <c r="WKF505" s="755"/>
      <c r="WKG505" s="755"/>
      <c r="WKH505" s="755"/>
      <c r="WKI505" s="755"/>
      <c r="WKJ505" s="755"/>
      <c r="WKK505" s="755"/>
      <c r="WKL505" s="755"/>
      <c r="WKM505" s="755"/>
      <c r="WKN505" s="755"/>
      <c r="WKO505" s="755"/>
      <c r="WKP505" s="755"/>
      <c r="WKQ505" s="755"/>
      <c r="WKR505" s="755"/>
      <c r="WKS505" s="755"/>
      <c r="WKT505" s="755"/>
      <c r="WKU505" s="755"/>
      <c r="WKV505" s="755"/>
      <c r="WKW505" s="755"/>
      <c r="WKX505" s="755"/>
      <c r="WKY505" s="755"/>
      <c r="WKZ505" s="755"/>
      <c r="WLA505" s="755"/>
      <c r="WLB505" s="755"/>
      <c r="WLC505" s="755"/>
      <c r="WLD505" s="755"/>
      <c r="WLE505" s="755"/>
      <c r="WLF505" s="755"/>
      <c r="WLG505" s="755"/>
      <c r="WLH505" s="755"/>
      <c r="WLI505" s="755"/>
      <c r="WLJ505" s="755"/>
      <c r="WLK505" s="755"/>
      <c r="WLL505" s="755"/>
      <c r="WLM505" s="755"/>
      <c r="WLN505" s="755"/>
      <c r="WLO505" s="755"/>
      <c r="WLP505" s="755"/>
      <c r="WLQ505" s="755"/>
      <c r="WLR505" s="755"/>
      <c r="WLS505" s="755"/>
      <c r="WLT505" s="755"/>
      <c r="WLU505" s="755"/>
      <c r="WLV505" s="755"/>
      <c r="WLW505" s="755"/>
      <c r="WLX505" s="755"/>
      <c r="WLY505" s="755"/>
      <c r="WLZ505" s="755"/>
      <c r="WMA505" s="755"/>
      <c r="WMB505" s="755"/>
      <c r="WMC505" s="755"/>
      <c r="WMD505" s="755"/>
      <c r="WME505" s="755"/>
      <c r="WMF505" s="755"/>
      <c r="WMG505" s="755"/>
      <c r="WMH505" s="755"/>
      <c r="WMI505" s="755"/>
      <c r="WMJ505" s="755"/>
      <c r="WMK505" s="755"/>
      <c r="WML505" s="755"/>
      <c r="WMM505" s="755"/>
      <c r="WMN505" s="755"/>
      <c r="WMO505" s="755"/>
      <c r="WMP505" s="755"/>
      <c r="WMQ505" s="755"/>
      <c r="WMR505" s="755"/>
      <c r="WMS505" s="755"/>
      <c r="WMT505" s="755"/>
      <c r="WMU505" s="755"/>
      <c r="WMV505" s="755"/>
      <c r="WMW505" s="755"/>
      <c r="WMX505" s="755"/>
      <c r="WMY505" s="755"/>
      <c r="WMZ505" s="755"/>
      <c r="WNA505" s="755"/>
      <c r="WNB505" s="755"/>
      <c r="WNC505" s="755"/>
      <c r="WND505" s="755"/>
      <c r="WNE505" s="755"/>
      <c r="WNF505" s="755"/>
      <c r="WNG505" s="755"/>
      <c r="WNH505" s="755"/>
      <c r="WNI505" s="755"/>
      <c r="WNJ505" s="755"/>
      <c r="WNK505" s="755"/>
      <c r="WNL505" s="755"/>
      <c r="WNM505" s="755"/>
      <c r="WNN505" s="755"/>
      <c r="WNO505" s="755"/>
      <c r="WNP505" s="755"/>
      <c r="WNQ505" s="755"/>
      <c r="WNR505" s="755"/>
      <c r="WNS505" s="755"/>
      <c r="WNT505" s="755"/>
      <c r="WNU505" s="755"/>
      <c r="WNV505" s="755"/>
      <c r="WNW505" s="755"/>
      <c r="WNX505" s="755"/>
      <c r="WNY505" s="755"/>
      <c r="WNZ505" s="755"/>
      <c r="WOA505" s="755"/>
      <c r="WOB505" s="755"/>
      <c r="WOC505" s="755"/>
      <c r="WOD505" s="755"/>
      <c r="WOE505" s="755"/>
      <c r="WOF505" s="755"/>
      <c r="WOG505" s="755"/>
      <c r="WOH505" s="755"/>
      <c r="WOI505" s="755"/>
      <c r="WOJ505" s="755"/>
      <c r="WOK505" s="755"/>
      <c r="WOL505" s="755"/>
      <c r="WOM505" s="755"/>
      <c r="WON505" s="755"/>
      <c r="WOO505" s="755"/>
      <c r="WOP505" s="755"/>
      <c r="WOQ505" s="755"/>
      <c r="WOR505" s="755"/>
      <c r="WOS505" s="755"/>
      <c r="WOT505" s="755"/>
      <c r="WOU505" s="755"/>
      <c r="WOV505" s="755"/>
      <c r="WOW505" s="755"/>
      <c r="WOX505" s="755"/>
      <c r="WOY505" s="755"/>
      <c r="WOZ505" s="755"/>
      <c r="WPA505" s="755"/>
      <c r="WPB505" s="755"/>
      <c r="WPC505" s="755"/>
      <c r="WPD505" s="755"/>
      <c r="WPE505" s="755"/>
      <c r="WPF505" s="755"/>
      <c r="WPG505" s="755"/>
      <c r="WPH505" s="755"/>
      <c r="WPI505" s="755"/>
      <c r="WPJ505" s="755"/>
      <c r="WPK505" s="755"/>
      <c r="WPL505" s="755"/>
      <c r="WPM505" s="755"/>
      <c r="WPN505" s="755"/>
      <c r="WPO505" s="755"/>
      <c r="WPP505" s="755"/>
      <c r="WPQ505" s="755"/>
      <c r="WPR505" s="755"/>
      <c r="WPS505" s="755"/>
      <c r="WPT505" s="755"/>
      <c r="WPU505" s="755"/>
      <c r="WPV505" s="755"/>
      <c r="WPW505" s="755"/>
      <c r="WPX505" s="755"/>
      <c r="WPY505" s="755"/>
      <c r="WPZ505" s="755"/>
      <c r="WQA505" s="755"/>
      <c r="WQB505" s="755"/>
      <c r="WQC505" s="755"/>
      <c r="WQD505" s="755"/>
      <c r="WQE505" s="755"/>
      <c r="WQF505" s="755"/>
      <c r="WQG505" s="755"/>
      <c r="WQH505" s="755"/>
      <c r="WQI505" s="755"/>
      <c r="WQJ505" s="755"/>
      <c r="WQK505" s="755"/>
      <c r="WQL505" s="755"/>
      <c r="WQM505" s="755"/>
      <c r="WQN505" s="755"/>
      <c r="WQO505" s="755"/>
      <c r="WQP505" s="755"/>
      <c r="WQQ505" s="755"/>
      <c r="WQR505" s="755"/>
      <c r="WQS505" s="755"/>
      <c r="WQT505" s="755"/>
      <c r="WQU505" s="755"/>
      <c r="WQV505" s="755"/>
      <c r="WQW505" s="755"/>
      <c r="WQX505" s="755"/>
      <c r="WQY505" s="755"/>
      <c r="WQZ505" s="755"/>
      <c r="WRA505" s="755"/>
      <c r="WRB505" s="755"/>
      <c r="WRC505" s="755"/>
      <c r="WRD505" s="755"/>
      <c r="WRE505" s="755"/>
      <c r="WRF505" s="755"/>
      <c r="WRG505" s="755"/>
      <c r="WRH505" s="755"/>
      <c r="WRI505" s="755"/>
      <c r="WRJ505" s="755"/>
      <c r="WRK505" s="755"/>
      <c r="WRL505" s="755"/>
      <c r="WRM505" s="755"/>
      <c r="WRN505" s="755"/>
      <c r="WRO505" s="755"/>
      <c r="WRP505" s="755"/>
      <c r="WRQ505" s="755"/>
      <c r="WRR505" s="755"/>
      <c r="WRS505" s="755"/>
      <c r="WRT505" s="755"/>
      <c r="WRU505" s="755"/>
      <c r="WRV505" s="755"/>
      <c r="WRW505" s="755"/>
      <c r="WRX505" s="755"/>
      <c r="WRY505" s="755"/>
      <c r="WRZ505" s="755"/>
      <c r="WSA505" s="755"/>
      <c r="WSB505" s="755"/>
      <c r="WSC505" s="755"/>
      <c r="WSD505" s="755"/>
      <c r="WSE505" s="755"/>
      <c r="WSF505" s="755"/>
      <c r="WSG505" s="755"/>
      <c r="WSH505" s="755"/>
      <c r="WSI505" s="755"/>
      <c r="WSJ505" s="755"/>
      <c r="WSK505" s="755"/>
      <c r="WSL505" s="755"/>
      <c r="WSM505" s="755"/>
      <c r="WSN505" s="755"/>
      <c r="WSO505" s="755"/>
      <c r="WSP505" s="755"/>
      <c r="WSQ505" s="755"/>
      <c r="WSR505" s="755"/>
      <c r="WSS505" s="755"/>
      <c r="WST505" s="755"/>
      <c r="WSU505" s="755"/>
      <c r="WSV505" s="755"/>
      <c r="WSW505" s="755"/>
      <c r="WSX505" s="755"/>
      <c r="WSY505" s="755"/>
      <c r="WSZ505" s="755"/>
      <c r="WTA505" s="755"/>
      <c r="WTB505" s="755"/>
      <c r="WTC505" s="755"/>
      <c r="WTD505" s="755"/>
      <c r="WTE505" s="755"/>
      <c r="WTF505" s="755"/>
      <c r="WTG505" s="755"/>
      <c r="WTH505" s="755"/>
      <c r="WTI505" s="755"/>
      <c r="WTJ505" s="755"/>
      <c r="WTK505" s="755"/>
      <c r="WTL505" s="755"/>
      <c r="WTM505" s="755"/>
      <c r="WTN505" s="755"/>
      <c r="WTO505" s="755"/>
      <c r="WTP505" s="755"/>
      <c r="WTQ505" s="755"/>
      <c r="WTR505" s="755"/>
      <c r="WTS505" s="755"/>
      <c r="WTT505" s="755"/>
      <c r="WTU505" s="755"/>
      <c r="WTV505" s="755"/>
      <c r="WTW505" s="755"/>
      <c r="WTX505" s="755"/>
      <c r="WTY505" s="755"/>
      <c r="WTZ505" s="755"/>
      <c r="WUA505" s="755"/>
      <c r="WUB505" s="755"/>
      <c r="WUC505" s="755"/>
      <c r="WUD505" s="755"/>
      <c r="WUE505" s="755"/>
      <c r="WUF505" s="755"/>
      <c r="WUG505" s="755"/>
      <c r="WUH505" s="755"/>
      <c r="WUI505" s="755"/>
      <c r="WUJ505" s="755"/>
      <c r="WUK505" s="755"/>
      <c r="WUL505" s="755"/>
      <c r="WUM505" s="755"/>
      <c r="WUN505" s="755"/>
      <c r="WUO505" s="755"/>
      <c r="WUP505" s="755"/>
      <c r="WUQ505" s="755"/>
      <c r="WUR505" s="755"/>
      <c r="WUS505" s="755"/>
      <c r="WUT505" s="755"/>
      <c r="WUU505" s="755"/>
      <c r="WUV505" s="755"/>
      <c r="WUW505" s="755"/>
      <c r="WUX505" s="755"/>
      <c r="WUY505" s="755"/>
      <c r="WUZ505" s="755"/>
      <c r="WVA505" s="755"/>
      <c r="WVB505" s="755"/>
      <c r="WVC505" s="755"/>
      <c r="WVD505" s="755"/>
      <c r="WVE505" s="755"/>
      <c r="WVF505" s="755"/>
      <c r="WVG505" s="755"/>
      <c r="WVH505" s="755"/>
      <c r="WVI505" s="755"/>
      <c r="WVJ505" s="755"/>
      <c r="WVK505" s="755"/>
      <c r="WVL505" s="755"/>
      <c r="WVM505" s="755"/>
      <c r="WVN505" s="755"/>
      <c r="WVO505" s="755"/>
      <c r="WVP505" s="755"/>
      <c r="WVQ505" s="755"/>
      <c r="WVR505" s="755"/>
      <c r="WVS505" s="755"/>
      <c r="WVT505" s="755"/>
      <c r="WVU505" s="755"/>
      <c r="WVV505" s="755"/>
      <c r="WVW505" s="755"/>
      <c r="WVX505" s="755"/>
      <c r="WVY505" s="755"/>
      <c r="WVZ505" s="755"/>
      <c r="WWA505" s="755"/>
      <c r="WWB505" s="755"/>
      <c r="WWC505" s="755"/>
      <c r="WWD505" s="755"/>
      <c r="WWE505" s="755"/>
      <c r="WWF505" s="755"/>
      <c r="WWG505" s="755"/>
      <c r="WWH505" s="755"/>
      <c r="WWI505" s="755"/>
      <c r="WWJ505" s="755"/>
      <c r="WWK505" s="755"/>
      <c r="WWL505" s="755"/>
      <c r="WWM505" s="755"/>
      <c r="WWN505" s="755"/>
      <c r="WWO505" s="755"/>
      <c r="WWP505" s="755"/>
      <c r="WWQ505" s="755"/>
      <c r="WWR505" s="755"/>
      <c r="WWS505" s="755"/>
      <c r="WWT505" s="755"/>
      <c r="WWU505" s="755"/>
      <c r="WWV505" s="755"/>
      <c r="WWW505" s="755"/>
      <c r="WWX505" s="755"/>
      <c r="WWY505" s="755"/>
      <c r="WWZ505" s="755"/>
      <c r="WXA505" s="755"/>
      <c r="WXB505" s="755"/>
      <c r="WXC505" s="755"/>
      <c r="WXD505" s="755"/>
      <c r="WXE505" s="755"/>
      <c r="WXF505" s="755"/>
      <c r="WXG505" s="755"/>
      <c r="WXH505" s="755"/>
      <c r="WXI505" s="755"/>
      <c r="WXJ505" s="755"/>
      <c r="WXK505" s="755"/>
      <c r="WXL505" s="755"/>
      <c r="WXM505" s="755"/>
      <c r="WXN505" s="755"/>
      <c r="WXO505" s="755"/>
      <c r="WXP505" s="755"/>
      <c r="WXQ505" s="755"/>
      <c r="WXR505" s="755"/>
      <c r="WXS505" s="755"/>
      <c r="WXT505" s="755"/>
      <c r="WXU505" s="755"/>
      <c r="WXV505" s="755"/>
      <c r="WXW505" s="755"/>
      <c r="WXX505" s="755"/>
      <c r="WXY505" s="755"/>
      <c r="WXZ505" s="755"/>
      <c r="WYA505" s="755"/>
      <c r="WYB505" s="755"/>
      <c r="WYC505" s="755"/>
      <c r="WYD505" s="755"/>
      <c r="WYE505" s="755"/>
      <c r="WYF505" s="755"/>
      <c r="WYG505" s="755"/>
      <c r="WYH505" s="755"/>
      <c r="WYI505" s="755"/>
      <c r="WYJ505" s="755"/>
      <c r="WYK505" s="755"/>
      <c r="WYL505" s="755"/>
      <c r="WYM505" s="755"/>
      <c r="WYN505" s="755"/>
      <c r="WYO505" s="755"/>
      <c r="WYP505" s="755"/>
      <c r="WYQ505" s="755"/>
      <c r="WYR505" s="755"/>
      <c r="WYS505" s="755"/>
      <c r="WYT505" s="755"/>
      <c r="WYU505" s="755"/>
      <c r="WYV505" s="755"/>
      <c r="WYW505" s="755"/>
      <c r="WYX505" s="755"/>
      <c r="WYY505" s="755"/>
      <c r="WYZ505" s="755"/>
      <c r="WZA505" s="755"/>
      <c r="WZB505" s="755"/>
      <c r="WZC505" s="755"/>
      <c r="WZD505" s="755"/>
      <c r="WZE505" s="755"/>
      <c r="WZF505" s="755"/>
      <c r="WZG505" s="755"/>
      <c r="WZH505" s="755"/>
      <c r="WZI505" s="755"/>
      <c r="WZJ505" s="755"/>
      <c r="WZK505" s="755"/>
      <c r="WZL505" s="755"/>
      <c r="WZM505" s="755"/>
      <c r="WZN505" s="755"/>
      <c r="WZO505" s="755"/>
      <c r="WZP505" s="755"/>
      <c r="WZQ505" s="755"/>
      <c r="WZR505" s="755"/>
      <c r="WZS505" s="755"/>
      <c r="WZT505" s="755"/>
      <c r="WZU505" s="755"/>
      <c r="WZV505" s="755"/>
      <c r="WZW505" s="755"/>
      <c r="WZX505" s="755"/>
      <c r="WZY505" s="755"/>
      <c r="WZZ505" s="755"/>
      <c r="XAA505" s="755"/>
      <c r="XAB505" s="755"/>
      <c r="XAC505" s="755"/>
      <c r="XAD505" s="755"/>
      <c r="XAE505" s="755"/>
      <c r="XAF505" s="755"/>
      <c r="XAG505" s="755"/>
      <c r="XAH505" s="755"/>
      <c r="XAI505" s="755"/>
      <c r="XAJ505" s="755"/>
      <c r="XAK505" s="755"/>
      <c r="XAL505" s="755"/>
      <c r="XAM505" s="755"/>
      <c r="XAN505" s="755"/>
      <c r="XAO505" s="755"/>
      <c r="XAP505" s="755"/>
      <c r="XAQ505" s="755"/>
      <c r="XAR505" s="755"/>
      <c r="XAS505" s="755"/>
      <c r="XAT505" s="755"/>
      <c r="XAU505" s="755"/>
      <c r="XAV505" s="755"/>
      <c r="XAW505" s="755"/>
      <c r="XAX505" s="755"/>
      <c r="XAY505" s="755"/>
      <c r="XAZ505" s="755"/>
      <c r="XBA505" s="755"/>
      <c r="XBB505" s="755"/>
      <c r="XBC505" s="755"/>
      <c r="XBD505" s="755"/>
      <c r="XBE505" s="755"/>
      <c r="XBF505" s="755"/>
      <c r="XBG505" s="755"/>
      <c r="XBH505" s="755"/>
      <c r="XBI505" s="755"/>
      <c r="XBJ505" s="755"/>
      <c r="XBK505" s="755"/>
      <c r="XBL505" s="755"/>
      <c r="XBM505" s="755"/>
      <c r="XBN505" s="755"/>
      <c r="XBO505" s="755"/>
      <c r="XBP505" s="755"/>
      <c r="XBQ505" s="755"/>
      <c r="XBR505" s="755"/>
      <c r="XBS505" s="755"/>
      <c r="XBT505" s="755"/>
      <c r="XBU505" s="755"/>
      <c r="XBV505" s="755"/>
      <c r="XBW505" s="755"/>
      <c r="XBX505" s="755"/>
      <c r="XBY505" s="755"/>
      <c r="XBZ505" s="755"/>
      <c r="XCA505" s="755"/>
      <c r="XCB505" s="755"/>
      <c r="XCC505" s="755"/>
      <c r="XCD505" s="755"/>
      <c r="XCE505" s="755"/>
      <c r="XCF505" s="755"/>
      <c r="XCG505" s="755"/>
      <c r="XCH505" s="755"/>
      <c r="XCI505" s="755"/>
      <c r="XCJ505" s="755"/>
      <c r="XCK505" s="755"/>
      <c r="XCL505" s="755"/>
      <c r="XCM505" s="755"/>
      <c r="XCN505" s="755"/>
      <c r="XCO505" s="755"/>
      <c r="XCP505" s="755"/>
      <c r="XCQ505" s="755"/>
      <c r="XCR505" s="755"/>
      <c r="XCS505" s="755"/>
      <c r="XCT505" s="755"/>
      <c r="XCU505" s="755"/>
      <c r="XCV505" s="755"/>
      <c r="XCW505" s="755"/>
      <c r="XCX505" s="755"/>
      <c r="XCY505" s="755"/>
      <c r="XCZ505" s="755"/>
      <c r="XDA505" s="755"/>
      <c r="XDB505" s="755"/>
      <c r="XDC505" s="755"/>
      <c r="XDD505" s="755"/>
      <c r="XDE505" s="755"/>
      <c r="XDF505" s="755"/>
      <c r="XDG505" s="755"/>
      <c r="XDH505" s="755"/>
      <c r="XDI505" s="755"/>
      <c r="XDJ505" s="755"/>
      <c r="XDK505" s="755"/>
      <c r="XDL505" s="755"/>
      <c r="XDM505" s="755"/>
      <c r="XDN505" s="755"/>
      <c r="XDO505" s="755"/>
      <c r="XDP505" s="755"/>
      <c r="XDQ505" s="755"/>
      <c r="XDR505" s="755"/>
      <c r="XDS505" s="755"/>
      <c r="XDT505" s="755"/>
      <c r="XDU505" s="755"/>
      <c r="XDV505" s="755"/>
      <c r="XDW505" s="755"/>
      <c r="XDX505" s="755"/>
      <c r="XDY505" s="755"/>
      <c r="XDZ505" s="755"/>
      <c r="XEA505" s="755"/>
      <c r="XEB505" s="755"/>
      <c r="XEC505" s="755"/>
      <c r="XED505" s="755"/>
      <c r="XEE505" s="755"/>
      <c r="XEF505" s="755"/>
      <c r="XEG505" s="755"/>
      <c r="XEH505" s="755"/>
      <c r="XEI505" s="755"/>
      <c r="XEJ505" s="755"/>
      <c r="XEK505" s="755"/>
      <c r="XEL505" s="755"/>
      <c r="XEM505" s="755"/>
      <c r="XEN505" s="755"/>
      <c r="XEO505" s="755"/>
      <c r="XEP505" s="755"/>
      <c r="XEQ505" s="755"/>
      <c r="XER505" s="755"/>
      <c r="XES505" s="755"/>
      <c r="XET505" s="755"/>
      <c r="XEU505" s="755"/>
      <c r="XEV505" s="755"/>
      <c r="XEW505" s="755"/>
      <c r="XEX505" s="755"/>
      <c r="XEY505" s="755"/>
      <c r="XEZ505" s="755"/>
      <c r="XFA505" s="755"/>
      <c r="XFB505" s="755"/>
    </row>
    <row r="506" spans="1:16382" s="432" customFormat="1" ht="14.5" x14ac:dyDescent="0.35">
      <c r="A506" s="755"/>
      <c r="B506" s="865">
        <v>44862</v>
      </c>
      <c r="C506" s="757">
        <v>1821</v>
      </c>
      <c r="D506" s="758" t="s">
        <v>1133</v>
      </c>
      <c r="E506" s="759" t="s">
        <v>1050</v>
      </c>
      <c r="F506" s="760" t="s">
        <v>1050</v>
      </c>
      <c r="G506" s="866">
        <v>4141935</v>
      </c>
      <c r="H506" s="677" t="s">
        <v>681</v>
      </c>
      <c r="I506" s="867">
        <f t="shared" si="6"/>
        <v>2070.9675000000002</v>
      </c>
      <c r="J506" s="762"/>
      <c r="K506" s="467"/>
      <c r="L506" s="307"/>
      <c r="M506" s="307"/>
      <c r="N506" s="307"/>
      <c r="O506" s="307"/>
      <c r="P506" s="307"/>
      <c r="Q506" s="307"/>
      <c r="R506" s="307"/>
      <c r="S506" s="307"/>
      <c r="T506" s="307"/>
      <c r="U506" s="307"/>
      <c r="V506" s="307"/>
      <c r="W506" s="307"/>
      <c r="X506" s="307"/>
      <c r="Y506" s="307"/>
      <c r="Z506" s="755"/>
      <c r="AA506" s="755"/>
      <c r="AB506" s="755"/>
      <c r="AC506" s="755"/>
      <c r="AD506" s="755"/>
      <c r="AE506" s="755"/>
      <c r="AF506" s="755"/>
      <c r="AG506" s="755"/>
      <c r="AH506" s="755"/>
      <c r="AI506" s="755"/>
      <c r="AJ506" s="755"/>
      <c r="AK506" s="755"/>
      <c r="AL506" s="755"/>
      <c r="AM506" s="755"/>
      <c r="AN506" s="755"/>
      <c r="AO506" s="755"/>
      <c r="AP506" s="755"/>
      <c r="AQ506" s="755"/>
      <c r="AR506" s="755"/>
      <c r="AS506" s="755"/>
      <c r="AT506" s="755"/>
      <c r="AU506" s="755"/>
      <c r="AV506" s="755"/>
      <c r="AW506" s="755"/>
      <c r="AX506" s="755"/>
      <c r="AY506" s="755"/>
      <c r="AZ506" s="755"/>
      <c r="BA506" s="755"/>
      <c r="BB506" s="755"/>
      <c r="BC506" s="755"/>
      <c r="BD506" s="755"/>
      <c r="BE506" s="755"/>
      <c r="BF506" s="755"/>
      <c r="BG506" s="755"/>
      <c r="BH506" s="755"/>
      <c r="BI506" s="755"/>
      <c r="BJ506" s="755"/>
      <c r="BK506" s="755"/>
      <c r="BL506" s="755"/>
      <c r="BM506" s="755"/>
      <c r="BN506" s="755"/>
      <c r="BO506" s="755"/>
      <c r="BP506" s="755"/>
      <c r="BQ506" s="755"/>
      <c r="BR506" s="755"/>
      <c r="BS506" s="755"/>
      <c r="BT506" s="755"/>
      <c r="BU506" s="755"/>
      <c r="BV506" s="755"/>
      <c r="BW506" s="755"/>
      <c r="BX506" s="755"/>
      <c r="BY506" s="755"/>
      <c r="BZ506" s="755"/>
      <c r="CA506" s="755"/>
      <c r="CB506" s="755"/>
      <c r="CC506" s="755"/>
      <c r="CD506" s="755"/>
      <c r="CE506" s="755"/>
      <c r="CF506" s="755"/>
      <c r="CG506" s="755"/>
      <c r="CH506" s="755"/>
      <c r="CI506" s="755"/>
      <c r="CJ506" s="755"/>
      <c r="CK506" s="755"/>
      <c r="CL506" s="755"/>
      <c r="CM506" s="755"/>
      <c r="CN506" s="755"/>
      <c r="CO506" s="755"/>
      <c r="CP506" s="755"/>
      <c r="CQ506" s="755"/>
      <c r="CR506" s="755"/>
      <c r="CS506" s="755"/>
      <c r="CT506" s="755"/>
      <c r="CU506" s="755"/>
      <c r="CV506" s="755"/>
      <c r="CW506" s="755"/>
      <c r="CX506" s="755"/>
      <c r="CY506" s="755"/>
      <c r="CZ506" s="755"/>
      <c r="DA506" s="755"/>
      <c r="DB506" s="755"/>
      <c r="DC506" s="755"/>
      <c r="DD506" s="755"/>
      <c r="DE506" s="755"/>
      <c r="DF506" s="755"/>
      <c r="DG506" s="755"/>
      <c r="DH506" s="755"/>
      <c r="DI506" s="755"/>
      <c r="DJ506" s="755"/>
      <c r="DK506" s="755"/>
      <c r="DL506" s="755"/>
      <c r="DM506" s="755"/>
      <c r="DN506" s="755"/>
      <c r="DO506" s="755"/>
      <c r="DP506" s="755"/>
      <c r="DQ506" s="755"/>
      <c r="DR506" s="755"/>
      <c r="DS506" s="755"/>
      <c r="DT506" s="755"/>
      <c r="DU506" s="755"/>
      <c r="DV506" s="755"/>
      <c r="DW506" s="755"/>
      <c r="DX506" s="755"/>
      <c r="DY506" s="755"/>
      <c r="DZ506" s="755"/>
      <c r="EA506" s="755"/>
      <c r="EB506" s="755"/>
      <c r="EC506" s="755"/>
      <c r="ED506" s="755"/>
      <c r="EE506" s="755"/>
      <c r="EF506" s="755"/>
      <c r="EG506" s="755"/>
      <c r="EH506" s="755"/>
      <c r="EI506" s="755"/>
      <c r="EJ506" s="755"/>
      <c r="EK506" s="755"/>
      <c r="EL506" s="755"/>
      <c r="EM506" s="755"/>
      <c r="EN506" s="755"/>
      <c r="EO506" s="755"/>
      <c r="EP506" s="755"/>
      <c r="EQ506" s="755"/>
      <c r="ER506" s="755"/>
      <c r="ES506" s="755"/>
      <c r="ET506" s="755"/>
      <c r="EU506" s="755"/>
      <c r="EV506" s="755"/>
      <c r="EW506" s="755"/>
      <c r="EX506" s="755"/>
      <c r="EY506" s="755"/>
      <c r="EZ506" s="755"/>
      <c r="FA506" s="755"/>
      <c r="FB506" s="755"/>
      <c r="FC506" s="755"/>
      <c r="FD506" s="755"/>
      <c r="FE506" s="755"/>
      <c r="FF506" s="755"/>
      <c r="FG506" s="755"/>
      <c r="FH506" s="755"/>
      <c r="FI506" s="755"/>
      <c r="FJ506" s="755"/>
      <c r="FK506" s="755"/>
      <c r="FL506" s="755"/>
      <c r="FM506" s="755"/>
      <c r="FN506" s="755"/>
      <c r="FO506" s="755"/>
      <c r="FP506" s="755"/>
      <c r="FQ506" s="755"/>
      <c r="FR506" s="755"/>
      <c r="FS506" s="755"/>
      <c r="FT506" s="755"/>
      <c r="FU506" s="755"/>
      <c r="FV506" s="755"/>
      <c r="FW506" s="755"/>
      <c r="FX506" s="755"/>
      <c r="FY506" s="755"/>
      <c r="FZ506" s="755"/>
      <c r="GA506" s="755"/>
      <c r="GB506" s="755"/>
      <c r="GC506" s="755"/>
      <c r="GD506" s="755"/>
      <c r="GE506" s="755"/>
      <c r="GF506" s="755"/>
      <c r="GG506" s="755"/>
      <c r="GH506" s="755"/>
      <c r="GI506" s="755"/>
      <c r="GJ506" s="755"/>
      <c r="GK506" s="755"/>
      <c r="GL506" s="755"/>
      <c r="GM506" s="755"/>
      <c r="GN506" s="755"/>
      <c r="GO506" s="755"/>
      <c r="GP506" s="755"/>
      <c r="GQ506" s="755"/>
      <c r="GR506" s="755"/>
      <c r="GS506" s="755"/>
      <c r="GT506" s="755"/>
      <c r="GU506" s="755"/>
      <c r="GV506" s="755"/>
      <c r="GW506" s="755"/>
      <c r="GX506" s="755"/>
      <c r="GY506" s="755"/>
      <c r="GZ506" s="755"/>
      <c r="HA506" s="755"/>
      <c r="HB506" s="755"/>
      <c r="HC506" s="755"/>
      <c r="HD506" s="755"/>
      <c r="HE506" s="755"/>
      <c r="HF506" s="755"/>
      <c r="HG506" s="755"/>
      <c r="HH506" s="755"/>
      <c r="HI506" s="755"/>
      <c r="HJ506" s="755"/>
      <c r="HK506" s="755"/>
      <c r="HL506" s="755"/>
      <c r="HM506" s="755"/>
      <c r="HN506" s="755"/>
      <c r="HO506" s="755"/>
      <c r="HP506" s="755"/>
      <c r="HQ506" s="755"/>
      <c r="HR506" s="755"/>
      <c r="HS506" s="755"/>
      <c r="HT506" s="755"/>
      <c r="HU506" s="755"/>
      <c r="HV506" s="755"/>
      <c r="HW506" s="755"/>
      <c r="HX506" s="755"/>
      <c r="HY506" s="755"/>
      <c r="HZ506" s="755"/>
      <c r="IA506" s="755"/>
      <c r="IB506" s="755"/>
      <c r="IC506" s="755"/>
      <c r="ID506" s="755"/>
      <c r="IE506" s="755"/>
      <c r="IF506" s="755"/>
      <c r="IG506" s="755"/>
      <c r="IH506" s="755"/>
      <c r="II506" s="755"/>
      <c r="IJ506" s="755"/>
      <c r="IK506" s="755"/>
      <c r="IL506" s="755"/>
      <c r="IM506" s="755"/>
      <c r="IN506" s="755"/>
      <c r="IO506" s="755"/>
      <c r="IP506" s="755"/>
      <c r="IQ506" s="755"/>
      <c r="IR506" s="755"/>
      <c r="IS506" s="755"/>
      <c r="IT506" s="755"/>
      <c r="IU506" s="755"/>
      <c r="IV506" s="755"/>
      <c r="IW506" s="755"/>
      <c r="IX506" s="755"/>
      <c r="IY506" s="755"/>
      <c r="IZ506" s="755"/>
      <c r="JA506" s="755"/>
      <c r="JB506" s="755"/>
      <c r="JC506" s="755"/>
      <c r="JD506" s="755"/>
      <c r="JE506" s="755"/>
      <c r="JF506" s="755"/>
      <c r="JG506" s="755"/>
      <c r="JH506" s="755"/>
      <c r="JI506" s="755"/>
      <c r="JJ506" s="755"/>
      <c r="JK506" s="755"/>
      <c r="JL506" s="755"/>
      <c r="JM506" s="755"/>
      <c r="JN506" s="755"/>
      <c r="JO506" s="755"/>
      <c r="JP506" s="755"/>
      <c r="JQ506" s="755"/>
      <c r="JR506" s="755"/>
      <c r="JS506" s="755"/>
      <c r="JT506" s="755"/>
      <c r="JU506" s="755"/>
      <c r="JV506" s="755"/>
      <c r="JW506" s="755"/>
      <c r="JX506" s="755"/>
      <c r="JY506" s="755"/>
      <c r="JZ506" s="755"/>
      <c r="KA506" s="755"/>
      <c r="KB506" s="755"/>
      <c r="KC506" s="755"/>
      <c r="KD506" s="755"/>
      <c r="KE506" s="755"/>
      <c r="KF506" s="755"/>
      <c r="KG506" s="755"/>
      <c r="KH506" s="755"/>
      <c r="KI506" s="755"/>
      <c r="KJ506" s="755"/>
      <c r="KK506" s="755"/>
      <c r="KL506" s="755"/>
      <c r="KM506" s="755"/>
      <c r="KN506" s="755"/>
      <c r="KO506" s="755"/>
      <c r="KP506" s="755"/>
      <c r="KQ506" s="755"/>
      <c r="KR506" s="755"/>
      <c r="KS506" s="755"/>
      <c r="KT506" s="755"/>
      <c r="KU506" s="755"/>
      <c r="KV506" s="755"/>
      <c r="KW506" s="755"/>
      <c r="KX506" s="755"/>
      <c r="KY506" s="755"/>
      <c r="KZ506" s="755"/>
      <c r="LA506" s="755"/>
      <c r="LB506" s="755"/>
      <c r="LC506" s="755"/>
      <c r="LD506" s="755"/>
      <c r="LE506" s="755"/>
      <c r="LF506" s="755"/>
      <c r="LG506" s="755"/>
      <c r="LH506" s="755"/>
      <c r="LI506" s="755"/>
      <c r="LJ506" s="755"/>
      <c r="LK506" s="755"/>
      <c r="LL506" s="755"/>
      <c r="LM506" s="755"/>
      <c r="LN506" s="755"/>
      <c r="LO506" s="755"/>
      <c r="LP506" s="755"/>
      <c r="LQ506" s="755"/>
      <c r="LR506" s="755"/>
      <c r="LS506" s="755"/>
      <c r="LT506" s="755"/>
      <c r="LU506" s="755"/>
      <c r="LV506" s="755"/>
      <c r="LW506" s="755"/>
      <c r="LX506" s="755"/>
      <c r="LY506" s="755"/>
      <c r="LZ506" s="755"/>
      <c r="MA506" s="755"/>
      <c r="MB506" s="755"/>
      <c r="MC506" s="755"/>
      <c r="MD506" s="755"/>
      <c r="ME506" s="755"/>
      <c r="MF506" s="755"/>
      <c r="MG506" s="755"/>
      <c r="MH506" s="755"/>
      <c r="MI506" s="755"/>
      <c r="MJ506" s="755"/>
      <c r="MK506" s="755"/>
      <c r="ML506" s="755"/>
      <c r="MM506" s="755"/>
      <c r="MN506" s="755"/>
      <c r="MO506" s="755"/>
      <c r="MP506" s="755"/>
      <c r="MQ506" s="755"/>
      <c r="MR506" s="755"/>
      <c r="MS506" s="755"/>
      <c r="MT506" s="755"/>
      <c r="MU506" s="755"/>
      <c r="MV506" s="755"/>
      <c r="MW506" s="755"/>
      <c r="MX506" s="755"/>
      <c r="MY506" s="755"/>
      <c r="MZ506" s="755"/>
      <c r="NA506" s="755"/>
      <c r="NB506" s="755"/>
      <c r="NC506" s="755"/>
      <c r="ND506" s="755"/>
      <c r="NE506" s="755"/>
      <c r="NF506" s="755"/>
      <c r="NG506" s="755"/>
      <c r="NH506" s="755"/>
      <c r="NI506" s="755"/>
      <c r="NJ506" s="755"/>
      <c r="NK506" s="755"/>
      <c r="NL506" s="755"/>
      <c r="NM506" s="755"/>
      <c r="NN506" s="755"/>
      <c r="NO506" s="755"/>
      <c r="NP506" s="755"/>
      <c r="NQ506" s="755"/>
      <c r="NR506" s="755"/>
      <c r="NS506" s="755"/>
      <c r="NT506" s="755"/>
      <c r="NU506" s="755"/>
      <c r="NV506" s="755"/>
      <c r="NW506" s="755"/>
      <c r="NX506" s="755"/>
      <c r="NY506" s="755"/>
      <c r="NZ506" s="755"/>
      <c r="OA506" s="755"/>
      <c r="OB506" s="755"/>
      <c r="OC506" s="755"/>
      <c r="OD506" s="755"/>
      <c r="OE506" s="755"/>
      <c r="OF506" s="755"/>
      <c r="OG506" s="755"/>
      <c r="OH506" s="755"/>
      <c r="OI506" s="755"/>
      <c r="OJ506" s="755"/>
      <c r="OK506" s="755"/>
      <c r="OL506" s="755"/>
      <c r="OM506" s="755"/>
      <c r="ON506" s="755"/>
      <c r="OO506" s="755"/>
      <c r="OP506" s="755"/>
      <c r="OQ506" s="755"/>
      <c r="OR506" s="755"/>
      <c r="OS506" s="755"/>
      <c r="OT506" s="755"/>
      <c r="OU506" s="755"/>
      <c r="OV506" s="755"/>
      <c r="OW506" s="755"/>
      <c r="OX506" s="755"/>
      <c r="OY506" s="755"/>
      <c r="OZ506" s="755"/>
      <c r="PA506" s="755"/>
      <c r="PB506" s="755"/>
      <c r="PC506" s="755"/>
      <c r="PD506" s="755"/>
      <c r="PE506" s="755"/>
      <c r="PF506" s="755"/>
      <c r="PG506" s="755"/>
      <c r="PH506" s="755"/>
      <c r="PI506" s="755"/>
      <c r="PJ506" s="755"/>
      <c r="PK506" s="755"/>
      <c r="PL506" s="755"/>
      <c r="PM506" s="755"/>
      <c r="PN506" s="755"/>
      <c r="PO506" s="755"/>
      <c r="PP506" s="755"/>
      <c r="PQ506" s="755"/>
      <c r="PR506" s="755"/>
      <c r="PS506" s="755"/>
      <c r="PT506" s="755"/>
      <c r="PU506" s="755"/>
      <c r="PV506" s="755"/>
      <c r="PW506" s="755"/>
      <c r="PX506" s="755"/>
      <c r="PY506" s="755"/>
      <c r="PZ506" s="755"/>
      <c r="QA506" s="755"/>
      <c r="QB506" s="755"/>
      <c r="QC506" s="755"/>
      <c r="QD506" s="755"/>
      <c r="QE506" s="755"/>
      <c r="QF506" s="755"/>
      <c r="QG506" s="755"/>
      <c r="QH506" s="755"/>
      <c r="QI506" s="755"/>
      <c r="QJ506" s="755"/>
      <c r="QK506" s="755"/>
      <c r="QL506" s="755"/>
      <c r="QM506" s="755"/>
      <c r="QN506" s="755"/>
      <c r="QO506" s="755"/>
      <c r="QP506" s="755"/>
      <c r="QQ506" s="755"/>
      <c r="QR506" s="755"/>
      <c r="QS506" s="755"/>
      <c r="QT506" s="755"/>
      <c r="QU506" s="755"/>
      <c r="QV506" s="755"/>
      <c r="QW506" s="755"/>
      <c r="QX506" s="755"/>
      <c r="QY506" s="755"/>
      <c r="QZ506" s="755"/>
      <c r="RA506" s="755"/>
      <c r="RB506" s="755"/>
      <c r="RC506" s="755"/>
      <c r="RD506" s="755"/>
      <c r="RE506" s="755"/>
      <c r="RF506" s="755"/>
      <c r="RG506" s="755"/>
      <c r="RH506" s="755"/>
      <c r="RI506" s="755"/>
      <c r="RJ506" s="755"/>
      <c r="RK506" s="755"/>
      <c r="RL506" s="755"/>
      <c r="RM506" s="755"/>
      <c r="RN506" s="755"/>
      <c r="RO506" s="755"/>
      <c r="RP506" s="755"/>
      <c r="RQ506" s="755"/>
      <c r="RR506" s="755"/>
      <c r="RS506" s="755"/>
      <c r="RT506" s="755"/>
      <c r="RU506" s="755"/>
      <c r="RV506" s="755"/>
      <c r="RW506" s="755"/>
      <c r="RX506" s="755"/>
      <c r="RY506" s="755"/>
      <c r="RZ506" s="755"/>
      <c r="SA506" s="755"/>
      <c r="SB506" s="755"/>
      <c r="SC506" s="755"/>
      <c r="SD506" s="755"/>
      <c r="SE506" s="755"/>
      <c r="SF506" s="755"/>
      <c r="SG506" s="755"/>
      <c r="SH506" s="755"/>
      <c r="SI506" s="755"/>
      <c r="SJ506" s="755"/>
      <c r="SK506" s="755"/>
      <c r="SL506" s="755"/>
      <c r="SM506" s="755"/>
      <c r="SN506" s="755"/>
      <c r="SO506" s="755"/>
      <c r="SP506" s="755"/>
      <c r="SQ506" s="755"/>
      <c r="SR506" s="755"/>
      <c r="SS506" s="755"/>
      <c r="ST506" s="755"/>
      <c r="SU506" s="755"/>
      <c r="SV506" s="755"/>
      <c r="SW506" s="755"/>
      <c r="SX506" s="755"/>
      <c r="SY506" s="755"/>
      <c r="SZ506" s="755"/>
      <c r="TA506" s="755"/>
      <c r="TB506" s="755"/>
      <c r="TC506" s="755"/>
      <c r="TD506" s="755"/>
      <c r="TE506" s="755"/>
      <c r="TF506" s="755"/>
      <c r="TG506" s="755"/>
      <c r="TH506" s="755"/>
      <c r="TI506" s="755"/>
      <c r="TJ506" s="755"/>
      <c r="TK506" s="755"/>
      <c r="TL506" s="755"/>
      <c r="TM506" s="755"/>
      <c r="TN506" s="755"/>
      <c r="TO506" s="755"/>
      <c r="TP506" s="755"/>
      <c r="TQ506" s="755"/>
      <c r="TR506" s="755"/>
      <c r="TS506" s="755"/>
      <c r="TT506" s="755"/>
      <c r="TU506" s="755"/>
      <c r="TV506" s="755"/>
      <c r="TW506" s="755"/>
      <c r="TX506" s="755"/>
      <c r="TY506" s="755"/>
      <c r="TZ506" s="755"/>
      <c r="UA506" s="755"/>
      <c r="UB506" s="755"/>
      <c r="UC506" s="755"/>
      <c r="UD506" s="755"/>
      <c r="UE506" s="755"/>
      <c r="UF506" s="755"/>
      <c r="UG506" s="755"/>
      <c r="UH506" s="755"/>
      <c r="UI506" s="755"/>
      <c r="UJ506" s="755"/>
      <c r="UK506" s="755"/>
      <c r="UL506" s="755"/>
      <c r="UM506" s="755"/>
      <c r="UN506" s="755"/>
      <c r="UO506" s="755"/>
      <c r="UP506" s="755"/>
      <c r="UQ506" s="755"/>
      <c r="UR506" s="755"/>
      <c r="US506" s="755"/>
      <c r="UT506" s="755"/>
      <c r="UU506" s="755"/>
      <c r="UV506" s="755"/>
      <c r="UW506" s="755"/>
      <c r="UX506" s="755"/>
      <c r="UY506" s="755"/>
      <c r="UZ506" s="755"/>
      <c r="VA506" s="755"/>
      <c r="VB506" s="755"/>
      <c r="VC506" s="755"/>
      <c r="VD506" s="755"/>
      <c r="VE506" s="755"/>
      <c r="VF506" s="755"/>
      <c r="VG506" s="755"/>
      <c r="VH506" s="755"/>
      <c r="VI506" s="755"/>
      <c r="VJ506" s="755"/>
      <c r="VK506" s="755"/>
      <c r="VL506" s="755"/>
      <c r="VM506" s="755"/>
      <c r="VN506" s="755"/>
      <c r="VO506" s="755"/>
      <c r="VP506" s="755"/>
      <c r="VQ506" s="755"/>
      <c r="VR506" s="755"/>
      <c r="VS506" s="755"/>
      <c r="VT506" s="755"/>
      <c r="VU506" s="755"/>
      <c r="VV506" s="755"/>
      <c r="VW506" s="755"/>
      <c r="VX506" s="755"/>
      <c r="VY506" s="755"/>
      <c r="VZ506" s="755"/>
      <c r="WA506" s="755"/>
      <c r="WB506" s="755"/>
      <c r="WC506" s="755"/>
      <c r="WD506" s="755"/>
      <c r="WE506" s="755"/>
      <c r="WF506" s="755"/>
      <c r="WG506" s="755"/>
      <c r="WH506" s="755"/>
      <c r="WI506" s="755"/>
      <c r="WJ506" s="755"/>
      <c r="WK506" s="755"/>
      <c r="WL506" s="755"/>
      <c r="WM506" s="755"/>
      <c r="WN506" s="755"/>
      <c r="WO506" s="755"/>
      <c r="WP506" s="755"/>
      <c r="WQ506" s="755"/>
      <c r="WR506" s="755"/>
      <c r="WS506" s="755"/>
      <c r="WT506" s="755"/>
      <c r="WU506" s="755"/>
      <c r="WV506" s="755"/>
      <c r="WW506" s="755"/>
      <c r="WX506" s="755"/>
      <c r="WY506" s="755"/>
      <c r="WZ506" s="755"/>
      <c r="XA506" s="755"/>
      <c r="XB506" s="755"/>
      <c r="XC506" s="755"/>
      <c r="XD506" s="755"/>
      <c r="XE506" s="755"/>
      <c r="XF506" s="755"/>
      <c r="XG506" s="755"/>
      <c r="XH506" s="755"/>
      <c r="XI506" s="755"/>
      <c r="XJ506" s="755"/>
      <c r="XK506" s="755"/>
      <c r="XL506" s="755"/>
      <c r="XM506" s="755"/>
      <c r="XN506" s="755"/>
      <c r="XO506" s="755"/>
      <c r="XP506" s="755"/>
      <c r="XQ506" s="755"/>
      <c r="XR506" s="755"/>
      <c r="XS506" s="755"/>
      <c r="XT506" s="755"/>
      <c r="XU506" s="755"/>
      <c r="XV506" s="755"/>
      <c r="XW506" s="755"/>
      <c r="XX506" s="755"/>
      <c r="XY506" s="755"/>
      <c r="XZ506" s="755"/>
      <c r="YA506" s="755"/>
      <c r="YB506" s="755"/>
      <c r="YC506" s="755"/>
      <c r="YD506" s="755"/>
      <c r="YE506" s="755"/>
      <c r="YF506" s="755"/>
      <c r="YG506" s="755"/>
      <c r="YH506" s="755"/>
      <c r="YI506" s="755"/>
      <c r="YJ506" s="755"/>
      <c r="YK506" s="755"/>
      <c r="YL506" s="755"/>
      <c r="YM506" s="755"/>
      <c r="YN506" s="755"/>
      <c r="YO506" s="755"/>
      <c r="YP506" s="755"/>
      <c r="YQ506" s="755"/>
      <c r="YR506" s="755"/>
      <c r="YS506" s="755"/>
      <c r="YT506" s="755"/>
      <c r="YU506" s="755"/>
      <c r="YV506" s="755"/>
      <c r="YW506" s="755"/>
      <c r="YX506" s="755"/>
      <c r="YY506" s="755"/>
      <c r="YZ506" s="755"/>
      <c r="ZA506" s="755"/>
      <c r="ZB506" s="755"/>
      <c r="ZC506" s="755"/>
      <c r="ZD506" s="755"/>
      <c r="ZE506" s="755"/>
      <c r="ZF506" s="755"/>
      <c r="ZG506" s="755"/>
      <c r="ZH506" s="755"/>
      <c r="ZI506" s="755"/>
      <c r="ZJ506" s="755"/>
      <c r="ZK506" s="755"/>
      <c r="ZL506" s="755"/>
      <c r="ZM506" s="755"/>
      <c r="ZN506" s="755"/>
      <c r="ZO506" s="755"/>
      <c r="ZP506" s="755"/>
      <c r="ZQ506" s="755"/>
      <c r="ZR506" s="755"/>
      <c r="ZS506" s="755"/>
      <c r="ZT506" s="755"/>
      <c r="ZU506" s="755"/>
      <c r="ZV506" s="755"/>
      <c r="ZW506" s="755"/>
      <c r="ZX506" s="755"/>
      <c r="ZY506" s="755"/>
      <c r="ZZ506" s="755"/>
      <c r="AAA506" s="755"/>
      <c r="AAB506" s="755"/>
      <c r="AAC506" s="755"/>
      <c r="AAD506" s="755"/>
      <c r="AAE506" s="755"/>
      <c r="AAF506" s="755"/>
      <c r="AAG506" s="755"/>
      <c r="AAH506" s="755"/>
      <c r="AAI506" s="755"/>
      <c r="AAJ506" s="755"/>
      <c r="AAK506" s="755"/>
      <c r="AAL506" s="755"/>
      <c r="AAM506" s="755"/>
      <c r="AAN506" s="755"/>
      <c r="AAO506" s="755"/>
      <c r="AAP506" s="755"/>
      <c r="AAQ506" s="755"/>
      <c r="AAR506" s="755"/>
      <c r="AAS506" s="755"/>
      <c r="AAT506" s="755"/>
      <c r="AAU506" s="755"/>
      <c r="AAV506" s="755"/>
      <c r="AAW506" s="755"/>
      <c r="AAX506" s="755"/>
      <c r="AAY506" s="755"/>
      <c r="AAZ506" s="755"/>
      <c r="ABA506" s="755"/>
      <c r="ABB506" s="755"/>
      <c r="ABC506" s="755"/>
      <c r="ABD506" s="755"/>
      <c r="ABE506" s="755"/>
      <c r="ABF506" s="755"/>
      <c r="ABG506" s="755"/>
      <c r="ABH506" s="755"/>
      <c r="ABI506" s="755"/>
      <c r="ABJ506" s="755"/>
      <c r="ABK506" s="755"/>
      <c r="ABL506" s="755"/>
      <c r="ABM506" s="755"/>
      <c r="ABN506" s="755"/>
      <c r="ABO506" s="755"/>
      <c r="ABP506" s="755"/>
      <c r="ABQ506" s="755"/>
      <c r="ABR506" s="755"/>
      <c r="ABS506" s="755"/>
      <c r="ABT506" s="755"/>
      <c r="ABU506" s="755"/>
      <c r="ABV506" s="755"/>
      <c r="ABW506" s="755"/>
      <c r="ABX506" s="755"/>
      <c r="ABY506" s="755"/>
      <c r="ABZ506" s="755"/>
      <c r="ACA506" s="755"/>
      <c r="ACB506" s="755"/>
      <c r="ACC506" s="755"/>
      <c r="ACD506" s="755"/>
      <c r="ACE506" s="755"/>
      <c r="ACF506" s="755"/>
      <c r="ACG506" s="755"/>
      <c r="ACH506" s="755"/>
      <c r="ACI506" s="755"/>
      <c r="ACJ506" s="755"/>
      <c r="ACK506" s="755"/>
      <c r="ACL506" s="755"/>
      <c r="ACM506" s="755"/>
      <c r="ACN506" s="755"/>
      <c r="ACO506" s="755"/>
      <c r="ACP506" s="755"/>
      <c r="ACQ506" s="755"/>
      <c r="ACR506" s="755"/>
      <c r="ACS506" s="755"/>
      <c r="ACT506" s="755"/>
      <c r="ACU506" s="755"/>
      <c r="ACV506" s="755"/>
      <c r="ACW506" s="755"/>
      <c r="ACX506" s="755"/>
      <c r="ACY506" s="755"/>
      <c r="ACZ506" s="755"/>
      <c r="ADA506" s="755"/>
      <c r="ADB506" s="755"/>
      <c r="ADC506" s="755"/>
      <c r="ADD506" s="755"/>
      <c r="ADE506" s="755"/>
      <c r="ADF506" s="755"/>
      <c r="ADG506" s="755"/>
      <c r="ADH506" s="755"/>
      <c r="ADI506" s="755"/>
      <c r="ADJ506" s="755"/>
      <c r="ADK506" s="755"/>
      <c r="ADL506" s="755"/>
      <c r="ADM506" s="755"/>
      <c r="ADN506" s="755"/>
      <c r="ADO506" s="755"/>
      <c r="ADP506" s="755"/>
      <c r="ADQ506" s="755"/>
      <c r="ADR506" s="755"/>
      <c r="ADS506" s="755"/>
      <c r="ADT506" s="755"/>
      <c r="ADU506" s="755"/>
      <c r="ADV506" s="755"/>
      <c r="ADW506" s="755"/>
      <c r="ADX506" s="755"/>
      <c r="ADY506" s="755"/>
      <c r="ADZ506" s="755"/>
      <c r="AEA506" s="755"/>
      <c r="AEB506" s="755"/>
      <c r="AEC506" s="755"/>
      <c r="AED506" s="755"/>
      <c r="AEE506" s="755"/>
      <c r="AEF506" s="755"/>
      <c r="AEG506" s="755"/>
      <c r="AEH506" s="755"/>
      <c r="AEI506" s="755"/>
      <c r="AEJ506" s="755"/>
      <c r="AEK506" s="755"/>
      <c r="AEL506" s="755"/>
      <c r="AEM506" s="755"/>
      <c r="AEN506" s="755"/>
      <c r="AEO506" s="755"/>
      <c r="AEP506" s="755"/>
      <c r="AEQ506" s="755"/>
      <c r="AER506" s="755"/>
      <c r="AES506" s="755"/>
      <c r="AET506" s="755"/>
      <c r="AEU506" s="755"/>
      <c r="AEV506" s="755"/>
      <c r="AEW506" s="755"/>
      <c r="AEX506" s="755"/>
      <c r="AEY506" s="755"/>
      <c r="AEZ506" s="755"/>
      <c r="AFA506" s="755"/>
      <c r="AFB506" s="755"/>
      <c r="AFC506" s="755"/>
      <c r="AFD506" s="755"/>
      <c r="AFE506" s="755"/>
      <c r="AFF506" s="755"/>
      <c r="AFG506" s="755"/>
      <c r="AFH506" s="755"/>
      <c r="AFI506" s="755"/>
      <c r="AFJ506" s="755"/>
      <c r="AFK506" s="755"/>
      <c r="AFL506" s="755"/>
      <c r="AFM506" s="755"/>
      <c r="AFN506" s="755"/>
      <c r="AFO506" s="755"/>
      <c r="AFP506" s="755"/>
      <c r="AFQ506" s="755"/>
      <c r="AFR506" s="755"/>
      <c r="AFS506" s="755"/>
      <c r="AFT506" s="755"/>
      <c r="AFU506" s="755"/>
      <c r="AFV506" s="755"/>
      <c r="AFW506" s="755"/>
      <c r="AFX506" s="755"/>
      <c r="AFY506" s="755"/>
      <c r="AFZ506" s="755"/>
      <c r="AGA506" s="755"/>
      <c r="AGB506" s="755"/>
      <c r="AGC506" s="755"/>
      <c r="AGD506" s="755"/>
      <c r="AGE506" s="755"/>
      <c r="AGF506" s="755"/>
      <c r="AGG506" s="755"/>
      <c r="AGH506" s="755"/>
      <c r="AGI506" s="755"/>
      <c r="AGJ506" s="755"/>
      <c r="AGK506" s="755"/>
      <c r="AGL506" s="755"/>
      <c r="AGM506" s="755"/>
      <c r="AGN506" s="755"/>
      <c r="AGO506" s="755"/>
      <c r="AGP506" s="755"/>
      <c r="AGQ506" s="755"/>
      <c r="AGR506" s="755"/>
      <c r="AGS506" s="755"/>
      <c r="AGT506" s="755"/>
      <c r="AGU506" s="755"/>
      <c r="AGV506" s="755"/>
      <c r="AGW506" s="755"/>
      <c r="AGX506" s="755"/>
      <c r="AGY506" s="755"/>
      <c r="AGZ506" s="755"/>
      <c r="AHA506" s="755"/>
      <c r="AHB506" s="755"/>
      <c r="AHC506" s="755"/>
      <c r="AHD506" s="755"/>
      <c r="AHE506" s="755"/>
      <c r="AHF506" s="755"/>
      <c r="AHG506" s="755"/>
      <c r="AHH506" s="755"/>
      <c r="AHI506" s="755"/>
      <c r="AHJ506" s="755"/>
      <c r="AHK506" s="755"/>
      <c r="AHL506" s="755"/>
      <c r="AHM506" s="755"/>
      <c r="AHN506" s="755"/>
      <c r="AHO506" s="755"/>
      <c r="AHP506" s="755"/>
      <c r="AHQ506" s="755"/>
      <c r="AHR506" s="755"/>
      <c r="AHS506" s="755"/>
      <c r="AHT506" s="755"/>
      <c r="AHU506" s="755"/>
      <c r="AHV506" s="755"/>
      <c r="AHW506" s="755"/>
      <c r="AHX506" s="755"/>
      <c r="AHY506" s="755"/>
      <c r="AHZ506" s="755"/>
      <c r="AIA506" s="755"/>
      <c r="AIB506" s="755"/>
      <c r="AIC506" s="755"/>
      <c r="AID506" s="755"/>
      <c r="AIE506" s="755"/>
      <c r="AIF506" s="755"/>
      <c r="AIG506" s="755"/>
      <c r="AIH506" s="755"/>
      <c r="AII506" s="755"/>
      <c r="AIJ506" s="755"/>
      <c r="AIK506" s="755"/>
      <c r="AIL506" s="755"/>
      <c r="AIM506" s="755"/>
      <c r="AIN506" s="755"/>
      <c r="AIO506" s="755"/>
      <c r="AIP506" s="755"/>
      <c r="AIQ506" s="755"/>
      <c r="AIR506" s="755"/>
      <c r="AIS506" s="755"/>
      <c r="AIT506" s="755"/>
      <c r="AIU506" s="755"/>
      <c r="AIV506" s="755"/>
      <c r="AIW506" s="755"/>
      <c r="AIX506" s="755"/>
      <c r="AIY506" s="755"/>
      <c r="AIZ506" s="755"/>
      <c r="AJA506" s="755"/>
      <c r="AJB506" s="755"/>
      <c r="AJC506" s="755"/>
      <c r="AJD506" s="755"/>
      <c r="AJE506" s="755"/>
      <c r="AJF506" s="755"/>
      <c r="AJG506" s="755"/>
      <c r="AJH506" s="755"/>
      <c r="AJI506" s="755"/>
      <c r="AJJ506" s="755"/>
      <c r="AJK506" s="755"/>
      <c r="AJL506" s="755"/>
      <c r="AJM506" s="755"/>
      <c r="AJN506" s="755"/>
      <c r="AJO506" s="755"/>
      <c r="AJP506" s="755"/>
      <c r="AJQ506" s="755"/>
      <c r="AJR506" s="755"/>
      <c r="AJS506" s="755"/>
      <c r="AJT506" s="755"/>
      <c r="AJU506" s="755"/>
      <c r="AJV506" s="755"/>
      <c r="AJW506" s="755"/>
      <c r="AJX506" s="755"/>
      <c r="AJY506" s="755"/>
      <c r="AJZ506" s="755"/>
      <c r="AKA506" s="755"/>
      <c r="AKB506" s="755"/>
      <c r="AKC506" s="755"/>
      <c r="AKD506" s="755"/>
      <c r="AKE506" s="755"/>
      <c r="AKF506" s="755"/>
      <c r="AKG506" s="755"/>
      <c r="AKH506" s="755"/>
      <c r="AKI506" s="755"/>
      <c r="AKJ506" s="755"/>
      <c r="AKK506" s="755"/>
      <c r="AKL506" s="755"/>
      <c r="AKM506" s="755"/>
      <c r="AKN506" s="755"/>
      <c r="AKO506" s="755"/>
      <c r="AKP506" s="755"/>
      <c r="AKQ506" s="755"/>
      <c r="AKR506" s="755"/>
      <c r="AKS506" s="755"/>
      <c r="AKT506" s="755"/>
      <c r="AKU506" s="755"/>
      <c r="AKV506" s="755"/>
      <c r="AKW506" s="755"/>
      <c r="AKX506" s="755"/>
      <c r="AKY506" s="755"/>
      <c r="AKZ506" s="755"/>
      <c r="ALA506" s="755"/>
      <c r="ALB506" s="755"/>
      <c r="ALC506" s="755"/>
      <c r="ALD506" s="755"/>
      <c r="ALE506" s="755"/>
      <c r="ALF506" s="755"/>
      <c r="ALG506" s="755"/>
      <c r="ALH506" s="755"/>
      <c r="ALI506" s="755"/>
      <c r="ALJ506" s="755"/>
      <c r="ALK506" s="755"/>
      <c r="ALL506" s="755"/>
      <c r="ALM506" s="755"/>
      <c r="ALN506" s="755"/>
      <c r="ALO506" s="755"/>
      <c r="ALP506" s="755"/>
      <c r="ALQ506" s="755"/>
      <c r="ALR506" s="755"/>
      <c r="ALS506" s="755"/>
      <c r="ALT506" s="755"/>
      <c r="ALU506" s="755"/>
      <c r="ALV506" s="755"/>
      <c r="ALW506" s="755"/>
      <c r="ALX506" s="755"/>
      <c r="ALY506" s="755"/>
      <c r="ALZ506" s="755"/>
      <c r="AMA506" s="755"/>
      <c r="AMB506" s="755"/>
      <c r="AMC506" s="755"/>
      <c r="AMD506" s="755"/>
      <c r="AME506" s="755"/>
      <c r="AMF506" s="755"/>
      <c r="AMG506" s="755"/>
      <c r="AMH506" s="755"/>
      <c r="AMI506" s="755"/>
      <c r="AMJ506" s="755"/>
      <c r="AMK506" s="755"/>
      <c r="AML506" s="755"/>
      <c r="AMM506" s="755"/>
      <c r="AMN506" s="755"/>
      <c r="AMO506" s="755"/>
      <c r="AMP506" s="755"/>
      <c r="AMQ506" s="755"/>
      <c r="AMR506" s="755"/>
      <c r="AMS506" s="755"/>
      <c r="AMT506" s="755"/>
      <c r="AMU506" s="755"/>
      <c r="AMV506" s="755"/>
      <c r="AMW506" s="755"/>
      <c r="AMX506" s="755"/>
      <c r="AMY506" s="755"/>
      <c r="AMZ506" s="755"/>
      <c r="ANA506" s="755"/>
      <c r="ANB506" s="755"/>
      <c r="ANC506" s="755"/>
      <c r="AND506" s="755"/>
      <c r="ANE506" s="755"/>
      <c r="ANF506" s="755"/>
      <c r="ANG506" s="755"/>
      <c r="ANH506" s="755"/>
      <c r="ANI506" s="755"/>
      <c r="ANJ506" s="755"/>
      <c r="ANK506" s="755"/>
      <c r="ANL506" s="755"/>
      <c r="ANM506" s="755"/>
      <c r="ANN506" s="755"/>
      <c r="ANO506" s="755"/>
      <c r="ANP506" s="755"/>
      <c r="ANQ506" s="755"/>
      <c r="ANR506" s="755"/>
      <c r="ANS506" s="755"/>
      <c r="ANT506" s="755"/>
      <c r="ANU506" s="755"/>
      <c r="ANV506" s="755"/>
      <c r="ANW506" s="755"/>
      <c r="ANX506" s="755"/>
      <c r="ANY506" s="755"/>
      <c r="ANZ506" s="755"/>
      <c r="AOA506" s="755"/>
      <c r="AOB506" s="755"/>
      <c r="AOC506" s="755"/>
      <c r="AOD506" s="755"/>
      <c r="AOE506" s="755"/>
      <c r="AOF506" s="755"/>
      <c r="AOG506" s="755"/>
      <c r="AOH506" s="755"/>
      <c r="AOI506" s="755"/>
      <c r="AOJ506" s="755"/>
      <c r="AOK506" s="755"/>
      <c r="AOL506" s="755"/>
      <c r="AOM506" s="755"/>
      <c r="AON506" s="755"/>
      <c r="AOO506" s="755"/>
      <c r="AOP506" s="755"/>
      <c r="AOQ506" s="755"/>
      <c r="AOR506" s="755"/>
      <c r="AOS506" s="755"/>
      <c r="AOT506" s="755"/>
      <c r="AOU506" s="755"/>
      <c r="AOV506" s="755"/>
      <c r="AOW506" s="755"/>
      <c r="AOX506" s="755"/>
      <c r="AOY506" s="755"/>
      <c r="AOZ506" s="755"/>
      <c r="APA506" s="755"/>
      <c r="APB506" s="755"/>
      <c r="APC506" s="755"/>
      <c r="APD506" s="755"/>
      <c r="APE506" s="755"/>
      <c r="APF506" s="755"/>
      <c r="APG506" s="755"/>
      <c r="APH506" s="755"/>
      <c r="API506" s="755"/>
      <c r="APJ506" s="755"/>
      <c r="APK506" s="755"/>
      <c r="APL506" s="755"/>
      <c r="APM506" s="755"/>
      <c r="APN506" s="755"/>
      <c r="APO506" s="755"/>
      <c r="APP506" s="755"/>
      <c r="APQ506" s="755"/>
      <c r="APR506" s="755"/>
      <c r="APS506" s="755"/>
      <c r="APT506" s="755"/>
      <c r="APU506" s="755"/>
      <c r="APV506" s="755"/>
      <c r="APW506" s="755"/>
      <c r="APX506" s="755"/>
      <c r="APY506" s="755"/>
      <c r="APZ506" s="755"/>
      <c r="AQA506" s="755"/>
      <c r="AQB506" s="755"/>
      <c r="AQC506" s="755"/>
      <c r="AQD506" s="755"/>
      <c r="AQE506" s="755"/>
      <c r="AQF506" s="755"/>
      <c r="AQG506" s="755"/>
      <c r="AQH506" s="755"/>
      <c r="AQI506" s="755"/>
      <c r="AQJ506" s="755"/>
      <c r="AQK506" s="755"/>
      <c r="AQL506" s="755"/>
      <c r="AQM506" s="755"/>
      <c r="AQN506" s="755"/>
      <c r="AQO506" s="755"/>
      <c r="AQP506" s="755"/>
      <c r="AQQ506" s="755"/>
      <c r="AQR506" s="755"/>
      <c r="AQS506" s="755"/>
      <c r="AQT506" s="755"/>
      <c r="AQU506" s="755"/>
      <c r="AQV506" s="755"/>
      <c r="AQW506" s="755"/>
      <c r="AQX506" s="755"/>
      <c r="AQY506" s="755"/>
      <c r="AQZ506" s="755"/>
      <c r="ARA506" s="755"/>
      <c r="ARB506" s="755"/>
      <c r="ARC506" s="755"/>
      <c r="ARD506" s="755"/>
      <c r="ARE506" s="755"/>
      <c r="ARF506" s="755"/>
      <c r="ARG506" s="755"/>
      <c r="ARH506" s="755"/>
      <c r="ARI506" s="755"/>
      <c r="ARJ506" s="755"/>
      <c r="ARK506" s="755"/>
      <c r="ARL506" s="755"/>
      <c r="ARM506" s="755"/>
      <c r="ARN506" s="755"/>
      <c r="ARO506" s="755"/>
      <c r="ARP506" s="755"/>
      <c r="ARQ506" s="755"/>
      <c r="ARR506" s="755"/>
      <c r="ARS506" s="755"/>
      <c r="ART506" s="755"/>
      <c r="ARU506" s="755"/>
      <c r="ARV506" s="755"/>
      <c r="ARW506" s="755"/>
      <c r="ARX506" s="755"/>
      <c r="ARY506" s="755"/>
      <c r="ARZ506" s="755"/>
      <c r="ASA506" s="755"/>
      <c r="ASB506" s="755"/>
      <c r="ASC506" s="755"/>
      <c r="ASD506" s="755"/>
      <c r="ASE506" s="755"/>
      <c r="ASF506" s="755"/>
      <c r="ASG506" s="755"/>
      <c r="ASH506" s="755"/>
      <c r="ASI506" s="755"/>
      <c r="ASJ506" s="755"/>
      <c r="ASK506" s="755"/>
      <c r="ASL506" s="755"/>
      <c r="ASM506" s="755"/>
      <c r="ASN506" s="755"/>
      <c r="ASO506" s="755"/>
      <c r="ASP506" s="755"/>
      <c r="ASQ506" s="755"/>
      <c r="ASR506" s="755"/>
      <c r="ASS506" s="755"/>
      <c r="AST506" s="755"/>
      <c r="ASU506" s="755"/>
      <c r="ASV506" s="755"/>
      <c r="ASW506" s="755"/>
      <c r="ASX506" s="755"/>
      <c r="ASY506" s="755"/>
      <c r="ASZ506" s="755"/>
      <c r="ATA506" s="755"/>
      <c r="ATB506" s="755"/>
      <c r="ATC506" s="755"/>
      <c r="ATD506" s="755"/>
      <c r="ATE506" s="755"/>
      <c r="ATF506" s="755"/>
      <c r="ATG506" s="755"/>
      <c r="ATH506" s="755"/>
      <c r="ATI506" s="755"/>
      <c r="ATJ506" s="755"/>
      <c r="ATK506" s="755"/>
      <c r="ATL506" s="755"/>
      <c r="ATM506" s="755"/>
      <c r="ATN506" s="755"/>
      <c r="ATO506" s="755"/>
      <c r="ATP506" s="755"/>
      <c r="ATQ506" s="755"/>
      <c r="ATR506" s="755"/>
      <c r="ATS506" s="755"/>
      <c r="ATT506" s="755"/>
      <c r="ATU506" s="755"/>
      <c r="ATV506" s="755"/>
      <c r="ATW506" s="755"/>
      <c r="ATX506" s="755"/>
      <c r="ATY506" s="755"/>
      <c r="ATZ506" s="755"/>
      <c r="AUA506" s="755"/>
      <c r="AUB506" s="755"/>
      <c r="AUC506" s="755"/>
      <c r="AUD506" s="755"/>
      <c r="AUE506" s="755"/>
      <c r="AUF506" s="755"/>
      <c r="AUG506" s="755"/>
      <c r="AUH506" s="755"/>
      <c r="AUI506" s="755"/>
      <c r="AUJ506" s="755"/>
      <c r="AUK506" s="755"/>
      <c r="AUL506" s="755"/>
      <c r="AUM506" s="755"/>
      <c r="AUN506" s="755"/>
      <c r="AUO506" s="755"/>
      <c r="AUP506" s="755"/>
      <c r="AUQ506" s="755"/>
      <c r="AUR506" s="755"/>
      <c r="AUS506" s="755"/>
      <c r="AUT506" s="755"/>
      <c r="AUU506" s="755"/>
      <c r="AUV506" s="755"/>
      <c r="AUW506" s="755"/>
      <c r="AUX506" s="755"/>
      <c r="AUY506" s="755"/>
      <c r="AUZ506" s="755"/>
      <c r="AVA506" s="755"/>
      <c r="AVB506" s="755"/>
      <c r="AVC506" s="755"/>
      <c r="AVD506" s="755"/>
      <c r="AVE506" s="755"/>
      <c r="AVF506" s="755"/>
      <c r="AVG506" s="755"/>
      <c r="AVH506" s="755"/>
      <c r="AVI506" s="755"/>
      <c r="AVJ506" s="755"/>
      <c r="AVK506" s="755"/>
      <c r="AVL506" s="755"/>
      <c r="AVM506" s="755"/>
      <c r="AVN506" s="755"/>
      <c r="AVO506" s="755"/>
      <c r="AVP506" s="755"/>
      <c r="AVQ506" s="755"/>
      <c r="AVR506" s="755"/>
      <c r="AVS506" s="755"/>
      <c r="AVT506" s="755"/>
      <c r="AVU506" s="755"/>
      <c r="AVV506" s="755"/>
      <c r="AVW506" s="755"/>
      <c r="AVX506" s="755"/>
      <c r="AVY506" s="755"/>
      <c r="AVZ506" s="755"/>
      <c r="AWA506" s="755"/>
      <c r="AWB506" s="755"/>
      <c r="AWC506" s="755"/>
      <c r="AWD506" s="755"/>
      <c r="AWE506" s="755"/>
      <c r="AWF506" s="755"/>
      <c r="AWG506" s="755"/>
      <c r="AWH506" s="755"/>
      <c r="AWI506" s="755"/>
      <c r="AWJ506" s="755"/>
      <c r="AWK506" s="755"/>
      <c r="AWL506" s="755"/>
      <c r="AWM506" s="755"/>
      <c r="AWN506" s="755"/>
      <c r="AWO506" s="755"/>
      <c r="AWP506" s="755"/>
      <c r="AWQ506" s="755"/>
      <c r="AWR506" s="755"/>
      <c r="AWS506" s="755"/>
      <c r="AWT506" s="755"/>
      <c r="AWU506" s="755"/>
      <c r="AWV506" s="755"/>
      <c r="AWW506" s="755"/>
      <c r="AWX506" s="755"/>
      <c r="AWY506" s="755"/>
      <c r="AWZ506" s="755"/>
      <c r="AXA506" s="755"/>
      <c r="AXB506" s="755"/>
      <c r="AXC506" s="755"/>
      <c r="AXD506" s="755"/>
      <c r="AXE506" s="755"/>
      <c r="AXF506" s="755"/>
      <c r="AXG506" s="755"/>
      <c r="AXH506" s="755"/>
      <c r="AXI506" s="755"/>
      <c r="AXJ506" s="755"/>
      <c r="AXK506" s="755"/>
      <c r="AXL506" s="755"/>
      <c r="AXM506" s="755"/>
      <c r="AXN506" s="755"/>
      <c r="AXO506" s="755"/>
      <c r="AXP506" s="755"/>
      <c r="AXQ506" s="755"/>
      <c r="AXR506" s="755"/>
      <c r="AXS506" s="755"/>
      <c r="AXT506" s="755"/>
      <c r="AXU506" s="755"/>
      <c r="AXV506" s="755"/>
      <c r="AXW506" s="755"/>
      <c r="AXX506" s="755"/>
      <c r="AXY506" s="755"/>
      <c r="AXZ506" s="755"/>
      <c r="AYA506" s="755"/>
      <c r="AYB506" s="755"/>
      <c r="AYC506" s="755"/>
      <c r="AYD506" s="755"/>
      <c r="AYE506" s="755"/>
      <c r="AYF506" s="755"/>
      <c r="AYG506" s="755"/>
      <c r="AYH506" s="755"/>
      <c r="AYI506" s="755"/>
      <c r="AYJ506" s="755"/>
      <c r="AYK506" s="755"/>
      <c r="AYL506" s="755"/>
      <c r="AYM506" s="755"/>
      <c r="AYN506" s="755"/>
      <c r="AYO506" s="755"/>
      <c r="AYP506" s="755"/>
      <c r="AYQ506" s="755"/>
      <c r="AYR506" s="755"/>
      <c r="AYS506" s="755"/>
      <c r="AYT506" s="755"/>
      <c r="AYU506" s="755"/>
      <c r="AYV506" s="755"/>
      <c r="AYW506" s="755"/>
      <c r="AYX506" s="755"/>
      <c r="AYY506" s="755"/>
      <c r="AYZ506" s="755"/>
      <c r="AZA506" s="755"/>
      <c r="AZB506" s="755"/>
      <c r="AZC506" s="755"/>
      <c r="AZD506" s="755"/>
      <c r="AZE506" s="755"/>
      <c r="AZF506" s="755"/>
      <c r="AZG506" s="755"/>
      <c r="AZH506" s="755"/>
      <c r="AZI506" s="755"/>
      <c r="AZJ506" s="755"/>
      <c r="AZK506" s="755"/>
      <c r="AZL506" s="755"/>
      <c r="AZM506" s="755"/>
      <c r="AZN506" s="755"/>
      <c r="AZO506" s="755"/>
      <c r="AZP506" s="755"/>
      <c r="AZQ506" s="755"/>
      <c r="AZR506" s="755"/>
      <c r="AZS506" s="755"/>
      <c r="AZT506" s="755"/>
      <c r="AZU506" s="755"/>
      <c r="AZV506" s="755"/>
      <c r="AZW506" s="755"/>
      <c r="AZX506" s="755"/>
      <c r="AZY506" s="755"/>
      <c r="AZZ506" s="755"/>
      <c r="BAA506" s="755"/>
      <c r="BAB506" s="755"/>
      <c r="BAC506" s="755"/>
      <c r="BAD506" s="755"/>
      <c r="BAE506" s="755"/>
      <c r="BAF506" s="755"/>
      <c r="BAG506" s="755"/>
      <c r="BAH506" s="755"/>
      <c r="BAI506" s="755"/>
      <c r="BAJ506" s="755"/>
      <c r="BAK506" s="755"/>
      <c r="BAL506" s="755"/>
      <c r="BAM506" s="755"/>
      <c r="BAN506" s="755"/>
      <c r="BAO506" s="755"/>
      <c r="BAP506" s="755"/>
      <c r="BAQ506" s="755"/>
      <c r="BAR506" s="755"/>
      <c r="BAS506" s="755"/>
      <c r="BAT506" s="755"/>
      <c r="BAU506" s="755"/>
      <c r="BAV506" s="755"/>
      <c r="BAW506" s="755"/>
      <c r="BAX506" s="755"/>
      <c r="BAY506" s="755"/>
      <c r="BAZ506" s="755"/>
      <c r="BBA506" s="755"/>
      <c r="BBB506" s="755"/>
      <c r="BBC506" s="755"/>
      <c r="BBD506" s="755"/>
      <c r="BBE506" s="755"/>
      <c r="BBF506" s="755"/>
      <c r="BBG506" s="755"/>
      <c r="BBH506" s="755"/>
      <c r="BBI506" s="755"/>
      <c r="BBJ506" s="755"/>
      <c r="BBK506" s="755"/>
      <c r="BBL506" s="755"/>
      <c r="BBM506" s="755"/>
      <c r="BBN506" s="755"/>
      <c r="BBO506" s="755"/>
      <c r="BBP506" s="755"/>
      <c r="BBQ506" s="755"/>
      <c r="BBR506" s="755"/>
      <c r="BBS506" s="755"/>
      <c r="BBT506" s="755"/>
      <c r="BBU506" s="755"/>
      <c r="BBV506" s="755"/>
      <c r="BBW506" s="755"/>
      <c r="BBX506" s="755"/>
      <c r="BBY506" s="755"/>
      <c r="BBZ506" s="755"/>
      <c r="BCA506" s="755"/>
      <c r="BCB506" s="755"/>
      <c r="BCC506" s="755"/>
      <c r="BCD506" s="755"/>
      <c r="BCE506" s="755"/>
      <c r="BCF506" s="755"/>
      <c r="BCG506" s="755"/>
      <c r="BCH506" s="755"/>
      <c r="BCI506" s="755"/>
      <c r="BCJ506" s="755"/>
      <c r="BCK506" s="755"/>
      <c r="BCL506" s="755"/>
      <c r="BCM506" s="755"/>
      <c r="BCN506" s="755"/>
      <c r="BCO506" s="755"/>
      <c r="BCP506" s="755"/>
      <c r="BCQ506" s="755"/>
      <c r="BCR506" s="755"/>
      <c r="BCS506" s="755"/>
      <c r="BCT506" s="755"/>
      <c r="BCU506" s="755"/>
      <c r="BCV506" s="755"/>
      <c r="BCW506" s="755"/>
      <c r="BCX506" s="755"/>
      <c r="BCY506" s="755"/>
      <c r="BCZ506" s="755"/>
      <c r="BDA506" s="755"/>
      <c r="BDB506" s="755"/>
      <c r="BDC506" s="755"/>
      <c r="BDD506" s="755"/>
      <c r="BDE506" s="755"/>
      <c r="BDF506" s="755"/>
      <c r="BDG506" s="755"/>
      <c r="BDH506" s="755"/>
      <c r="BDI506" s="755"/>
      <c r="BDJ506" s="755"/>
      <c r="BDK506" s="755"/>
      <c r="BDL506" s="755"/>
      <c r="BDM506" s="755"/>
      <c r="BDN506" s="755"/>
      <c r="BDO506" s="755"/>
      <c r="BDP506" s="755"/>
      <c r="BDQ506" s="755"/>
      <c r="BDR506" s="755"/>
      <c r="BDS506" s="755"/>
      <c r="BDT506" s="755"/>
      <c r="BDU506" s="755"/>
      <c r="BDV506" s="755"/>
      <c r="BDW506" s="755"/>
      <c r="BDX506" s="755"/>
      <c r="BDY506" s="755"/>
      <c r="BDZ506" s="755"/>
      <c r="BEA506" s="755"/>
      <c r="BEB506" s="755"/>
      <c r="BEC506" s="755"/>
      <c r="BED506" s="755"/>
      <c r="BEE506" s="755"/>
      <c r="BEF506" s="755"/>
      <c r="BEG506" s="755"/>
      <c r="BEH506" s="755"/>
      <c r="BEI506" s="755"/>
      <c r="BEJ506" s="755"/>
      <c r="BEK506" s="755"/>
      <c r="BEL506" s="755"/>
      <c r="BEM506" s="755"/>
      <c r="BEN506" s="755"/>
      <c r="BEO506" s="755"/>
      <c r="BEP506" s="755"/>
      <c r="BEQ506" s="755"/>
      <c r="BER506" s="755"/>
      <c r="BES506" s="755"/>
      <c r="BET506" s="755"/>
      <c r="BEU506" s="755"/>
      <c r="BEV506" s="755"/>
      <c r="BEW506" s="755"/>
      <c r="BEX506" s="755"/>
      <c r="BEY506" s="755"/>
      <c r="BEZ506" s="755"/>
      <c r="BFA506" s="755"/>
      <c r="BFB506" s="755"/>
      <c r="BFC506" s="755"/>
      <c r="BFD506" s="755"/>
      <c r="BFE506" s="755"/>
      <c r="BFF506" s="755"/>
      <c r="BFG506" s="755"/>
      <c r="BFH506" s="755"/>
      <c r="BFI506" s="755"/>
      <c r="BFJ506" s="755"/>
      <c r="BFK506" s="755"/>
      <c r="BFL506" s="755"/>
      <c r="BFM506" s="755"/>
      <c r="BFN506" s="755"/>
      <c r="BFO506" s="755"/>
      <c r="BFP506" s="755"/>
      <c r="BFQ506" s="755"/>
      <c r="BFR506" s="755"/>
      <c r="BFS506" s="755"/>
      <c r="BFT506" s="755"/>
      <c r="BFU506" s="755"/>
      <c r="BFV506" s="755"/>
      <c r="BFW506" s="755"/>
      <c r="BFX506" s="755"/>
      <c r="BFY506" s="755"/>
      <c r="BFZ506" s="755"/>
      <c r="BGA506" s="755"/>
      <c r="BGB506" s="755"/>
      <c r="BGC506" s="755"/>
      <c r="BGD506" s="755"/>
      <c r="BGE506" s="755"/>
      <c r="BGF506" s="755"/>
      <c r="BGG506" s="755"/>
      <c r="BGH506" s="755"/>
      <c r="BGI506" s="755"/>
      <c r="BGJ506" s="755"/>
      <c r="BGK506" s="755"/>
      <c r="BGL506" s="755"/>
      <c r="BGM506" s="755"/>
      <c r="BGN506" s="755"/>
      <c r="BGO506" s="755"/>
      <c r="BGP506" s="755"/>
      <c r="BGQ506" s="755"/>
      <c r="BGR506" s="755"/>
      <c r="BGS506" s="755"/>
      <c r="BGT506" s="755"/>
      <c r="BGU506" s="755"/>
      <c r="BGV506" s="755"/>
      <c r="BGW506" s="755"/>
      <c r="BGX506" s="755"/>
      <c r="BGY506" s="755"/>
      <c r="BGZ506" s="755"/>
      <c r="BHA506" s="755"/>
      <c r="BHB506" s="755"/>
      <c r="BHC506" s="755"/>
      <c r="BHD506" s="755"/>
      <c r="BHE506" s="755"/>
      <c r="BHF506" s="755"/>
      <c r="BHG506" s="755"/>
      <c r="BHH506" s="755"/>
      <c r="BHI506" s="755"/>
      <c r="BHJ506" s="755"/>
      <c r="BHK506" s="755"/>
      <c r="BHL506" s="755"/>
      <c r="BHM506" s="755"/>
      <c r="BHN506" s="755"/>
      <c r="BHO506" s="755"/>
      <c r="BHP506" s="755"/>
      <c r="BHQ506" s="755"/>
      <c r="BHR506" s="755"/>
      <c r="BHS506" s="755"/>
      <c r="BHT506" s="755"/>
      <c r="BHU506" s="755"/>
      <c r="BHV506" s="755"/>
      <c r="BHW506" s="755"/>
      <c r="BHX506" s="755"/>
      <c r="BHY506" s="755"/>
      <c r="BHZ506" s="755"/>
      <c r="BIA506" s="755"/>
      <c r="BIB506" s="755"/>
      <c r="BIC506" s="755"/>
      <c r="BID506" s="755"/>
      <c r="BIE506" s="755"/>
      <c r="BIF506" s="755"/>
      <c r="BIG506" s="755"/>
      <c r="BIH506" s="755"/>
      <c r="BII506" s="755"/>
      <c r="BIJ506" s="755"/>
      <c r="BIK506" s="755"/>
      <c r="BIL506" s="755"/>
      <c r="BIM506" s="755"/>
      <c r="BIN506" s="755"/>
      <c r="BIO506" s="755"/>
      <c r="BIP506" s="755"/>
      <c r="BIQ506" s="755"/>
      <c r="BIR506" s="755"/>
      <c r="BIS506" s="755"/>
      <c r="BIT506" s="755"/>
      <c r="BIU506" s="755"/>
      <c r="BIV506" s="755"/>
      <c r="BIW506" s="755"/>
      <c r="BIX506" s="755"/>
      <c r="BIY506" s="755"/>
      <c r="BIZ506" s="755"/>
      <c r="BJA506" s="755"/>
      <c r="BJB506" s="755"/>
      <c r="BJC506" s="755"/>
      <c r="BJD506" s="755"/>
      <c r="BJE506" s="755"/>
      <c r="BJF506" s="755"/>
      <c r="BJG506" s="755"/>
      <c r="BJH506" s="755"/>
      <c r="BJI506" s="755"/>
      <c r="BJJ506" s="755"/>
      <c r="BJK506" s="755"/>
      <c r="BJL506" s="755"/>
      <c r="BJM506" s="755"/>
      <c r="BJN506" s="755"/>
      <c r="BJO506" s="755"/>
      <c r="BJP506" s="755"/>
      <c r="BJQ506" s="755"/>
      <c r="BJR506" s="755"/>
      <c r="BJS506" s="755"/>
      <c r="BJT506" s="755"/>
      <c r="BJU506" s="755"/>
      <c r="BJV506" s="755"/>
      <c r="BJW506" s="755"/>
      <c r="BJX506" s="755"/>
      <c r="BJY506" s="755"/>
      <c r="BJZ506" s="755"/>
      <c r="BKA506" s="755"/>
      <c r="BKB506" s="755"/>
      <c r="BKC506" s="755"/>
      <c r="BKD506" s="755"/>
      <c r="BKE506" s="755"/>
      <c r="BKF506" s="755"/>
      <c r="BKG506" s="755"/>
      <c r="BKH506" s="755"/>
      <c r="BKI506" s="755"/>
      <c r="BKJ506" s="755"/>
      <c r="BKK506" s="755"/>
      <c r="BKL506" s="755"/>
      <c r="BKM506" s="755"/>
      <c r="BKN506" s="755"/>
      <c r="BKO506" s="755"/>
      <c r="BKP506" s="755"/>
      <c r="BKQ506" s="755"/>
      <c r="BKR506" s="755"/>
      <c r="BKS506" s="755"/>
      <c r="BKT506" s="755"/>
      <c r="BKU506" s="755"/>
      <c r="BKV506" s="755"/>
      <c r="BKW506" s="755"/>
      <c r="BKX506" s="755"/>
      <c r="BKY506" s="755"/>
      <c r="BKZ506" s="755"/>
      <c r="BLA506" s="755"/>
      <c r="BLB506" s="755"/>
      <c r="BLC506" s="755"/>
      <c r="BLD506" s="755"/>
      <c r="BLE506" s="755"/>
      <c r="BLF506" s="755"/>
      <c r="BLG506" s="755"/>
      <c r="BLH506" s="755"/>
      <c r="BLI506" s="755"/>
      <c r="BLJ506" s="755"/>
      <c r="BLK506" s="755"/>
      <c r="BLL506" s="755"/>
      <c r="BLM506" s="755"/>
      <c r="BLN506" s="755"/>
      <c r="BLO506" s="755"/>
      <c r="BLP506" s="755"/>
      <c r="BLQ506" s="755"/>
      <c r="BLR506" s="755"/>
      <c r="BLS506" s="755"/>
      <c r="BLT506" s="755"/>
      <c r="BLU506" s="755"/>
      <c r="BLV506" s="755"/>
      <c r="BLW506" s="755"/>
      <c r="BLX506" s="755"/>
      <c r="BLY506" s="755"/>
      <c r="BLZ506" s="755"/>
      <c r="BMA506" s="755"/>
      <c r="BMB506" s="755"/>
      <c r="BMC506" s="755"/>
      <c r="BMD506" s="755"/>
      <c r="BME506" s="755"/>
      <c r="BMF506" s="755"/>
      <c r="BMG506" s="755"/>
      <c r="BMH506" s="755"/>
      <c r="BMI506" s="755"/>
      <c r="BMJ506" s="755"/>
      <c r="BMK506" s="755"/>
      <c r="BML506" s="755"/>
      <c r="BMM506" s="755"/>
      <c r="BMN506" s="755"/>
      <c r="BMO506" s="755"/>
      <c r="BMP506" s="755"/>
      <c r="BMQ506" s="755"/>
      <c r="BMR506" s="755"/>
      <c r="BMS506" s="755"/>
      <c r="BMT506" s="755"/>
      <c r="BMU506" s="755"/>
      <c r="BMV506" s="755"/>
      <c r="BMW506" s="755"/>
      <c r="BMX506" s="755"/>
      <c r="BMY506" s="755"/>
      <c r="BMZ506" s="755"/>
      <c r="BNA506" s="755"/>
      <c r="BNB506" s="755"/>
      <c r="BNC506" s="755"/>
      <c r="BND506" s="755"/>
      <c r="BNE506" s="755"/>
      <c r="BNF506" s="755"/>
      <c r="BNG506" s="755"/>
      <c r="BNH506" s="755"/>
      <c r="BNI506" s="755"/>
      <c r="BNJ506" s="755"/>
      <c r="BNK506" s="755"/>
      <c r="BNL506" s="755"/>
      <c r="BNM506" s="755"/>
      <c r="BNN506" s="755"/>
      <c r="BNO506" s="755"/>
      <c r="BNP506" s="755"/>
      <c r="BNQ506" s="755"/>
      <c r="BNR506" s="755"/>
      <c r="BNS506" s="755"/>
      <c r="BNT506" s="755"/>
      <c r="BNU506" s="755"/>
      <c r="BNV506" s="755"/>
      <c r="BNW506" s="755"/>
      <c r="BNX506" s="755"/>
      <c r="BNY506" s="755"/>
      <c r="BNZ506" s="755"/>
      <c r="BOA506" s="755"/>
      <c r="BOB506" s="755"/>
      <c r="BOC506" s="755"/>
      <c r="BOD506" s="755"/>
      <c r="BOE506" s="755"/>
      <c r="BOF506" s="755"/>
      <c r="BOG506" s="755"/>
      <c r="BOH506" s="755"/>
      <c r="BOI506" s="755"/>
      <c r="BOJ506" s="755"/>
      <c r="BOK506" s="755"/>
      <c r="BOL506" s="755"/>
      <c r="BOM506" s="755"/>
      <c r="BON506" s="755"/>
      <c r="BOO506" s="755"/>
      <c r="BOP506" s="755"/>
      <c r="BOQ506" s="755"/>
      <c r="BOR506" s="755"/>
      <c r="BOS506" s="755"/>
      <c r="BOT506" s="755"/>
      <c r="BOU506" s="755"/>
      <c r="BOV506" s="755"/>
      <c r="BOW506" s="755"/>
      <c r="BOX506" s="755"/>
      <c r="BOY506" s="755"/>
      <c r="BOZ506" s="755"/>
      <c r="BPA506" s="755"/>
      <c r="BPB506" s="755"/>
      <c r="BPC506" s="755"/>
      <c r="BPD506" s="755"/>
      <c r="BPE506" s="755"/>
      <c r="BPF506" s="755"/>
      <c r="BPG506" s="755"/>
      <c r="BPH506" s="755"/>
      <c r="BPI506" s="755"/>
      <c r="BPJ506" s="755"/>
      <c r="BPK506" s="755"/>
      <c r="BPL506" s="755"/>
      <c r="BPM506" s="755"/>
      <c r="BPN506" s="755"/>
      <c r="BPO506" s="755"/>
      <c r="BPP506" s="755"/>
      <c r="BPQ506" s="755"/>
      <c r="BPR506" s="755"/>
      <c r="BPS506" s="755"/>
      <c r="BPT506" s="755"/>
      <c r="BPU506" s="755"/>
      <c r="BPV506" s="755"/>
      <c r="BPW506" s="755"/>
      <c r="BPX506" s="755"/>
      <c r="BPY506" s="755"/>
      <c r="BPZ506" s="755"/>
      <c r="BQA506" s="755"/>
      <c r="BQB506" s="755"/>
      <c r="BQC506" s="755"/>
      <c r="BQD506" s="755"/>
      <c r="BQE506" s="755"/>
      <c r="BQF506" s="755"/>
      <c r="BQG506" s="755"/>
      <c r="BQH506" s="755"/>
      <c r="BQI506" s="755"/>
      <c r="BQJ506" s="755"/>
      <c r="BQK506" s="755"/>
      <c r="BQL506" s="755"/>
      <c r="BQM506" s="755"/>
      <c r="BQN506" s="755"/>
      <c r="BQO506" s="755"/>
      <c r="BQP506" s="755"/>
      <c r="BQQ506" s="755"/>
      <c r="BQR506" s="755"/>
      <c r="BQS506" s="755"/>
      <c r="BQT506" s="755"/>
      <c r="BQU506" s="755"/>
      <c r="BQV506" s="755"/>
      <c r="BQW506" s="755"/>
      <c r="BQX506" s="755"/>
      <c r="BQY506" s="755"/>
      <c r="BQZ506" s="755"/>
      <c r="BRA506" s="755"/>
      <c r="BRB506" s="755"/>
      <c r="BRC506" s="755"/>
      <c r="BRD506" s="755"/>
      <c r="BRE506" s="755"/>
      <c r="BRF506" s="755"/>
      <c r="BRG506" s="755"/>
      <c r="BRH506" s="755"/>
      <c r="BRI506" s="755"/>
      <c r="BRJ506" s="755"/>
      <c r="BRK506" s="755"/>
      <c r="BRL506" s="755"/>
      <c r="BRM506" s="755"/>
      <c r="BRN506" s="755"/>
      <c r="BRO506" s="755"/>
      <c r="BRP506" s="755"/>
      <c r="BRQ506" s="755"/>
      <c r="BRR506" s="755"/>
      <c r="BRS506" s="755"/>
      <c r="BRT506" s="755"/>
      <c r="BRU506" s="755"/>
      <c r="BRV506" s="755"/>
      <c r="BRW506" s="755"/>
      <c r="BRX506" s="755"/>
      <c r="BRY506" s="755"/>
      <c r="BRZ506" s="755"/>
      <c r="BSA506" s="755"/>
      <c r="BSB506" s="755"/>
      <c r="BSC506" s="755"/>
      <c r="BSD506" s="755"/>
      <c r="BSE506" s="755"/>
      <c r="BSF506" s="755"/>
      <c r="BSG506" s="755"/>
      <c r="BSH506" s="755"/>
      <c r="BSI506" s="755"/>
      <c r="BSJ506" s="755"/>
      <c r="BSK506" s="755"/>
      <c r="BSL506" s="755"/>
      <c r="BSM506" s="755"/>
      <c r="BSN506" s="755"/>
      <c r="BSO506" s="755"/>
      <c r="BSP506" s="755"/>
      <c r="BSQ506" s="755"/>
      <c r="BSR506" s="755"/>
      <c r="BSS506" s="755"/>
      <c r="BST506" s="755"/>
      <c r="BSU506" s="755"/>
      <c r="BSV506" s="755"/>
      <c r="BSW506" s="755"/>
      <c r="BSX506" s="755"/>
      <c r="BSY506" s="755"/>
      <c r="BSZ506" s="755"/>
      <c r="BTA506" s="755"/>
      <c r="BTB506" s="755"/>
      <c r="BTC506" s="755"/>
      <c r="BTD506" s="755"/>
      <c r="BTE506" s="755"/>
      <c r="BTF506" s="755"/>
      <c r="BTG506" s="755"/>
      <c r="BTH506" s="755"/>
      <c r="BTI506" s="755"/>
      <c r="BTJ506" s="755"/>
      <c r="BTK506" s="755"/>
      <c r="BTL506" s="755"/>
      <c r="BTM506" s="755"/>
      <c r="BTN506" s="755"/>
      <c r="BTO506" s="755"/>
      <c r="BTP506" s="755"/>
      <c r="BTQ506" s="755"/>
      <c r="BTR506" s="755"/>
      <c r="BTS506" s="755"/>
      <c r="BTT506" s="755"/>
      <c r="BTU506" s="755"/>
      <c r="BTV506" s="755"/>
      <c r="BTW506" s="755"/>
      <c r="BTX506" s="755"/>
      <c r="BTY506" s="755"/>
      <c r="BTZ506" s="755"/>
      <c r="BUA506" s="755"/>
      <c r="BUB506" s="755"/>
      <c r="BUC506" s="755"/>
      <c r="BUD506" s="755"/>
      <c r="BUE506" s="755"/>
      <c r="BUF506" s="755"/>
      <c r="BUG506" s="755"/>
      <c r="BUH506" s="755"/>
      <c r="BUI506" s="755"/>
      <c r="BUJ506" s="755"/>
      <c r="BUK506" s="755"/>
      <c r="BUL506" s="755"/>
      <c r="BUM506" s="755"/>
      <c r="BUN506" s="755"/>
      <c r="BUO506" s="755"/>
      <c r="BUP506" s="755"/>
      <c r="BUQ506" s="755"/>
      <c r="BUR506" s="755"/>
      <c r="BUS506" s="755"/>
      <c r="BUT506" s="755"/>
      <c r="BUU506" s="755"/>
      <c r="BUV506" s="755"/>
      <c r="BUW506" s="755"/>
      <c r="BUX506" s="755"/>
      <c r="BUY506" s="755"/>
      <c r="BUZ506" s="755"/>
      <c r="BVA506" s="755"/>
      <c r="BVB506" s="755"/>
      <c r="BVC506" s="755"/>
      <c r="BVD506" s="755"/>
      <c r="BVE506" s="755"/>
      <c r="BVF506" s="755"/>
      <c r="BVG506" s="755"/>
      <c r="BVH506" s="755"/>
      <c r="BVI506" s="755"/>
      <c r="BVJ506" s="755"/>
      <c r="BVK506" s="755"/>
      <c r="BVL506" s="755"/>
      <c r="BVM506" s="755"/>
      <c r="BVN506" s="755"/>
      <c r="BVO506" s="755"/>
      <c r="BVP506" s="755"/>
      <c r="BVQ506" s="755"/>
      <c r="BVR506" s="755"/>
      <c r="BVS506" s="755"/>
      <c r="BVT506" s="755"/>
      <c r="BVU506" s="755"/>
      <c r="BVV506" s="755"/>
      <c r="BVW506" s="755"/>
      <c r="BVX506" s="755"/>
      <c r="BVY506" s="755"/>
      <c r="BVZ506" s="755"/>
      <c r="BWA506" s="755"/>
      <c r="BWB506" s="755"/>
      <c r="BWC506" s="755"/>
      <c r="BWD506" s="755"/>
      <c r="BWE506" s="755"/>
      <c r="BWF506" s="755"/>
      <c r="BWG506" s="755"/>
      <c r="BWH506" s="755"/>
      <c r="BWI506" s="755"/>
      <c r="BWJ506" s="755"/>
      <c r="BWK506" s="755"/>
      <c r="BWL506" s="755"/>
      <c r="BWM506" s="755"/>
      <c r="BWN506" s="755"/>
      <c r="BWO506" s="755"/>
      <c r="BWP506" s="755"/>
      <c r="BWQ506" s="755"/>
      <c r="BWR506" s="755"/>
      <c r="BWS506" s="755"/>
      <c r="BWT506" s="755"/>
      <c r="BWU506" s="755"/>
      <c r="BWV506" s="755"/>
      <c r="BWW506" s="755"/>
      <c r="BWX506" s="755"/>
      <c r="BWY506" s="755"/>
      <c r="BWZ506" s="755"/>
      <c r="BXA506" s="755"/>
      <c r="BXB506" s="755"/>
      <c r="BXC506" s="755"/>
      <c r="BXD506" s="755"/>
      <c r="BXE506" s="755"/>
      <c r="BXF506" s="755"/>
      <c r="BXG506" s="755"/>
      <c r="BXH506" s="755"/>
      <c r="BXI506" s="755"/>
      <c r="BXJ506" s="755"/>
      <c r="BXK506" s="755"/>
      <c r="BXL506" s="755"/>
      <c r="BXM506" s="755"/>
      <c r="BXN506" s="755"/>
      <c r="BXO506" s="755"/>
      <c r="BXP506" s="755"/>
      <c r="BXQ506" s="755"/>
      <c r="BXR506" s="755"/>
      <c r="BXS506" s="755"/>
      <c r="BXT506" s="755"/>
      <c r="BXU506" s="755"/>
      <c r="BXV506" s="755"/>
      <c r="BXW506" s="755"/>
      <c r="BXX506" s="755"/>
      <c r="BXY506" s="755"/>
      <c r="BXZ506" s="755"/>
      <c r="BYA506" s="755"/>
      <c r="BYB506" s="755"/>
      <c r="BYC506" s="755"/>
      <c r="BYD506" s="755"/>
      <c r="BYE506" s="755"/>
      <c r="BYF506" s="755"/>
      <c r="BYG506" s="755"/>
      <c r="BYH506" s="755"/>
      <c r="BYI506" s="755"/>
      <c r="BYJ506" s="755"/>
      <c r="BYK506" s="755"/>
      <c r="BYL506" s="755"/>
      <c r="BYM506" s="755"/>
      <c r="BYN506" s="755"/>
      <c r="BYO506" s="755"/>
      <c r="BYP506" s="755"/>
      <c r="BYQ506" s="755"/>
      <c r="BYR506" s="755"/>
      <c r="BYS506" s="755"/>
      <c r="BYT506" s="755"/>
      <c r="BYU506" s="755"/>
      <c r="BYV506" s="755"/>
      <c r="BYW506" s="755"/>
      <c r="BYX506" s="755"/>
      <c r="BYY506" s="755"/>
      <c r="BYZ506" s="755"/>
      <c r="BZA506" s="755"/>
      <c r="BZB506" s="755"/>
      <c r="BZC506" s="755"/>
      <c r="BZD506" s="755"/>
      <c r="BZE506" s="755"/>
      <c r="BZF506" s="755"/>
      <c r="BZG506" s="755"/>
      <c r="BZH506" s="755"/>
      <c r="BZI506" s="755"/>
      <c r="BZJ506" s="755"/>
      <c r="BZK506" s="755"/>
      <c r="BZL506" s="755"/>
      <c r="BZM506" s="755"/>
      <c r="BZN506" s="755"/>
      <c r="BZO506" s="755"/>
      <c r="BZP506" s="755"/>
      <c r="BZQ506" s="755"/>
      <c r="BZR506" s="755"/>
      <c r="BZS506" s="755"/>
      <c r="BZT506" s="755"/>
      <c r="BZU506" s="755"/>
      <c r="BZV506" s="755"/>
      <c r="BZW506" s="755"/>
      <c r="BZX506" s="755"/>
      <c r="BZY506" s="755"/>
      <c r="BZZ506" s="755"/>
      <c r="CAA506" s="755"/>
      <c r="CAB506" s="755"/>
      <c r="CAC506" s="755"/>
      <c r="CAD506" s="755"/>
      <c r="CAE506" s="755"/>
      <c r="CAF506" s="755"/>
      <c r="CAG506" s="755"/>
      <c r="CAH506" s="755"/>
      <c r="CAI506" s="755"/>
      <c r="CAJ506" s="755"/>
      <c r="CAK506" s="755"/>
      <c r="CAL506" s="755"/>
      <c r="CAM506" s="755"/>
      <c r="CAN506" s="755"/>
      <c r="CAO506" s="755"/>
      <c r="CAP506" s="755"/>
      <c r="CAQ506" s="755"/>
      <c r="CAR506" s="755"/>
      <c r="CAS506" s="755"/>
      <c r="CAT506" s="755"/>
      <c r="CAU506" s="755"/>
      <c r="CAV506" s="755"/>
      <c r="CAW506" s="755"/>
      <c r="CAX506" s="755"/>
      <c r="CAY506" s="755"/>
      <c r="CAZ506" s="755"/>
      <c r="CBA506" s="755"/>
      <c r="CBB506" s="755"/>
      <c r="CBC506" s="755"/>
      <c r="CBD506" s="755"/>
      <c r="CBE506" s="755"/>
      <c r="CBF506" s="755"/>
      <c r="CBG506" s="755"/>
      <c r="CBH506" s="755"/>
      <c r="CBI506" s="755"/>
      <c r="CBJ506" s="755"/>
      <c r="CBK506" s="755"/>
      <c r="CBL506" s="755"/>
      <c r="CBM506" s="755"/>
      <c r="CBN506" s="755"/>
      <c r="CBO506" s="755"/>
      <c r="CBP506" s="755"/>
      <c r="CBQ506" s="755"/>
      <c r="CBR506" s="755"/>
      <c r="CBS506" s="755"/>
      <c r="CBT506" s="755"/>
      <c r="CBU506" s="755"/>
      <c r="CBV506" s="755"/>
      <c r="CBW506" s="755"/>
      <c r="CBX506" s="755"/>
      <c r="CBY506" s="755"/>
      <c r="CBZ506" s="755"/>
      <c r="CCA506" s="755"/>
      <c r="CCB506" s="755"/>
      <c r="CCC506" s="755"/>
      <c r="CCD506" s="755"/>
      <c r="CCE506" s="755"/>
      <c r="CCF506" s="755"/>
      <c r="CCG506" s="755"/>
      <c r="CCH506" s="755"/>
      <c r="CCI506" s="755"/>
      <c r="CCJ506" s="755"/>
      <c r="CCK506" s="755"/>
      <c r="CCL506" s="755"/>
      <c r="CCM506" s="755"/>
      <c r="CCN506" s="755"/>
      <c r="CCO506" s="755"/>
      <c r="CCP506" s="755"/>
      <c r="CCQ506" s="755"/>
      <c r="CCR506" s="755"/>
      <c r="CCS506" s="755"/>
      <c r="CCT506" s="755"/>
      <c r="CCU506" s="755"/>
      <c r="CCV506" s="755"/>
      <c r="CCW506" s="755"/>
      <c r="CCX506" s="755"/>
      <c r="CCY506" s="755"/>
      <c r="CCZ506" s="755"/>
      <c r="CDA506" s="755"/>
      <c r="CDB506" s="755"/>
      <c r="CDC506" s="755"/>
      <c r="CDD506" s="755"/>
      <c r="CDE506" s="755"/>
      <c r="CDF506" s="755"/>
      <c r="CDG506" s="755"/>
      <c r="CDH506" s="755"/>
      <c r="CDI506" s="755"/>
      <c r="CDJ506" s="755"/>
      <c r="CDK506" s="755"/>
      <c r="CDL506" s="755"/>
      <c r="CDM506" s="755"/>
      <c r="CDN506" s="755"/>
      <c r="CDO506" s="755"/>
      <c r="CDP506" s="755"/>
      <c r="CDQ506" s="755"/>
      <c r="CDR506" s="755"/>
      <c r="CDS506" s="755"/>
      <c r="CDT506" s="755"/>
      <c r="CDU506" s="755"/>
      <c r="CDV506" s="755"/>
      <c r="CDW506" s="755"/>
      <c r="CDX506" s="755"/>
      <c r="CDY506" s="755"/>
      <c r="CDZ506" s="755"/>
      <c r="CEA506" s="755"/>
      <c r="CEB506" s="755"/>
      <c r="CEC506" s="755"/>
      <c r="CED506" s="755"/>
      <c r="CEE506" s="755"/>
      <c r="CEF506" s="755"/>
      <c r="CEG506" s="755"/>
      <c r="CEH506" s="755"/>
      <c r="CEI506" s="755"/>
      <c r="CEJ506" s="755"/>
      <c r="CEK506" s="755"/>
      <c r="CEL506" s="755"/>
      <c r="CEM506" s="755"/>
      <c r="CEN506" s="755"/>
      <c r="CEO506" s="755"/>
      <c r="CEP506" s="755"/>
      <c r="CEQ506" s="755"/>
      <c r="CER506" s="755"/>
      <c r="CES506" s="755"/>
      <c r="CET506" s="755"/>
      <c r="CEU506" s="755"/>
      <c r="CEV506" s="755"/>
      <c r="CEW506" s="755"/>
      <c r="CEX506" s="755"/>
      <c r="CEY506" s="755"/>
      <c r="CEZ506" s="755"/>
      <c r="CFA506" s="755"/>
      <c r="CFB506" s="755"/>
      <c r="CFC506" s="755"/>
      <c r="CFD506" s="755"/>
      <c r="CFE506" s="755"/>
      <c r="CFF506" s="755"/>
      <c r="CFG506" s="755"/>
      <c r="CFH506" s="755"/>
      <c r="CFI506" s="755"/>
      <c r="CFJ506" s="755"/>
      <c r="CFK506" s="755"/>
      <c r="CFL506" s="755"/>
      <c r="CFM506" s="755"/>
      <c r="CFN506" s="755"/>
      <c r="CFO506" s="755"/>
      <c r="CFP506" s="755"/>
      <c r="CFQ506" s="755"/>
      <c r="CFR506" s="755"/>
      <c r="CFS506" s="755"/>
      <c r="CFT506" s="755"/>
      <c r="CFU506" s="755"/>
      <c r="CFV506" s="755"/>
      <c r="CFW506" s="755"/>
      <c r="CFX506" s="755"/>
      <c r="CFY506" s="755"/>
      <c r="CFZ506" s="755"/>
      <c r="CGA506" s="755"/>
      <c r="CGB506" s="755"/>
      <c r="CGC506" s="755"/>
      <c r="CGD506" s="755"/>
      <c r="CGE506" s="755"/>
      <c r="CGF506" s="755"/>
      <c r="CGG506" s="755"/>
      <c r="CGH506" s="755"/>
      <c r="CGI506" s="755"/>
      <c r="CGJ506" s="755"/>
      <c r="CGK506" s="755"/>
      <c r="CGL506" s="755"/>
      <c r="CGM506" s="755"/>
      <c r="CGN506" s="755"/>
      <c r="CGO506" s="755"/>
      <c r="CGP506" s="755"/>
      <c r="CGQ506" s="755"/>
      <c r="CGR506" s="755"/>
      <c r="CGS506" s="755"/>
      <c r="CGT506" s="755"/>
      <c r="CGU506" s="755"/>
      <c r="CGV506" s="755"/>
      <c r="CGW506" s="755"/>
      <c r="CGX506" s="755"/>
      <c r="CGY506" s="755"/>
      <c r="CGZ506" s="755"/>
      <c r="CHA506" s="755"/>
      <c r="CHB506" s="755"/>
      <c r="CHC506" s="755"/>
      <c r="CHD506" s="755"/>
      <c r="CHE506" s="755"/>
      <c r="CHF506" s="755"/>
      <c r="CHG506" s="755"/>
      <c r="CHH506" s="755"/>
      <c r="CHI506" s="755"/>
      <c r="CHJ506" s="755"/>
      <c r="CHK506" s="755"/>
      <c r="CHL506" s="755"/>
      <c r="CHM506" s="755"/>
      <c r="CHN506" s="755"/>
      <c r="CHO506" s="755"/>
      <c r="CHP506" s="755"/>
      <c r="CHQ506" s="755"/>
      <c r="CHR506" s="755"/>
      <c r="CHS506" s="755"/>
      <c r="CHT506" s="755"/>
      <c r="CHU506" s="755"/>
      <c r="CHV506" s="755"/>
      <c r="CHW506" s="755"/>
      <c r="CHX506" s="755"/>
      <c r="CHY506" s="755"/>
      <c r="CHZ506" s="755"/>
      <c r="CIA506" s="755"/>
      <c r="CIB506" s="755"/>
      <c r="CIC506" s="755"/>
      <c r="CID506" s="755"/>
      <c r="CIE506" s="755"/>
      <c r="CIF506" s="755"/>
      <c r="CIG506" s="755"/>
      <c r="CIH506" s="755"/>
      <c r="CII506" s="755"/>
      <c r="CIJ506" s="755"/>
      <c r="CIK506" s="755"/>
      <c r="CIL506" s="755"/>
      <c r="CIM506" s="755"/>
      <c r="CIN506" s="755"/>
      <c r="CIO506" s="755"/>
      <c r="CIP506" s="755"/>
      <c r="CIQ506" s="755"/>
      <c r="CIR506" s="755"/>
      <c r="CIS506" s="755"/>
      <c r="CIT506" s="755"/>
      <c r="CIU506" s="755"/>
      <c r="CIV506" s="755"/>
      <c r="CIW506" s="755"/>
      <c r="CIX506" s="755"/>
      <c r="CIY506" s="755"/>
      <c r="CIZ506" s="755"/>
      <c r="CJA506" s="755"/>
      <c r="CJB506" s="755"/>
      <c r="CJC506" s="755"/>
      <c r="CJD506" s="755"/>
      <c r="CJE506" s="755"/>
      <c r="CJF506" s="755"/>
      <c r="CJG506" s="755"/>
      <c r="CJH506" s="755"/>
      <c r="CJI506" s="755"/>
      <c r="CJJ506" s="755"/>
      <c r="CJK506" s="755"/>
      <c r="CJL506" s="755"/>
      <c r="CJM506" s="755"/>
      <c r="CJN506" s="755"/>
      <c r="CJO506" s="755"/>
      <c r="CJP506" s="755"/>
      <c r="CJQ506" s="755"/>
      <c r="CJR506" s="755"/>
      <c r="CJS506" s="755"/>
      <c r="CJT506" s="755"/>
      <c r="CJU506" s="755"/>
      <c r="CJV506" s="755"/>
      <c r="CJW506" s="755"/>
      <c r="CJX506" s="755"/>
      <c r="CJY506" s="755"/>
      <c r="CJZ506" s="755"/>
      <c r="CKA506" s="755"/>
      <c r="CKB506" s="755"/>
      <c r="CKC506" s="755"/>
      <c r="CKD506" s="755"/>
      <c r="CKE506" s="755"/>
      <c r="CKF506" s="755"/>
      <c r="CKG506" s="755"/>
      <c r="CKH506" s="755"/>
      <c r="CKI506" s="755"/>
      <c r="CKJ506" s="755"/>
      <c r="CKK506" s="755"/>
      <c r="CKL506" s="755"/>
      <c r="CKM506" s="755"/>
      <c r="CKN506" s="755"/>
      <c r="CKO506" s="755"/>
      <c r="CKP506" s="755"/>
      <c r="CKQ506" s="755"/>
      <c r="CKR506" s="755"/>
      <c r="CKS506" s="755"/>
      <c r="CKT506" s="755"/>
      <c r="CKU506" s="755"/>
      <c r="CKV506" s="755"/>
      <c r="CKW506" s="755"/>
      <c r="CKX506" s="755"/>
      <c r="CKY506" s="755"/>
      <c r="CKZ506" s="755"/>
      <c r="CLA506" s="755"/>
      <c r="CLB506" s="755"/>
      <c r="CLC506" s="755"/>
      <c r="CLD506" s="755"/>
      <c r="CLE506" s="755"/>
      <c r="CLF506" s="755"/>
      <c r="CLG506" s="755"/>
      <c r="CLH506" s="755"/>
      <c r="CLI506" s="755"/>
      <c r="CLJ506" s="755"/>
      <c r="CLK506" s="755"/>
      <c r="CLL506" s="755"/>
      <c r="CLM506" s="755"/>
      <c r="CLN506" s="755"/>
      <c r="CLO506" s="755"/>
      <c r="CLP506" s="755"/>
      <c r="CLQ506" s="755"/>
      <c r="CLR506" s="755"/>
      <c r="CLS506" s="755"/>
      <c r="CLT506" s="755"/>
      <c r="CLU506" s="755"/>
      <c r="CLV506" s="755"/>
      <c r="CLW506" s="755"/>
      <c r="CLX506" s="755"/>
      <c r="CLY506" s="755"/>
      <c r="CLZ506" s="755"/>
      <c r="CMA506" s="755"/>
      <c r="CMB506" s="755"/>
      <c r="CMC506" s="755"/>
      <c r="CMD506" s="755"/>
      <c r="CME506" s="755"/>
      <c r="CMF506" s="755"/>
      <c r="CMG506" s="755"/>
      <c r="CMH506" s="755"/>
      <c r="CMI506" s="755"/>
      <c r="CMJ506" s="755"/>
      <c r="CMK506" s="755"/>
      <c r="CML506" s="755"/>
      <c r="CMM506" s="755"/>
      <c r="CMN506" s="755"/>
      <c r="CMO506" s="755"/>
      <c r="CMP506" s="755"/>
      <c r="CMQ506" s="755"/>
      <c r="CMR506" s="755"/>
      <c r="CMS506" s="755"/>
      <c r="CMT506" s="755"/>
      <c r="CMU506" s="755"/>
      <c r="CMV506" s="755"/>
      <c r="CMW506" s="755"/>
      <c r="CMX506" s="755"/>
      <c r="CMY506" s="755"/>
      <c r="CMZ506" s="755"/>
      <c r="CNA506" s="755"/>
      <c r="CNB506" s="755"/>
      <c r="CNC506" s="755"/>
      <c r="CND506" s="755"/>
      <c r="CNE506" s="755"/>
      <c r="CNF506" s="755"/>
      <c r="CNG506" s="755"/>
      <c r="CNH506" s="755"/>
      <c r="CNI506" s="755"/>
      <c r="CNJ506" s="755"/>
      <c r="CNK506" s="755"/>
      <c r="CNL506" s="755"/>
      <c r="CNM506" s="755"/>
      <c r="CNN506" s="755"/>
      <c r="CNO506" s="755"/>
      <c r="CNP506" s="755"/>
      <c r="CNQ506" s="755"/>
      <c r="CNR506" s="755"/>
      <c r="CNS506" s="755"/>
      <c r="CNT506" s="755"/>
      <c r="CNU506" s="755"/>
      <c r="CNV506" s="755"/>
      <c r="CNW506" s="755"/>
      <c r="CNX506" s="755"/>
      <c r="CNY506" s="755"/>
      <c r="CNZ506" s="755"/>
      <c r="COA506" s="755"/>
      <c r="COB506" s="755"/>
      <c r="COC506" s="755"/>
      <c r="COD506" s="755"/>
      <c r="COE506" s="755"/>
      <c r="COF506" s="755"/>
      <c r="COG506" s="755"/>
      <c r="COH506" s="755"/>
      <c r="COI506" s="755"/>
      <c r="COJ506" s="755"/>
      <c r="COK506" s="755"/>
      <c r="COL506" s="755"/>
      <c r="COM506" s="755"/>
      <c r="CON506" s="755"/>
      <c r="COO506" s="755"/>
      <c r="COP506" s="755"/>
      <c r="COQ506" s="755"/>
      <c r="COR506" s="755"/>
      <c r="COS506" s="755"/>
      <c r="COT506" s="755"/>
      <c r="COU506" s="755"/>
      <c r="COV506" s="755"/>
      <c r="COW506" s="755"/>
      <c r="COX506" s="755"/>
      <c r="COY506" s="755"/>
      <c r="COZ506" s="755"/>
      <c r="CPA506" s="755"/>
      <c r="CPB506" s="755"/>
      <c r="CPC506" s="755"/>
      <c r="CPD506" s="755"/>
      <c r="CPE506" s="755"/>
      <c r="CPF506" s="755"/>
      <c r="CPG506" s="755"/>
      <c r="CPH506" s="755"/>
      <c r="CPI506" s="755"/>
      <c r="CPJ506" s="755"/>
      <c r="CPK506" s="755"/>
      <c r="CPL506" s="755"/>
      <c r="CPM506" s="755"/>
      <c r="CPN506" s="755"/>
      <c r="CPO506" s="755"/>
      <c r="CPP506" s="755"/>
      <c r="CPQ506" s="755"/>
      <c r="CPR506" s="755"/>
      <c r="CPS506" s="755"/>
      <c r="CPT506" s="755"/>
      <c r="CPU506" s="755"/>
      <c r="CPV506" s="755"/>
      <c r="CPW506" s="755"/>
      <c r="CPX506" s="755"/>
      <c r="CPY506" s="755"/>
      <c r="CPZ506" s="755"/>
      <c r="CQA506" s="755"/>
      <c r="CQB506" s="755"/>
      <c r="CQC506" s="755"/>
      <c r="CQD506" s="755"/>
      <c r="CQE506" s="755"/>
      <c r="CQF506" s="755"/>
      <c r="CQG506" s="755"/>
      <c r="CQH506" s="755"/>
      <c r="CQI506" s="755"/>
      <c r="CQJ506" s="755"/>
      <c r="CQK506" s="755"/>
      <c r="CQL506" s="755"/>
      <c r="CQM506" s="755"/>
      <c r="CQN506" s="755"/>
      <c r="CQO506" s="755"/>
      <c r="CQP506" s="755"/>
      <c r="CQQ506" s="755"/>
      <c r="CQR506" s="755"/>
      <c r="CQS506" s="755"/>
      <c r="CQT506" s="755"/>
      <c r="CQU506" s="755"/>
      <c r="CQV506" s="755"/>
      <c r="CQW506" s="755"/>
      <c r="CQX506" s="755"/>
      <c r="CQY506" s="755"/>
      <c r="CQZ506" s="755"/>
      <c r="CRA506" s="755"/>
      <c r="CRB506" s="755"/>
      <c r="CRC506" s="755"/>
      <c r="CRD506" s="755"/>
      <c r="CRE506" s="755"/>
      <c r="CRF506" s="755"/>
      <c r="CRG506" s="755"/>
      <c r="CRH506" s="755"/>
      <c r="CRI506" s="755"/>
      <c r="CRJ506" s="755"/>
      <c r="CRK506" s="755"/>
      <c r="CRL506" s="755"/>
      <c r="CRM506" s="755"/>
      <c r="CRN506" s="755"/>
      <c r="CRO506" s="755"/>
      <c r="CRP506" s="755"/>
      <c r="CRQ506" s="755"/>
      <c r="CRR506" s="755"/>
      <c r="CRS506" s="755"/>
      <c r="CRT506" s="755"/>
      <c r="CRU506" s="755"/>
      <c r="CRV506" s="755"/>
      <c r="CRW506" s="755"/>
      <c r="CRX506" s="755"/>
      <c r="CRY506" s="755"/>
      <c r="CRZ506" s="755"/>
      <c r="CSA506" s="755"/>
      <c r="CSB506" s="755"/>
      <c r="CSC506" s="755"/>
      <c r="CSD506" s="755"/>
      <c r="CSE506" s="755"/>
      <c r="CSF506" s="755"/>
      <c r="CSG506" s="755"/>
      <c r="CSH506" s="755"/>
      <c r="CSI506" s="755"/>
      <c r="CSJ506" s="755"/>
      <c r="CSK506" s="755"/>
      <c r="CSL506" s="755"/>
      <c r="CSM506" s="755"/>
      <c r="CSN506" s="755"/>
      <c r="CSO506" s="755"/>
      <c r="CSP506" s="755"/>
      <c r="CSQ506" s="755"/>
      <c r="CSR506" s="755"/>
      <c r="CSS506" s="755"/>
      <c r="CST506" s="755"/>
      <c r="CSU506" s="755"/>
      <c r="CSV506" s="755"/>
      <c r="CSW506" s="755"/>
      <c r="CSX506" s="755"/>
      <c r="CSY506" s="755"/>
      <c r="CSZ506" s="755"/>
      <c r="CTA506" s="755"/>
      <c r="CTB506" s="755"/>
      <c r="CTC506" s="755"/>
      <c r="CTD506" s="755"/>
      <c r="CTE506" s="755"/>
      <c r="CTF506" s="755"/>
      <c r="CTG506" s="755"/>
      <c r="CTH506" s="755"/>
      <c r="CTI506" s="755"/>
      <c r="CTJ506" s="755"/>
      <c r="CTK506" s="755"/>
      <c r="CTL506" s="755"/>
      <c r="CTM506" s="755"/>
      <c r="CTN506" s="755"/>
      <c r="CTO506" s="755"/>
      <c r="CTP506" s="755"/>
      <c r="CTQ506" s="755"/>
      <c r="CTR506" s="755"/>
      <c r="CTS506" s="755"/>
      <c r="CTT506" s="755"/>
      <c r="CTU506" s="755"/>
      <c r="CTV506" s="755"/>
      <c r="CTW506" s="755"/>
      <c r="CTX506" s="755"/>
      <c r="CTY506" s="755"/>
      <c r="CTZ506" s="755"/>
      <c r="CUA506" s="755"/>
      <c r="CUB506" s="755"/>
      <c r="CUC506" s="755"/>
      <c r="CUD506" s="755"/>
      <c r="CUE506" s="755"/>
      <c r="CUF506" s="755"/>
      <c r="CUG506" s="755"/>
      <c r="CUH506" s="755"/>
      <c r="CUI506" s="755"/>
      <c r="CUJ506" s="755"/>
      <c r="CUK506" s="755"/>
      <c r="CUL506" s="755"/>
      <c r="CUM506" s="755"/>
      <c r="CUN506" s="755"/>
      <c r="CUO506" s="755"/>
      <c r="CUP506" s="755"/>
      <c r="CUQ506" s="755"/>
      <c r="CUR506" s="755"/>
      <c r="CUS506" s="755"/>
      <c r="CUT506" s="755"/>
      <c r="CUU506" s="755"/>
      <c r="CUV506" s="755"/>
      <c r="CUW506" s="755"/>
      <c r="CUX506" s="755"/>
      <c r="CUY506" s="755"/>
      <c r="CUZ506" s="755"/>
      <c r="CVA506" s="755"/>
      <c r="CVB506" s="755"/>
      <c r="CVC506" s="755"/>
      <c r="CVD506" s="755"/>
      <c r="CVE506" s="755"/>
      <c r="CVF506" s="755"/>
      <c r="CVG506" s="755"/>
      <c r="CVH506" s="755"/>
      <c r="CVI506" s="755"/>
      <c r="CVJ506" s="755"/>
      <c r="CVK506" s="755"/>
      <c r="CVL506" s="755"/>
      <c r="CVM506" s="755"/>
      <c r="CVN506" s="755"/>
      <c r="CVO506" s="755"/>
      <c r="CVP506" s="755"/>
      <c r="CVQ506" s="755"/>
      <c r="CVR506" s="755"/>
      <c r="CVS506" s="755"/>
      <c r="CVT506" s="755"/>
      <c r="CVU506" s="755"/>
      <c r="CVV506" s="755"/>
      <c r="CVW506" s="755"/>
      <c r="CVX506" s="755"/>
      <c r="CVY506" s="755"/>
      <c r="CVZ506" s="755"/>
      <c r="CWA506" s="755"/>
      <c r="CWB506" s="755"/>
      <c r="CWC506" s="755"/>
      <c r="CWD506" s="755"/>
      <c r="CWE506" s="755"/>
      <c r="CWF506" s="755"/>
      <c r="CWG506" s="755"/>
      <c r="CWH506" s="755"/>
      <c r="CWI506" s="755"/>
      <c r="CWJ506" s="755"/>
      <c r="CWK506" s="755"/>
      <c r="CWL506" s="755"/>
      <c r="CWM506" s="755"/>
      <c r="CWN506" s="755"/>
      <c r="CWO506" s="755"/>
      <c r="CWP506" s="755"/>
      <c r="CWQ506" s="755"/>
      <c r="CWR506" s="755"/>
      <c r="CWS506" s="755"/>
      <c r="CWT506" s="755"/>
      <c r="CWU506" s="755"/>
      <c r="CWV506" s="755"/>
      <c r="CWW506" s="755"/>
      <c r="CWX506" s="755"/>
      <c r="CWY506" s="755"/>
      <c r="CWZ506" s="755"/>
      <c r="CXA506" s="755"/>
      <c r="CXB506" s="755"/>
      <c r="CXC506" s="755"/>
      <c r="CXD506" s="755"/>
      <c r="CXE506" s="755"/>
      <c r="CXF506" s="755"/>
      <c r="CXG506" s="755"/>
      <c r="CXH506" s="755"/>
      <c r="CXI506" s="755"/>
      <c r="CXJ506" s="755"/>
      <c r="CXK506" s="755"/>
      <c r="CXL506" s="755"/>
      <c r="CXM506" s="755"/>
      <c r="CXN506" s="755"/>
      <c r="CXO506" s="755"/>
      <c r="CXP506" s="755"/>
      <c r="CXQ506" s="755"/>
      <c r="CXR506" s="755"/>
      <c r="CXS506" s="755"/>
      <c r="CXT506" s="755"/>
      <c r="CXU506" s="755"/>
      <c r="CXV506" s="755"/>
      <c r="CXW506" s="755"/>
      <c r="CXX506" s="755"/>
      <c r="CXY506" s="755"/>
      <c r="CXZ506" s="755"/>
      <c r="CYA506" s="755"/>
      <c r="CYB506" s="755"/>
      <c r="CYC506" s="755"/>
      <c r="CYD506" s="755"/>
      <c r="CYE506" s="755"/>
      <c r="CYF506" s="755"/>
      <c r="CYG506" s="755"/>
      <c r="CYH506" s="755"/>
      <c r="CYI506" s="755"/>
      <c r="CYJ506" s="755"/>
      <c r="CYK506" s="755"/>
      <c r="CYL506" s="755"/>
      <c r="CYM506" s="755"/>
      <c r="CYN506" s="755"/>
      <c r="CYO506" s="755"/>
      <c r="CYP506" s="755"/>
      <c r="CYQ506" s="755"/>
      <c r="CYR506" s="755"/>
      <c r="CYS506" s="755"/>
      <c r="CYT506" s="755"/>
      <c r="CYU506" s="755"/>
      <c r="CYV506" s="755"/>
      <c r="CYW506" s="755"/>
      <c r="CYX506" s="755"/>
      <c r="CYY506" s="755"/>
      <c r="CYZ506" s="755"/>
      <c r="CZA506" s="755"/>
      <c r="CZB506" s="755"/>
      <c r="CZC506" s="755"/>
      <c r="CZD506" s="755"/>
      <c r="CZE506" s="755"/>
      <c r="CZF506" s="755"/>
      <c r="CZG506" s="755"/>
      <c r="CZH506" s="755"/>
      <c r="CZI506" s="755"/>
      <c r="CZJ506" s="755"/>
      <c r="CZK506" s="755"/>
      <c r="CZL506" s="755"/>
      <c r="CZM506" s="755"/>
      <c r="CZN506" s="755"/>
      <c r="CZO506" s="755"/>
      <c r="CZP506" s="755"/>
      <c r="CZQ506" s="755"/>
      <c r="CZR506" s="755"/>
      <c r="CZS506" s="755"/>
      <c r="CZT506" s="755"/>
      <c r="CZU506" s="755"/>
      <c r="CZV506" s="755"/>
      <c r="CZW506" s="755"/>
      <c r="CZX506" s="755"/>
      <c r="CZY506" s="755"/>
      <c r="CZZ506" s="755"/>
      <c r="DAA506" s="755"/>
      <c r="DAB506" s="755"/>
      <c r="DAC506" s="755"/>
      <c r="DAD506" s="755"/>
      <c r="DAE506" s="755"/>
      <c r="DAF506" s="755"/>
      <c r="DAG506" s="755"/>
      <c r="DAH506" s="755"/>
      <c r="DAI506" s="755"/>
      <c r="DAJ506" s="755"/>
      <c r="DAK506" s="755"/>
      <c r="DAL506" s="755"/>
      <c r="DAM506" s="755"/>
      <c r="DAN506" s="755"/>
      <c r="DAO506" s="755"/>
      <c r="DAP506" s="755"/>
      <c r="DAQ506" s="755"/>
      <c r="DAR506" s="755"/>
      <c r="DAS506" s="755"/>
      <c r="DAT506" s="755"/>
      <c r="DAU506" s="755"/>
      <c r="DAV506" s="755"/>
      <c r="DAW506" s="755"/>
      <c r="DAX506" s="755"/>
      <c r="DAY506" s="755"/>
      <c r="DAZ506" s="755"/>
      <c r="DBA506" s="755"/>
      <c r="DBB506" s="755"/>
      <c r="DBC506" s="755"/>
      <c r="DBD506" s="755"/>
      <c r="DBE506" s="755"/>
      <c r="DBF506" s="755"/>
      <c r="DBG506" s="755"/>
      <c r="DBH506" s="755"/>
      <c r="DBI506" s="755"/>
      <c r="DBJ506" s="755"/>
      <c r="DBK506" s="755"/>
      <c r="DBL506" s="755"/>
      <c r="DBM506" s="755"/>
      <c r="DBN506" s="755"/>
      <c r="DBO506" s="755"/>
      <c r="DBP506" s="755"/>
      <c r="DBQ506" s="755"/>
      <c r="DBR506" s="755"/>
      <c r="DBS506" s="755"/>
      <c r="DBT506" s="755"/>
      <c r="DBU506" s="755"/>
      <c r="DBV506" s="755"/>
      <c r="DBW506" s="755"/>
      <c r="DBX506" s="755"/>
      <c r="DBY506" s="755"/>
      <c r="DBZ506" s="755"/>
      <c r="DCA506" s="755"/>
      <c r="DCB506" s="755"/>
      <c r="DCC506" s="755"/>
      <c r="DCD506" s="755"/>
      <c r="DCE506" s="755"/>
      <c r="DCF506" s="755"/>
      <c r="DCG506" s="755"/>
      <c r="DCH506" s="755"/>
      <c r="DCI506" s="755"/>
      <c r="DCJ506" s="755"/>
      <c r="DCK506" s="755"/>
      <c r="DCL506" s="755"/>
      <c r="DCM506" s="755"/>
      <c r="DCN506" s="755"/>
      <c r="DCO506" s="755"/>
      <c r="DCP506" s="755"/>
      <c r="DCQ506" s="755"/>
      <c r="DCR506" s="755"/>
      <c r="DCS506" s="755"/>
      <c r="DCT506" s="755"/>
      <c r="DCU506" s="755"/>
      <c r="DCV506" s="755"/>
      <c r="DCW506" s="755"/>
      <c r="DCX506" s="755"/>
      <c r="DCY506" s="755"/>
      <c r="DCZ506" s="755"/>
      <c r="DDA506" s="755"/>
      <c r="DDB506" s="755"/>
      <c r="DDC506" s="755"/>
      <c r="DDD506" s="755"/>
      <c r="DDE506" s="755"/>
      <c r="DDF506" s="755"/>
      <c r="DDG506" s="755"/>
      <c r="DDH506" s="755"/>
      <c r="DDI506" s="755"/>
      <c r="DDJ506" s="755"/>
      <c r="DDK506" s="755"/>
      <c r="DDL506" s="755"/>
      <c r="DDM506" s="755"/>
      <c r="DDN506" s="755"/>
      <c r="DDO506" s="755"/>
      <c r="DDP506" s="755"/>
      <c r="DDQ506" s="755"/>
      <c r="DDR506" s="755"/>
      <c r="DDS506" s="755"/>
      <c r="DDT506" s="755"/>
      <c r="DDU506" s="755"/>
      <c r="DDV506" s="755"/>
      <c r="DDW506" s="755"/>
      <c r="DDX506" s="755"/>
      <c r="DDY506" s="755"/>
      <c r="DDZ506" s="755"/>
      <c r="DEA506" s="755"/>
      <c r="DEB506" s="755"/>
      <c r="DEC506" s="755"/>
      <c r="DED506" s="755"/>
      <c r="DEE506" s="755"/>
      <c r="DEF506" s="755"/>
      <c r="DEG506" s="755"/>
      <c r="DEH506" s="755"/>
      <c r="DEI506" s="755"/>
      <c r="DEJ506" s="755"/>
      <c r="DEK506" s="755"/>
      <c r="DEL506" s="755"/>
      <c r="DEM506" s="755"/>
      <c r="DEN506" s="755"/>
      <c r="DEO506" s="755"/>
      <c r="DEP506" s="755"/>
      <c r="DEQ506" s="755"/>
      <c r="DER506" s="755"/>
      <c r="DES506" s="755"/>
      <c r="DET506" s="755"/>
      <c r="DEU506" s="755"/>
      <c r="DEV506" s="755"/>
      <c r="DEW506" s="755"/>
      <c r="DEX506" s="755"/>
      <c r="DEY506" s="755"/>
      <c r="DEZ506" s="755"/>
      <c r="DFA506" s="755"/>
      <c r="DFB506" s="755"/>
      <c r="DFC506" s="755"/>
      <c r="DFD506" s="755"/>
      <c r="DFE506" s="755"/>
      <c r="DFF506" s="755"/>
      <c r="DFG506" s="755"/>
      <c r="DFH506" s="755"/>
      <c r="DFI506" s="755"/>
      <c r="DFJ506" s="755"/>
      <c r="DFK506" s="755"/>
      <c r="DFL506" s="755"/>
      <c r="DFM506" s="755"/>
      <c r="DFN506" s="755"/>
      <c r="DFO506" s="755"/>
      <c r="DFP506" s="755"/>
      <c r="DFQ506" s="755"/>
      <c r="DFR506" s="755"/>
      <c r="DFS506" s="755"/>
      <c r="DFT506" s="755"/>
      <c r="DFU506" s="755"/>
      <c r="DFV506" s="755"/>
      <c r="DFW506" s="755"/>
      <c r="DFX506" s="755"/>
      <c r="DFY506" s="755"/>
      <c r="DFZ506" s="755"/>
      <c r="DGA506" s="755"/>
      <c r="DGB506" s="755"/>
      <c r="DGC506" s="755"/>
      <c r="DGD506" s="755"/>
      <c r="DGE506" s="755"/>
      <c r="DGF506" s="755"/>
      <c r="DGG506" s="755"/>
      <c r="DGH506" s="755"/>
      <c r="DGI506" s="755"/>
      <c r="DGJ506" s="755"/>
      <c r="DGK506" s="755"/>
      <c r="DGL506" s="755"/>
      <c r="DGM506" s="755"/>
      <c r="DGN506" s="755"/>
      <c r="DGO506" s="755"/>
      <c r="DGP506" s="755"/>
      <c r="DGQ506" s="755"/>
      <c r="DGR506" s="755"/>
      <c r="DGS506" s="755"/>
      <c r="DGT506" s="755"/>
      <c r="DGU506" s="755"/>
      <c r="DGV506" s="755"/>
      <c r="DGW506" s="755"/>
      <c r="DGX506" s="755"/>
      <c r="DGY506" s="755"/>
      <c r="DGZ506" s="755"/>
      <c r="DHA506" s="755"/>
      <c r="DHB506" s="755"/>
      <c r="DHC506" s="755"/>
      <c r="DHD506" s="755"/>
      <c r="DHE506" s="755"/>
      <c r="DHF506" s="755"/>
      <c r="DHG506" s="755"/>
      <c r="DHH506" s="755"/>
      <c r="DHI506" s="755"/>
      <c r="DHJ506" s="755"/>
      <c r="DHK506" s="755"/>
      <c r="DHL506" s="755"/>
      <c r="DHM506" s="755"/>
      <c r="DHN506" s="755"/>
      <c r="DHO506" s="755"/>
      <c r="DHP506" s="755"/>
      <c r="DHQ506" s="755"/>
      <c r="DHR506" s="755"/>
      <c r="DHS506" s="755"/>
      <c r="DHT506" s="755"/>
      <c r="DHU506" s="755"/>
      <c r="DHV506" s="755"/>
      <c r="DHW506" s="755"/>
      <c r="DHX506" s="755"/>
      <c r="DHY506" s="755"/>
      <c r="DHZ506" s="755"/>
      <c r="DIA506" s="755"/>
      <c r="DIB506" s="755"/>
      <c r="DIC506" s="755"/>
      <c r="DID506" s="755"/>
      <c r="DIE506" s="755"/>
      <c r="DIF506" s="755"/>
      <c r="DIG506" s="755"/>
      <c r="DIH506" s="755"/>
      <c r="DII506" s="755"/>
      <c r="DIJ506" s="755"/>
      <c r="DIK506" s="755"/>
      <c r="DIL506" s="755"/>
      <c r="DIM506" s="755"/>
      <c r="DIN506" s="755"/>
      <c r="DIO506" s="755"/>
      <c r="DIP506" s="755"/>
      <c r="DIQ506" s="755"/>
      <c r="DIR506" s="755"/>
      <c r="DIS506" s="755"/>
      <c r="DIT506" s="755"/>
      <c r="DIU506" s="755"/>
      <c r="DIV506" s="755"/>
      <c r="DIW506" s="755"/>
      <c r="DIX506" s="755"/>
      <c r="DIY506" s="755"/>
      <c r="DIZ506" s="755"/>
      <c r="DJA506" s="755"/>
      <c r="DJB506" s="755"/>
      <c r="DJC506" s="755"/>
      <c r="DJD506" s="755"/>
      <c r="DJE506" s="755"/>
      <c r="DJF506" s="755"/>
      <c r="DJG506" s="755"/>
      <c r="DJH506" s="755"/>
      <c r="DJI506" s="755"/>
      <c r="DJJ506" s="755"/>
      <c r="DJK506" s="755"/>
      <c r="DJL506" s="755"/>
      <c r="DJM506" s="755"/>
      <c r="DJN506" s="755"/>
      <c r="DJO506" s="755"/>
      <c r="DJP506" s="755"/>
      <c r="DJQ506" s="755"/>
      <c r="DJR506" s="755"/>
      <c r="DJS506" s="755"/>
      <c r="DJT506" s="755"/>
      <c r="DJU506" s="755"/>
      <c r="DJV506" s="755"/>
      <c r="DJW506" s="755"/>
      <c r="DJX506" s="755"/>
      <c r="DJY506" s="755"/>
      <c r="DJZ506" s="755"/>
      <c r="DKA506" s="755"/>
      <c r="DKB506" s="755"/>
      <c r="DKC506" s="755"/>
      <c r="DKD506" s="755"/>
      <c r="DKE506" s="755"/>
      <c r="DKF506" s="755"/>
      <c r="DKG506" s="755"/>
      <c r="DKH506" s="755"/>
      <c r="DKI506" s="755"/>
      <c r="DKJ506" s="755"/>
      <c r="DKK506" s="755"/>
      <c r="DKL506" s="755"/>
      <c r="DKM506" s="755"/>
      <c r="DKN506" s="755"/>
      <c r="DKO506" s="755"/>
      <c r="DKP506" s="755"/>
      <c r="DKQ506" s="755"/>
      <c r="DKR506" s="755"/>
      <c r="DKS506" s="755"/>
      <c r="DKT506" s="755"/>
      <c r="DKU506" s="755"/>
      <c r="DKV506" s="755"/>
      <c r="DKW506" s="755"/>
      <c r="DKX506" s="755"/>
      <c r="DKY506" s="755"/>
      <c r="DKZ506" s="755"/>
      <c r="DLA506" s="755"/>
      <c r="DLB506" s="755"/>
      <c r="DLC506" s="755"/>
      <c r="DLD506" s="755"/>
      <c r="DLE506" s="755"/>
      <c r="DLF506" s="755"/>
      <c r="DLG506" s="755"/>
      <c r="DLH506" s="755"/>
      <c r="DLI506" s="755"/>
      <c r="DLJ506" s="755"/>
      <c r="DLK506" s="755"/>
      <c r="DLL506" s="755"/>
      <c r="DLM506" s="755"/>
      <c r="DLN506" s="755"/>
      <c r="DLO506" s="755"/>
      <c r="DLP506" s="755"/>
      <c r="DLQ506" s="755"/>
      <c r="DLR506" s="755"/>
      <c r="DLS506" s="755"/>
      <c r="DLT506" s="755"/>
      <c r="DLU506" s="755"/>
      <c r="DLV506" s="755"/>
      <c r="DLW506" s="755"/>
      <c r="DLX506" s="755"/>
      <c r="DLY506" s="755"/>
      <c r="DLZ506" s="755"/>
      <c r="DMA506" s="755"/>
      <c r="DMB506" s="755"/>
      <c r="DMC506" s="755"/>
      <c r="DMD506" s="755"/>
      <c r="DME506" s="755"/>
      <c r="DMF506" s="755"/>
      <c r="DMG506" s="755"/>
      <c r="DMH506" s="755"/>
      <c r="DMI506" s="755"/>
      <c r="DMJ506" s="755"/>
      <c r="DMK506" s="755"/>
      <c r="DML506" s="755"/>
      <c r="DMM506" s="755"/>
      <c r="DMN506" s="755"/>
      <c r="DMO506" s="755"/>
      <c r="DMP506" s="755"/>
      <c r="DMQ506" s="755"/>
      <c r="DMR506" s="755"/>
      <c r="DMS506" s="755"/>
      <c r="DMT506" s="755"/>
      <c r="DMU506" s="755"/>
      <c r="DMV506" s="755"/>
      <c r="DMW506" s="755"/>
      <c r="DMX506" s="755"/>
      <c r="DMY506" s="755"/>
      <c r="DMZ506" s="755"/>
      <c r="DNA506" s="755"/>
      <c r="DNB506" s="755"/>
      <c r="DNC506" s="755"/>
      <c r="DND506" s="755"/>
      <c r="DNE506" s="755"/>
      <c r="DNF506" s="755"/>
      <c r="DNG506" s="755"/>
      <c r="DNH506" s="755"/>
      <c r="DNI506" s="755"/>
      <c r="DNJ506" s="755"/>
      <c r="DNK506" s="755"/>
      <c r="DNL506" s="755"/>
      <c r="DNM506" s="755"/>
      <c r="DNN506" s="755"/>
      <c r="DNO506" s="755"/>
      <c r="DNP506" s="755"/>
      <c r="DNQ506" s="755"/>
      <c r="DNR506" s="755"/>
      <c r="DNS506" s="755"/>
      <c r="DNT506" s="755"/>
      <c r="DNU506" s="755"/>
      <c r="DNV506" s="755"/>
      <c r="DNW506" s="755"/>
      <c r="DNX506" s="755"/>
      <c r="DNY506" s="755"/>
      <c r="DNZ506" s="755"/>
      <c r="DOA506" s="755"/>
      <c r="DOB506" s="755"/>
      <c r="DOC506" s="755"/>
      <c r="DOD506" s="755"/>
      <c r="DOE506" s="755"/>
      <c r="DOF506" s="755"/>
      <c r="DOG506" s="755"/>
      <c r="DOH506" s="755"/>
      <c r="DOI506" s="755"/>
      <c r="DOJ506" s="755"/>
      <c r="DOK506" s="755"/>
      <c r="DOL506" s="755"/>
      <c r="DOM506" s="755"/>
      <c r="DON506" s="755"/>
      <c r="DOO506" s="755"/>
      <c r="DOP506" s="755"/>
      <c r="DOQ506" s="755"/>
      <c r="DOR506" s="755"/>
      <c r="DOS506" s="755"/>
      <c r="DOT506" s="755"/>
      <c r="DOU506" s="755"/>
      <c r="DOV506" s="755"/>
      <c r="DOW506" s="755"/>
      <c r="DOX506" s="755"/>
      <c r="DOY506" s="755"/>
      <c r="DOZ506" s="755"/>
      <c r="DPA506" s="755"/>
      <c r="DPB506" s="755"/>
      <c r="DPC506" s="755"/>
      <c r="DPD506" s="755"/>
      <c r="DPE506" s="755"/>
      <c r="DPF506" s="755"/>
      <c r="DPG506" s="755"/>
      <c r="DPH506" s="755"/>
      <c r="DPI506" s="755"/>
      <c r="DPJ506" s="755"/>
      <c r="DPK506" s="755"/>
      <c r="DPL506" s="755"/>
      <c r="DPM506" s="755"/>
      <c r="DPN506" s="755"/>
      <c r="DPO506" s="755"/>
      <c r="DPP506" s="755"/>
      <c r="DPQ506" s="755"/>
      <c r="DPR506" s="755"/>
      <c r="DPS506" s="755"/>
      <c r="DPT506" s="755"/>
      <c r="DPU506" s="755"/>
      <c r="DPV506" s="755"/>
      <c r="DPW506" s="755"/>
      <c r="DPX506" s="755"/>
      <c r="DPY506" s="755"/>
      <c r="DPZ506" s="755"/>
      <c r="DQA506" s="755"/>
      <c r="DQB506" s="755"/>
      <c r="DQC506" s="755"/>
      <c r="DQD506" s="755"/>
      <c r="DQE506" s="755"/>
      <c r="DQF506" s="755"/>
      <c r="DQG506" s="755"/>
      <c r="DQH506" s="755"/>
      <c r="DQI506" s="755"/>
      <c r="DQJ506" s="755"/>
      <c r="DQK506" s="755"/>
      <c r="DQL506" s="755"/>
      <c r="DQM506" s="755"/>
      <c r="DQN506" s="755"/>
      <c r="DQO506" s="755"/>
      <c r="DQP506" s="755"/>
      <c r="DQQ506" s="755"/>
      <c r="DQR506" s="755"/>
      <c r="DQS506" s="755"/>
      <c r="DQT506" s="755"/>
      <c r="DQU506" s="755"/>
      <c r="DQV506" s="755"/>
      <c r="DQW506" s="755"/>
      <c r="DQX506" s="755"/>
      <c r="DQY506" s="755"/>
      <c r="DQZ506" s="755"/>
      <c r="DRA506" s="755"/>
      <c r="DRB506" s="755"/>
      <c r="DRC506" s="755"/>
      <c r="DRD506" s="755"/>
      <c r="DRE506" s="755"/>
      <c r="DRF506" s="755"/>
      <c r="DRG506" s="755"/>
      <c r="DRH506" s="755"/>
      <c r="DRI506" s="755"/>
      <c r="DRJ506" s="755"/>
      <c r="DRK506" s="755"/>
      <c r="DRL506" s="755"/>
      <c r="DRM506" s="755"/>
      <c r="DRN506" s="755"/>
      <c r="DRO506" s="755"/>
      <c r="DRP506" s="755"/>
      <c r="DRQ506" s="755"/>
      <c r="DRR506" s="755"/>
      <c r="DRS506" s="755"/>
      <c r="DRT506" s="755"/>
      <c r="DRU506" s="755"/>
      <c r="DRV506" s="755"/>
      <c r="DRW506" s="755"/>
      <c r="DRX506" s="755"/>
      <c r="DRY506" s="755"/>
      <c r="DRZ506" s="755"/>
      <c r="DSA506" s="755"/>
      <c r="DSB506" s="755"/>
      <c r="DSC506" s="755"/>
      <c r="DSD506" s="755"/>
      <c r="DSE506" s="755"/>
      <c r="DSF506" s="755"/>
      <c r="DSG506" s="755"/>
      <c r="DSH506" s="755"/>
      <c r="DSI506" s="755"/>
      <c r="DSJ506" s="755"/>
      <c r="DSK506" s="755"/>
      <c r="DSL506" s="755"/>
      <c r="DSM506" s="755"/>
      <c r="DSN506" s="755"/>
      <c r="DSO506" s="755"/>
      <c r="DSP506" s="755"/>
      <c r="DSQ506" s="755"/>
      <c r="DSR506" s="755"/>
      <c r="DSS506" s="755"/>
      <c r="DST506" s="755"/>
      <c r="DSU506" s="755"/>
      <c r="DSV506" s="755"/>
      <c r="DSW506" s="755"/>
      <c r="DSX506" s="755"/>
      <c r="DSY506" s="755"/>
      <c r="DSZ506" s="755"/>
      <c r="DTA506" s="755"/>
      <c r="DTB506" s="755"/>
      <c r="DTC506" s="755"/>
      <c r="DTD506" s="755"/>
      <c r="DTE506" s="755"/>
      <c r="DTF506" s="755"/>
      <c r="DTG506" s="755"/>
      <c r="DTH506" s="755"/>
      <c r="DTI506" s="755"/>
      <c r="DTJ506" s="755"/>
      <c r="DTK506" s="755"/>
      <c r="DTL506" s="755"/>
      <c r="DTM506" s="755"/>
      <c r="DTN506" s="755"/>
      <c r="DTO506" s="755"/>
      <c r="DTP506" s="755"/>
      <c r="DTQ506" s="755"/>
      <c r="DTR506" s="755"/>
      <c r="DTS506" s="755"/>
      <c r="DTT506" s="755"/>
      <c r="DTU506" s="755"/>
      <c r="DTV506" s="755"/>
      <c r="DTW506" s="755"/>
      <c r="DTX506" s="755"/>
      <c r="DTY506" s="755"/>
      <c r="DTZ506" s="755"/>
      <c r="DUA506" s="755"/>
      <c r="DUB506" s="755"/>
      <c r="DUC506" s="755"/>
      <c r="DUD506" s="755"/>
      <c r="DUE506" s="755"/>
      <c r="DUF506" s="755"/>
      <c r="DUG506" s="755"/>
      <c r="DUH506" s="755"/>
      <c r="DUI506" s="755"/>
      <c r="DUJ506" s="755"/>
      <c r="DUK506" s="755"/>
      <c r="DUL506" s="755"/>
      <c r="DUM506" s="755"/>
      <c r="DUN506" s="755"/>
      <c r="DUO506" s="755"/>
      <c r="DUP506" s="755"/>
      <c r="DUQ506" s="755"/>
      <c r="DUR506" s="755"/>
      <c r="DUS506" s="755"/>
      <c r="DUT506" s="755"/>
      <c r="DUU506" s="755"/>
      <c r="DUV506" s="755"/>
      <c r="DUW506" s="755"/>
      <c r="DUX506" s="755"/>
      <c r="DUY506" s="755"/>
      <c r="DUZ506" s="755"/>
      <c r="DVA506" s="755"/>
      <c r="DVB506" s="755"/>
      <c r="DVC506" s="755"/>
      <c r="DVD506" s="755"/>
      <c r="DVE506" s="755"/>
      <c r="DVF506" s="755"/>
      <c r="DVG506" s="755"/>
      <c r="DVH506" s="755"/>
      <c r="DVI506" s="755"/>
      <c r="DVJ506" s="755"/>
      <c r="DVK506" s="755"/>
      <c r="DVL506" s="755"/>
      <c r="DVM506" s="755"/>
      <c r="DVN506" s="755"/>
      <c r="DVO506" s="755"/>
      <c r="DVP506" s="755"/>
      <c r="DVQ506" s="755"/>
      <c r="DVR506" s="755"/>
      <c r="DVS506" s="755"/>
      <c r="DVT506" s="755"/>
      <c r="DVU506" s="755"/>
      <c r="DVV506" s="755"/>
      <c r="DVW506" s="755"/>
      <c r="DVX506" s="755"/>
      <c r="DVY506" s="755"/>
      <c r="DVZ506" s="755"/>
      <c r="DWA506" s="755"/>
      <c r="DWB506" s="755"/>
      <c r="DWC506" s="755"/>
      <c r="DWD506" s="755"/>
      <c r="DWE506" s="755"/>
      <c r="DWF506" s="755"/>
      <c r="DWG506" s="755"/>
      <c r="DWH506" s="755"/>
      <c r="DWI506" s="755"/>
      <c r="DWJ506" s="755"/>
      <c r="DWK506" s="755"/>
      <c r="DWL506" s="755"/>
      <c r="DWM506" s="755"/>
      <c r="DWN506" s="755"/>
      <c r="DWO506" s="755"/>
      <c r="DWP506" s="755"/>
      <c r="DWQ506" s="755"/>
      <c r="DWR506" s="755"/>
      <c r="DWS506" s="755"/>
      <c r="DWT506" s="755"/>
      <c r="DWU506" s="755"/>
      <c r="DWV506" s="755"/>
      <c r="DWW506" s="755"/>
      <c r="DWX506" s="755"/>
      <c r="DWY506" s="755"/>
      <c r="DWZ506" s="755"/>
      <c r="DXA506" s="755"/>
      <c r="DXB506" s="755"/>
      <c r="DXC506" s="755"/>
      <c r="DXD506" s="755"/>
      <c r="DXE506" s="755"/>
      <c r="DXF506" s="755"/>
      <c r="DXG506" s="755"/>
      <c r="DXH506" s="755"/>
      <c r="DXI506" s="755"/>
      <c r="DXJ506" s="755"/>
      <c r="DXK506" s="755"/>
      <c r="DXL506" s="755"/>
      <c r="DXM506" s="755"/>
      <c r="DXN506" s="755"/>
      <c r="DXO506" s="755"/>
      <c r="DXP506" s="755"/>
      <c r="DXQ506" s="755"/>
      <c r="DXR506" s="755"/>
      <c r="DXS506" s="755"/>
      <c r="DXT506" s="755"/>
      <c r="DXU506" s="755"/>
      <c r="DXV506" s="755"/>
      <c r="DXW506" s="755"/>
      <c r="DXX506" s="755"/>
      <c r="DXY506" s="755"/>
      <c r="DXZ506" s="755"/>
      <c r="DYA506" s="755"/>
      <c r="DYB506" s="755"/>
      <c r="DYC506" s="755"/>
      <c r="DYD506" s="755"/>
      <c r="DYE506" s="755"/>
      <c r="DYF506" s="755"/>
      <c r="DYG506" s="755"/>
      <c r="DYH506" s="755"/>
      <c r="DYI506" s="755"/>
      <c r="DYJ506" s="755"/>
      <c r="DYK506" s="755"/>
      <c r="DYL506" s="755"/>
      <c r="DYM506" s="755"/>
      <c r="DYN506" s="755"/>
      <c r="DYO506" s="755"/>
      <c r="DYP506" s="755"/>
      <c r="DYQ506" s="755"/>
      <c r="DYR506" s="755"/>
      <c r="DYS506" s="755"/>
      <c r="DYT506" s="755"/>
      <c r="DYU506" s="755"/>
      <c r="DYV506" s="755"/>
      <c r="DYW506" s="755"/>
      <c r="DYX506" s="755"/>
      <c r="DYY506" s="755"/>
      <c r="DYZ506" s="755"/>
      <c r="DZA506" s="755"/>
      <c r="DZB506" s="755"/>
      <c r="DZC506" s="755"/>
      <c r="DZD506" s="755"/>
      <c r="DZE506" s="755"/>
      <c r="DZF506" s="755"/>
      <c r="DZG506" s="755"/>
      <c r="DZH506" s="755"/>
      <c r="DZI506" s="755"/>
      <c r="DZJ506" s="755"/>
      <c r="DZK506" s="755"/>
      <c r="DZL506" s="755"/>
      <c r="DZM506" s="755"/>
      <c r="DZN506" s="755"/>
      <c r="DZO506" s="755"/>
      <c r="DZP506" s="755"/>
      <c r="DZQ506" s="755"/>
      <c r="DZR506" s="755"/>
      <c r="DZS506" s="755"/>
      <c r="DZT506" s="755"/>
      <c r="DZU506" s="755"/>
      <c r="DZV506" s="755"/>
      <c r="DZW506" s="755"/>
      <c r="DZX506" s="755"/>
      <c r="DZY506" s="755"/>
      <c r="DZZ506" s="755"/>
      <c r="EAA506" s="755"/>
      <c r="EAB506" s="755"/>
      <c r="EAC506" s="755"/>
      <c r="EAD506" s="755"/>
      <c r="EAE506" s="755"/>
      <c r="EAF506" s="755"/>
      <c r="EAG506" s="755"/>
      <c r="EAH506" s="755"/>
      <c r="EAI506" s="755"/>
      <c r="EAJ506" s="755"/>
      <c r="EAK506" s="755"/>
      <c r="EAL506" s="755"/>
      <c r="EAM506" s="755"/>
      <c r="EAN506" s="755"/>
      <c r="EAO506" s="755"/>
      <c r="EAP506" s="755"/>
      <c r="EAQ506" s="755"/>
      <c r="EAR506" s="755"/>
      <c r="EAS506" s="755"/>
      <c r="EAT506" s="755"/>
      <c r="EAU506" s="755"/>
      <c r="EAV506" s="755"/>
      <c r="EAW506" s="755"/>
      <c r="EAX506" s="755"/>
      <c r="EAY506" s="755"/>
      <c r="EAZ506" s="755"/>
      <c r="EBA506" s="755"/>
      <c r="EBB506" s="755"/>
      <c r="EBC506" s="755"/>
      <c r="EBD506" s="755"/>
      <c r="EBE506" s="755"/>
      <c r="EBF506" s="755"/>
      <c r="EBG506" s="755"/>
      <c r="EBH506" s="755"/>
      <c r="EBI506" s="755"/>
      <c r="EBJ506" s="755"/>
      <c r="EBK506" s="755"/>
      <c r="EBL506" s="755"/>
      <c r="EBM506" s="755"/>
      <c r="EBN506" s="755"/>
      <c r="EBO506" s="755"/>
      <c r="EBP506" s="755"/>
      <c r="EBQ506" s="755"/>
      <c r="EBR506" s="755"/>
      <c r="EBS506" s="755"/>
      <c r="EBT506" s="755"/>
      <c r="EBU506" s="755"/>
      <c r="EBV506" s="755"/>
      <c r="EBW506" s="755"/>
      <c r="EBX506" s="755"/>
      <c r="EBY506" s="755"/>
      <c r="EBZ506" s="755"/>
      <c r="ECA506" s="755"/>
      <c r="ECB506" s="755"/>
      <c r="ECC506" s="755"/>
      <c r="ECD506" s="755"/>
      <c r="ECE506" s="755"/>
      <c r="ECF506" s="755"/>
      <c r="ECG506" s="755"/>
      <c r="ECH506" s="755"/>
      <c r="ECI506" s="755"/>
      <c r="ECJ506" s="755"/>
      <c r="ECK506" s="755"/>
      <c r="ECL506" s="755"/>
      <c r="ECM506" s="755"/>
      <c r="ECN506" s="755"/>
      <c r="ECO506" s="755"/>
      <c r="ECP506" s="755"/>
      <c r="ECQ506" s="755"/>
      <c r="ECR506" s="755"/>
      <c r="ECS506" s="755"/>
      <c r="ECT506" s="755"/>
      <c r="ECU506" s="755"/>
      <c r="ECV506" s="755"/>
      <c r="ECW506" s="755"/>
      <c r="ECX506" s="755"/>
      <c r="ECY506" s="755"/>
      <c r="ECZ506" s="755"/>
      <c r="EDA506" s="755"/>
      <c r="EDB506" s="755"/>
      <c r="EDC506" s="755"/>
      <c r="EDD506" s="755"/>
      <c r="EDE506" s="755"/>
      <c r="EDF506" s="755"/>
      <c r="EDG506" s="755"/>
      <c r="EDH506" s="755"/>
      <c r="EDI506" s="755"/>
      <c r="EDJ506" s="755"/>
      <c r="EDK506" s="755"/>
      <c r="EDL506" s="755"/>
      <c r="EDM506" s="755"/>
      <c r="EDN506" s="755"/>
      <c r="EDO506" s="755"/>
      <c r="EDP506" s="755"/>
      <c r="EDQ506" s="755"/>
      <c r="EDR506" s="755"/>
      <c r="EDS506" s="755"/>
      <c r="EDT506" s="755"/>
      <c r="EDU506" s="755"/>
      <c r="EDV506" s="755"/>
      <c r="EDW506" s="755"/>
      <c r="EDX506" s="755"/>
      <c r="EDY506" s="755"/>
      <c r="EDZ506" s="755"/>
      <c r="EEA506" s="755"/>
      <c r="EEB506" s="755"/>
      <c r="EEC506" s="755"/>
      <c r="EED506" s="755"/>
      <c r="EEE506" s="755"/>
      <c r="EEF506" s="755"/>
      <c r="EEG506" s="755"/>
      <c r="EEH506" s="755"/>
      <c r="EEI506" s="755"/>
      <c r="EEJ506" s="755"/>
      <c r="EEK506" s="755"/>
      <c r="EEL506" s="755"/>
      <c r="EEM506" s="755"/>
      <c r="EEN506" s="755"/>
      <c r="EEO506" s="755"/>
      <c r="EEP506" s="755"/>
      <c r="EEQ506" s="755"/>
      <c r="EER506" s="755"/>
      <c r="EES506" s="755"/>
      <c r="EET506" s="755"/>
      <c r="EEU506" s="755"/>
      <c r="EEV506" s="755"/>
      <c r="EEW506" s="755"/>
      <c r="EEX506" s="755"/>
      <c r="EEY506" s="755"/>
      <c r="EEZ506" s="755"/>
      <c r="EFA506" s="755"/>
      <c r="EFB506" s="755"/>
      <c r="EFC506" s="755"/>
      <c r="EFD506" s="755"/>
      <c r="EFE506" s="755"/>
      <c r="EFF506" s="755"/>
      <c r="EFG506" s="755"/>
      <c r="EFH506" s="755"/>
      <c r="EFI506" s="755"/>
      <c r="EFJ506" s="755"/>
      <c r="EFK506" s="755"/>
      <c r="EFL506" s="755"/>
      <c r="EFM506" s="755"/>
      <c r="EFN506" s="755"/>
      <c r="EFO506" s="755"/>
      <c r="EFP506" s="755"/>
      <c r="EFQ506" s="755"/>
      <c r="EFR506" s="755"/>
      <c r="EFS506" s="755"/>
      <c r="EFT506" s="755"/>
      <c r="EFU506" s="755"/>
      <c r="EFV506" s="755"/>
      <c r="EFW506" s="755"/>
      <c r="EFX506" s="755"/>
      <c r="EFY506" s="755"/>
      <c r="EFZ506" s="755"/>
      <c r="EGA506" s="755"/>
      <c r="EGB506" s="755"/>
      <c r="EGC506" s="755"/>
      <c r="EGD506" s="755"/>
      <c r="EGE506" s="755"/>
      <c r="EGF506" s="755"/>
      <c r="EGG506" s="755"/>
      <c r="EGH506" s="755"/>
      <c r="EGI506" s="755"/>
      <c r="EGJ506" s="755"/>
      <c r="EGK506" s="755"/>
      <c r="EGL506" s="755"/>
      <c r="EGM506" s="755"/>
      <c r="EGN506" s="755"/>
      <c r="EGO506" s="755"/>
      <c r="EGP506" s="755"/>
      <c r="EGQ506" s="755"/>
      <c r="EGR506" s="755"/>
      <c r="EGS506" s="755"/>
      <c r="EGT506" s="755"/>
      <c r="EGU506" s="755"/>
      <c r="EGV506" s="755"/>
      <c r="EGW506" s="755"/>
      <c r="EGX506" s="755"/>
      <c r="EGY506" s="755"/>
      <c r="EGZ506" s="755"/>
      <c r="EHA506" s="755"/>
      <c r="EHB506" s="755"/>
      <c r="EHC506" s="755"/>
      <c r="EHD506" s="755"/>
      <c r="EHE506" s="755"/>
      <c r="EHF506" s="755"/>
      <c r="EHG506" s="755"/>
      <c r="EHH506" s="755"/>
      <c r="EHI506" s="755"/>
      <c r="EHJ506" s="755"/>
      <c r="EHK506" s="755"/>
      <c r="EHL506" s="755"/>
      <c r="EHM506" s="755"/>
      <c r="EHN506" s="755"/>
      <c r="EHO506" s="755"/>
      <c r="EHP506" s="755"/>
      <c r="EHQ506" s="755"/>
      <c r="EHR506" s="755"/>
      <c r="EHS506" s="755"/>
      <c r="EHT506" s="755"/>
      <c r="EHU506" s="755"/>
      <c r="EHV506" s="755"/>
      <c r="EHW506" s="755"/>
      <c r="EHX506" s="755"/>
      <c r="EHY506" s="755"/>
      <c r="EHZ506" s="755"/>
      <c r="EIA506" s="755"/>
      <c r="EIB506" s="755"/>
      <c r="EIC506" s="755"/>
      <c r="EID506" s="755"/>
      <c r="EIE506" s="755"/>
      <c r="EIF506" s="755"/>
      <c r="EIG506" s="755"/>
      <c r="EIH506" s="755"/>
      <c r="EII506" s="755"/>
      <c r="EIJ506" s="755"/>
      <c r="EIK506" s="755"/>
      <c r="EIL506" s="755"/>
      <c r="EIM506" s="755"/>
      <c r="EIN506" s="755"/>
      <c r="EIO506" s="755"/>
      <c r="EIP506" s="755"/>
      <c r="EIQ506" s="755"/>
      <c r="EIR506" s="755"/>
      <c r="EIS506" s="755"/>
      <c r="EIT506" s="755"/>
      <c r="EIU506" s="755"/>
      <c r="EIV506" s="755"/>
      <c r="EIW506" s="755"/>
      <c r="EIX506" s="755"/>
      <c r="EIY506" s="755"/>
      <c r="EIZ506" s="755"/>
      <c r="EJA506" s="755"/>
      <c r="EJB506" s="755"/>
      <c r="EJC506" s="755"/>
      <c r="EJD506" s="755"/>
      <c r="EJE506" s="755"/>
      <c r="EJF506" s="755"/>
      <c r="EJG506" s="755"/>
      <c r="EJH506" s="755"/>
      <c r="EJI506" s="755"/>
      <c r="EJJ506" s="755"/>
      <c r="EJK506" s="755"/>
      <c r="EJL506" s="755"/>
      <c r="EJM506" s="755"/>
      <c r="EJN506" s="755"/>
      <c r="EJO506" s="755"/>
      <c r="EJP506" s="755"/>
      <c r="EJQ506" s="755"/>
      <c r="EJR506" s="755"/>
      <c r="EJS506" s="755"/>
      <c r="EJT506" s="755"/>
      <c r="EJU506" s="755"/>
      <c r="EJV506" s="755"/>
      <c r="EJW506" s="755"/>
      <c r="EJX506" s="755"/>
      <c r="EJY506" s="755"/>
      <c r="EJZ506" s="755"/>
      <c r="EKA506" s="755"/>
      <c r="EKB506" s="755"/>
      <c r="EKC506" s="755"/>
      <c r="EKD506" s="755"/>
      <c r="EKE506" s="755"/>
      <c r="EKF506" s="755"/>
      <c r="EKG506" s="755"/>
      <c r="EKH506" s="755"/>
      <c r="EKI506" s="755"/>
      <c r="EKJ506" s="755"/>
      <c r="EKK506" s="755"/>
      <c r="EKL506" s="755"/>
      <c r="EKM506" s="755"/>
      <c r="EKN506" s="755"/>
      <c r="EKO506" s="755"/>
      <c r="EKP506" s="755"/>
      <c r="EKQ506" s="755"/>
      <c r="EKR506" s="755"/>
      <c r="EKS506" s="755"/>
      <c r="EKT506" s="755"/>
      <c r="EKU506" s="755"/>
      <c r="EKV506" s="755"/>
      <c r="EKW506" s="755"/>
      <c r="EKX506" s="755"/>
      <c r="EKY506" s="755"/>
      <c r="EKZ506" s="755"/>
      <c r="ELA506" s="755"/>
      <c r="ELB506" s="755"/>
      <c r="ELC506" s="755"/>
      <c r="ELD506" s="755"/>
      <c r="ELE506" s="755"/>
      <c r="ELF506" s="755"/>
      <c r="ELG506" s="755"/>
      <c r="ELH506" s="755"/>
      <c r="ELI506" s="755"/>
      <c r="ELJ506" s="755"/>
      <c r="ELK506" s="755"/>
      <c r="ELL506" s="755"/>
      <c r="ELM506" s="755"/>
      <c r="ELN506" s="755"/>
      <c r="ELO506" s="755"/>
      <c r="ELP506" s="755"/>
      <c r="ELQ506" s="755"/>
      <c r="ELR506" s="755"/>
      <c r="ELS506" s="755"/>
      <c r="ELT506" s="755"/>
      <c r="ELU506" s="755"/>
      <c r="ELV506" s="755"/>
      <c r="ELW506" s="755"/>
      <c r="ELX506" s="755"/>
      <c r="ELY506" s="755"/>
      <c r="ELZ506" s="755"/>
      <c r="EMA506" s="755"/>
      <c r="EMB506" s="755"/>
      <c r="EMC506" s="755"/>
      <c r="EMD506" s="755"/>
      <c r="EME506" s="755"/>
      <c r="EMF506" s="755"/>
      <c r="EMG506" s="755"/>
      <c r="EMH506" s="755"/>
      <c r="EMI506" s="755"/>
      <c r="EMJ506" s="755"/>
      <c r="EMK506" s="755"/>
      <c r="EML506" s="755"/>
      <c r="EMM506" s="755"/>
      <c r="EMN506" s="755"/>
      <c r="EMO506" s="755"/>
      <c r="EMP506" s="755"/>
      <c r="EMQ506" s="755"/>
      <c r="EMR506" s="755"/>
      <c r="EMS506" s="755"/>
      <c r="EMT506" s="755"/>
      <c r="EMU506" s="755"/>
      <c r="EMV506" s="755"/>
      <c r="EMW506" s="755"/>
      <c r="EMX506" s="755"/>
      <c r="EMY506" s="755"/>
      <c r="EMZ506" s="755"/>
      <c r="ENA506" s="755"/>
      <c r="ENB506" s="755"/>
      <c r="ENC506" s="755"/>
      <c r="END506" s="755"/>
      <c r="ENE506" s="755"/>
      <c r="ENF506" s="755"/>
      <c r="ENG506" s="755"/>
      <c r="ENH506" s="755"/>
      <c r="ENI506" s="755"/>
      <c r="ENJ506" s="755"/>
      <c r="ENK506" s="755"/>
      <c r="ENL506" s="755"/>
      <c r="ENM506" s="755"/>
      <c r="ENN506" s="755"/>
      <c r="ENO506" s="755"/>
      <c r="ENP506" s="755"/>
      <c r="ENQ506" s="755"/>
      <c r="ENR506" s="755"/>
      <c r="ENS506" s="755"/>
      <c r="ENT506" s="755"/>
      <c r="ENU506" s="755"/>
      <c r="ENV506" s="755"/>
      <c r="ENW506" s="755"/>
      <c r="ENX506" s="755"/>
      <c r="ENY506" s="755"/>
      <c r="ENZ506" s="755"/>
      <c r="EOA506" s="755"/>
      <c r="EOB506" s="755"/>
      <c r="EOC506" s="755"/>
      <c r="EOD506" s="755"/>
      <c r="EOE506" s="755"/>
      <c r="EOF506" s="755"/>
      <c r="EOG506" s="755"/>
      <c r="EOH506" s="755"/>
      <c r="EOI506" s="755"/>
      <c r="EOJ506" s="755"/>
      <c r="EOK506" s="755"/>
      <c r="EOL506" s="755"/>
      <c r="EOM506" s="755"/>
      <c r="EON506" s="755"/>
      <c r="EOO506" s="755"/>
      <c r="EOP506" s="755"/>
      <c r="EOQ506" s="755"/>
      <c r="EOR506" s="755"/>
      <c r="EOS506" s="755"/>
      <c r="EOT506" s="755"/>
      <c r="EOU506" s="755"/>
      <c r="EOV506" s="755"/>
      <c r="EOW506" s="755"/>
      <c r="EOX506" s="755"/>
      <c r="EOY506" s="755"/>
      <c r="EOZ506" s="755"/>
      <c r="EPA506" s="755"/>
      <c r="EPB506" s="755"/>
      <c r="EPC506" s="755"/>
      <c r="EPD506" s="755"/>
      <c r="EPE506" s="755"/>
      <c r="EPF506" s="755"/>
      <c r="EPG506" s="755"/>
      <c r="EPH506" s="755"/>
      <c r="EPI506" s="755"/>
      <c r="EPJ506" s="755"/>
      <c r="EPK506" s="755"/>
      <c r="EPL506" s="755"/>
      <c r="EPM506" s="755"/>
      <c r="EPN506" s="755"/>
      <c r="EPO506" s="755"/>
      <c r="EPP506" s="755"/>
      <c r="EPQ506" s="755"/>
      <c r="EPR506" s="755"/>
      <c r="EPS506" s="755"/>
      <c r="EPT506" s="755"/>
      <c r="EPU506" s="755"/>
      <c r="EPV506" s="755"/>
      <c r="EPW506" s="755"/>
      <c r="EPX506" s="755"/>
      <c r="EPY506" s="755"/>
      <c r="EPZ506" s="755"/>
      <c r="EQA506" s="755"/>
      <c r="EQB506" s="755"/>
      <c r="EQC506" s="755"/>
      <c r="EQD506" s="755"/>
      <c r="EQE506" s="755"/>
      <c r="EQF506" s="755"/>
      <c r="EQG506" s="755"/>
      <c r="EQH506" s="755"/>
      <c r="EQI506" s="755"/>
      <c r="EQJ506" s="755"/>
      <c r="EQK506" s="755"/>
      <c r="EQL506" s="755"/>
      <c r="EQM506" s="755"/>
      <c r="EQN506" s="755"/>
      <c r="EQO506" s="755"/>
      <c r="EQP506" s="755"/>
      <c r="EQQ506" s="755"/>
      <c r="EQR506" s="755"/>
      <c r="EQS506" s="755"/>
      <c r="EQT506" s="755"/>
      <c r="EQU506" s="755"/>
      <c r="EQV506" s="755"/>
      <c r="EQW506" s="755"/>
      <c r="EQX506" s="755"/>
      <c r="EQY506" s="755"/>
      <c r="EQZ506" s="755"/>
      <c r="ERA506" s="755"/>
      <c r="ERB506" s="755"/>
      <c r="ERC506" s="755"/>
      <c r="ERD506" s="755"/>
      <c r="ERE506" s="755"/>
      <c r="ERF506" s="755"/>
      <c r="ERG506" s="755"/>
      <c r="ERH506" s="755"/>
      <c r="ERI506" s="755"/>
      <c r="ERJ506" s="755"/>
      <c r="ERK506" s="755"/>
      <c r="ERL506" s="755"/>
      <c r="ERM506" s="755"/>
      <c r="ERN506" s="755"/>
      <c r="ERO506" s="755"/>
      <c r="ERP506" s="755"/>
      <c r="ERQ506" s="755"/>
      <c r="ERR506" s="755"/>
      <c r="ERS506" s="755"/>
      <c r="ERT506" s="755"/>
      <c r="ERU506" s="755"/>
      <c r="ERV506" s="755"/>
      <c r="ERW506" s="755"/>
      <c r="ERX506" s="755"/>
      <c r="ERY506" s="755"/>
      <c r="ERZ506" s="755"/>
      <c r="ESA506" s="755"/>
      <c r="ESB506" s="755"/>
      <c r="ESC506" s="755"/>
      <c r="ESD506" s="755"/>
      <c r="ESE506" s="755"/>
      <c r="ESF506" s="755"/>
      <c r="ESG506" s="755"/>
      <c r="ESH506" s="755"/>
      <c r="ESI506" s="755"/>
      <c r="ESJ506" s="755"/>
      <c r="ESK506" s="755"/>
      <c r="ESL506" s="755"/>
      <c r="ESM506" s="755"/>
      <c r="ESN506" s="755"/>
      <c r="ESO506" s="755"/>
      <c r="ESP506" s="755"/>
      <c r="ESQ506" s="755"/>
      <c r="ESR506" s="755"/>
      <c r="ESS506" s="755"/>
      <c r="EST506" s="755"/>
      <c r="ESU506" s="755"/>
      <c r="ESV506" s="755"/>
      <c r="ESW506" s="755"/>
      <c r="ESX506" s="755"/>
      <c r="ESY506" s="755"/>
      <c r="ESZ506" s="755"/>
      <c r="ETA506" s="755"/>
      <c r="ETB506" s="755"/>
      <c r="ETC506" s="755"/>
      <c r="ETD506" s="755"/>
      <c r="ETE506" s="755"/>
      <c r="ETF506" s="755"/>
      <c r="ETG506" s="755"/>
      <c r="ETH506" s="755"/>
      <c r="ETI506" s="755"/>
      <c r="ETJ506" s="755"/>
      <c r="ETK506" s="755"/>
      <c r="ETL506" s="755"/>
      <c r="ETM506" s="755"/>
      <c r="ETN506" s="755"/>
      <c r="ETO506" s="755"/>
      <c r="ETP506" s="755"/>
      <c r="ETQ506" s="755"/>
      <c r="ETR506" s="755"/>
      <c r="ETS506" s="755"/>
      <c r="ETT506" s="755"/>
      <c r="ETU506" s="755"/>
      <c r="ETV506" s="755"/>
      <c r="ETW506" s="755"/>
      <c r="ETX506" s="755"/>
      <c r="ETY506" s="755"/>
      <c r="ETZ506" s="755"/>
      <c r="EUA506" s="755"/>
      <c r="EUB506" s="755"/>
      <c r="EUC506" s="755"/>
      <c r="EUD506" s="755"/>
      <c r="EUE506" s="755"/>
      <c r="EUF506" s="755"/>
      <c r="EUG506" s="755"/>
      <c r="EUH506" s="755"/>
      <c r="EUI506" s="755"/>
      <c r="EUJ506" s="755"/>
      <c r="EUK506" s="755"/>
      <c r="EUL506" s="755"/>
      <c r="EUM506" s="755"/>
      <c r="EUN506" s="755"/>
      <c r="EUO506" s="755"/>
      <c r="EUP506" s="755"/>
      <c r="EUQ506" s="755"/>
      <c r="EUR506" s="755"/>
      <c r="EUS506" s="755"/>
      <c r="EUT506" s="755"/>
      <c r="EUU506" s="755"/>
      <c r="EUV506" s="755"/>
      <c r="EUW506" s="755"/>
      <c r="EUX506" s="755"/>
      <c r="EUY506" s="755"/>
      <c r="EUZ506" s="755"/>
      <c r="EVA506" s="755"/>
      <c r="EVB506" s="755"/>
      <c r="EVC506" s="755"/>
      <c r="EVD506" s="755"/>
      <c r="EVE506" s="755"/>
      <c r="EVF506" s="755"/>
      <c r="EVG506" s="755"/>
      <c r="EVH506" s="755"/>
      <c r="EVI506" s="755"/>
      <c r="EVJ506" s="755"/>
      <c r="EVK506" s="755"/>
      <c r="EVL506" s="755"/>
      <c r="EVM506" s="755"/>
      <c r="EVN506" s="755"/>
      <c r="EVO506" s="755"/>
      <c r="EVP506" s="755"/>
      <c r="EVQ506" s="755"/>
      <c r="EVR506" s="755"/>
      <c r="EVS506" s="755"/>
      <c r="EVT506" s="755"/>
      <c r="EVU506" s="755"/>
      <c r="EVV506" s="755"/>
      <c r="EVW506" s="755"/>
      <c r="EVX506" s="755"/>
      <c r="EVY506" s="755"/>
      <c r="EVZ506" s="755"/>
      <c r="EWA506" s="755"/>
      <c r="EWB506" s="755"/>
      <c r="EWC506" s="755"/>
      <c r="EWD506" s="755"/>
      <c r="EWE506" s="755"/>
      <c r="EWF506" s="755"/>
      <c r="EWG506" s="755"/>
      <c r="EWH506" s="755"/>
      <c r="EWI506" s="755"/>
      <c r="EWJ506" s="755"/>
      <c r="EWK506" s="755"/>
      <c r="EWL506" s="755"/>
      <c r="EWM506" s="755"/>
      <c r="EWN506" s="755"/>
      <c r="EWO506" s="755"/>
      <c r="EWP506" s="755"/>
      <c r="EWQ506" s="755"/>
      <c r="EWR506" s="755"/>
      <c r="EWS506" s="755"/>
      <c r="EWT506" s="755"/>
      <c r="EWU506" s="755"/>
      <c r="EWV506" s="755"/>
      <c r="EWW506" s="755"/>
      <c r="EWX506" s="755"/>
      <c r="EWY506" s="755"/>
      <c r="EWZ506" s="755"/>
      <c r="EXA506" s="755"/>
      <c r="EXB506" s="755"/>
      <c r="EXC506" s="755"/>
      <c r="EXD506" s="755"/>
      <c r="EXE506" s="755"/>
      <c r="EXF506" s="755"/>
      <c r="EXG506" s="755"/>
      <c r="EXH506" s="755"/>
      <c r="EXI506" s="755"/>
      <c r="EXJ506" s="755"/>
      <c r="EXK506" s="755"/>
      <c r="EXL506" s="755"/>
      <c r="EXM506" s="755"/>
      <c r="EXN506" s="755"/>
      <c r="EXO506" s="755"/>
      <c r="EXP506" s="755"/>
      <c r="EXQ506" s="755"/>
      <c r="EXR506" s="755"/>
      <c r="EXS506" s="755"/>
      <c r="EXT506" s="755"/>
      <c r="EXU506" s="755"/>
      <c r="EXV506" s="755"/>
      <c r="EXW506" s="755"/>
      <c r="EXX506" s="755"/>
      <c r="EXY506" s="755"/>
      <c r="EXZ506" s="755"/>
      <c r="EYA506" s="755"/>
      <c r="EYB506" s="755"/>
      <c r="EYC506" s="755"/>
      <c r="EYD506" s="755"/>
      <c r="EYE506" s="755"/>
      <c r="EYF506" s="755"/>
      <c r="EYG506" s="755"/>
      <c r="EYH506" s="755"/>
      <c r="EYI506" s="755"/>
      <c r="EYJ506" s="755"/>
      <c r="EYK506" s="755"/>
      <c r="EYL506" s="755"/>
      <c r="EYM506" s="755"/>
      <c r="EYN506" s="755"/>
      <c r="EYO506" s="755"/>
      <c r="EYP506" s="755"/>
      <c r="EYQ506" s="755"/>
      <c r="EYR506" s="755"/>
      <c r="EYS506" s="755"/>
      <c r="EYT506" s="755"/>
      <c r="EYU506" s="755"/>
      <c r="EYV506" s="755"/>
      <c r="EYW506" s="755"/>
      <c r="EYX506" s="755"/>
      <c r="EYY506" s="755"/>
      <c r="EYZ506" s="755"/>
      <c r="EZA506" s="755"/>
      <c r="EZB506" s="755"/>
      <c r="EZC506" s="755"/>
      <c r="EZD506" s="755"/>
      <c r="EZE506" s="755"/>
      <c r="EZF506" s="755"/>
      <c r="EZG506" s="755"/>
      <c r="EZH506" s="755"/>
      <c r="EZI506" s="755"/>
      <c r="EZJ506" s="755"/>
      <c r="EZK506" s="755"/>
      <c r="EZL506" s="755"/>
      <c r="EZM506" s="755"/>
      <c r="EZN506" s="755"/>
      <c r="EZO506" s="755"/>
      <c r="EZP506" s="755"/>
      <c r="EZQ506" s="755"/>
      <c r="EZR506" s="755"/>
      <c r="EZS506" s="755"/>
      <c r="EZT506" s="755"/>
      <c r="EZU506" s="755"/>
      <c r="EZV506" s="755"/>
      <c r="EZW506" s="755"/>
      <c r="EZX506" s="755"/>
      <c r="EZY506" s="755"/>
      <c r="EZZ506" s="755"/>
      <c r="FAA506" s="755"/>
      <c r="FAB506" s="755"/>
      <c r="FAC506" s="755"/>
      <c r="FAD506" s="755"/>
      <c r="FAE506" s="755"/>
      <c r="FAF506" s="755"/>
      <c r="FAG506" s="755"/>
      <c r="FAH506" s="755"/>
      <c r="FAI506" s="755"/>
      <c r="FAJ506" s="755"/>
      <c r="FAK506" s="755"/>
      <c r="FAL506" s="755"/>
      <c r="FAM506" s="755"/>
      <c r="FAN506" s="755"/>
      <c r="FAO506" s="755"/>
      <c r="FAP506" s="755"/>
      <c r="FAQ506" s="755"/>
      <c r="FAR506" s="755"/>
      <c r="FAS506" s="755"/>
      <c r="FAT506" s="755"/>
      <c r="FAU506" s="755"/>
      <c r="FAV506" s="755"/>
      <c r="FAW506" s="755"/>
      <c r="FAX506" s="755"/>
      <c r="FAY506" s="755"/>
      <c r="FAZ506" s="755"/>
      <c r="FBA506" s="755"/>
      <c r="FBB506" s="755"/>
      <c r="FBC506" s="755"/>
      <c r="FBD506" s="755"/>
      <c r="FBE506" s="755"/>
      <c r="FBF506" s="755"/>
      <c r="FBG506" s="755"/>
      <c r="FBH506" s="755"/>
      <c r="FBI506" s="755"/>
      <c r="FBJ506" s="755"/>
      <c r="FBK506" s="755"/>
      <c r="FBL506" s="755"/>
      <c r="FBM506" s="755"/>
      <c r="FBN506" s="755"/>
      <c r="FBO506" s="755"/>
      <c r="FBP506" s="755"/>
      <c r="FBQ506" s="755"/>
      <c r="FBR506" s="755"/>
      <c r="FBS506" s="755"/>
      <c r="FBT506" s="755"/>
      <c r="FBU506" s="755"/>
      <c r="FBV506" s="755"/>
      <c r="FBW506" s="755"/>
      <c r="FBX506" s="755"/>
      <c r="FBY506" s="755"/>
      <c r="FBZ506" s="755"/>
      <c r="FCA506" s="755"/>
      <c r="FCB506" s="755"/>
      <c r="FCC506" s="755"/>
      <c r="FCD506" s="755"/>
      <c r="FCE506" s="755"/>
      <c r="FCF506" s="755"/>
      <c r="FCG506" s="755"/>
      <c r="FCH506" s="755"/>
      <c r="FCI506" s="755"/>
      <c r="FCJ506" s="755"/>
      <c r="FCK506" s="755"/>
      <c r="FCL506" s="755"/>
      <c r="FCM506" s="755"/>
      <c r="FCN506" s="755"/>
      <c r="FCO506" s="755"/>
      <c r="FCP506" s="755"/>
      <c r="FCQ506" s="755"/>
      <c r="FCR506" s="755"/>
      <c r="FCS506" s="755"/>
      <c r="FCT506" s="755"/>
      <c r="FCU506" s="755"/>
      <c r="FCV506" s="755"/>
      <c r="FCW506" s="755"/>
      <c r="FCX506" s="755"/>
      <c r="FCY506" s="755"/>
      <c r="FCZ506" s="755"/>
      <c r="FDA506" s="755"/>
      <c r="FDB506" s="755"/>
      <c r="FDC506" s="755"/>
      <c r="FDD506" s="755"/>
      <c r="FDE506" s="755"/>
      <c r="FDF506" s="755"/>
      <c r="FDG506" s="755"/>
      <c r="FDH506" s="755"/>
      <c r="FDI506" s="755"/>
      <c r="FDJ506" s="755"/>
      <c r="FDK506" s="755"/>
      <c r="FDL506" s="755"/>
      <c r="FDM506" s="755"/>
      <c r="FDN506" s="755"/>
      <c r="FDO506" s="755"/>
      <c r="FDP506" s="755"/>
      <c r="FDQ506" s="755"/>
      <c r="FDR506" s="755"/>
      <c r="FDS506" s="755"/>
      <c r="FDT506" s="755"/>
      <c r="FDU506" s="755"/>
      <c r="FDV506" s="755"/>
      <c r="FDW506" s="755"/>
      <c r="FDX506" s="755"/>
      <c r="FDY506" s="755"/>
      <c r="FDZ506" s="755"/>
      <c r="FEA506" s="755"/>
      <c r="FEB506" s="755"/>
      <c r="FEC506" s="755"/>
      <c r="FED506" s="755"/>
      <c r="FEE506" s="755"/>
      <c r="FEF506" s="755"/>
      <c r="FEG506" s="755"/>
      <c r="FEH506" s="755"/>
      <c r="FEI506" s="755"/>
      <c r="FEJ506" s="755"/>
      <c r="FEK506" s="755"/>
      <c r="FEL506" s="755"/>
      <c r="FEM506" s="755"/>
      <c r="FEN506" s="755"/>
      <c r="FEO506" s="755"/>
      <c r="FEP506" s="755"/>
      <c r="FEQ506" s="755"/>
      <c r="FER506" s="755"/>
      <c r="FES506" s="755"/>
      <c r="FET506" s="755"/>
      <c r="FEU506" s="755"/>
      <c r="FEV506" s="755"/>
      <c r="FEW506" s="755"/>
      <c r="FEX506" s="755"/>
      <c r="FEY506" s="755"/>
      <c r="FEZ506" s="755"/>
      <c r="FFA506" s="755"/>
      <c r="FFB506" s="755"/>
      <c r="FFC506" s="755"/>
      <c r="FFD506" s="755"/>
      <c r="FFE506" s="755"/>
      <c r="FFF506" s="755"/>
      <c r="FFG506" s="755"/>
      <c r="FFH506" s="755"/>
      <c r="FFI506" s="755"/>
      <c r="FFJ506" s="755"/>
      <c r="FFK506" s="755"/>
      <c r="FFL506" s="755"/>
      <c r="FFM506" s="755"/>
      <c r="FFN506" s="755"/>
      <c r="FFO506" s="755"/>
      <c r="FFP506" s="755"/>
      <c r="FFQ506" s="755"/>
      <c r="FFR506" s="755"/>
      <c r="FFS506" s="755"/>
      <c r="FFT506" s="755"/>
      <c r="FFU506" s="755"/>
      <c r="FFV506" s="755"/>
      <c r="FFW506" s="755"/>
      <c r="FFX506" s="755"/>
      <c r="FFY506" s="755"/>
      <c r="FFZ506" s="755"/>
      <c r="FGA506" s="755"/>
      <c r="FGB506" s="755"/>
      <c r="FGC506" s="755"/>
      <c r="FGD506" s="755"/>
      <c r="FGE506" s="755"/>
      <c r="FGF506" s="755"/>
      <c r="FGG506" s="755"/>
      <c r="FGH506" s="755"/>
      <c r="FGI506" s="755"/>
      <c r="FGJ506" s="755"/>
      <c r="FGK506" s="755"/>
      <c r="FGL506" s="755"/>
      <c r="FGM506" s="755"/>
      <c r="FGN506" s="755"/>
      <c r="FGO506" s="755"/>
      <c r="FGP506" s="755"/>
      <c r="FGQ506" s="755"/>
      <c r="FGR506" s="755"/>
      <c r="FGS506" s="755"/>
      <c r="FGT506" s="755"/>
      <c r="FGU506" s="755"/>
      <c r="FGV506" s="755"/>
      <c r="FGW506" s="755"/>
      <c r="FGX506" s="755"/>
      <c r="FGY506" s="755"/>
      <c r="FGZ506" s="755"/>
      <c r="FHA506" s="755"/>
      <c r="FHB506" s="755"/>
      <c r="FHC506" s="755"/>
      <c r="FHD506" s="755"/>
      <c r="FHE506" s="755"/>
      <c r="FHF506" s="755"/>
      <c r="FHG506" s="755"/>
      <c r="FHH506" s="755"/>
      <c r="FHI506" s="755"/>
      <c r="FHJ506" s="755"/>
      <c r="FHK506" s="755"/>
      <c r="FHL506" s="755"/>
      <c r="FHM506" s="755"/>
      <c r="FHN506" s="755"/>
      <c r="FHO506" s="755"/>
      <c r="FHP506" s="755"/>
      <c r="FHQ506" s="755"/>
      <c r="FHR506" s="755"/>
      <c r="FHS506" s="755"/>
      <c r="FHT506" s="755"/>
      <c r="FHU506" s="755"/>
      <c r="FHV506" s="755"/>
      <c r="FHW506" s="755"/>
      <c r="FHX506" s="755"/>
      <c r="FHY506" s="755"/>
      <c r="FHZ506" s="755"/>
      <c r="FIA506" s="755"/>
      <c r="FIB506" s="755"/>
      <c r="FIC506" s="755"/>
      <c r="FID506" s="755"/>
      <c r="FIE506" s="755"/>
      <c r="FIF506" s="755"/>
      <c r="FIG506" s="755"/>
      <c r="FIH506" s="755"/>
      <c r="FII506" s="755"/>
      <c r="FIJ506" s="755"/>
      <c r="FIK506" s="755"/>
      <c r="FIL506" s="755"/>
      <c r="FIM506" s="755"/>
      <c r="FIN506" s="755"/>
      <c r="FIO506" s="755"/>
      <c r="FIP506" s="755"/>
      <c r="FIQ506" s="755"/>
      <c r="FIR506" s="755"/>
      <c r="FIS506" s="755"/>
      <c r="FIT506" s="755"/>
      <c r="FIU506" s="755"/>
      <c r="FIV506" s="755"/>
      <c r="FIW506" s="755"/>
      <c r="FIX506" s="755"/>
      <c r="FIY506" s="755"/>
      <c r="FIZ506" s="755"/>
      <c r="FJA506" s="755"/>
      <c r="FJB506" s="755"/>
      <c r="FJC506" s="755"/>
      <c r="FJD506" s="755"/>
      <c r="FJE506" s="755"/>
      <c r="FJF506" s="755"/>
      <c r="FJG506" s="755"/>
      <c r="FJH506" s="755"/>
      <c r="FJI506" s="755"/>
      <c r="FJJ506" s="755"/>
      <c r="FJK506" s="755"/>
      <c r="FJL506" s="755"/>
      <c r="FJM506" s="755"/>
      <c r="FJN506" s="755"/>
      <c r="FJO506" s="755"/>
      <c r="FJP506" s="755"/>
      <c r="FJQ506" s="755"/>
      <c r="FJR506" s="755"/>
      <c r="FJS506" s="755"/>
      <c r="FJT506" s="755"/>
      <c r="FJU506" s="755"/>
      <c r="FJV506" s="755"/>
      <c r="FJW506" s="755"/>
      <c r="FJX506" s="755"/>
      <c r="FJY506" s="755"/>
      <c r="FJZ506" s="755"/>
      <c r="FKA506" s="755"/>
      <c r="FKB506" s="755"/>
      <c r="FKC506" s="755"/>
      <c r="FKD506" s="755"/>
      <c r="FKE506" s="755"/>
      <c r="FKF506" s="755"/>
      <c r="FKG506" s="755"/>
      <c r="FKH506" s="755"/>
      <c r="FKI506" s="755"/>
      <c r="FKJ506" s="755"/>
      <c r="FKK506" s="755"/>
      <c r="FKL506" s="755"/>
      <c r="FKM506" s="755"/>
      <c r="FKN506" s="755"/>
      <c r="FKO506" s="755"/>
      <c r="FKP506" s="755"/>
      <c r="FKQ506" s="755"/>
      <c r="FKR506" s="755"/>
      <c r="FKS506" s="755"/>
      <c r="FKT506" s="755"/>
      <c r="FKU506" s="755"/>
      <c r="FKV506" s="755"/>
      <c r="FKW506" s="755"/>
      <c r="FKX506" s="755"/>
      <c r="FKY506" s="755"/>
      <c r="FKZ506" s="755"/>
      <c r="FLA506" s="755"/>
      <c r="FLB506" s="755"/>
      <c r="FLC506" s="755"/>
      <c r="FLD506" s="755"/>
      <c r="FLE506" s="755"/>
      <c r="FLF506" s="755"/>
      <c r="FLG506" s="755"/>
      <c r="FLH506" s="755"/>
      <c r="FLI506" s="755"/>
      <c r="FLJ506" s="755"/>
      <c r="FLK506" s="755"/>
      <c r="FLL506" s="755"/>
      <c r="FLM506" s="755"/>
      <c r="FLN506" s="755"/>
      <c r="FLO506" s="755"/>
      <c r="FLP506" s="755"/>
      <c r="FLQ506" s="755"/>
      <c r="FLR506" s="755"/>
      <c r="FLS506" s="755"/>
      <c r="FLT506" s="755"/>
      <c r="FLU506" s="755"/>
      <c r="FLV506" s="755"/>
      <c r="FLW506" s="755"/>
      <c r="FLX506" s="755"/>
      <c r="FLY506" s="755"/>
      <c r="FLZ506" s="755"/>
      <c r="FMA506" s="755"/>
      <c r="FMB506" s="755"/>
      <c r="FMC506" s="755"/>
      <c r="FMD506" s="755"/>
      <c r="FME506" s="755"/>
      <c r="FMF506" s="755"/>
      <c r="FMG506" s="755"/>
      <c r="FMH506" s="755"/>
      <c r="FMI506" s="755"/>
      <c r="FMJ506" s="755"/>
      <c r="FMK506" s="755"/>
      <c r="FML506" s="755"/>
      <c r="FMM506" s="755"/>
      <c r="FMN506" s="755"/>
      <c r="FMO506" s="755"/>
      <c r="FMP506" s="755"/>
      <c r="FMQ506" s="755"/>
      <c r="FMR506" s="755"/>
      <c r="FMS506" s="755"/>
      <c r="FMT506" s="755"/>
      <c r="FMU506" s="755"/>
      <c r="FMV506" s="755"/>
      <c r="FMW506" s="755"/>
      <c r="FMX506" s="755"/>
      <c r="FMY506" s="755"/>
      <c r="FMZ506" s="755"/>
      <c r="FNA506" s="755"/>
      <c r="FNB506" s="755"/>
      <c r="FNC506" s="755"/>
      <c r="FND506" s="755"/>
      <c r="FNE506" s="755"/>
      <c r="FNF506" s="755"/>
      <c r="FNG506" s="755"/>
      <c r="FNH506" s="755"/>
      <c r="FNI506" s="755"/>
      <c r="FNJ506" s="755"/>
      <c r="FNK506" s="755"/>
      <c r="FNL506" s="755"/>
      <c r="FNM506" s="755"/>
      <c r="FNN506" s="755"/>
      <c r="FNO506" s="755"/>
      <c r="FNP506" s="755"/>
      <c r="FNQ506" s="755"/>
      <c r="FNR506" s="755"/>
      <c r="FNS506" s="755"/>
      <c r="FNT506" s="755"/>
      <c r="FNU506" s="755"/>
      <c r="FNV506" s="755"/>
      <c r="FNW506" s="755"/>
      <c r="FNX506" s="755"/>
      <c r="FNY506" s="755"/>
      <c r="FNZ506" s="755"/>
      <c r="FOA506" s="755"/>
      <c r="FOB506" s="755"/>
      <c r="FOC506" s="755"/>
      <c r="FOD506" s="755"/>
      <c r="FOE506" s="755"/>
      <c r="FOF506" s="755"/>
      <c r="FOG506" s="755"/>
      <c r="FOH506" s="755"/>
      <c r="FOI506" s="755"/>
      <c r="FOJ506" s="755"/>
      <c r="FOK506" s="755"/>
      <c r="FOL506" s="755"/>
      <c r="FOM506" s="755"/>
      <c r="FON506" s="755"/>
      <c r="FOO506" s="755"/>
      <c r="FOP506" s="755"/>
      <c r="FOQ506" s="755"/>
      <c r="FOR506" s="755"/>
      <c r="FOS506" s="755"/>
      <c r="FOT506" s="755"/>
      <c r="FOU506" s="755"/>
      <c r="FOV506" s="755"/>
      <c r="FOW506" s="755"/>
      <c r="FOX506" s="755"/>
      <c r="FOY506" s="755"/>
      <c r="FOZ506" s="755"/>
      <c r="FPA506" s="755"/>
      <c r="FPB506" s="755"/>
      <c r="FPC506" s="755"/>
      <c r="FPD506" s="755"/>
      <c r="FPE506" s="755"/>
      <c r="FPF506" s="755"/>
      <c r="FPG506" s="755"/>
      <c r="FPH506" s="755"/>
      <c r="FPI506" s="755"/>
      <c r="FPJ506" s="755"/>
      <c r="FPK506" s="755"/>
      <c r="FPL506" s="755"/>
      <c r="FPM506" s="755"/>
      <c r="FPN506" s="755"/>
      <c r="FPO506" s="755"/>
      <c r="FPP506" s="755"/>
      <c r="FPQ506" s="755"/>
      <c r="FPR506" s="755"/>
      <c r="FPS506" s="755"/>
      <c r="FPT506" s="755"/>
      <c r="FPU506" s="755"/>
      <c r="FPV506" s="755"/>
      <c r="FPW506" s="755"/>
      <c r="FPX506" s="755"/>
      <c r="FPY506" s="755"/>
      <c r="FPZ506" s="755"/>
      <c r="FQA506" s="755"/>
      <c r="FQB506" s="755"/>
      <c r="FQC506" s="755"/>
      <c r="FQD506" s="755"/>
      <c r="FQE506" s="755"/>
      <c r="FQF506" s="755"/>
      <c r="FQG506" s="755"/>
      <c r="FQH506" s="755"/>
      <c r="FQI506" s="755"/>
      <c r="FQJ506" s="755"/>
      <c r="FQK506" s="755"/>
      <c r="FQL506" s="755"/>
      <c r="FQM506" s="755"/>
      <c r="FQN506" s="755"/>
      <c r="FQO506" s="755"/>
      <c r="FQP506" s="755"/>
      <c r="FQQ506" s="755"/>
      <c r="FQR506" s="755"/>
      <c r="FQS506" s="755"/>
      <c r="FQT506" s="755"/>
      <c r="FQU506" s="755"/>
      <c r="FQV506" s="755"/>
      <c r="FQW506" s="755"/>
      <c r="FQX506" s="755"/>
      <c r="FQY506" s="755"/>
      <c r="FQZ506" s="755"/>
      <c r="FRA506" s="755"/>
      <c r="FRB506" s="755"/>
      <c r="FRC506" s="755"/>
      <c r="FRD506" s="755"/>
      <c r="FRE506" s="755"/>
      <c r="FRF506" s="755"/>
      <c r="FRG506" s="755"/>
      <c r="FRH506" s="755"/>
      <c r="FRI506" s="755"/>
      <c r="FRJ506" s="755"/>
      <c r="FRK506" s="755"/>
      <c r="FRL506" s="755"/>
      <c r="FRM506" s="755"/>
      <c r="FRN506" s="755"/>
      <c r="FRO506" s="755"/>
      <c r="FRP506" s="755"/>
      <c r="FRQ506" s="755"/>
      <c r="FRR506" s="755"/>
      <c r="FRS506" s="755"/>
      <c r="FRT506" s="755"/>
      <c r="FRU506" s="755"/>
      <c r="FRV506" s="755"/>
      <c r="FRW506" s="755"/>
      <c r="FRX506" s="755"/>
      <c r="FRY506" s="755"/>
      <c r="FRZ506" s="755"/>
      <c r="FSA506" s="755"/>
      <c r="FSB506" s="755"/>
      <c r="FSC506" s="755"/>
      <c r="FSD506" s="755"/>
      <c r="FSE506" s="755"/>
      <c r="FSF506" s="755"/>
      <c r="FSG506" s="755"/>
      <c r="FSH506" s="755"/>
      <c r="FSI506" s="755"/>
      <c r="FSJ506" s="755"/>
      <c r="FSK506" s="755"/>
      <c r="FSL506" s="755"/>
      <c r="FSM506" s="755"/>
      <c r="FSN506" s="755"/>
      <c r="FSO506" s="755"/>
      <c r="FSP506" s="755"/>
      <c r="FSQ506" s="755"/>
      <c r="FSR506" s="755"/>
      <c r="FSS506" s="755"/>
      <c r="FST506" s="755"/>
      <c r="FSU506" s="755"/>
      <c r="FSV506" s="755"/>
      <c r="FSW506" s="755"/>
      <c r="FSX506" s="755"/>
      <c r="FSY506" s="755"/>
      <c r="FSZ506" s="755"/>
      <c r="FTA506" s="755"/>
      <c r="FTB506" s="755"/>
      <c r="FTC506" s="755"/>
      <c r="FTD506" s="755"/>
      <c r="FTE506" s="755"/>
      <c r="FTF506" s="755"/>
      <c r="FTG506" s="755"/>
      <c r="FTH506" s="755"/>
      <c r="FTI506" s="755"/>
      <c r="FTJ506" s="755"/>
      <c r="FTK506" s="755"/>
      <c r="FTL506" s="755"/>
      <c r="FTM506" s="755"/>
      <c r="FTN506" s="755"/>
      <c r="FTO506" s="755"/>
      <c r="FTP506" s="755"/>
      <c r="FTQ506" s="755"/>
      <c r="FTR506" s="755"/>
      <c r="FTS506" s="755"/>
      <c r="FTT506" s="755"/>
      <c r="FTU506" s="755"/>
      <c r="FTV506" s="755"/>
      <c r="FTW506" s="755"/>
      <c r="FTX506" s="755"/>
      <c r="FTY506" s="755"/>
      <c r="FTZ506" s="755"/>
      <c r="FUA506" s="755"/>
      <c r="FUB506" s="755"/>
      <c r="FUC506" s="755"/>
      <c r="FUD506" s="755"/>
      <c r="FUE506" s="755"/>
      <c r="FUF506" s="755"/>
      <c r="FUG506" s="755"/>
      <c r="FUH506" s="755"/>
      <c r="FUI506" s="755"/>
      <c r="FUJ506" s="755"/>
      <c r="FUK506" s="755"/>
      <c r="FUL506" s="755"/>
      <c r="FUM506" s="755"/>
      <c r="FUN506" s="755"/>
      <c r="FUO506" s="755"/>
      <c r="FUP506" s="755"/>
      <c r="FUQ506" s="755"/>
      <c r="FUR506" s="755"/>
      <c r="FUS506" s="755"/>
      <c r="FUT506" s="755"/>
      <c r="FUU506" s="755"/>
      <c r="FUV506" s="755"/>
      <c r="FUW506" s="755"/>
      <c r="FUX506" s="755"/>
      <c r="FUY506" s="755"/>
      <c r="FUZ506" s="755"/>
      <c r="FVA506" s="755"/>
      <c r="FVB506" s="755"/>
      <c r="FVC506" s="755"/>
      <c r="FVD506" s="755"/>
      <c r="FVE506" s="755"/>
      <c r="FVF506" s="755"/>
      <c r="FVG506" s="755"/>
      <c r="FVH506" s="755"/>
      <c r="FVI506" s="755"/>
      <c r="FVJ506" s="755"/>
      <c r="FVK506" s="755"/>
      <c r="FVL506" s="755"/>
      <c r="FVM506" s="755"/>
      <c r="FVN506" s="755"/>
      <c r="FVO506" s="755"/>
      <c r="FVP506" s="755"/>
      <c r="FVQ506" s="755"/>
      <c r="FVR506" s="755"/>
      <c r="FVS506" s="755"/>
      <c r="FVT506" s="755"/>
      <c r="FVU506" s="755"/>
      <c r="FVV506" s="755"/>
      <c r="FVW506" s="755"/>
      <c r="FVX506" s="755"/>
      <c r="FVY506" s="755"/>
      <c r="FVZ506" s="755"/>
      <c r="FWA506" s="755"/>
      <c r="FWB506" s="755"/>
      <c r="FWC506" s="755"/>
      <c r="FWD506" s="755"/>
      <c r="FWE506" s="755"/>
      <c r="FWF506" s="755"/>
      <c r="FWG506" s="755"/>
      <c r="FWH506" s="755"/>
      <c r="FWI506" s="755"/>
      <c r="FWJ506" s="755"/>
      <c r="FWK506" s="755"/>
      <c r="FWL506" s="755"/>
      <c r="FWM506" s="755"/>
      <c r="FWN506" s="755"/>
      <c r="FWO506" s="755"/>
      <c r="FWP506" s="755"/>
      <c r="FWQ506" s="755"/>
      <c r="FWR506" s="755"/>
      <c r="FWS506" s="755"/>
      <c r="FWT506" s="755"/>
      <c r="FWU506" s="755"/>
      <c r="FWV506" s="755"/>
      <c r="FWW506" s="755"/>
      <c r="FWX506" s="755"/>
      <c r="FWY506" s="755"/>
      <c r="FWZ506" s="755"/>
      <c r="FXA506" s="755"/>
      <c r="FXB506" s="755"/>
      <c r="FXC506" s="755"/>
      <c r="FXD506" s="755"/>
      <c r="FXE506" s="755"/>
      <c r="FXF506" s="755"/>
      <c r="FXG506" s="755"/>
      <c r="FXH506" s="755"/>
      <c r="FXI506" s="755"/>
      <c r="FXJ506" s="755"/>
      <c r="FXK506" s="755"/>
      <c r="FXL506" s="755"/>
      <c r="FXM506" s="755"/>
      <c r="FXN506" s="755"/>
      <c r="FXO506" s="755"/>
      <c r="FXP506" s="755"/>
      <c r="FXQ506" s="755"/>
      <c r="FXR506" s="755"/>
      <c r="FXS506" s="755"/>
      <c r="FXT506" s="755"/>
      <c r="FXU506" s="755"/>
      <c r="FXV506" s="755"/>
      <c r="FXW506" s="755"/>
      <c r="FXX506" s="755"/>
      <c r="FXY506" s="755"/>
      <c r="FXZ506" s="755"/>
      <c r="FYA506" s="755"/>
      <c r="FYB506" s="755"/>
      <c r="FYC506" s="755"/>
      <c r="FYD506" s="755"/>
      <c r="FYE506" s="755"/>
      <c r="FYF506" s="755"/>
      <c r="FYG506" s="755"/>
      <c r="FYH506" s="755"/>
      <c r="FYI506" s="755"/>
      <c r="FYJ506" s="755"/>
      <c r="FYK506" s="755"/>
      <c r="FYL506" s="755"/>
      <c r="FYM506" s="755"/>
      <c r="FYN506" s="755"/>
      <c r="FYO506" s="755"/>
      <c r="FYP506" s="755"/>
      <c r="FYQ506" s="755"/>
      <c r="FYR506" s="755"/>
      <c r="FYS506" s="755"/>
      <c r="FYT506" s="755"/>
      <c r="FYU506" s="755"/>
      <c r="FYV506" s="755"/>
      <c r="FYW506" s="755"/>
      <c r="FYX506" s="755"/>
      <c r="FYY506" s="755"/>
      <c r="FYZ506" s="755"/>
      <c r="FZA506" s="755"/>
      <c r="FZB506" s="755"/>
      <c r="FZC506" s="755"/>
      <c r="FZD506" s="755"/>
      <c r="FZE506" s="755"/>
      <c r="FZF506" s="755"/>
      <c r="FZG506" s="755"/>
      <c r="FZH506" s="755"/>
      <c r="FZI506" s="755"/>
      <c r="FZJ506" s="755"/>
      <c r="FZK506" s="755"/>
      <c r="FZL506" s="755"/>
      <c r="FZM506" s="755"/>
      <c r="FZN506" s="755"/>
      <c r="FZO506" s="755"/>
      <c r="FZP506" s="755"/>
      <c r="FZQ506" s="755"/>
      <c r="FZR506" s="755"/>
      <c r="FZS506" s="755"/>
      <c r="FZT506" s="755"/>
      <c r="FZU506" s="755"/>
      <c r="FZV506" s="755"/>
      <c r="FZW506" s="755"/>
      <c r="FZX506" s="755"/>
      <c r="FZY506" s="755"/>
      <c r="FZZ506" s="755"/>
      <c r="GAA506" s="755"/>
      <c r="GAB506" s="755"/>
      <c r="GAC506" s="755"/>
      <c r="GAD506" s="755"/>
      <c r="GAE506" s="755"/>
      <c r="GAF506" s="755"/>
      <c r="GAG506" s="755"/>
      <c r="GAH506" s="755"/>
      <c r="GAI506" s="755"/>
      <c r="GAJ506" s="755"/>
      <c r="GAK506" s="755"/>
      <c r="GAL506" s="755"/>
      <c r="GAM506" s="755"/>
      <c r="GAN506" s="755"/>
      <c r="GAO506" s="755"/>
      <c r="GAP506" s="755"/>
      <c r="GAQ506" s="755"/>
      <c r="GAR506" s="755"/>
      <c r="GAS506" s="755"/>
      <c r="GAT506" s="755"/>
      <c r="GAU506" s="755"/>
      <c r="GAV506" s="755"/>
      <c r="GAW506" s="755"/>
      <c r="GAX506" s="755"/>
      <c r="GAY506" s="755"/>
      <c r="GAZ506" s="755"/>
      <c r="GBA506" s="755"/>
      <c r="GBB506" s="755"/>
      <c r="GBC506" s="755"/>
      <c r="GBD506" s="755"/>
      <c r="GBE506" s="755"/>
      <c r="GBF506" s="755"/>
      <c r="GBG506" s="755"/>
      <c r="GBH506" s="755"/>
      <c r="GBI506" s="755"/>
      <c r="GBJ506" s="755"/>
      <c r="GBK506" s="755"/>
      <c r="GBL506" s="755"/>
      <c r="GBM506" s="755"/>
      <c r="GBN506" s="755"/>
      <c r="GBO506" s="755"/>
      <c r="GBP506" s="755"/>
      <c r="GBQ506" s="755"/>
      <c r="GBR506" s="755"/>
      <c r="GBS506" s="755"/>
      <c r="GBT506" s="755"/>
      <c r="GBU506" s="755"/>
      <c r="GBV506" s="755"/>
      <c r="GBW506" s="755"/>
      <c r="GBX506" s="755"/>
      <c r="GBY506" s="755"/>
      <c r="GBZ506" s="755"/>
      <c r="GCA506" s="755"/>
      <c r="GCB506" s="755"/>
      <c r="GCC506" s="755"/>
      <c r="GCD506" s="755"/>
      <c r="GCE506" s="755"/>
      <c r="GCF506" s="755"/>
      <c r="GCG506" s="755"/>
      <c r="GCH506" s="755"/>
      <c r="GCI506" s="755"/>
      <c r="GCJ506" s="755"/>
      <c r="GCK506" s="755"/>
      <c r="GCL506" s="755"/>
      <c r="GCM506" s="755"/>
      <c r="GCN506" s="755"/>
      <c r="GCO506" s="755"/>
      <c r="GCP506" s="755"/>
      <c r="GCQ506" s="755"/>
      <c r="GCR506" s="755"/>
      <c r="GCS506" s="755"/>
      <c r="GCT506" s="755"/>
      <c r="GCU506" s="755"/>
      <c r="GCV506" s="755"/>
      <c r="GCW506" s="755"/>
      <c r="GCX506" s="755"/>
      <c r="GCY506" s="755"/>
      <c r="GCZ506" s="755"/>
      <c r="GDA506" s="755"/>
      <c r="GDB506" s="755"/>
      <c r="GDC506" s="755"/>
      <c r="GDD506" s="755"/>
      <c r="GDE506" s="755"/>
      <c r="GDF506" s="755"/>
      <c r="GDG506" s="755"/>
      <c r="GDH506" s="755"/>
      <c r="GDI506" s="755"/>
      <c r="GDJ506" s="755"/>
      <c r="GDK506" s="755"/>
      <c r="GDL506" s="755"/>
      <c r="GDM506" s="755"/>
      <c r="GDN506" s="755"/>
      <c r="GDO506" s="755"/>
      <c r="GDP506" s="755"/>
      <c r="GDQ506" s="755"/>
      <c r="GDR506" s="755"/>
      <c r="GDS506" s="755"/>
      <c r="GDT506" s="755"/>
      <c r="GDU506" s="755"/>
      <c r="GDV506" s="755"/>
      <c r="GDW506" s="755"/>
      <c r="GDX506" s="755"/>
      <c r="GDY506" s="755"/>
      <c r="GDZ506" s="755"/>
      <c r="GEA506" s="755"/>
      <c r="GEB506" s="755"/>
      <c r="GEC506" s="755"/>
      <c r="GED506" s="755"/>
      <c r="GEE506" s="755"/>
      <c r="GEF506" s="755"/>
      <c r="GEG506" s="755"/>
      <c r="GEH506" s="755"/>
      <c r="GEI506" s="755"/>
      <c r="GEJ506" s="755"/>
      <c r="GEK506" s="755"/>
      <c r="GEL506" s="755"/>
      <c r="GEM506" s="755"/>
      <c r="GEN506" s="755"/>
      <c r="GEO506" s="755"/>
      <c r="GEP506" s="755"/>
      <c r="GEQ506" s="755"/>
      <c r="GER506" s="755"/>
      <c r="GES506" s="755"/>
      <c r="GET506" s="755"/>
      <c r="GEU506" s="755"/>
      <c r="GEV506" s="755"/>
      <c r="GEW506" s="755"/>
      <c r="GEX506" s="755"/>
      <c r="GEY506" s="755"/>
      <c r="GEZ506" s="755"/>
      <c r="GFA506" s="755"/>
      <c r="GFB506" s="755"/>
      <c r="GFC506" s="755"/>
      <c r="GFD506" s="755"/>
      <c r="GFE506" s="755"/>
      <c r="GFF506" s="755"/>
      <c r="GFG506" s="755"/>
      <c r="GFH506" s="755"/>
      <c r="GFI506" s="755"/>
      <c r="GFJ506" s="755"/>
      <c r="GFK506" s="755"/>
      <c r="GFL506" s="755"/>
      <c r="GFM506" s="755"/>
      <c r="GFN506" s="755"/>
      <c r="GFO506" s="755"/>
      <c r="GFP506" s="755"/>
      <c r="GFQ506" s="755"/>
      <c r="GFR506" s="755"/>
      <c r="GFS506" s="755"/>
      <c r="GFT506" s="755"/>
      <c r="GFU506" s="755"/>
      <c r="GFV506" s="755"/>
      <c r="GFW506" s="755"/>
      <c r="GFX506" s="755"/>
      <c r="GFY506" s="755"/>
      <c r="GFZ506" s="755"/>
      <c r="GGA506" s="755"/>
      <c r="GGB506" s="755"/>
      <c r="GGC506" s="755"/>
      <c r="GGD506" s="755"/>
      <c r="GGE506" s="755"/>
      <c r="GGF506" s="755"/>
      <c r="GGG506" s="755"/>
      <c r="GGH506" s="755"/>
      <c r="GGI506" s="755"/>
      <c r="GGJ506" s="755"/>
      <c r="GGK506" s="755"/>
      <c r="GGL506" s="755"/>
      <c r="GGM506" s="755"/>
      <c r="GGN506" s="755"/>
      <c r="GGO506" s="755"/>
      <c r="GGP506" s="755"/>
      <c r="GGQ506" s="755"/>
      <c r="GGR506" s="755"/>
      <c r="GGS506" s="755"/>
      <c r="GGT506" s="755"/>
      <c r="GGU506" s="755"/>
      <c r="GGV506" s="755"/>
      <c r="GGW506" s="755"/>
      <c r="GGX506" s="755"/>
      <c r="GGY506" s="755"/>
      <c r="GGZ506" s="755"/>
      <c r="GHA506" s="755"/>
      <c r="GHB506" s="755"/>
      <c r="GHC506" s="755"/>
      <c r="GHD506" s="755"/>
      <c r="GHE506" s="755"/>
      <c r="GHF506" s="755"/>
      <c r="GHG506" s="755"/>
      <c r="GHH506" s="755"/>
      <c r="GHI506" s="755"/>
      <c r="GHJ506" s="755"/>
      <c r="GHK506" s="755"/>
      <c r="GHL506" s="755"/>
      <c r="GHM506" s="755"/>
      <c r="GHN506" s="755"/>
      <c r="GHO506" s="755"/>
      <c r="GHP506" s="755"/>
      <c r="GHQ506" s="755"/>
      <c r="GHR506" s="755"/>
      <c r="GHS506" s="755"/>
      <c r="GHT506" s="755"/>
      <c r="GHU506" s="755"/>
      <c r="GHV506" s="755"/>
      <c r="GHW506" s="755"/>
      <c r="GHX506" s="755"/>
      <c r="GHY506" s="755"/>
      <c r="GHZ506" s="755"/>
      <c r="GIA506" s="755"/>
      <c r="GIB506" s="755"/>
      <c r="GIC506" s="755"/>
      <c r="GID506" s="755"/>
      <c r="GIE506" s="755"/>
      <c r="GIF506" s="755"/>
      <c r="GIG506" s="755"/>
      <c r="GIH506" s="755"/>
      <c r="GII506" s="755"/>
      <c r="GIJ506" s="755"/>
      <c r="GIK506" s="755"/>
      <c r="GIL506" s="755"/>
      <c r="GIM506" s="755"/>
      <c r="GIN506" s="755"/>
      <c r="GIO506" s="755"/>
      <c r="GIP506" s="755"/>
      <c r="GIQ506" s="755"/>
      <c r="GIR506" s="755"/>
      <c r="GIS506" s="755"/>
      <c r="GIT506" s="755"/>
      <c r="GIU506" s="755"/>
      <c r="GIV506" s="755"/>
      <c r="GIW506" s="755"/>
      <c r="GIX506" s="755"/>
      <c r="GIY506" s="755"/>
      <c r="GIZ506" s="755"/>
      <c r="GJA506" s="755"/>
      <c r="GJB506" s="755"/>
      <c r="GJC506" s="755"/>
      <c r="GJD506" s="755"/>
      <c r="GJE506" s="755"/>
      <c r="GJF506" s="755"/>
      <c r="GJG506" s="755"/>
      <c r="GJH506" s="755"/>
      <c r="GJI506" s="755"/>
      <c r="GJJ506" s="755"/>
      <c r="GJK506" s="755"/>
      <c r="GJL506" s="755"/>
      <c r="GJM506" s="755"/>
      <c r="GJN506" s="755"/>
      <c r="GJO506" s="755"/>
      <c r="GJP506" s="755"/>
      <c r="GJQ506" s="755"/>
      <c r="GJR506" s="755"/>
      <c r="GJS506" s="755"/>
      <c r="GJT506" s="755"/>
      <c r="GJU506" s="755"/>
      <c r="GJV506" s="755"/>
      <c r="GJW506" s="755"/>
      <c r="GJX506" s="755"/>
      <c r="GJY506" s="755"/>
      <c r="GJZ506" s="755"/>
      <c r="GKA506" s="755"/>
      <c r="GKB506" s="755"/>
      <c r="GKC506" s="755"/>
      <c r="GKD506" s="755"/>
      <c r="GKE506" s="755"/>
      <c r="GKF506" s="755"/>
      <c r="GKG506" s="755"/>
      <c r="GKH506" s="755"/>
      <c r="GKI506" s="755"/>
      <c r="GKJ506" s="755"/>
      <c r="GKK506" s="755"/>
      <c r="GKL506" s="755"/>
      <c r="GKM506" s="755"/>
      <c r="GKN506" s="755"/>
      <c r="GKO506" s="755"/>
      <c r="GKP506" s="755"/>
      <c r="GKQ506" s="755"/>
      <c r="GKR506" s="755"/>
      <c r="GKS506" s="755"/>
      <c r="GKT506" s="755"/>
      <c r="GKU506" s="755"/>
      <c r="GKV506" s="755"/>
      <c r="GKW506" s="755"/>
      <c r="GKX506" s="755"/>
      <c r="GKY506" s="755"/>
      <c r="GKZ506" s="755"/>
      <c r="GLA506" s="755"/>
      <c r="GLB506" s="755"/>
      <c r="GLC506" s="755"/>
      <c r="GLD506" s="755"/>
      <c r="GLE506" s="755"/>
      <c r="GLF506" s="755"/>
      <c r="GLG506" s="755"/>
      <c r="GLH506" s="755"/>
      <c r="GLI506" s="755"/>
      <c r="GLJ506" s="755"/>
      <c r="GLK506" s="755"/>
      <c r="GLL506" s="755"/>
      <c r="GLM506" s="755"/>
      <c r="GLN506" s="755"/>
      <c r="GLO506" s="755"/>
      <c r="GLP506" s="755"/>
      <c r="GLQ506" s="755"/>
      <c r="GLR506" s="755"/>
      <c r="GLS506" s="755"/>
      <c r="GLT506" s="755"/>
      <c r="GLU506" s="755"/>
      <c r="GLV506" s="755"/>
      <c r="GLW506" s="755"/>
      <c r="GLX506" s="755"/>
      <c r="GLY506" s="755"/>
      <c r="GLZ506" s="755"/>
      <c r="GMA506" s="755"/>
      <c r="GMB506" s="755"/>
      <c r="GMC506" s="755"/>
      <c r="GMD506" s="755"/>
      <c r="GME506" s="755"/>
      <c r="GMF506" s="755"/>
      <c r="GMG506" s="755"/>
      <c r="GMH506" s="755"/>
      <c r="GMI506" s="755"/>
      <c r="GMJ506" s="755"/>
      <c r="GMK506" s="755"/>
      <c r="GML506" s="755"/>
      <c r="GMM506" s="755"/>
      <c r="GMN506" s="755"/>
      <c r="GMO506" s="755"/>
      <c r="GMP506" s="755"/>
      <c r="GMQ506" s="755"/>
      <c r="GMR506" s="755"/>
      <c r="GMS506" s="755"/>
      <c r="GMT506" s="755"/>
      <c r="GMU506" s="755"/>
      <c r="GMV506" s="755"/>
      <c r="GMW506" s="755"/>
      <c r="GMX506" s="755"/>
      <c r="GMY506" s="755"/>
      <c r="GMZ506" s="755"/>
      <c r="GNA506" s="755"/>
      <c r="GNB506" s="755"/>
      <c r="GNC506" s="755"/>
      <c r="GND506" s="755"/>
      <c r="GNE506" s="755"/>
      <c r="GNF506" s="755"/>
      <c r="GNG506" s="755"/>
      <c r="GNH506" s="755"/>
      <c r="GNI506" s="755"/>
      <c r="GNJ506" s="755"/>
      <c r="GNK506" s="755"/>
      <c r="GNL506" s="755"/>
      <c r="GNM506" s="755"/>
      <c r="GNN506" s="755"/>
      <c r="GNO506" s="755"/>
      <c r="GNP506" s="755"/>
      <c r="GNQ506" s="755"/>
      <c r="GNR506" s="755"/>
      <c r="GNS506" s="755"/>
      <c r="GNT506" s="755"/>
      <c r="GNU506" s="755"/>
      <c r="GNV506" s="755"/>
      <c r="GNW506" s="755"/>
      <c r="GNX506" s="755"/>
      <c r="GNY506" s="755"/>
      <c r="GNZ506" s="755"/>
      <c r="GOA506" s="755"/>
      <c r="GOB506" s="755"/>
      <c r="GOC506" s="755"/>
      <c r="GOD506" s="755"/>
      <c r="GOE506" s="755"/>
      <c r="GOF506" s="755"/>
      <c r="GOG506" s="755"/>
      <c r="GOH506" s="755"/>
      <c r="GOI506" s="755"/>
      <c r="GOJ506" s="755"/>
      <c r="GOK506" s="755"/>
      <c r="GOL506" s="755"/>
      <c r="GOM506" s="755"/>
      <c r="GON506" s="755"/>
      <c r="GOO506" s="755"/>
      <c r="GOP506" s="755"/>
      <c r="GOQ506" s="755"/>
      <c r="GOR506" s="755"/>
      <c r="GOS506" s="755"/>
      <c r="GOT506" s="755"/>
      <c r="GOU506" s="755"/>
      <c r="GOV506" s="755"/>
      <c r="GOW506" s="755"/>
      <c r="GOX506" s="755"/>
      <c r="GOY506" s="755"/>
      <c r="GOZ506" s="755"/>
      <c r="GPA506" s="755"/>
      <c r="GPB506" s="755"/>
      <c r="GPC506" s="755"/>
      <c r="GPD506" s="755"/>
      <c r="GPE506" s="755"/>
      <c r="GPF506" s="755"/>
      <c r="GPG506" s="755"/>
      <c r="GPH506" s="755"/>
      <c r="GPI506" s="755"/>
      <c r="GPJ506" s="755"/>
      <c r="GPK506" s="755"/>
      <c r="GPL506" s="755"/>
      <c r="GPM506" s="755"/>
      <c r="GPN506" s="755"/>
      <c r="GPO506" s="755"/>
      <c r="GPP506" s="755"/>
      <c r="GPQ506" s="755"/>
      <c r="GPR506" s="755"/>
      <c r="GPS506" s="755"/>
      <c r="GPT506" s="755"/>
      <c r="GPU506" s="755"/>
      <c r="GPV506" s="755"/>
      <c r="GPW506" s="755"/>
      <c r="GPX506" s="755"/>
      <c r="GPY506" s="755"/>
      <c r="GPZ506" s="755"/>
      <c r="GQA506" s="755"/>
      <c r="GQB506" s="755"/>
      <c r="GQC506" s="755"/>
      <c r="GQD506" s="755"/>
      <c r="GQE506" s="755"/>
      <c r="GQF506" s="755"/>
      <c r="GQG506" s="755"/>
      <c r="GQH506" s="755"/>
      <c r="GQI506" s="755"/>
      <c r="GQJ506" s="755"/>
      <c r="GQK506" s="755"/>
      <c r="GQL506" s="755"/>
      <c r="GQM506" s="755"/>
      <c r="GQN506" s="755"/>
      <c r="GQO506" s="755"/>
      <c r="GQP506" s="755"/>
      <c r="GQQ506" s="755"/>
      <c r="GQR506" s="755"/>
      <c r="GQS506" s="755"/>
      <c r="GQT506" s="755"/>
      <c r="GQU506" s="755"/>
      <c r="GQV506" s="755"/>
      <c r="GQW506" s="755"/>
      <c r="GQX506" s="755"/>
      <c r="GQY506" s="755"/>
      <c r="GQZ506" s="755"/>
      <c r="GRA506" s="755"/>
      <c r="GRB506" s="755"/>
      <c r="GRC506" s="755"/>
      <c r="GRD506" s="755"/>
      <c r="GRE506" s="755"/>
      <c r="GRF506" s="755"/>
      <c r="GRG506" s="755"/>
      <c r="GRH506" s="755"/>
      <c r="GRI506" s="755"/>
      <c r="GRJ506" s="755"/>
      <c r="GRK506" s="755"/>
      <c r="GRL506" s="755"/>
      <c r="GRM506" s="755"/>
      <c r="GRN506" s="755"/>
      <c r="GRO506" s="755"/>
      <c r="GRP506" s="755"/>
      <c r="GRQ506" s="755"/>
      <c r="GRR506" s="755"/>
      <c r="GRS506" s="755"/>
      <c r="GRT506" s="755"/>
      <c r="GRU506" s="755"/>
      <c r="GRV506" s="755"/>
      <c r="GRW506" s="755"/>
      <c r="GRX506" s="755"/>
      <c r="GRY506" s="755"/>
      <c r="GRZ506" s="755"/>
      <c r="GSA506" s="755"/>
      <c r="GSB506" s="755"/>
      <c r="GSC506" s="755"/>
      <c r="GSD506" s="755"/>
      <c r="GSE506" s="755"/>
      <c r="GSF506" s="755"/>
      <c r="GSG506" s="755"/>
      <c r="GSH506" s="755"/>
      <c r="GSI506" s="755"/>
      <c r="GSJ506" s="755"/>
      <c r="GSK506" s="755"/>
      <c r="GSL506" s="755"/>
      <c r="GSM506" s="755"/>
      <c r="GSN506" s="755"/>
      <c r="GSO506" s="755"/>
      <c r="GSP506" s="755"/>
      <c r="GSQ506" s="755"/>
      <c r="GSR506" s="755"/>
      <c r="GSS506" s="755"/>
      <c r="GST506" s="755"/>
      <c r="GSU506" s="755"/>
      <c r="GSV506" s="755"/>
      <c r="GSW506" s="755"/>
      <c r="GSX506" s="755"/>
      <c r="GSY506" s="755"/>
      <c r="GSZ506" s="755"/>
      <c r="GTA506" s="755"/>
      <c r="GTB506" s="755"/>
      <c r="GTC506" s="755"/>
      <c r="GTD506" s="755"/>
      <c r="GTE506" s="755"/>
      <c r="GTF506" s="755"/>
      <c r="GTG506" s="755"/>
      <c r="GTH506" s="755"/>
      <c r="GTI506" s="755"/>
      <c r="GTJ506" s="755"/>
      <c r="GTK506" s="755"/>
      <c r="GTL506" s="755"/>
      <c r="GTM506" s="755"/>
      <c r="GTN506" s="755"/>
      <c r="GTO506" s="755"/>
      <c r="GTP506" s="755"/>
      <c r="GTQ506" s="755"/>
      <c r="GTR506" s="755"/>
      <c r="GTS506" s="755"/>
      <c r="GTT506" s="755"/>
      <c r="GTU506" s="755"/>
      <c r="GTV506" s="755"/>
      <c r="GTW506" s="755"/>
      <c r="GTX506" s="755"/>
      <c r="GTY506" s="755"/>
      <c r="GTZ506" s="755"/>
      <c r="GUA506" s="755"/>
      <c r="GUB506" s="755"/>
      <c r="GUC506" s="755"/>
      <c r="GUD506" s="755"/>
      <c r="GUE506" s="755"/>
      <c r="GUF506" s="755"/>
      <c r="GUG506" s="755"/>
      <c r="GUH506" s="755"/>
      <c r="GUI506" s="755"/>
      <c r="GUJ506" s="755"/>
      <c r="GUK506" s="755"/>
      <c r="GUL506" s="755"/>
      <c r="GUM506" s="755"/>
      <c r="GUN506" s="755"/>
      <c r="GUO506" s="755"/>
      <c r="GUP506" s="755"/>
      <c r="GUQ506" s="755"/>
      <c r="GUR506" s="755"/>
      <c r="GUS506" s="755"/>
      <c r="GUT506" s="755"/>
      <c r="GUU506" s="755"/>
      <c r="GUV506" s="755"/>
      <c r="GUW506" s="755"/>
      <c r="GUX506" s="755"/>
      <c r="GUY506" s="755"/>
      <c r="GUZ506" s="755"/>
      <c r="GVA506" s="755"/>
      <c r="GVB506" s="755"/>
      <c r="GVC506" s="755"/>
      <c r="GVD506" s="755"/>
      <c r="GVE506" s="755"/>
      <c r="GVF506" s="755"/>
      <c r="GVG506" s="755"/>
      <c r="GVH506" s="755"/>
      <c r="GVI506" s="755"/>
      <c r="GVJ506" s="755"/>
      <c r="GVK506" s="755"/>
      <c r="GVL506" s="755"/>
      <c r="GVM506" s="755"/>
      <c r="GVN506" s="755"/>
      <c r="GVO506" s="755"/>
      <c r="GVP506" s="755"/>
      <c r="GVQ506" s="755"/>
      <c r="GVR506" s="755"/>
      <c r="GVS506" s="755"/>
      <c r="GVT506" s="755"/>
      <c r="GVU506" s="755"/>
      <c r="GVV506" s="755"/>
      <c r="GVW506" s="755"/>
      <c r="GVX506" s="755"/>
      <c r="GVY506" s="755"/>
      <c r="GVZ506" s="755"/>
      <c r="GWA506" s="755"/>
      <c r="GWB506" s="755"/>
      <c r="GWC506" s="755"/>
      <c r="GWD506" s="755"/>
      <c r="GWE506" s="755"/>
      <c r="GWF506" s="755"/>
      <c r="GWG506" s="755"/>
      <c r="GWH506" s="755"/>
      <c r="GWI506" s="755"/>
      <c r="GWJ506" s="755"/>
      <c r="GWK506" s="755"/>
      <c r="GWL506" s="755"/>
      <c r="GWM506" s="755"/>
      <c r="GWN506" s="755"/>
      <c r="GWO506" s="755"/>
      <c r="GWP506" s="755"/>
      <c r="GWQ506" s="755"/>
      <c r="GWR506" s="755"/>
      <c r="GWS506" s="755"/>
      <c r="GWT506" s="755"/>
      <c r="GWU506" s="755"/>
      <c r="GWV506" s="755"/>
      <c r="GWW506" s="755"/>
      <c r="GWX506" s="755"/>
      <c r="GWY506" s="755"/>
      <c r="GWZ506" s="755"/>
      <c r="GXA506" s="755"/>
      <c r="GXB506" s="755"/>
      <c r="GXC506" s="755"/>
      <c r="GXD506" s="755"/>
      <c r="GXE506" s="755"/>
      <c r="GXF506" s="755"/>
      <c r="GXG506" s="755"/>
      <c r="GXH506" s="755"/>
      <c r="GXI506" s="755"/>
      <c r="GXJ506" s="755"/>
      <c r="GXK506" s="755"/>
      <c r="GXL506" s="755"/>
      <c r="GXM506" s="755"/>
      <c r="GXN506" s="755"/>
      <c r="GXO506" s="755"/>
      <c r="GXP506" s="755"/>
      <c r="GXQ506" s="755"/>
      <c r="GXR506" s="755"/>
      <c r="GXS506" s="755"/>
      <c r="GXT506" s="755"/>
      <c r="GXU506" s="755"/>
      <c r="GXV506" s="755"/>
      <c r="GXW506" s="755"/>
      <c r="GXX506" s="755"/>
      <c r="GXY506" s="755"/>
      <c r="GXZ506" s="755"/>
      <c r="GYA506" s="755"/>
      <c r="GYB506" s="755"/>
      <c r="GYC506" s="755"/>
      <c r="GYD506" s="755"/>
      <c r="GYE506" s="755"/>
      <c r="GYF506" s="755"/>
      <c r="GYG506" s="755"/>
      <c r="GYH506" s="755"/>
      <c r="GYI506" s="755"/>
      <c r="GYJ506" s="755"/>
      <c r="GYK506" s="755"/>
      <c r="GYL506" s="755"/>
      <c r="GYM506" s="755"/>
      <c r="GYN506" s="755"/>
      <c r="GYO506" s="755"/>
      <c r="GYP506" s="755"/>
      <c r="GYQ506" s="755"/>
      <c r="GYR506" s="755"/>
      <c r="GYS506" s="755"/>
      <c r="GYT506" s="755"/>
      <c r="GYU506" s="755"/>
      <c r="GYV506" s="755"/>
      <c r="GYW506" s="755"/>
      <c r="GYX506" s="755"/>
      <c r="GYY506" s="755"/>
      <c r="GYZ506" s="755"/>
      <c r="GZA506" s="755"/>
      <c r="GZB506" s="755"/>
      <c r="GZC506" s="755"/>
      <c r="GZD506" s="755"/>
      <c r="GZE506" s="755"/>
      <c r="GZF506" s="755"/>
      <c r="GZG506" s="755"/>
      <c r="GZH506" s="755"/>
      <c r="GZI506" s="755"/>
      <c r="GZJ506" s="755"/>
      <c r="GZK506" s="755"/>
      <c r="GZL506" s="755"/>
      <c r="GZM506" s="755"/>
      <c r="GZN506" s="755"/>
      <c r="GZO506" s="755"/>
      <c r="GZP506" s="755"/>
      <c r="GZQ506" s="755"/>
      <c r="GZR506" s="755"/>
      <c r="GZS506" s="755"/>
      <c r="GZT506" s="755"/>
      <c r="GZU506" s="755"/>
      <c r="GZV506" s="755"/>
      <c r="GZW506" s="755"/>
      <c r="GZX506" s="755"/>
      <c r="GZY506" s="755"/>
      <c r="GZZ506" s="755"/>
      <c r="HAA506" s="755"/>
      <c r="HAB506" s="755"/>
      <c r="HAC506" s="755"/>
      <c r="HAD506" s="755"/>
      <c r="HAE506" s="755"/>
      <c r="HAF506" s="755"/>
      <c r="HAG506" s="755"/>
      <c r="HAH506" s="755"/>
      <c r="HAI506" s="755"/>
      <c r="HAJ506" s="755"/>
      <c r="HAK506" s="755"/>
      <c r="HAL506" s="755"/>
      <c r="HAM506" s="755"/>
      <c r="HAN506" s="755"/>
      <c r="HAO506" s="755"/>
      <c r="HAP506" s="755"/>
      <c r="HAQ506" s="755"/>
      <c r="HAR506" s="755"/>
      <c r="HAS506" s="755"/>
      <c r="HAT506" s="755"/>
      <c r="HAU506" s="755"/>
      <c r="HAV506" s="755"/>
      <c r="HAW506" s="755"/>
      <c r="HAX506" s="755"/>
      <c r="HAY506" s="755"/>
      <c r="HAZ506" s="755"/>
      <c r="HBA506" s="755"/>
      <c r="HBB506" s="755"/>
      <c r="HBC506" s="755"/>
      <c r="HBD506" s="755"/>
      <c r="HBE506" s="755"/>
      <c r="HBF506" s="755"/>
      <c r="HBG506" s="755"/>
      <c r="HBH506" s="755"/>
      <c r="HBI506" s="755"/>
      <c r="HBJ506" s="755"/>
      <c r="HBK506" s="755"/>
      <c r="HBL506" s="755"/>
      <c r="HBM506" s="755"/>
      <c r="HBN506" s="755"/>
      <c r="HBO506" s="755"/>
      <c r="HBP506" s="755"/>
      <c r="HBQ506" s="755"/>
      <c r="HBR506" s="755"/>
      <c r="HBS506" s="755"/>
      <c r="HBT506" s="755"/>
      <c r="HBU506" s="755"/>
      <c r="HBV506" s="755"/>
      <c r="HBW506" s="755"/>
      <c r="HBX506" s="755"/>
      <c r="HBY506" s="755"/>
      <c r="HBZ506" s="755"/>
      <c r="HCA506" s="755"/>
      <c r="HCB506" s="755"/>
      <c r="HCC506" s="755"/>
      <c r="HCD506" s="755"/>
      <c r="HCE506" s="755"/>
      <c r="HCF506" s="755"/>
      <c r="HCG506" s="755"/>
      <c r="HCH506" s="755"/>
      <c r="HCI506" s="755"/>
      <c r="HCJ506" s="755"/>
      <c r="HCK506" s="755"/>
      <c r="HCL506" s="755"/>
      <c r="HCM506" s="755"/>
      <c r="HCN506" s="755"/>
      <c r="HCO506" s="755"/>
      <c r="HCP506" s="755"/>
      <c r="HCQ506" s="755"/>
      <c r="HCR506" s="755"/>
      <c r="HCS506" s="755"/>
      <c r="HCT506" s="755"/>
      <c r="HCU506" s="755"/>
      <c r="HCV506" s="755"/>
      <c r="HCW506" s="755"/>
      <c r="HCX506" s="755"/>
      <c r="HCY506" s="755"/>
      <c r="HCZ506" s="755"/>
      <c r="HDA506" s="755"/>
      <c r="HDB506" s="755"/>
      <c r="HDC506" s="755"/>
      <c r="HDD506" s="755"/>
      <c r="HDE506" s="755"/>
      <c r="HDF506" s="755"/>
      <c r="HDG506" s="755"/>
      <c r="HDH506" s="755"/>
      <c r="HDI506" s="755"/>
      <c r="HDJ506" s="755"/>
      <c r="HDK506" s="755"/>
      <c r="HDL506" s="755"/>
      <c r="HDM506" s="755"/>
      <c r="HDN506" s="755"/>
      <c r="HDO506" s="755"/>
      <c r="HDP506" s="755"/>
      <c r="HDQ506" s="755"/>
      <c r="HDR506" s="755"/>
      <c r="HDS506" s="755"/>
      <c r="HDT506" s="755"/>
      <c r="HDU506" s="755"/>
      <c r="HDV506" s="755"/>
      <c r="HDW506" s="755"/>
      <c r="HDX506" s="755"/>
      <c r="HDY506" s="755"/>
      <c r="HDZ506" s="755"/>
      <c r="HEA506" s="755"/>
      <c r="HEB506" s="755"/>
      <c r="HEC506" s="755"/>
      <c r="HED506" s="755"/>
      <c r="HEE506" s="755"/>
      <c r="HEF506" s="755"/>
      <c r="HEG506" s="755"/>
      <c r="HEH506" s="755"/>
      <c r="HEI506" s="755"/>
      <c r="HEJ506" s="755"/>
      <c r="HEK506" s="755"/>
      <c r="HEL506" s="755"/>
      <c r="HEM506" s="755"/>
      <c r="HEN506" s="755"/>
      <c r="HEO506" s="755"/>
      <c r="HEP506" s="755"/>
      <c r="HEQ506" s="755"/>
      <c r="HER506" s="755"/>
      <c r="HES506" s="755"/>
      <c r="HET506" s="755"/>
      <c r="HEU506" s="755"/>
      <c r="HEV506" s="755"/>
      <c r="HEW506" s="755"/>
      <c r="HEX506" s="755"/>
      <c r="HEY506" s="755"/>
      <c r="HEZ506" s="755"/>
      <c r="HFA506" s="755"/>
      <c r="HFB506" s="755"/>
      <c r="HFC506" s="755"/>
      <c r="HFD506" s="755"/>
      <c r="HFE506" s="755"/>
      <c r="HFF506" s="755"/>
      <c r="HFG506" s="755"/>
      <c r="HFH506" s="755"/>
      <c r="HFI506" s="755"/>
      <c r="HFJ506" s="755"/>
      <c r="HFK506" s="755"/>
      <c r="HFL506" s="755"/>
      <c r="HFM506" s="755"/>
      <c r="HFN506" s="755"/>
      <c r="HFO506" s="755"/>
      <c r="HFP506" s="755"/>
      <c r="HFQ506" s="755"/>
      <c r="HFR506" s="755"/>
      <c r="HFS506" s="755"/>
      <c r="HFT506" s="755"/>
      <c r="HFU506" s="755"/>
      <c r="HFV506" s="755"/>
      <c r="HFW506" s="755"/>
      <c r="HFX506" s="755"/>
      <c r="HFY506" s="755"/>
      <c r="HFZ506" s="755"/>
      <c r="HGA506" s="755"/>
      <c r="HGB506" s="755"/>
      <c r="HGC506" s="755"/>
      <c r="HGD506" s="755"/>
      <c r="HGE506" s="755"/>
      <c r="HGF506" s="755"/>
      <c r="HGG506" s="755"/>
      <c r="HGH506" s="755"/>
      <c r="HGI506" s="755"/>
      <c r="HGJ506" s="755"/>
      <c r="HGK506" s="755"/>
      <c r="HGL506" s="755"/>
      <c r="HGM506" s="755"/>
      <c r="HGN506" s="755"/>
      <c r="HGO506" s="755"/>
      <c r="HGP506" s="755"/>
      <c r="HGQ506" s="755"/>
      <c r="HGR506" s="755"/>
      <c r="HGS506" s="755"/>
      <c r="HGT506" s="755"/>
      <c r="HGU506" s="755"/>
      <c r="HGV506" s="755"/>
      <c r="HGW506" s="755"/>
      <c r="HGX506" s="755"/>
      <c r="HGY506" s="755"/>
      <c r="HGZ506" s="755"/>
      <c r="HHA506" s="755"/>
      <c r="HHB506" s="755"/>
      <c r="HHC506" s="755"/>
      <c r="HHD506" s="755"/>
      <c r="HHE506" s="755"/>
      <c r="HHF506" s="755"/>
      <c r="HHG506" s="755"/>
      <c r="HHH506" s="755"/>
      <c r="HHI506" s="755"/>
      <c r="HHJ506" s="755"/>
      <c r="HHK506" s="755"/>
      <c r="HHL506" s="755"/>
      <c r="HHM506" s="755"/>
      <c r="HHN506" s="755"/>
      <c r="HHO506" s="755"/>
      <c r="HHP506" s="755"/>
      <c r="HHQ506" s="755"/>
      <c r="HHR506" s="755"/>
      <c r="HHS506" s="755"/>
      <c r="HHT506" s="755"/>
      <c r="HHU506" s="755"/>
      <c r="HHV506" s="755"/>
      <c r="HHW506" s="755"/>
      <c r="HHX506" s="755"/>
      <c r="HHY506" s="755"/>
      <c r="HHZ506" s="755"/>
      <c r="HIA506" s="755"/>
      <c r="HIB506" s="755"/>
      <c r="HIC506" s="755"/>
      <c r="HID506" s="755"/>
      <c r="HIE506" s="755"/>
      <c r="HIF506" s="755"/>
      <c r="HIG506" s="755"/>
      <c r="HIH506" s="755"/>
      <c r="HII506" s="755"/>
      <c r="HIJ506" s="755"/>
      <c r="HIK506" s="755"/>
      <c r="HIL506" s="755"/>
      <c r="HIM506" s="755"/>
      <c r="HIN506" s="755"/>
      <c r="HIO506" s="755"/>
      <c r="HIP506" s="755"/>
      <c r="HIQ506" s="755"/>
      <c r="HIR506" s="755"/>
      <c r="HIS506" s="755"/>
      <c r="HIT506" s="755"/>
      <c r="HIU506" s="755"/>
      <c r="HIV506" s="755"/>
      <c r="HIW506" s="755"/>
      <c r="HIX506" s="755"/>
      <c r="HIY506" s="755"/>
      <c r="HIZ506" s="755"/>
      <c r="HJA506" s="755"/>
      <c r="HJB506" s="755"/>
      <c r="HJC506" s="755"/>
      <c r="HJD506" s="755"/>
      <c r="HJE506" s="755"/>
      <c r="HJF506" s="755"/>
      <c r="HJG506" s="755"/>
      <c r="HJH506" s="755"/>
      <c r="HJI506" s="755"/>
      <c r="HJJ506" s="755"/>
      <c r="HJK506" s="755"/>
      <c r="HJL506" s="755"/>
      <c r="HJM506" s="755"/>
      <c r="HJN506" s="755"/>
      <c r="HJO506" s="755"/>
      <c r="HJP506" s="755"/>
      <c r="HJQ506" s="755"/>
      <c r="HJR506" s="755"/>
      <c r="HJS506" s="755"/>
      <c r="HJT506" s="755"/>
      <c r="HJU506" s="755"/>
      <c r="HJV506" s="755"/>
      <c r="HJW506" s="755"/>
      <c r="HJX506" s="755"/>
      <c r="HJY506" s="755"/>
      <c r="HJZ506" s="755"/>
      <c r="HKA506" s="755"/>
      <c r="HKB506" s="755"/>
      <c r="HKC506" s="755"/>
      <c r="HKD506" s="755"/>
      <c r="HKE506" s="755"/>
      <c r="HKF506" s="755"/>
      <c r="HKG506" s="755"/>
      <c r="HKH506" s="755"/>
      <c r="HKI506" s="755"/>
      <c r="HKJ506" s="755"/>
      <c r="HKK506" s="755"/>
      <c r="HKL506" s="755"/>
      <c r="HKM506" s="755"/>
      <c r="HKN506" s="755"/>
      <c r="HKO506" s="755"/>
      <c r="HKP506" s="755"/>
      <c r="HKQ506" s="755"/>
      <c r="HKR506" s="755"/>
      <c r="HKS506" s="755"/>
      <c r="HKT506" s="755"/>
      <c r="HKU506" s="755"/>
      <c r="HKV506" s="755"/>
      <c r="HKW506" s="755"/>
      <c r="HKX506" s="755"/>
      <c r="HKY506" s="755"/>
      <c r="HKZ506" s="755"/>
      <c r="HLA506" s="755"/>
      <c r="HLB506" s="755"/>
      <c r="HLC506" s="755"/>
      <c r="HLD506" s="755"/>
      <c r="HLE506" s="755"/>
      <c r="HLF506" s="755"/>
      <c r="HLG506" s="755"/>
      <c r="HLH506" s="755"/>
      <c r="HLI506" s="755"/>
      <c r="HLJ506" s="755"/>
      <c r="HLK506" s="755"/>
      <c r="HLL506" s="755"/>
      <c r="HLM506" s="755"/>
      <c r="HLN506" s="755"/>
      <c r="HLO506" s="755"/>
      <c r="HLP506" s="755"/>
      <c r="HLQ506" s="755"/>
      <c r="HLR506" s="755"/>
      <c r="HLS506" s="755"/>
      <c r="HLT506" s="755"/>
      <c r="HLU506" s="755"/>
      <c r="HLV506" s="755"/>
      <c r="HLW506" s="755"/>
      <c r="HLX506" s="755"/>
      <c r="HLY506" s="755"/>
      <c r="HLZ506" s="755"/>
      <c r="HMA506" s="755"/>
      <c r="HMB506" s="755"/>
      <c r="HMC506" s="755"/>
      <c r="HMD506" s="755"/>
      <c r="HME506" s="755"/>
      <c r="HMF506" s="755"/>
      <c r="HMG506" s="755"/>
      <c r="HMH506" s="755"/>
      <c r="HMI506" s="755"/>
      <c r="HMJ506" s="755"/>
      <c r="HMK506" s="755"/>
      <c r="HML506" s="755"/>
      <c r="HMM506" s="755"/>
      <c r="HMN506" s="755"/>
      <c r="HMO506" s="755"/>
      <c r="HMP506" s="755"/>
      <c r="HMQ506" s="755"/>
      <c r="HMR506" s="755"/>
      <c r="HMS506" s="755"/>
      <c r="HMT506" s="755"/>
      <c r="HMU506" s="755"/>
      <c r="HMV506" s="755"/>
      <c r="HMW506" s="755"/>
      <c r="HMX506" s="755"/>
      <c r="HMY506" s="755"/>
      <c r="HMZ506" s="755"/>
      <c r="HNA506" s="755"/>
      <c r="HNB506" s="755"/>
      <c r="HNC506" s="755"/>
      <c r="HND506" s="755"/>
      <c r="HNE506" s="755"/>
      <c r="HNF506" s="755"/>
      <c r="HNG506" s="755"/>
      <c r="HNH506" s="755"/>
      <c r="HNI506" s="755"/>
      <c r="HNJ506" s="755"/>
      <c r="HNK506" s="755"/>
      <c r="HNL506" s="755"/>
      <c r="HNM506" s="755"/>
      <c r="HNN506" s="755"/>
      <c r="HNO506" s="755"/>
      <c r="HNP506" s="755"/>
      <c r="HNQ506" s="755"/>
      <c r="HNR506" s="755"/>
      <c r="HNS506" s="755"/>
      <c r="HNT506" s="755"/>
      <c r="HNU506" s="755"/>
      <c r="HNV506" s="755"/>
      <c r="HNW506" s="755"/>
      <c r="HNX506" s="755"/>
      <c r="HNY506" s="755"/>
      <c r="HNZ506" s="755"/>
      <c r="HOA506" s="755"/>
      <c r="HOB506" s="755"/>
      <c r="HOC506" s="755"/>
      <c r="HOD506" s="755"/>
      <c r="HOE506" s="755"/>
      <c r="HOF506" s="755"/>
      <c r="HOG506" s="755"/>
      <c r="HOH506" s="755"/>
      <c r="HOI506" s="755"/>
      <c r="HOJ506" s="755"/>
      <c r="HOK506" s="755"/>
      <c r="HOL506" s="755"/>
      <c r="HOM506" s="755"/>
      <c r="HON506" s="755"/>
      <c r="HOO506" s="755"/>
      <c r="HOP506" s="755"/>
      <c r="HOQ506" s="755"/>
      <c r="HOR506" s="755"/>
      <c r="HOS506" s="755"/>
      <c r="HOT506" s="755"/>
      <c r="HOU506" s="755"/>
      <c r="HOV506" s="755"/>
      <c r="HOW506" s="755"/>
      <c r="HOX506" s="755"/>
      <c r="HOY506" s="755"/>
      <c r="HOZ506" s="755"/>
      <c r="HPA506" s="755"/>
      <c r="HPB506" s="755"/>
      <c r="HPC506" s="755"/>
      <c r="HPD506" s="755"/>
      <c r="HPE506" s="755"/>
      <c r="HPF506" s="755"/>
      <c r="HPG506" s="755"/>
      <c r="HPH506" s="755"/>
      <c r="HPI506" s="755"/>
      <c r="HPJ506" s="755"/>
      <c r="HPK506" s="755"/>
      <c r="HPL506" s="755"/>
      <c r="HPM506" s="755"/>
      <c r="HPN506" s="755"/>
      <c r="HPO506" s="755"/>
      <c r="HPP506" s="755"/>
      <c r="HPQ506" s="755"/>
      <c r="HPR506" s="755"/>
      <c r="HPS506" s="755"/>
      <c r="HPT506" s="755"/>
      <c r="HPU506" s="755"/>
      <c r="HPV506" s="755"/>
      <c r="HPW506" s="755"/>
      <c r="HPX506" s="755"/>
      <c r="HPY506" s="755"/>
      <c r="HPZ506" s="755"/>
      <c r="HQA506" s="755"/>
      <c r="HQB506" s="755"/>
      <c r="HQC506" s="755"/>
      <c r="HQD506" s="755"/>
      <c r="HQE506" s="755"/>
      <c r="HQF506" s="755"/>
      <c r="HQG506" s="755"/>
      <c r="HQH506" s="755"/>
      <c r="HQI506" s="755"/>
      <c r="HQJ506" s="755"/>
      <c r="HQK506" s="755"/>
      <c r="HQL506" s="755"/>
      <c r="HQM506" s="755"/>
      <c r="HQN506" s="755"/>
      <c r="HQO506" s="755"/>
      <c r="HQP506" s="755"/>
      <c r="HQQ506" s="755"/>
      <c r="HQR506" s="755"/>
      <c r="HQS506" s="755"/>
      <c r="HQT506" s="755"/>
      <c r="HQU506" s="755"/>
      <c r="HQV506" s="755"/>
      <c r="HQW506" s="755"/>
      <c r="HQX506" s="755"/>
      <c r="HQY506" s="755"/>
      <c r="HQZ506" s="755"/>
      <c r="HRA506" s="755"/>
      <c r="HRB506" s="755"/>
      <c r="HRC506" s="755"/>
      <c r="HRD506" s="755"/>
      <c r="HRE506" s="755"/>
      <c r="HRF506" s="755"/>
      <c r="HRG506" s="755"/>
      <c r="HRH506" s="755"/>
      <c r="HRI506" s="755"/>
      <c r="HRJ506" s="755"/>
      <c r="HRK506" s="755"/>
      <c r="HRL506" s="755"/>
      <c r="HRM506" s="755"/>
      <c r="HRN506" s="755"/>
      <c r="HRO506" s="755"/>
      <c r="HRP506" s="755"/>
      <c r="HRQ506" s="755"/>
      <c r="HRR506" s="755"/>
      <c r="HRS506" s="755"/>
      <c r="HRT506" s="755"/>
      <c r="HRU506" s="755"/>
      <c r="HRV506" s="755"/>
      <c r="HRW506" s="755"/>
      <c r="HRX506" s="755"/>
      <c r="HRY506" s="755"/>
      <c r="HRZ506" s="755"/>
      <c r="HSA506" s="755"/>
      <c r="HSB506" s="755"/>
      <c r="HSC506" s="755"/>
      <c r="HSD506" s="755"/>
      <c r="HSE506" s="755"/>
      <c r="HSF506" s="755"/>
      <c r="HSG506" s="755"/>
      <c r="HSH506" s="755"/>
      <c r="HSI506" s="755"/>
      <c r="HSJ506" s="755"/>
      <c r="HSK506" s="755"/>
      <c r="HSL506" s="755"/>
      <c r="HSM506" s="755"/>
      <c r="HSN506" s="755"/>
      <c r="HSO506" s="755"/>
      <c r="HSP506" s="755"/>
      <c r="HSQ506" s="755"/>
      <c r="HSR506" s="755"/>
      <c r="HSS506" s="755"/>
      <c r="HST506" s="755"/>
      <c r="HSU506" s="755"/>
      <c r="HSV506" s="755"/>
      <c r="HSW506" s="755"/>
      <c r="HSX506" s="755"/>
      <c r="HSY506" s="755"/>
      <c r="HSZ506" s="755"/>
      <c r="HTA506" s="755"/>
      <c r="HTB506" s="755"/>
      <c r="HTC506" s="755"/>
      <c r="HTD506" s="755"/>
      <c r="HTE506" s="755"/>
      <c r="HTF506" s="755"/>
      <c r="HTG506" s="755"/>
      <c r="HTH506" s="755"/>
      <c r="HTI506" s="755"/>
      <c r="HTJ506" s="755"/>
      <c r="HTK506" s="755"/>
      <c r="HTL506" s="755"/>
      <c r="HTM506" s="755"/>
      <c r="HTN506" s="755"/>
      <c r="HTO506" s="755"/>
      <c r="HTP506" s="755"/>
      <c r="HTQ506" s="755"/>
      <c r="HTR506" s="755"/>
      <c r="HTS506" s="755"/>
      <c r="HTT506" s="755"/>
      <c r="HTU506" s="755"/>
      <c r="HTV506" s="755"/>
      <c r="HTW506" s="755"/>
      <c r="HTX506" s="755"/>
      <c r="HTY506" s="755"/>
      <c r="HTZ506" s="755"/>
      <c r="HUA506" s="755"/>
      <c r="HUB506" s="755"/>
      <c r="HUC506" s="755"/>
      <c r="HUD506" s="755"/>
      <c r="HUE506" s="755"/>
      <c r="HUF506" s="755"/>
      <c r="HUG506" s="755"/>
      <c r="HUH506" s="755"/>
      <c r="HUI506" s="755"/>
      <c r="HUJ506" s="755"/>
      <c r="HUK506" s="755"/>
      <c r="HUL506" s="755"/>
      <c r="HUM506" s="755"/>
      <c r="HUN506" s="755"/>
      <c r="HUO506" s="755"/>
      <c r="HUP506" s="755"/>
      <c r="HUQ506" s="755"/>
      <c r="HUR506" s="755"/>
      <c r="HUS506" s="755"/>
      <c r="HUT506" s="755"/>
      <c r="HUU506" s="755"/>
      <c r="HUV506" s="755"/>
      <c r="HUW506" s="755"/>
      <c r="HUX506" s="755"/>
      <c r="HUY506" s="755"/>
      <c r="HUZ506" s="755"/>
      <c r="HVA506" s="755"/>
      <c r="HVB506" s="755"/>
      <c r="HVC506" s="755"/>
      <c r="HVD506" s="755"/>
      <c r="HVE506" s="755"/>
      <c r="HVF506" s="755"/>
      <c r="HVG506" s="755"/>
      <c r="HVH506" s="755"/>
      <c r="HVI506" s="755"/>
      <c r="HVJ506" s="755"/>
      <c r="HVK506" s="755"/>
      <c r="HVL506" s="755"/>
      <c r="HVM506" s="755"/>
      <c r="HVN506" s="755"/>
      <c r="HVO506" s="755"/>
      <c r="HVP506" s="755"/>
      <c r="HVQ506" s="755"/>
      <c r="HVR506" s="755"/>
      <c r="HVS506" s="755"/>
      <c r="HVT506" s="755"/>
      <c r="HVU506" s="755"/>
      <c r="HVV506" s="755"/>
      <c r="HVW506" s="755"/>
      <c r="HVX506" s="755"/>
      <c r="HVY506" s="755"/>
      <c r="HVZ506" s="755"/>
      <c r="HWA506" s="755"/>
      <c r="HWB506" s="755"/>
      <c r="HWC506" s="755"/>
      <c r="HWD506" s="755"/>
      <c r="HWE506" s="755"/>
      <c r="HWF506" s="755"/>
      <c r="HWG506" s="755"/>
      <c r="HWH506" s="755"/>
      <c r="HWI506" s="755"/>
      <c r="HWJ506" s="755"/>
      <c r="HWK506" s="755"/>
      <c r="HWL506" s="755"/>
      <c r="HWM506" s="755"/>
      <c r="HWN506" s="755"/>
      <c r="HWO506" s="755"/>
      <c r="HWP506" s="755"/>
      <c r="HWQ506" s="755"/>
      <c r="HWR506" s="755"/>
      <c r="HWS506" s="755"/>
      <c r="HWT506" s="755"/>
      <c r="HWU506" s="755"/>
      <c r="HWV506" s="755"/>
      <c r="HWW506" s="755"/>
      <c r="HWX506" s="755"/>
      <c r="HWY506" s="755"/>
      <c r="HWZ506" s="755"/>
      <c r="HXA506" s="755"/>
      <c r="HXB506" s="755"/>
      <c r="HXC506" s="755"/>
      <c r="HXD506" s="755"/>
      <c r="HXE506" s="755"/>
      <c r="HXF506" s="755"/>
      <c r="HXG506" s="755"/>
      <c r="HXH506" s="755"/>
      <c r="HXI506" s="755"/>
      <c r="HXJ506" s="755"/>
      <c r="HXK506" s="755"/>
      <c r="HXL506" s="755"/>
      <c r="HXM506" s="755"/>
      <c r="HXN506" s="755"/>
      <c r="HXO506" s="755"/>
      <c r="HXP506" s="755"/>
      <c r="HXQ506" s="755"/>
      <c r="HXR506" s="755"/>
      <c r="HXS506" s="755"/>
      <c r="HXT506" s="755"/>
      <c r="HXU506" s="755"/>
      <c r="HXV506" s="755"/>
      <c r="HXW506" s="755"/>
      <c r="HXX506" s="755"/>
      <c r="HXY506" s="755"/>
      <c r="HXZ506" s="755"/>
      <c r="HYA506" s="755"/>
      <c r="HYB506" s="755"/>
      <c r="HYC506" s="755"/>
      <c r="HYD506" s="755"/>
      <c r="HYE506" s="755"/>
      <c r="HYF506" s="755"/>
      <c r="HYG506" s="755"/>
      <c r="HYH506" s="755"/>
      <c r="HYI506" s="755"/>
      <c r="HYJ506" s="755"/>
      <c r="HYK506" s="755"/>
      <c r="HYL506" s="755"/>
      <c r="HYM506" s="755"/>
      <c r="HYN506" s="755"/>
      <c r="HYO506" s="755"/>
      <c r="HYP506" s="755"/>
      <c r="HYQ506" s="755"/>
      <c r="HYR506" s="755"/>
      <c r="HYS506" s="755"/>
      <c r="HYT506" s="755"/>
      <c r="HYU506" s="755"/>
      <c r="HYV506" s="755"/>
      <c r="HYW506" s="755"/>
      <c r="HYX506" s="755"/>
      <c r="HYY506" s="755"/>
      <c r="HYZ506" s="755"/>
      <c r="HZA506" s="755"/>
      <c r="HZB506" s="755"/>
      <c r="HZC506" s="755"/>
      <c r="HZD506" s="755"/>
      <c r="HZE506" s="755"/>
      <c r="HZF506" s="755"/>
      <c r="HZG506" s="755"/>
      <c r="HZH506" s="755"/>
      <c r="HZI506" s="755"/>
      <c r="HZJ506" s="755"/>
      <c r="HZK506" s="755"/>
      <c r="HZL506" s="755"/>
      <c r="HZM506" s="755"/>
      <c r="HZN506" s="755"/>
      <c r="HZO506" s="755"/>
      <c r="HZP506" s="755"/>
      <c r="HZQ506" s="755"/>
      <c r="HZR506" s="755"/>
      <c r="HZS506" s="755"/>
      <c r="HZT506" s="755"/>
      <c r="HZU506" s="755"/>
      <c r="HZV506" s="755"/>
      <c r="HZW506" s="755"/>
      <c r="HZX506" s="755"/>
      <c r="HZY506" s="755"/>
      <c r="HZZ506" s="755"/>
      <c r="IAA506" s="755"/>
      <c r="IAB506" s="755"/>
      <c r="IAC506" s="755"/>
      <c r="IAD506" s="755"/>
      <c r="IAE506" s="755"/>
      <c r="IAF506" s="755"/>
      <c r="IAG506" s="755"/>
      <c r="IAH506" s="755"/>
      <c r="IAI506" s="755"/>
      <c r="IAJ506" s="755"/>
      <c r="IAK506" s="755"/>
      <c r="IAL506" s="755"/>
      <c r="IAM506" s="755"/>
      <c r="IAN506" s="755"/>
      <c r="IAO506" s="755"/>
      <c r="IAP506" s="755"/>
      <c r="IAQ506" s="755"/>
      <c r="IAR506" s="755"/>
      <c r="IAS506" s="755"/>
      <c r="IAT506" s="755"/>
      <c r="IAU506" s="755"/>
      <c r="IAV506" s="755"/>
      <c r="IAW506" s="755"/>
      <c r="IAX506" s="755"/>
      <c r="IAY506" s="755"/>
      <c r="IAZ506" s="755"/>
      <c r="IBA506" s="755"/>
      <c r="IBB506" s="755"/>
      <c r="IBC506" s="755"/>
      <c r="IBD506" s="755"/>
      <c r="IBE506" s="755"/>
      <c r="IBF506" s="755"/>
      <c r="IBG506" s="755"/>
      <c r="IBH506" s="755"/>
      <c r="IBI506" s="755"/>
      <c r="IBJ506" s="755"/>
      <c r="IBK506" s="755"/>
      <c r="IBL506" s="755"/>
      <c r="IBM506" s="755"/>
      <c r="IBN506" s="755"/>
      <c r="IBO506" s="755"/>
      <c r="IBP506" s="755"/>
      <c r="IBQ506" s="755"/>
      <c r="IBR506" s="755"/>
      <c r="IBS506" s="755"/>
      <c r="IBT506" s="755"/>
      <c r="IBU506" s="755"/>
      <c r="IBV506" s="755"/>
      <c r="IBW506" s="755"/>
      <c r="IBX506" s="755"/>
      <c r="IBY506" s="755"/>
      <c r="IBZ506" s="755"/>
      <c r="ICA506" s="755"/>
      <c r="ICB506" s="755"/>
      <c r="ICC506" s="755"/>
      <c r="ICD506" s="755"/>
      <c r="ICE506" s="755"/>
      <c r="ICF506" s="755"/>
      <c r="ICG506" s="755"/>
      <c r="ICH506" s="755"/>
      <c r="ICI506" s="755"/>
      <c r="ICJ506" s="755"/>
      <c r="ICK506" s="755"/>
      <c r="ICL506" s="755"/>
      <c r="ICM506" s="755"/>
      <c r="ICN506" s="755"/>
      <c r="ICO506" s="755"/>
      <c r="ICP506" s="755"/>
      <c r="ICQ506" s="755"/>
      <c r="ICR506" s="755"/>
      <c r="ICS506" s="755"/>
      <c r="ICT506" s="755"/>
      <c r="ICU506" s="755"/>
      <c r="ICV506" s="755"/>
      <c r="ICW506" s="755"/>
      <c r="ICX506" s="755"/>
      <c r="ICY506" s="755"/>
      <c r="ICZ506" s="755"/>
      <c r="IDA506" s="755"/>
      <c r="IDB506" s="755"/>
      <c r="IDC506" s="755"/>
      <c r="IDD506" s="755"/>
      <c r="IDE506" s="755"/>
      <c r="IDF506" s="755"/>
      <c r="IDG506" s="755"/>
      <c r="IDH506" s="755"/>
      <c r="IDI506" s="755"/>
      <c r="IDJ506" s="755"/>
      <c r="IDK506" s="755"/>
      <c r="IDL506" s="755"/>
      <c r="IDM506" s="755"/>
      <c r="IDN506" s="755"/>
      <c r="IDO506" s="755"/>
      <c r="IDP506" s="755"/>
      <c r="IDQ506" s="755"/>
      <c r="IDR506" s="755"/>
      <c r="IDS506" s="755"/>
      <c r="IDT506" s="755"/>
      <c r="IDU506" s="755"/>
      <c r="IDV506" s="755"/>
      <c r="IDW506" s="755"/>
      <c r="IDX506" s="755"/>
      <c r="IDY506" s="755"/>
      <c r="IDZ506" s="755"/>
      <c r="IEA506" s="755"/>
      <c r="IEB506" s="755"/>
      <c r="IEC506" s="755"/>
      <c r="IED506" s="755"/>
      <c r="IEE506" s="755"/>
      <c r="IEF506" s="755"/>
      <c r="IEG506" s="755"/>
      <c r="IEH506" s="755"/>
      <c r="IEI506" s="755"/>
      <c r="IEJ506" s="755"/>
      <c r="IEK506" s="755"/>
      <c r="IEL506" s="755"/>
      <c r="IEM506" s="755"/>
      <c r="IEN506" s="755"/>
      <c r="IEO506" s="755"/>
      <c r="IEP506" s="755"/>
      <c r="IEQ506" s="755"/>
      <c r="IER506" s="755"/>
      <c r="IES506" s="755"/>
      <c r="IET506" s="755"/>
      <c r="IEU506" s="755"/>
      <c r="IEV506" s="755"/>
      <c r="IEW506" s="755"/>
      <c r="IEX506" s="755"/>
      <c r="IEY506" s="755"/>
      <c r="IEZ506" s="755"/>
      <c r="IFA506" s="755"/>
      <c r="IFB506" s="755"/>
      <c r="IFC506" s="755"/>
      <c r="IFD506" s="755"/>
      <c r="IFE506" s="755"/>
      <c r="IFF506" s="755"/>
      <c r="IFG506" s="755"/>
      <c r="IFH506" s="755"/>
      <c r="IFI506" s="755"/>
      <c r="IFJ506" s="755"/>
      <c r="IFK506" s="755"/>
      <c r="IFL506" s="755"/>
      <c r="IFM506" s="755"/>
      <c r="IFN506" s="755"/>
      <c r="IFO506" s="755"/>
      <c r="IFP506" s="755"/>
      <c r="IFQ506" s="755"/>
      <c r="IFR506" s="755"/>
      <c r="IFS506" s="755"/>
      <c r="IFT506" s="755"/>
      <c r="IFU506" s="755"/>
      <c r="IFV506" s="755"/>
      <c r="IFW506" s="755"/>
      <c r="IFX506" s="755"/>
      <c r="IFY506" s="755"/>
      <c r="IFZ506" s="755"/>
      <c r="IGA506" s="755"/>
      <c r="IGB506" s="755"/>
      <c r="IGC506" s="755"/>
      <c r="IGD506" s="755"/>
      <c r="IGE506" s="755"/>
      <c r="IGF506" s="755"/>
      <c r="IGG506" s="755"/>
      <c r="IGH506" s="755"/>
      <c r="IGI506" s="755"/>
      <c r="IGJ506" s="755"/>
      <c r="IGK506" s="755"/>
      <c r="IGL506" s="755"/>
      <c r="IGM506" s="755"/>
      <c r="IGN506" s="755"/>
      <c r="IGO506" s="755"/>
      <c r="IGP506" s="755"/>
      <c r="IGQ506" s="755"/>
      <c r="IGR506" s="755"/>
      <c r="IGS506" s="755"/>
      <c r="IGT506" s="755"/>
      <c r="IGU506" s="755"/>
      <c r="IGV506" s="755"/>
      <c r="IGW506" s="755"/>
      <c r="IGX506" s="755"/>
      <c r="IGY506" s="755"/>
      <c r="IGZ506" s="755"/>
      <c r="IHA506" s="755"/>
      <c r="IHB506" s="755"/>
      <c r="IHC506" s="755"/>
      <c r="IHD506" s="755"/>
      <c r="IHE506" s="755"/>
      <c r="IHF506" s="755"/>
      <c r="IHG506" s="755"/>
      <c r="IHH506" s="755"/>
      <c r="IHI506" s="755"/>
      <c r="IHJ506" s="755"/>
      <c r="IHK506" s="755"/>
      <c r="IHL506" s="755"/>
      <c r="IHM506" s="755"/>
      <c r="IHN506" s="755"/>
      <c r="IHO506" s="755"/>
      <c r="IHP506" s="755"/>
      <c r="IHQ506" s="755"/>
      <c r="IHR506" s="755"/>
      <c r="IHS506" s="755"/>
      <c r="IHT506" s="755"/>
      <c r="IHU506" s="755"/>
      <c r="IHV506" s="755"/>
      <c r="IHW506" s="755"/>
      <c r="IHX506" s="755"/>
      <c r="IHY506" s="755"/>
      <c r="IHZ506" s="755"/>
      <c r="IIA506" s="755"/>
      <c r="IIB506" s="755"/>
      <c r="IIC506" s="755"/>
      <c r="IID506" s="755"/>
      <c r="IIE506" s="755"/>
      <c r="IIF506" s="755"/>
      <c r="IIG506" s="755"/>
      <c r="IIH506" s="755"/>
      <c r="III506" s="755"/>
      <c r="IIJ506" s="755"/>
      <c r="IIK506" s="755"/>
      <c r="IIL506" s="755"/>
      <c r="IIM506" s="755"/>
      <c r="IIN506" s="755"/>
      <c r="IIO506" s="755"/>
      <c r="IIP506" s="755"/>
      <c r="IIQ506" s="755"/>
      <c r="IIR506" s="755"/>
      <c r="IIS506" s="755"/>
      <c r="IIT506" s="755"/>
      <c r="IIU506" s="755"/>
      <c r="IIV506" s="755"/>
      <c r="IIW506" s="755"/>
      <c r="IIX506" s="755"/>
      <c r="IIY506" s="755"/>
      <c r="IIZ506" s="755"/>
      <c r="IJA506" s="755"/>
      <c r="IJB506" s="755"/>
      <c r="IJC506" s="755"/>
      <c r="IJD506" s="755"/>
      <c r="IJE506" s="755"/>
      <c r="IJF506" s="755"/>
      <c r="IJG506" s="755"/>
      <c r="IJH506" s="755"/>
      <c r="IJI506" s="755"/>
      <c r="IJJ506" s="755"/>
      <c r="IJK506" s="755"/>
      <c r="IJL506" s="755"/>
      <c r="IJM506" s="755"/>
      <c r="IJN506" s="755"/>
      <c r="IJO506" s="755"/>
      <c r="IJP506" s="755"/>
      <c r="IJQ506" s="755"/>
      <c r="IJR506" s="755"/>
      <c r="IJS506" s="755"/>
      <c r="IJT506" s="755"/>
      <c r="IJU506" s="755"/>
      <c r="IJV506" s="755"/>
      <c r="IJW506" s="755"/>
      <c r="IJX506" s="755"/>
      <c r="IJY506" s="755"/>
      <c r="IJZ506" s="755"/>
      <c r="IKA506" s="755"/>
      <c r="IKB506" s="755"/>
      <c r="IKC506" s="755"/>
      <c r="IKD506" s="755"/>
      <c r="IKE506" s="755"/>
      <c r="IKF506" s="755"/>
      <c r="IKG506" s="755"/>
      <c r="IKH506" s="755"/>
      <c r="IKI506" s="755"/>
      <c r="IKJ506" s="755"/>
      <c r="IKK506" s="755"/>
      <c r="IKL506" s="755"/>
      <c r="IKM506" s="755"/>
      <c r="IKN506" s="755"/>
      <c r="IKO506" s="755"/>
      <c r="IKP506" s="755"/>
      <c r="IKQ506" s="755"/>
      <c r="IKR506" s="755"/>
      <c r="IKS506" s="755"/>
      <c r="IKT506" s="755"/>
      <c r="IKU506" s="755"/>
      <c r="IKV506" s="755"/>
      <c r="IKW506" s="755"/>
      <c r="IKX506" s="755"/>
      <c r="IKY506" s="755"/>
      <c r="IKZ506" s="755"/>
      <c r="ILA506" s="755"/>
      <c r="ILB506" s="755"/>
      <c r="ILC506" s="755"/>
      <c r="ILD506" s="755"/>
      <c r="ILE506" s="755"/>
      <c r="ILF506" s="755"/>
      <c r="ILG506" s="755"/>
      <c r="ILH506" s="755"/>
      <c r="ILI506" s="755"/>
      <c r="ILJ506" s="755"/>
      <c r="ILK506" s="755"/>
      <c r="ILL506" s="755"/>
      <c r="ILM506" s="755"/>
      <c r="ILN506" s="755"/>
      <c r="ILO506" s="755"/>
      <c r="ILP506" s="755"/>
      <c r="ILQ506" s="755"/>
      <c r="ILR506" s="755"/>
      <c r="ILS506" s="755"/>
      <c r="ILT506" s="755"/>
      <c r="ILU506" s="755"/>
      <c r="ILV506" s="755"/>
      <c r="ILW506" s="755"/>
      <c r="ILX506" s="755"/>
      <c r="ILY506" s="755"/>
      <c r="ILZ506" s="755"/>
      <c r="IMA506" s="755"/>
      <c r="IMB506" s="755"/>
      <c r="IMC506" s="755"/>
      <c r="IMD506" s="755"/>
      <c r="IME506" s="755"/>
      <c r="IMF506" s="755"/>
      <c r="IMG506" s="755"/>
      <c r="IMH506" s="755"/>
      <c r="IMI506" s="755"/>
      <c r="IMJ506" s="755"/>
      <c r="IMK506" s="755"/>
      <c r="IML506" s="755"/>
      <c r="IMM506" s="755"/>
      <c r="IMN506" s="755"/>
      <c r="IMO506" s="755"/>
      <c r="IMP506" s="755"/>
      <c r="IMQ506" s="755"/>
      <c r="IMR506" s="755"/>
      <c r="IMS506" s="755"/>
      <c r="IMT506" s="755"/>
      <c r="IMU506" s="755"/>
      <c r="IMV506" s="755"/>
      <c r="IMW506" s="755"/>
      <c r="IMX506" s="755"/>
      <c r="IMY506" s="755"/>
      <c r="IMZ506" s="755"/>
      <c r="INA506" s="755"/>
      <c r="INB506" s="755"/>
      <c r="INC506" s="755"/>
      <c r="IND506" s="755"/>
      <c r="INE506" s="755"/>
      <c r="INF506" s="755"/>
      <c r="ING506" s="755"/>
      <c r="INH506" s="755"/>
      <c r="INI506" s="755"/>
      <c r="INJ506" s="755"/>
      <c r="INK506" s="755"/>
      <c r="INL506" s="755"/>
      <c r="INM506" s="755"/>
      <c r="INN506" s="755"/>
      <c r="INO506" s="755"/>
      <c r="INP506" s="755"/>
      <c r="INQ506" s="755"/>
      <c r="INR506" s="755"/>
      <c r="INS506" s="755"/>
      <c r="INT506" s="755"/>
      <c r="INU506" s="755"/>
      <c r="INV506" s="755"/>
      <c r="INW506" s="755"/>
      <c r="INX506" s="755"/>
      <c r="INY506" s="755"/>
      <c r="INZ506" s="755"/>
      <c r="IOA506" s="755"/>
      <c r="IOB506" s="755"/>
      <c r="IOC506" s="755"/>
      <c r="IOD506" s="755"/>
      <c r="IOE506" s="755"/>
      <c r="IOF506" s="755"/>
      <c r="IOG506" s="755"/>
      <c r="IOH506" s="755"/>
      <c r="IOI506" s="755"/>
      <c r="IOJ506" s="755"/>
      <c r="IOK506" s="755"/>
      <c r="IOL506" s="755"/>
      <c r="IOM506" s="755"/>
      <c r="ION506" s="755"/>
      <c r="IOO506" s="755"/>
      <c r="IOP506" s="755"/>
      <c r="IOQ506" s="755"/>
      <c r="IOR506" s="755"/>
      <c r="IOS506" s="755"/>
      <c r="IOT506" s="755"/>
      <c r="IOU506" s="755"/>
      <c r="IOV506" s="755"/>
      <c r="IOW506" s="755"/>
      <c r="IOX506" s="755"/>
      <c r="IOY506" s="755"/>
      <c r="IOZ506" s="755"/>
      <c r="IPA506" s="755"/>
      <c r="IPB506" s="755"/>
      <c r="IPC506" s="755"/>
      <c r="IPD506" s="755"/>
      <c r="IPE506" s="755"/>
      <c r="IPF506" s="755"/>
      <c r="IPG506" s="755"/>
      <c r="IPH506" s="755"/>
      <c r="IPI506" s="755"/>
      <c r="IPJ506" s="755"/>
      <c r="IPK506" s="755"/>
      <c r="IPL506" s="755"/>
      <c r="IPM506" s="755"/>
      <c r="IPN506" s="755"/>
      <c r="IPO506" s="755"/>
      <c r="IPP506" s="755"/>
      <c r="IPQ506" s="755"/>
      <c r="IPR506" s="755"/>
      <c r="IPS506" s="755"/>
      <c r="IPT506" s="755"/>
      <c r="IPU506" s="755"/>
      <c r="IPV506" s="755"/>
      <c r="IPW506" s="755"/>
      <c r="IPX506" s="755"/>
      <c r="IPY506" s="755"/>
      <c r="IPZ506" s="755"/>
      <c r="IQA506" s="755"/>
      <c r="IQB506" s="755"/>
      <c r="IQC506" s="755"/>
      <c r="IQD506" s="755"/>
      <c r="IQE506" s="755"/>
      <c r="IQF506" s="755"/>
      <c r="IQG506" s="755"/>
      <c r="IQH506" s="755"/>
      <c r="IQI506" s="755"/>
      <c r="IQJ506" s="755"/>
      <c r="IQK506" s="755"/>
      <c r="IQL506" s="755"/>
      <c r="IQM506" s="755"/>
      <c r="IQN506" s="755"/>
      <c r="IQO506" s="755"/>
      <c r="IQP506" s="755"/>
      <c r="IQQ506" s="755"/>
      <c r="IQR506" s="755"/>
      <c r="IQS506" s="755"/>
      <c r="IQT506" s="755"/>
      <c r="IQU506" s="755"/>
      <c r="IQV506" s="755"/>
      <c r="IQW506" s="755"/>
      <c r="IQX506" s="755"/>
      <c r="IQY506" s="755"/>
      <c r="IQZ506" s="755"/>
      <c r="IRA506" s="755"/>
      <c r="IRB506" s="755"/>
      <c r="IRC506" s="755"/>
      <c r="IRD506" s="755"/>
      <c r="IRE506" s="755"/>
      <c r="IRF506" s="755"/>
      <c r="IRG506" s="755"/>
      <c r="IRH506" s="755"/>
      <c r="IRI506" s="755"/>
      <c r="IRJ506" s="755"/>
      <c r="IRK506" s="755"/>
      <c r="IRL506" s="755"/>
      <c r="IRM506" s="755"/>
      <c r="IRN506" s="755"/>
      <c r="IRO506" s="755"/>
      <c r="IRP506" s="755"/>
      <c r="IRQ506" s="755"/>
      <c r="IRR506" s="755"/>
      <c r="IRS506" s="755"/>
      <c r="IRT506" s="755"/>
      <c r="IRU506" s="755"/>
      <c r="IRV506" s="755"/>
      <c r="IRW506" s="755"/>
      <c r="IRX506" s="755"/>
      <c r="IRY506" s="755"/>
      <c r="IRZ506" s="755"/>
      <c r="ISA506" s="755"/>
      <c r="ISB506" s="755"/>
      <c r="ISC506" s="755"/>
      <c r="ISD506" s="755"/>
      <c r="ISE506" s="755"/>
      <c r="ISF506" s="755"/>
      <c r="ISG506" s="755"/>
      <c r="ISH506" s="755"/>
      <c r="ISI506" s="755"/>
      <c r="ISJ506" s="755"/>
      <c r="ISK506" s="755"/>
      <c r="ISL506" s="755"/>
      <c r="ISM506" s="755"/>
      <c r="ISN506" s="755"/>
      <c r="ISO506" s="755"/>
      <c r="ISP506" s="755"/>
      <c r="ISQ506" s="755"/>
      <c r="ISR506" s="755"/>
      <c r="ISS506" s="755"/>
      <c r="IST506" s="755"/>
      <c r="ISU506" s="755"/>
      <c r="ISV506" s="755"/>
      <c r="ISW506" s="755"/>
      <c r="ISX506" s="755"/>
      <c r="ISY506" s="755"/>
      <c r="ISZ506" s="755"/>
      <c r="ITA506" s="755"/>
      <c r="ITB506" s="755"/>
      <c r="ITC506" s="755"/>
      <c r="ITD506" s="755"/>
      <c r="ITE506" s="755"/>
      <c r="ITF506" s="755"/>
      <c r="ITG506" s="755"/>
      <c r="ITH506" s="755"/>
      <c r="ITI506" s="755"/>
      <c r="ITJ506" s="755"/>
      <c r="ITK506" s="755"/>
      <c r="ITL506" s="755"/>
      <c r="ITM506" s="755"/>
      <c r="ITN506" s="755"/>
      <c r="ITO506" s="755"/>
      <c r="ITP506" s="755"/>
      <c r="ITQ506" s="755"/>
      <c r="ITR506" s="755"/>
      <c r="ITS506" s="755"/>
      <c r="ITT506" s="755"/>
      <c r="ITU506" s="755"/>
      <c r="ITV506" s="755"/>
      <c r="ITW506" s="755"/>
      <c r="ITX506" s="755"/>
      <c r="ITY506" s="755"/>
      <c r="ITZ506" s="755"/>
      <c r="IUA506" s="755"/>
      <c r="IUB506" s="755"/>
      <c r="IUC506" s="755"/>
      <c r="IUD506" s="755"/>
      <c r="IUE506" s="755"/>
      <c r="IUF506" s="755"/>
      <c r="IUG506" s="755"/>
      <c r="IUH506" s="755"/>
      <c r="IUI506" s="755"/>
      <c r="IUJ506" s="755"/>
      <c r="IUK506" s="755"/>
      <c r="IUL506" s="755"/>
      <c r="IUM506" s="755"/>
      <c r="IUN506" s="755"/>
      <c r="IUO506" s="755"/>
      <c r="IUP506" s="755"/>
      <c r="IUQ506" s="755"/>
      <c r="IUR506" s="755"/>
      <c r="IUS506" s="755"/>
      <c r="IUT506" s="755"/>
      <c r="IUU506" s="755"/>
      <c r="IUV506" s="755"/>
      <c r="IUW506" s="755"/>
      <c r="IUX506" s="755"/>
      <c r="IUY506" s="755"/>
      <c r="IUZ506" s="755"/>
      <c r="IVA506" s="755"/>
      <c r="IVB506" s="755"/>
      <c r="IVC506" s="755"/>
      <c r="IVD506" s="755"/>
      <c r="IVE506" s="755"/>
      <c r="IVF506" s="755"/>
      <c r="IVG506" s="755"/>
      <c r="IVH506" s="755"/>
      <c r="IVI506" s="755"/>
      <c r="IVJ506" s="755"/>
      <c r="IVK506" s="755"/>
      <c r="IVL506" s="755"/>
      <c r="IVM506" s="755"/>
      <c r="IVN506" s="755"/>
      <c r="IVO506" s="755"/>
      <c r="IVP506" s="755"/>
      <c r="IVQ506" s="755"/>
      <c r="IVR506" s="755"/>
      <c r="IVS506" s="755"/>
      <c r="IVT506" s="755"/>
      <c r="IVU506" s="755"/>
      <c r="IVV506" s="755"/>
      <c r="IVW506" s="755"/>
      <c r="IVX506" s="755"/>
      <c r="IVY506" s="755"/>
      <c r="IVZ506" s="755"/>
      <c r="IWA506" s="755"/>
      <c r="IWB506" s="755"/>
      <c r="IWC506" s="755"/>
      <c r="IWD506" s="755"/>
      <c r="IWE506" s="755"/>
      <c r="IWF506" s="755"/>
      <c r="IWG506" s="755"/>
      <c r="IWH506" s="755"/>
      <c r="IWI506" s="755"/>
      <c r="IWJ506" s="755"/>
      <c r="IWK506" s="755"/>
      <c r="IWL506" s="755"/>
      <c r="IWM506" s="755"/>
      <c r="IWN506" s="755"/>
      <c r="IWO506" s="755"/>
      <c r="IWP506" s="755"/>
      <c r="IWQ506" s="755"/>
      <c r="IWR506" s="755"/>
      <c r="IWS506" s="755"/>
      <c r="IWT506" s="755"/>
      <c r="IWU506" s="755"/>
      <c r="IWV506" s="755"/>
      <c r="IWW506" s="755"/>
      <c r="IWX506" s="755"/>
      <c r="IWY506" s="755"/>
      <c r="IWZ506" s="755"/>
      <c r="IXA506" s="755"/>
      <c r="IXB506" s="755"/>
      <c r="IXC506" s="755"/>
      <c r="IXD506" s="755"/>
      <c r="IXE506" s="755"/>
      <c r="IXF506" s="755"/>
      <c r="IXG506" s="755"/>
      <c r="IXH506" s="755"/>
      <c r="IXI506" s="755"/>
      <c r="IXJ506" s="755"/>
      <c r="IXK506" s="755"/>
      <c r="IXL506" s="755"/>
      <c r="IXM506" s="755"/>
      <c r="IXN506" s="755"/>
      <c r="IXO506" s="755"/>
      <c r="IXP506" s="755"/>
      <c r="IXQ506" s="755"/>
      <c r="IXR506" s="755"/>
      <c r="IXS506" s="755"/>
      <c r="IXT506" s="755"/>
      <c r="IXU506" s="755"/>
      <c r="IXV506" s="755"/>
      <c r="IXW506" s="755"/>
      <c r="IXX506" s="755"/>
      <c r="IXY506" s="755"/>
      <c r="IXZ506" s="755"/>
      <c r="IYA506" s="755"/>
      <c r="IYB506" s="755"/>
      <c r="IYC506" s="755"/>
      <c r="IYD506" s="755"/>
      <c r="IYE506" s="755"/>
      <c r="IYF506" s="755"/>
      <c r="IYG506" s="755"/>
      <c r="IYH506" s="755"/>
      <c r="IYI506" s="755"/>
      <c r="IYJ506" s="755"/>
      <c r="IYK506" s="755"/>
      <c r="IYL506" s="755"/>
      <c r="IYM506" s="755"/>
      <c r="IYN506" s="755"/>
      <c r="IYO506" s="755"/>
      <c r="IYP506" s="755"/>
      <c r="IYQ506" s="755"/>
      <c r="IYR506" s="755"/>
      <c r="IYS506" s="755"/>
      <c r="IYT506" s="755"/>
      <c r="IYU506" s="755"/>
      <c r="IYV506" s="755"/>
      <c r="IYW506" s="755"/>
      <c r="IYX506" s="755"/>
      <c r="IYY506" s="755"/>
      <c r="IYZ506" s="755"/>
      <c r="IZA506" s="755"/>
      <c r="IZB506" s="755"/>
      <c r="IZC506" s="755"/>
      <c r="IZD506" s="755"/>
      <c r="IZE506" s="755"/>
      <c r="IZF506" s="755"/>
      <c r="IZG506" s="755"/>
      <c r="IZH506" s="755"/>
      <c r="IZI506" s="755"/>
      <c r="IZJ506" s="755"/>
      <c r="IZK506" s="755"/>
      <c r="IZL506" s="755"/>
      <c r="IZM506" s="755"/>
      <c r="IZN506" s="755"/>
      <c r="IZO506" s="755"/>
      <c r="IZP506" s="755"/>
      <c r="IZQ506" s="755"/>
      <c r="IZR506" s="755"/>
      <c r="IZS506" s="755"/>
      <c r="IZT506" s="755"/>
      <c r="IZU506" s="755"/>
      <c r="IZV506" s="755"/>
      <c r="IZW506" s="755"/>
      <c r="IZX506" s="755"/>
      <c r="IZY506" s="755"/>
      <c r="IZZ506" s="755"/>
      <c r="JAA506" s="755"/>
      <c r="JAB506" s="755"/>
      <c r="JAC506" s="755"/>
      <c r="JAD506" s="755"/>
      <c r="JAE506" s="755"/>
      <c r="JAF506" s="755"/>
      <c r="JAG506" s="755"/>
      <c r="JAH506" s="755"/>
      <c r="JAI506" s="755"/>
      <c r="JAJ506" s="755"/>
      <c r="JAK506" s="755"/>
      <c r="JAL506" s="755"/>
      <c r="JAM506" s="755"/>
      <c r="JAN506" s="755"/>
      <c r="JAO506" s="755"/>
      <c r="JAP506" s="755"/>
      <c r="JAQ506" s="755"/>
      <c r="JAR506" s="755"/>
      <c r="JAS506" s="755"/>
      <c r="JAT506" s="755"/>
      <c r="JAU506" s="755"/>
      <c r="JAV506" s="755"/>
      <c r="JAW506" s="755"/>
      <c r="JAX506" s="755"/>
      <c r="JAY506" s="755"/>
      <c r="JAZ506" s="755"/>
      <c r="JBA506" s="755"/>
      <c r="JBB506" s="755"/>
      <c r="JBC506" s="755"/>
      <c r="JBD506" s="755"/>
      <c r="JBE506" s="755"/>
      <c r="JBF506" s="755"/>
      <c r="JBG506" s="755"/>
      <c r="JBH506" s="755"/>
      <c r="JBI506" s="755"/>
      <c r="JBJ506" s="755"/>
      <c r="JBK506" s="755"/>
      <c r="JBL506" s="755"/>
      <c r="JBM506" s="755"/>
      <c r="JBN506" s="755"/>
      <c r="JBO506" s="755"/>
      <c r="JBP506" s="755"/>
      <c r="JBQ506" s="755"/>
      <c r="JBR506" s="755"/>
      <c r="JBS506" s="755"/>
      <c r="JBT506" s="755"/>
      <c r="JBU506" s="755"/>
      <c r="JBV506" s="755"/>
      <c r="JBW506" s="755"/>
      <c r="JBX506" s="755"/>
      <c r="JBY506" s="755"/>
      <c r="JBZ506" s="755"/>
      <c r="JCA506" s="755"/>
      <c r="JCB506" s="755"/>
      <c r="JCC506" s="755"/>
      <c r="JCD506" s="755"/>
      <c r="JCE506" s="755"/>
      <c r="JCF506" s="755"/>
      <c r="JCG506" s="755"/>
      <c r="JCH506" s="755"/>
      <c r="JCI506" s="755"/>
      <c r="JCJ506" s="755"/>
      <c r="JCK506" s="755"/>
      <c r="JCL506" s="755"/>
      <c r="JCM506" s="755"/>
      <c r="JCN506" s="755"/>
      <c r="JCO506" s="755"/>
      <c r="JCP506" s="755"/>
      <c r="JCQ506" s="755"/>
      <c r="JCR506" s="755"/>
      <c r="JCS506" s="755"/>
      <c r="JCT506" s="755"/>
      <c r="JCU506" s="755"/>
      <c r="JCV506" s="755"/>
      <c r="JCW506" s="755"/>
      <c r="JCX506" s="755"/>
      <c r="JCY506" s="755"/>
      <c r="JCZ506" s="755"/>
      <c r="JDA506" s="755"/>
      <c r="JDB506" s="755"/>
      <c r="JDC506" s="755"/>
      <c r="JDD506" s="755"/>
      <c r="JDE506" s="755"/>
      <c r="JDF506" s="755"/>
      <c r="JDG506" s="755"/>
      <c r="JDH506" s="755"/>
      <c r="JDI506" s="755"/>
      <c r="JDJ506" s="755"/>
      <c r="JDK506" s="755"/>
      <c r="JDL506" s="755"/>
      <c r="JDM506" s="755"/>
      <c r="JDN506" s="755"/>
      <c r="JDO506" s="755"/>
      <c r="JDP506" s="755"/>
      <c r="JDQ506" s="755"/>
      <c r="JDR506" s="755"/>
      <c r="JDS506" s="755"/>
      <c r="JDT506" s="755"/>
      <c r="JDU506" s="755"/>
      <c r="JDV506" s="755"/>
      <c r="JDW506" s="755"/>
      <c r="JDX506" s="755"/>
      <c r="JDY506" s="755"/>
      <c r="JDZ506" s="755"/>
      <c r="JEA506" s="755"/>
      <c r="JEB506" s="755"/>
      <c r="JEC506" s="755"/>
      <c r="JED506" s="755"/>
      <c r="JEE506" s="755"/>
      <c r="JEF506" s="755"/>
      <c r="JEG506" s="755"/>
      <c r="JEH506" s="755"/>
      <c r="JEI506" s="755"/>
      <c r="JEJ506" s="755"/>
      <c r="JEK506" s="755"/>
      <c r="JEL506" s="755"/>
      <c r="JEM506" s="755"/>
      <c r="JEN506" s="755"/>
      <c r="JEO506" s="755"/>
      <c r="JEP506" s="755"/>
      <c r="JEQ506" s="755"/>
      <c r="JER506" s="755"/>
      <c r="JES506" s="755"/>
      <c r="JET506" s="755"/>
      <c r="JEU506" s="755"/>
      <c r="JEV506" s="755"/>
      <c r="JEW506" s="755"/>
      <c r="JEX506" s="755"/>
      <c r="JEY506" s="755"/>
      <c r="JEZ506" s="755"/>
      <c r="JFA506" s="755"/>
      <c r="JFB506" s="755"/>
      <c r="JFC506" s="755"/>
      <c r="JFD506" s="755"/>
      <c r="JFE506" s="755"/>
      <c r="JFF506" s="755"/>
      <c r="JFG506" s="755"/>
      <c r="JFH506" s="755"/>
      <c r="JFI506" s="755"/>
      <c r="JFJ506" s="755"/>
      <c r="JFK506" s="755"/>
      <c r="JFL506" s="755"/>
      <c r="JFM506" s="755"/>
      <c r="JFN506" s="755"/>
      <c r="JFO506" s="755"/>
      <c r="JFP506" s="755"/>
      <c r="JFQ506" s="755"/>
      <c r="JFR506" s="755"/>
      <c r="JFS506" s="755"/>
      <c r="JFT506" s="755"/>
      <c r="JFU506" s="755"/>
      <c r="JFV506" s="755"/>
      <c r="JFW506" s="755"/>
      <c r="JFX506" s="755"/>
      <c r="JFY506" s="755"/>
      <c r="JFZ506" s="755"/>
      <c r="JGA506" s="755"/>
      <c r="JGB506" s="755"/>
      <c r="JGC506" s="755"/>
      <c r="JGD506" s="755"/>
      <c r="JGE506" s="755"/>
      <c r="JGF506" s="755"/>
      <c r="JGG506" s="755"/>
      <c r="JGH506" s="755"/>
      <c r="JGI506" s="755"/>
      <c r="JGJ506" s="755"/>
      <c r="JGK506" s="755"/>
      <c r="JGL506" s="755"/>
      <c r="JGM506" s="755"/>
      <c r="JGN506" s="755"/>
      <c r="JGO506" s="755"/>
      <c r="JGP506" s="755"/>
      <c r="JGQ506" s="755"/>
      <c r="JGR506" s="755"/>
      <c r="JGS506" s="755"/>
      <c r="JGT506" s="755"/>
      <c r="JGU506" s="755"/>
      <c r="JGV506" s="755"/>
      <c r="JGW506" s="755"/>
      <c r="JGX506" s="755"/>
      <c r="JGY506" s="755"/>
      <c r="JGZ506" s="755"/>
      <c r="JHA506" s="755"/>
      <c r="JHB506" s="755"/>
      <c r="JHC506" s="755"/>
      <c r="JHD506" s="755"/>
      <c r="JHE506" s="755"/>
      <c r="JHF506" s="755"/>
      <c r="JHG506" s="755"/>
      <c r="JHH506" s="755"/>
      <c r="JHI506" s="755"/>
      <c r="JHJ506" s="755"/>
      <c r="JHK506" s="755"/>
      <c r="JHL506" s="755"/>
      <c r="JHM506" s="755"/>
      <c r="JHN506" s="755"/>
      <c r="JHO506" s="755"/>
      <c r="JHP506" s="755"/>
      <c r="JHQ506" s="755"/>
      <c r="JHR506" s="755"/>
      <c r="JHS506" s="755"/>
      <c r="JHT506" s="755"/>
      <c r="JHU506" s="755"/>
      <c r="JHV506" s="755"/>
      <c r="JHW506" s="755"/>
      <c r="JHX506" s="755"/>
      <c r="JHY506" s="755"/>
      <c r="JHZ506" s="755"/>
      <c r="JIA506" s="755"/>
      <c r="JIB506" s="755"/>
      <c r="JIC506" s="755"/>
      <c r="JID506" s="755"/>
      <c r="JIE506" s="755"/>
      <c r="JIF506" s="755"/>
      <c r="JIG506" s="755"/>
      <c r="JIH506" s="755"/>
      <c r="JII506" s="755"/>
      <c r="JIJ506" s="755"/>
      <c r="JIK506" s="755"/>
      <c r="JIL506" s="755"/>
      <c r="JIM506" s="755"/>
      <c r="JIN506" s="755"/>
      <c r="JIO506" s="755"/>
      <c r="JIP506" s="755"/>
      <c r="JIQ506" s="755"/>
      <c r="JIR506" s="755"/>
      <c r="JIS506" s="755"/>
      <c r="JIT506" s="755"/>
      <c r="JIU506" s="755"/>
      <c r="JIV506" s="755"/>
      <c r="JIW506" s="755"/>
      <c r="JIX506" s="755"/>
      <c r="JIY506" s="755"/>
      <c r="JIZ506" s="755"/>
      <c r="JJA506" s="755"/>
      <c r="JJB506" s="755"/>
      <c r="JJC506" s="755"/>
      <c r="JJD506" s="755"/>
      <c r="JJE506" s="755"/>
      <c r="JJF506" s="755"/>
      <c r="JJG506" s="755"/>
      <c r="JJH506" s="755"/>
      <c r="JJI506" s="755"/>
      <c r="JJJ506" s="755"/>
      <c r="JJK506" s="755"/>
      <c r="JJL506" s="755"/>
      <c r="JJM506" s="755"/>
      <c r="JJN506" s="755"/>
      <c r="JJO506" s="755"/>
      <c r="JJP506" s="755"/>
      <c r="JJQ506" s="755"/>
      <c r="JJR506" s="755"/>
      <c r="JJS506" s="755"/>
      <c r="JJT506" s="755"/>
      <c r="JJU506" s="755"/>
      <c r="JJV506" s="755"/>
      <c r="JJW506" s="755"/>
      <c r="JJX506" s="755"/>
      <c r="JJY506" s="755"/>
      <c r="JJZ506" s="755"/>
      <c r="JKA506" s="755"/>
      <c r="JKB506" s="755"/>
      <c r="JKC506" s="755"/>
      <c r="JKD506" s="755"/>
      <c r="JKE506" s="755"/>
      <c r="JKF506" s="755"/>
      <c r="JKG506" s="755"/>
      <c r="JKH506" s="755"/>
      <c r="JKI506" s="755"/>
      <c r="JKJ506" s="755"/>
      <c r="JKK506" s="755"/>
      <c r="JKL506" s="755"/>
      <c r="JKM506" s="755"/>
      <c r="JKN506" s="755"/>
      <c r="JKO506" s="755"/>
      <c r="JKP506" s="755"/>
      <c r="JKQ506" s="755"/>
      <c r="JKR506" s="755"/>
      <c r="JKS506" s="755"/>
      <c r="JKT506" s="755"/>
      <c r="JKU506" s="755"/>
      <c r="JKV506" s="755"/>
      <c r="JKW506" s="755"/>
      <c r="JKX506" s="755"/>
      <c r="JKY506" s="755"/>
      <c r="JKZ506" s="755"/>
      <c r="JLA506" s="755"/>
      <c r="JLB506" s="755"/>
      <c r="JLC506" s="755"/>
      <c r="JLD506" s="755"/>
      <c r="JLE506" s="755"/>
      <c r="JLF506" s="755"/>
      <c r="JLG506" s="755"/>
      <c r="JLH506" s="755"/>
      <c r="JLI506" s="755"/>
      <c r="JLJ506" s="755"/>
      <c r="JLK506" s="755"/>
      <c r="JLL506" s="755"/>
      <c r="JLM506" s="755"/>
      <c r="JLN506" s="755"/>
      <c r="JLO506" s="755"/>
      <c r="JLP506" s="755"/>
      <c r="JLQ506" s="755"/>
      <c r="JLR506" s="755"/>
      <c r="JLS506" s="755"/>
      <c r="JLT506" s="755"/>
      <c r="JLU506" s="755"/>
      <c r="JLV506" s="755"/>
      <c r="JLW506" s="755"/>
      <c r="JLX506" s="755"/>
      <c r="JLY506" s="755"/>
      <c r="JLZ506" s="755"/>
      <c r="JMA506" s="755"/>
      <c r="JMB506" s="755"/>
      <c r="JMC506" s="755"/>
      <c r="JMD506" s="755"/>
      <c r="JME506" s="755"/>
      <c r="JMF506" s="755"/>
      <c r="JMG506" s="755"/>
      <c r="JMH506" s="755"/>
      <c r="JMI506" s="755"/>
      <c r="JMJ506" s="755"/>
      <c r="JMK506" s="755"/>
      <c r="JML506" s="755"/>
      <c r="JMM506" s="755"/>
      <c r="JMN506" s="755"/>
      <c r="JMO506" s="755"/>
      <c r="JMP506" s="755"/>
      <c r="JMQ506" s="755"/>
      <c r="JMR506" s="755"/>
      <c r="JMS506" s="755"/>
      <c r="JMT506" s="755"/>
      <c r="JMU506" s="755"/>
      <c r="JMV506" s="755"/>
      <c r="JMW506" s="755"/>
      <c r="JMX506" s="755"/>
      <c r="JMY506" s="755"/>
      <c r="JMZ506" s="755"/>
      <c r="JNA506" s="755"/>
      <c r="JNB506" s="755"/>
      <c r="JNC506" s="755"/>
      <c r="JND506" s="755"/>
      <c r="JNE506" s="755"/>
      <c r="JNF506" s="755"/>
      <c r="JNG506" s="755"/>
      <c r="JNH506" s="755"/>
      <c r="JNI506" s="755"/>
      <c r="JNJ506" s="755"/>
      <c r="JNK506" s="755"/>
      <c r="JNL506" s="755"/>
      <c r="JNM506" s="755"/>
      <c r="JNN506" s="755"/>
      <c r="JNO506" s="755"/>
      <c r="JNP506" s="755"/>
      <c r="JNQ506" s="755"/>
      <c r="JNR506" s="755"/>
      <c r="JNS506" s="755"/>
      <c r="JNT506" s="755"/>
      <c r="JNU506" s="755"/>
      <c r="JNV506" s="755"/>
      <c r="JNW506" s="755"/>
      <c r="JNX506" s="755"/>
      <c r="JNY506" s="755"/>
      <c r="JNZ506" s="755"/>
      <c r="JOA506" s="755"/>
      <c r="JOB506" s="755"/>
      <c r="JOC506" s="755"/>
      <c r="JOD506" s="755"/>
      <c r="JOE506" s="755"/>
      <c r="JOF506" s="755"/>
      <c r="JOG506" s="755"/>
      <c r="JOH506" s="755"/>
      <c r="JOI506" s="755"/>
      <c r="JOJ506" s="755"/>
      <c r="JOK506" s="755"/>
      <c r="JOL506" s="755"/>
      <c r="JOM506" s="755"/>
      <c r="JON506" s="755"/>
      <c r="JOO506" s="755"/>
      <c r="JOP506" s="755"/>
      <c r="JOQ506" s="755"/>
      <c r="JOR506" s="755"/>
      <c r="JOS506" s="755"/>
      <c r="JOT506" s="755"/>
      <c r="JOU506" s="755"/>
      <c r="JOV506" s="755"/>
      <c r="JOW506" s="755"/>
      <c r="JOX506" s="755"/>
      <c r="JOY506" s="755"/>
      <c r="JOZ506" s="755"/>
      <c r="JPA506" s="755"/>
      <c r="JPB506" s="755"/>
      <c r="JPC506" s="755"/>
      <c r="JPD506" s="755"/>
      <c r="JPE506" s="755"/>
      <c r="JPF506" s="755"/>
      <c r="JPG506" s="755"/>
      <c r="JPH506" s="755"/>
      <c r="JPI506" s="755"/>
      <c r="JPJ506" s="755"/>
      <c r="JPK506" s="755"/>
      <c r="JPL506" s="755"/>
      <c r="JPM506" s="755"/>
      <c r="JPN506" s="755"/>
      <c r="JPO506" s="755"/>
      <c r="JPP506" s="755"/>
      <c r="JPQ506" s="755"/>
      <c r="JPR506" s="755"/>
      <c r="JPS506" s="755"/>
      <c r="JPT506" s="755"/>
      <c r="JPU506" s="755"/>
      <c r="JPV506" s="755"/>
      <c r="JPW506" s="755"/>
      <c r="JPX506" s="755"/>
      <c r="JPY506" s="755"/>
      <c r="JPZ506" s="755"/>
      <c r="JQA506" s="755"/>
      <c r="JQB506" s="755"/>
      <c r="JQC506" s="755"/>
      <c r="JQD506" s="755"/>
      <c r="JQE506" s="755"/>
      <c r="JQF506" s="755"/>
      <c r="JQG506" s="755"/>
      <c r="JQH506" s="755"/>
      <c r="JQI506" s="755"/>
      <c r="JQJ506" s="755"/>
      <c r="JQK506" s="755"/>
      <c r="JQL506" s="755"/>
      <c r="JQM506" s="755"/>
      <c r="JQN506" s="755"/>
      <c r="JQO506" s="755"/>
      <c r="JQP506" s="755"/>
      <c r="JQQ506" s="755"/>
      <c r="JQR506" s="755"/>
      <c r="JQS506" s="755"/>
      <c r="JQT506" s="755"/>
      <c r="JQU506" s="755"/>
      <c r="JQV506" s="755"/>
      <c r="JQW506" s="755"/>
      <c r="JQX506" s="755"/>
      <c r="JQY506" s="755"/>
      <c r="JQZ506" s="755"/>
      <c r="JRA506" s="755"/>
      <c r="JRB506" s="755"/>
      <c r="JRC506" s="755"/>
      <c r="JRD506" s="755"/>
      <c r="JRE506" s="755"/>
      <c r="JRF506" s="755"/>
      <c r="JRG506" s="755"/>
      <c r="JRH506" s="755"/>
      <c r="JRI506" s="755"/>
      <c r="JRJ506" s="755"/>
      <c r="JRK506" s="755"/>
      <c r="JRL506" s="755"/>
      <c r="JRM506" s="755"/>
      <c r="JRN506" s="755"/>
      <c r="JRO506" s="755"/>
      <c r="JRP506" s="755"/>
      <c r="JRQ506" s="755"/>
      <c r="JRR506" s="755"/>
      <c r="JRS506" s="755"/>
      <c r="JRT506" s="755"/>
      <c r="JRU506" s="755"/>
      <c r="JRV506" s="755"/>
      <c r="JRW506" s="755"/>
      <c r="JRX506" s="755"/>
      <c r="JRY506" s="755"/>
      <c r="JRZ506" s="755"/>
      <c r="JSA506" s="755"/>
      <c r="JSB506" s="755"/>
      <c r="JSC506" s="755"/>
      <c r="JSD506" s="755"/>
      <c r="JSE506" s="755"/>
      <c r="JSF506" s="755"/>
      <c r="JSG506" s="755"/>
      <c r="JSH506" s="755"/>
      <c r="JSI506" s="755"/>
      <c r="JSJ506" s="755"/>
      <c r="JSK506" s="755"/>
      <c r="JSL506" s="755"/>
      <c r="JSM506" s="755"/>
      <c r="JSN506" s="755"/>
      <c r="JSO506" s="755"/>
      <c r="JSP506" s="755"/>
      <c r="JSQ506" s="755"/>
      <c r="JSR506" s="755"/>
      <c r="JSS506" s="755"/>
      <c r="JST506" s="755"/>
      <c r="JSU506" s="755"/>
      <c r="JSV506" s="755"/>
      <c r="JSW506" s="755"/>
      <c r="JSX506" s="755"/>
      <c r="JSY506" s="755"/>
      <c r="JSZ506" s="755"/>
      <c r="JTA506" s="755"/>
      <c r="JTB506" s="755"/>
      <c r="JTC506" s="755"/>
      <c r="JTD506" s="755"/>
      <c r="JTE506" s="755"/>
      <c r="JTF506" s="755"/>
      <c r="JTG506" s="755"/>
      <c r="JTH506" s="755"/>
      <c r="JTI506" s="755"/>
      <c r="JTJ506" s="755"/>
      <c r="JTK506" s="755"/>
      <c r="JTL506" s="755"/>
      <c r="JTM506" s="755"/>
      <c r="JTN506" s="755"/>
      <c r="JTO506" s="755"/>
      <c r="JTP506" s="755"/>
      <c r="JTQ506" s="755"/>
      <c r="JTR506" s="755"/>
      <c r="JTS506" s="755"/>
      <c r="JTT506" s="755"/>
      <c r="JTU506" s="755"/>
      <c r="JTV506" s="755"/>
      <c r="JTW506" s="755"/>
      <c r="JTX506" s="755"/>
      <c r="JTY506" s="755"/>
      <c r="JTZ506" s="755"/>
      <c r="JUA506" s="755"/>
      <c r="JUB506" s="755"/>
      <c r="JUC506" s="755"/>
      <c r="JUD506" s="755"/>
      <c r="JUE506" s="755"/>
      <c r="JUF506" s="755"/>
      <c r="JUG506" s="755"/>
      <c r="JUH506" s="755"/>
      <c r="JUI506" s="755"/>
      <c r="JUJ506" s="755"/>
      <c r="JUK506" s="755"/>
      <c r="JUL506" s="755"/>
      <c r="JUM506" s="755"/>
      <c r="JUN506" s="755"/>
      <c r="JUO506" s="755"/>
      <c r="JUP506" s="755"/>
      <c r="JUQ506" s="755"/>
      <c r="JUR506" s="755"/>
      <c r="JUS506" s="755"/>
      <c r="JUT506" s="755"/>
      <c r="JUU506" s="755"/>
      <c r="JUV506" s="755"/>
      <c r="JUW506" s="755"/>
      <c r="JUX506" s="755"/>
      <c r="JUY506" s="755"/>
      <c r="JUZ506" s="755"/>
      <c r="JVA506" s="755"/>
      <c r="JVB506" s="755"/>
      <c r="JVC506" s="755"/>
      <c r="JVD506" s="755"/>
      <c r="JVE506" s="755"/>
      <c r="JVF506" s="755"/>
      <c r="JVG506" s="755"/>
      <c r="JVH506" s="755"/>
      <c r="JVI506" s="755"/>
      <c r="JVJ506" s="755"/>
      <c r="JVK506" s="755"/>
      <c r="JVL506" s="755"/>
      <c r="JVM506" s="755"/>
      <c r="JVN506" s="755"/>
      <c r="JVO506" s="755"/>
      <c r="JVP506" s="755"/>
      <c r="JVQ506" s="755"/>
      <c r="JVR506" s="755"/>
      <c r="JVS506" s="755"/>
      <c r="JVT506" s="755"/>
      <c r="JVU506" s="755"/>
      <c r="JVV506" s="755"/>
      <c r="JVW506" s="755"/>
      <c r="JVX506" s="755"/>
      <c r="JVY506" s="755"/>
      <c r="JVZ506" s="755"/>
      <c r="JWA506" s="755"/>
      <c r="JWB506" s="755"/>
      <c r="JWC506" s="755"/>
      <c r="JWD506" s="755"/>
      <c r="JWE506" s="755"/>
      <c r="JWF506" s="755"/>
      <c r="JWG506" s="755"/>
      <c r="JWH506" s="755"/>
      <c r="JWI506" s="755"/>
      <c r="JWJ506" s="755"/>
      <c r="JWK506" s="755"/>
      <c r="JWL506" s="755"/>
      <c r="JWM506" s="755"/>
      <c r="JWN506" s="755"/>
      <c r="JWO506" s="755"/>
      <c r="JWP506" s="755"/>
      <c r="JWQ506" s="755"/>
      <c r="JWR506" s="755"/>
      <c r="JWS506" s="755"/>
      <c r="JWT506" s="755"/>
      <c r="JWU506" s="755"/>
      <c r="JWV506" s="755"/>
      <c r="JWW506" s="755"/>
      <c r="JWX506" s="755"/>
      <c r="JWY506" s="755"/>
      <c r="JWZ506" s="755"/>
      <c r="JXA506" s="755"/>
      <c r="JXB506" s="755"/>
      <c r="JXC506" s="755"/>
      <c r="JXD506" s="755"/>
      <c r="JXE506" s="755"/>
      <c r="JXF506" s="755"/>
      <c r="JXG506" s="755"/>
      <c r="JXH506" s="755"/>
      <c r="JXI506" s="755"/>
      <c r="JXJ506" s="755"/>
      <c r="JXK506" s="755"/>
      <c r="JXL506" s="755"/>
      <c r="JXM506" s="755"/>
      <c r="JXN506" s="755"/>
      <c r="JXO506" s="755"/>
      <c r="JXP506" s="755"/>
      <c r="JXQ506" s="755"/>
      <c r="JXR506" s="755"/>
      <c r="JXS506" s="755"/>
      <c r="JXT506" s="755"/>
      <c r="JXU506" s="755"/>
      <c r="JXV506" s="755"/>
      <c r="JXW506" s="755"/>
      <c r="JXX506" s="755"/>
      <c r="JXY506" s="755"/>
      <c r="JXZ506" s="755"/>
      <c r="JYA506" s="755"/>
      <c r="JYB506" s="755"/>
      <c r="JYC506" s="755"/>
      <c r="JYD506" s="755"/>
      <c r="JYE506" s="755"/>
      <c r="JYF506" s="755"/>
      <c r="JYG506" s="755"/>
      <c r="JYH506" s="755"/>
      <c r="JYI506" s="755"/>
      <c r="JYJ506" s="755"/>
      <c r="JYK506" s="755"/>
      <c r="JYL506" s="755"/>
      <c r="JYM506" s="755"/>
      <c r="JYN506" s="755"/>
      <c r="JYO506" s="755"/>
      <c r="JYP506" s="755"/>
      <c r="JYQ506" s="755"/>
      <c r="JYR506" s="755"/>
      <c r="JYS506" s="755"/>
      <c r="JYT506" s="755"/>
      <c r="JYU506" s="755"/>
      <c r="JYV506" s="755"/>
      <c r="JYW506" s="755"/>
      <c r="JYX506" s="755"/>
      <c r="JYY506" s="755"/>
      <c r="JYZ506" s="755"/>
      <c r="JZA506" s="755"/>
      <c r="JZB506" s="755"/>
      <c r="JZC506" s="755"/>
      <c r="JZD506" s="755"/>
      <c r="JZE506" s="755"/>
      <c r="JZF506" s="755"/>
      <c r="JZG506" s="755"/>
      <c r="JZH506" s="755"/>
      <c r="JZI506" s="755"/>
      <c r="JZJ506" s="755"/>
      <c r="JZK506" s="755"/>
      <c r="JZL506" s="755"/>
      <c r="JZM506" s="755"/>
      <c r="JZN506" s="755"/>
      <c r="JZO506" s="755"/>
      <c r="JZP506" s="755"/>
      <c r="JZQ506" s="755"/>
      <c r="JZR506" s="755"/>
      <c r="JZS506" s="755"/>
      <c r="JZT506" s="755"/>
      <c r="JZU506" s="755"/>
      <c r="JZV506" s="755"/>
      <c r="JZW506" s="755"/>
      <c r="JZX506" s="755"/>
      <c r="JZY506" s="755"/>
      <c r="JZZ506" s="755"/>
      <c r="KAA506" s="755"/>
      <c r="KAB506" s="755"/>
      <c r="KAC506" s="755"/>
      <c r="KAD506" s="755"/>
      <c r="KAE506" s="755"/>
      <c r="KAF506" s="755"/>
      <c r="KAG506" s="755"/>
      <c r="KAH506" s="755"/>
      <c r="KAI506" s="755"/>
      <c r="KAJ506" s="755"/>
      <c r="KAK506" s="755"/>
      <c r="KAL506" s="755"/>
      <c r="KAM506" s="755"/>
      <c r="KAN506" s="755"/>
      <c r="KAO506" s="755"/>
      <c r="KAP506" s="755"/>
      <c r="KAQ506" s="755"/>
      <c r="KAR506" s="755"/>
      <c r="KAS506" s="755"/>
      <c r="KAT506" s="755"/>
      <c r="KAU506" s="755"/>
      <c r="KAV506" s="755"/>
      <c r="KAW506" s="755"/>
      <c r="KAX506" s="755"/>
      <c r="KAY506" s="755"/>
      <c r="KAZ506" s="755"/>
      <c r="KBA506" s="755"/>
      <c r="KBB506" s="755"/>
      <c r="KBC506" s="755"/>
      <c r="KBD506" s="755"/>
      <c r="KBE506" s="755"/>
      <c r="KBF506" s="755"/>
      <c r="KBG506" s="755"/>
      <c r="KBH506" s="755"/>
      <c r="KBI506" s="755"/>
      <c r="KBJ506" s="755"/>
      <c r="KBK506" s="755"/>
      <c r="KBL506" s="755"/>
      <c r="KBM506" s="755"/>
      <c r="KBN506" s="755"/>
      <c r="KBO506" s="755"/>
      <c r="KBP506" s="755"/>
      <c r="KBQ506" s="755"/>
      <c r="KBR506" s="755"/>
      <c r="KBS506" s="755"/>
      <c r="KBT506" s="755"/>
      <c r="KBU506" s="755"/>
      <c r="KBV506" s="755"/>
      <c r="KBW506" s="755"/>
      <c r="KBX506" s="755"/>
      <c r="KBY506" s="755"/>
      <c r="KBZ506" s="755"/>
      <c r="KCA506" s="755"/>
      <c r="KCB506" s="755"/>
      <c r="KCC506" s="755"/>
      <c r="KCD506" s="755"/>
      <c r="KCE506" s="755"/>
      <c r="KCF506" s="755"/>
      <c r="KCG506" s="755"/>
      <c r="KCH506" s="755"/>
      <c r="KCI506" s="755"/>
      <c r="KCJ506" s="755"/>
      <c r="KCK506" s="755"/>
      <c r="KCL506" s="755"/>
      <c r="KCM506" s="755"/>
      <c r="KCN506" s="755"/>
      <c r="KCO506" s="755"/>
      <c r="KCP506" s="755"/>
      <c r="KCQ506" s="755"/>
      <c r="KCR506" s="755"/>
      <c r="KCS506" s="755"/>
      <c r="KCT506" s="755"/>
      <c r="KCU506" s="755"/>
      <c r="KCV506" s="755"/>
      <c r="KCW506" s="755"/>
      <c r="KCX506" s="755"/>
      <c r="KCY506" s="755"/>
      <c r="KCZ506" s="755"/>
      <c r="KDA506" s="755"/>
      <c r="KDB506" s="755"/>
      <c r="KDC506" s="755"/>
      <c r="KDD506" s="755"/>
      <c r="KDE506" s="755"/>
      <c r="KDF506" s="755"/>
      <c r="KDG506" s="755"/>
      <c r="KDH506" s="755"/>
      <c r="KDI506" s="755"/>
      <c r="KDJ506" s="755"/>
      <c r="KDK506" s="755"/>
      <c r="KDL506" s="755"/>
      <c r="KDM506" s="755"/>
      <c r="KDN506" s="755"/>
      <c r="KDO506" s="755"/>
      <c r="KDP506" s="755"/>
      <c r="KDQ506" s="755"/>
      <c r="KDR506" s="755"/>
      <c r="KDS506" s="755"/>
      <c r="KDT506" s="755"/>
      <c r="KDU506" s="755"/>
      <c r="KDV506" s="755"/>
      <c r="KDW506" s="755"/>
      <c r="KDX506" s="755"/>
      <c r="KDY506" s="755"/>
      <c r="KDZ506" s="755"/>
      <c r="KEA506" s="755"/>
      <c r="KEB506" s="755"/>
      <c r="KEC506" s="755"/>
      <c r="KED506" s="755"/>
      <c r="KEE506" s="755"/>
      <c r="KEF506" s="755"/>
      <c r="KEG506" s="755"/>
      <c r="KEH506" s="755"/>
      <c r="KEI506" s="755"/>
      <c r="KEJ506" s="755"/>
      <c r="KEK506" s="755"/>
      <c r="KEL506" s="755"/>
      <c r="KEM506" s="755"/>
      <c r="KEN506" s="755"/>
      <c r="KEO506" s="755"/>
      <c r="KEP506" s="755"/>
      <c r="KEQ506" s="755"/>
      <c r="KER506" s="755"/>
      <c r="KES506" s="755"/>
      <c r="KET506" s="755"/>
      <c r="KEU506" s="755"/>
      <c r="KEV506" s="755"/>
      <c r="KEW506" s="755"/>
      <c r="KEX506" s="755"/>
      <c r="KEY506" s="755"/>
      <c r="KEZ506" s="755"/>
      <c r="KFA506" s="755"/>
      <c r="KFB506" s="755"/>
      <c r="KFC506" s="755"/>
      <c r="KFD506" s="755"/>
      <c r="KFE506" s="755"/>
      <c r="KFF506" s="755"/>
      <c r="KFG506" s="755"/>
      <c r="KFH506" s="755"/>
      <c r="KFI506" s="755"/>
      <c r="KFJ506" s="755"/>
      <c r="KFK506" s="755"/>
      <c r="KFL506" s="755"/>
      <c r="KFM506" s="755"/>
      <c r="KFN506" s="755"/>
      <c r="KFO506" s="755"/>
      <c r="KFP506" s="755"/>
      <c r="KFQ506" s="755"/>
      <c r="KFR506" s="755"/>
      <c r="KFS506" s="755"/>
      <c r="KFT506" s="755"/>
      <c r="KFU506" s="755"/>
      <c r="KFV506" s="755"/>
      <c r="KFW506" s="755"/>
      <c r="KFX506" s="755"/>
      <c r="KFY506" s="755"/>
      <c r="KFZ506" s="755"/>
      <c r="KGA506" s="755"/>
      <c r="KGB506" s="755"/>
      <c r="KGC506" s="755"/>
      <c r="KGD506" s="755"/>
      <c r="KGE506" s="755"/>
      <c r="KGF506" s="755"/>
      <c r="KGG506" s="755"/>
      <c r="KGH506" s="755"/>
      <c r="KGI506" s="755"/>
      <c r="KGJ506" s="755"/>
      <c r="KGK506" s="755"/>
      <c r="KGL506" s="755"/>
      <c r="KGM506" s="755"/>
      <c r="KGN506" s="755"/>
      <c r="KGO506" s="755"/>
      <c r="KGP506" s="755"/>
      <c r="KGQ506" s="755"/>
      <c r="KGR506" s="755"/>
      <c r="KGS506" s="755"/>
      <c r="KGT506" s="755"/>
      <c r="KGU506" s="755"/>
      <c r="KGV506" s="755"/>
      <c r="KGW506" s="755"/>
      <c r="KGX506" s="755"/>
      <c r="KGY506" s="755"/>
      <c r="KGZ506" s="755"/>
      <c r="KHA506" s="755"/>
      <c r="KHB506" s="755"/>
      <c r="KHC506" s="755"/>
      <c r="KHD506" s="755"/>
      <c r="KHE506" s="755"/>
      <c r="KHF506" s="755"/>
      <c r="KHG506" s="755"/>
      <c r="KHH506" s="755"/>
      <c r="KHI506" s="755"/>
      <c r="KHJ506" s="755"/>
      <c r="KHK506" s="755"/>
      <c r="KHL506" s="755"/>
      <c r="KHM506" s="755"/>
      <c r="KHN506" s="755"/>
      <c r="KHO506" s="755"/>
      <c r="KHP506" s="755"/>
      <c r="KHQ506" s="755"/>
      <c r="KHR506" s="755"/>
      <c r="KHS506" s="755"/>
      <c r="KHT506" s="755"/>
      <c r="KHU506" s="755"/>
      <c r="KHV506" s="755"/>
      <c r="KHW506" s="755"/>
      <c r="KHX506" s="755"/>
      <c r="KHY506" s="755"/>
      <c r="KHZ506" s="755"/>
      <c r="KIA506" s="755"/>
      <c r="KIB506" s="755"/>
      <c r="KIC506" s="755"/>
      <c r="KID506" s="755"/>
      <c r="KIE506" s="755"/>
      <c r="KIF506" s="755"/>
      <c r="KIG506" s="755"/>
      <c r="KIH506" s="755"/>
      <c r="KII506" s="755"/>
      <c r="KIJ506" s="755"/>
      <c r="KIK506" s="755"/>
      <c r="KIL506" s="755"/>
      <c r="KIM506" s="755"/>
      <c r="KIN506" s="755"/>
      <c r="KIO506" s="755"/>
      <c r="KIP506" s="755"/>
      <c r="KIQ506" s="755"/>
      <c r="KIR506" s="755"/>
      <c r="KIS506" s="755"/>
      <c r="KIT506" s="755"/>
      <c r="KIU506" s="755"/>
      <c r="KIV506" s="755"/>
      <c r="KIW506" s="755"/>
      <c r="KIX506" s="755"/>
      <c r="KIY506" s="755"/>
      <c r="KIZ506" s="755"/>
      <c r="KJA506" s="755"/>
      <c r="KJB506" s="755"/>
      <c r="KJC506" s="755"/>
      <c r="KJD506" s="755"/>
      <c r="KJE506" s="755"/>
      <c r="KJF506" s="755"/>
      <c r="KJG506" s="755"/>
      <c r="KJH506" s="755"/>
      <c r="KJI506" s="755"/>
      <c r="KJJ506" s="755"/>
      <c r="KJK506" s="755"/>
      <c r="KJL506" s="755"/>
      <c r="KJM506" s="755"/>
      <c r="KJN506" s="755"/>
      <c r="KJO506" s="755"/>
      <c r="KJP506" s="755"/>
      <c r="KJQ506" s="755"/>
      <c r="KJR506" s="755"/>
      <c r="KJS506" s="755"/>
      <c r="KJT506" s="755"/>
      <c r="KJU506" s="755"/>
      <c r="KJV506" s="755"/>
      <c r="KJW506" s="755"/>
      <c r="KJX506" s="755"/>
      <c r="KJY506" s="755"/>
      <c r="KJZ506" s="755"/>
      <c r="KKA506" s="755"/>
      <c r="KKB506" s="755"/>
      <c r="KKC506" s="755"/>
      <c r="KKD506" s="755"/>
      <c r="KKE506" s="755"/>
      <c r="KKF506" s="755"/>
      <c r="KKG506" s="755"/>
      <c r="KKH506" s="755"/>
      <c r="KKI506" s="755"/>
      <c r="KKJ506" s="755"/>
      <c r="KKK506" s="755"/>
      <c r="KKL506" s="755"/>
      <c r="KKM506" s="755"/>
      <c r="KKN506" s="755"/>
      <c r="KKO506" s="755"/>
      <c r="KKP506" s="755"/>
      <c r="KKQ506" s="755"/>
      <c r="KKR506" s="755"/>
      <c r="KKS506" s="755"/>
      <c r="KKT506" s="755"/>
      <c r="KKU506" s="755"/>
      <c r="KKV506" s="755"/>
      <c r="KKW506" s="755"/>
      <c r="KKX506" s="755"/>
      <c r="KKY506" s="755"/>
      <c r="KKZ506" s="755"/>
      <c r="KLA506" s="755"/>
      <c r="KLB506" s="755"/>
      <c r="KLC506" s="755"/>
      <c r="KLD506" s="755"/>
      <c r="KLE506" s="755"/>
      <c r="KLF506" s="755"/>
      <c r="KLG506" s="755"/>
      <c r="KLH506" s="755"/>
      <c r="KLI506" s="755"/>
      <c r="KLJ506" s="755"/>
      <c r="KLK506" s="755"/>
      <c r="KLL506" s="755"/>
      <c r="KLM506" s="755"/>
      <c r="KLN506" s="755"/>
      <c r="KLO506" s="755"/>
      <c r="KLP506" s="755"/>
      <c r="KLQ506" s="755"/>
      <c r="KLR506" s="755"/>
      <c r="KLS506" s="755"/>
      <c r="KLT506" s="755"/>
      <c r="KLU506" s="755"/>
      <c r="KLV506" s="755"/>
      <c r="KLW506" s="755"/>
      <c r="KLX506" s="755"/>
      <c r="KLY506" s="755"/>
      <c r="KLZ506" s="755"/>
      <c r="KMA506" s="755"/>
      <c r="KMB506" s="755"/>
      <c r="KMC506" s="755"/>
      <c r="KMD506" s="755"/>
      <c r="KME506" s="755"/>
      <c r="KMF506" s="755"/>
      <c r="KMG506" s="755"/>
      <c r="KMH506" s="755"/>
      <c r="KMI506" s="755"/>
      <c r="KMJ506" s="755"/>
      <c r="KMK506" s="755"/>
      <c r="KML506" s="755"/>
      <c r="KMM506" s="755"/>
      <c r="KMN506" s="755"/>
      <c r="KMO506" s="755"/>
      <c r="KMP506" s="755"/>
      <c r="KMQ506" s="755"/>
      <c r="KMR506" s="755"/>
      <c r="KMS506" s="755"/>
      <c r="KMT506" s="755"/>
      <c r="KMU506" s="755"/>
      <c r="KMV506" s="755"/>
      <c r="KMW506" s="755"/>
      <c r="KMX506" s="755"/>
      <c r="KMY506" s="755"/>
      <c r="KMZ506" s="755"/>
      <c r="KNA506" s="755"/>
      <c r="KNB506" s="755"/>
      <c r="KNC506" s="755"/>
      <c r="KND506" s="755"/>
      <c r="KNE506" s="755"/>
      <c r="KNF506" s="755"/>
      <c r="KNG506" s="755"/>
      <c r="KNH506" s="755"/>
      <c r="KNI506" s="755"/>
      <c r="KNJ506" s="755"/>
      <c r="KNK506" s="755"/>
      <c r="KNL506" s="755"/>
      <c r="KNM506" s="755"/>
      <c r="KNN506" s="755"/>
      <c r="KNO506" s="755"/>
      <c r="KNP506" s="755"/>
      <c r="KNQ506" s="755"/>
      <c r="KNR506" s="755"/>
      <c r="KNS506" s="755"/>
      <c r="KNT506" s="755"/>
      <c r="KNU506" s="755"/>
      <c r="KNV506" s="755"/>
      <c r="KNW506" s="755"/>
      <c r="KNX506" s="755"/>
      <c r="KNY506" s="755"/>
      <c r="KNZ506" s="755"/>
      <c r="KOA506" s="755"/>
      <c r="KOB506" s="755"/>
      <c r="KOC506" s="755"/>
      <c r="KOD506" s="755"/>
      <c r="KOE506" s="755"/>
      <c r="KOF506" s="755"/>
      <c r="KOG506" s="755"/>
      <c r="KOH506" s="755"/>
      <c r="KOI506" s="755"/>
      <c r="KOJ506" s="755"/>
      <c r="KOK506" s="755"/>
      <c r="KOL506" s="755"/>
      <c r="KOM506" s="755"/>
      <c r="KON506" s="755"/>
      <c r="KOO506" s="755"/>
      <c r="KOP506" s="755"/>
      <c r="KOQ506" s="755"/>
      <c r="KOR506" s="755"/>
      <c r="KOS506" s="755"/>
      <c r="KOT506" s="755"/>
      <c r="KOU506" s="755"/>
      <c r="KOV506" s="755"/>
      <c r="KOW506" s="755"/>
      <c r="KOX506" s="755"/>
      <c r="KOY506" s="755"/>
      <c r="KOZ506" s="755"/>
      <c r="KPA506" s="755"/>
      <c r="KPB506" s="755"/>
      <c r="KPC506" s="755"/>
      <c r="KPD506" s="755"/>
      <c r="KPE506" s="755"/>
      <c r="KPF506" s="755"/>
      <c r="KPG506" s="755"/>
      <c r="KPH506" s="755"/>
      <c r="KPI506" s="755"/>
      <c r="KPJ506" s="755"/>
      <c r="KPK506" s="755"/>
      <c r="KPL506" s="755"/>
      <c r="KPM506" s="755"/>
      <c r="KPN506" s="755"/>
      <c r="KPO506" s="755"/>
      <c r="KPP506" s="755"/>
      <c r="KPQ506" s="755"/>
      <c r="KPR506" s="755"/>
      <c r="KPS506" s="755"/>
      <c r="KPT506" s="755"/>
      <c r="KPU506" s="755"/>
      <c r="KPV506" s="755"/>
      <c r="KPW506" s="755"/>
      <c r="KPX506" s="755"/>
      <c r="KPY506" s="755"/>
      <c r="KPZ506" s="755"/>
      <c r="KQA506" s="755"/>
      <c r="KQB506" s="755"/>
      <c r="KQC506" s="755"/>
      <c r="KQD506" s="755"/>
      <c r="KQE506" s="755"/>
      <c r="KQF506" s="755"/>
      <c r="KQG506" s="755"/>
      <c r="KQH506" s="755"/>
      <c r="KQI506" s="755"/>
      <c r="KQJ506" s="755"/>
      <c r="KQK506" s="755"/>
      <c r="KQL506" s="755"/>
      <c r="KQM506" s="755"/>
      <c r="KQN506" s="755"/>
      <c r="KQO506" s="755"/>
      <c r="KQP506" s="755"/>
      <c r="KQQ506" s="755"/>
      <c r="KQR506" s="755"/>
      <c r="KQS506" s="755"/>
      <c r="KQT506" s="755"/>
      <c r="KQU506" s="755"/>
      <c r="KQV506" s="755"/>
      <c r="KQW506" s="755"/>
      <c r="KQX506" s="755"/>
      <c r="KQY506" s="755"/>
      <c r="KQZ506" s="755"/>
      <c r="KRA506" s="755"/>
      <c r="KRB506" s="755"/>
      <c r="KRC506" s="755"/>
      <c r="KRD506" s="755"/>
      <c r="KRE506" s="755"/>
      <c r="KRF506" s="755"/>
      <c r="KRG506" s="755"/>
      <c r="KRH506" s="755"/>
      <c r="KRI506" s="755"/>
      <c r="KRJ506" s="755"/>
      <c r="KRK506" s="755"/>
      <c r="KRL506" s="755"/>
      <c r="KRM506" s="755"/>
      <c r="KRN506" s="755"/>
      <c r="KRO506" s="755"/>
      <c r="KRP506" s="755"/>
      <c r="KRQ506" s="755"/>
      <c r="KRR506" s="755"/>
      <c r="KRS506" s="755"/>
      <c r="KRT506" s="755"/>
      <c r="KRU506" s="755"/>
      <c r="KRV506" s="755"/>
      <c r="KRW506" s="755"/>
      <c r="KRX506" s="755"/>
      <c r="KRY506" s="755"/>
      <c r="KRZ506" s="755"/>
      <c r="KSA506" s="755"/>
      <c r="KSB506" s="755"/>
      <c r="KSC506" s="755"/>
      <c r="KSD506" s="755"/>
      <c r="KSE506" s="755"/>
      <c r="KSF506" s="755"/>
      <c r="KSG506" s="755"/>
      <c r="KSH506" s="755"/>
      <c r="KSI506" s="755"/>
      <c r="KSJ506" s="755"/>
      <c r="KSK506" s="755"/>
      <c r="KSL506" s="755"/>
      <c r="KSM506" s="755"/>
      <c r="KSN506" s="755"/>
      <c r="KSO506" s="755"/>
      <c r="KSP506" s="755"/>
      <c r="KSQ506" s="755"/>
      <c r="KSR506" s="755"/>
      <c r="KSS506" s="755"/>
      <c r="KST506" s="755"/>
      <c r="KSU506" s="755"/>
      <c r="KSV506" s="755"/>
      <c r="KSW506" s="755"/>
      <c r="KSX506" s="755"/>
      <c r="KSY506" s="755"/>
      <c r="KSZ506" s="755"/>
      <c r="KTA506" s="755"/>
      <c r="KTB506" s="755"/>
      <c r="KTC506" s="755"/>
      <c r="KTD506" s="755"/>
      <c r="KTE506" s="755"/>
      <c r="KTF506" s="755"/>
      <c r="KTG506" s="755"/>
      <c r="KTH506" s="755"/>
      <c r="KTI506" s="755"/>
      <c r="KTJ506" s="755"/>
      <c r="KTK506" s="755"/>
      <c r="KTL506" s="755"/>
      <c r="KTM506" s="755"/>
      <c r="KTN506" s="755"/>
      <c r="KTO506" s="755"/>
      <c r="KTP506" s="755"/>
      <c r="KTQ506" s="755"/>
      <c r="KTR506" s="755"/>
      <c r="KTS506" s="755"/>
      <c r="KTT506" s="755"/>
      <c r="KTU506" s="755"/>
      <c r="KTV506" s="755"/>
      <c r="KTW506" s="755"/>
      <c r="KTX506" s="755"/>
      <c r="KTY506" s="755"/>
      <c r="KTZ506" s="755"/>
      <c r="KUA506" s="755"/>
      <c r="KUB506" s="755"/>
      <c r="KUC506" s="755"/>
      <c r="KUD506" s="755"/>
      <c r="KUE506" s="755"/>
      <c r="KUF506" s="755"/>
      <c r="KUG506" s="755"/>
      <c r="KUH506" s="755"/>
      <c r="KUI506" s="755"/>
      <c r="KUJ506" s="755"/>
      <c r="KUK506" s="755"/>
      <c r="KUL506" s="755"/>
      <c r="KUM506" s="755"/>
      <c r="KUN506" s="755"/>
      <c r="KUO506" s="755"/>
      <c r="KUP506" s="755"/>
      <c r="KUQ506" s="755"/>
      <c r="KUR506" s="755"/>
      <c r="KUS506" s="755"/>
      <c r="KUT506" s="755"/>
      <c r="KUU506" s="755"/>
      <c r="KUV506" s="755"/>
      <c r="KUW506" s="755"/>
      <c r="KUX506" s="755"/>
      <c r="KUY506" s="755"/>
      <c r="KUZ506" s="755"/>
      <c r="KVA506" s="755"/>
      <c r="KVB506" s="755"/>
      <c r="KVC506" s="755"/>
      <c r="KVD506" s="755"/>
      <c r="KVE506" s="755"/>
      <c r="KVF506" s="755"/>
      <c r="KVG506" s="755"/>
      <c r="KVH506" s="755"/>
      <c r="KVI506" s="755"/>
      <c r="KVJ506" s="755"/>
      <c r="KVK506" s="755"/>
      <c r="KVL506" s="755"/>
      <c r="KVM506" s="755"/>
      <c r="KVN506" s="755"/>
      <c r="KVO506" s="755"/>
      <c r="KVP506" s="755"/>
      <c r="KVQ506" s="755"/>
      <c r="KVR506" s="755"/>
      <c r="KVS506" s="755"/>
      <c r="KVT506" s="755"/>
      <c r="KVU506" s="755"/>
      <c r="KVV506" s="755"/>
      <c r="KVW506" s="755"/>
      <c r="KVX506" s="755"/>
      <c r="KVY506" s="755"/>
      <c r="KVZ506" s="755"/>
      <c r="KWA506" s="755"/>
      <c r="KWB506" s="755"/>
      <c r="KWC506" s="755"/>
      <c r="KWD506" s="755"/>
      <c r="KWE506" s="755"/>
      <c r="KWF506" s="755"/>
      <c r="KWG506" s="755"/>
      <c r="KWH506" s="755"/>
      <c r="KWI506" s="755"/>
      <c r="KWJ506" s="755"/>
      <c r="KWK506" s="755"/>
      <c r="KWL506" s="755"/>
      <c r="KWM506" s="755"/>
      <c r="KWN506" s="755"/>
      <c r="KWO506" s="755"/>
      <c r="KWP506" s="755"/>
      <c r="KWQ506" s="755"/>
      <c r="KWR506" s="755"/>
      <c r="KWS506" s="755"/>
      <c r="KWT506" s="755"/>
      <c r="KWU506" s="755"/>
      <c r="KWV506" s="755"/>
      <c r="KWW506" s="755"/>
      <c r="KWX506" s="755"/>
      <c r="KWY506" s="755"/>
      <c r="KWZ506" s="755"/>
      <c r="KXA506" s="755"/>
      <c r="KXB506" s="755"/>
      <c r="KXC506" s="755"/>
      <c r="KXD506" s="755"/>
      <c r="KXE506" s="755"/>
      <c r="KXF506" s="755"/>
      <c r="KXG506" s="755"/>
      <c r="KXH506" s="755"/>
      <c r="KXI506" s="755"/>
      <c r="KXJ506" s="755"/>
      <c r="KXK506" s="755"/>
      <c r="KXL506" s="755"/>
      <c r="KXM506" s="755"/>
      <c r="KXN506" s="755"/>
      <c r="KXO506" s="755"/>
      <c r="KXP506" s="755"/>
      <c r="KXQ506" s="755"/>
      <c r="KXR506" s="755"/>
      <c r="KXS506" s="755"/>
      <c r="KXT506" s="755"/>
      <c r="KXU506" s="755"/>
      <c r="KXV506" s="755"/>
      <c r="KXW506" s="755"/>
      <c r="KXX506" s="755"/>
      <c r="KXY506" s="755"/>
      <c r="KXZ506" s="755"/>
      <c r="KYA506" s="755"/>
      <c r="KYB506" s="755"/>
      <c r="KYC506" s="755"/>
      <c r="KYD506" s="755"/>
      <c r="KYE506" s="755"/>
      <c r="KYF506" s="755"/>
      <c r="KYG506" s="755"/>
      <c r="KYH506" s="755"/>
      <c r="KYI506" s="755"/>
      <c r="KYJ506" s="755"/>
      <c r="KYK506" s="755"/>
      <c r="KYL506" s="755"/>
      <c r="KYM506" s="755"/>
      <c r="KYN506" s="755"/>
      <c r="KYO506" s="755"/>
      <c r="KYP506" s="755"/>
      <c r="KYQ506" s="755"/>
      <c r="KYR506" s="755"/>
      <c r="KYS506" s="755"/>
      <c r="KYT506" s="755"/>
      <c r="KYU506" s="755"/>
      <c r="KYV506" s="755"/>
      <c r="KYW506" s="755"/>
      <c r="KYX506" s="755"/>
      <c r="KYY506" s="755"/>
      <c r="KYZ506" s="755"/>
      <c r="KZA506" s="755"/>
      <c r="KZB506" s="755"/>
      <c r="KZC506" s="755"/>
      <c r="KZD506" s="755"/>
      <c r="KZE506" s="755"/>
      <c r="KZF506" s="755"/>
      <c r="KZG506" s="755"/>
      <c r="KZH506" s="755"/>
      <c r="KZI506" s="755"/>
      <c r="KZJ506" s="755"/>
      <c r="KZK506" s="755"/>
      <c r="KZL506" s="755"/>
      <c r="KZM506" s="755"/>
      <c r="KZN506" s="755"/>
      <c r="KZO506" s="755"/>
      <c r="KZP506" s="755"/>
      <c r="KZQ506" s="755"/>
      <c r="KZR506" s="755"/>
      <c r="KZS506" s="755"/>
      <c r="KZT506" s="755"/>
      <c r="KZU506" s="755"/>
      <c r="KZV506" s="755"/>
      <c r="KZW506" s="755"/>
      <c r="KZX506" s="755"/>
      <c r="KZY506" s="755"/>
      <c r="KZZ506" s="755"/>
      <c r="LAA506" s="755"/>
      <c r="LAB506" s="755"/>
      <c r="LAC506" s="755"/>
      <c r="LAD506" s="755"/>
      <c r="LAE506" s="755"/>
      <c r="LAF506" s="755"/>
      <c r="LAG506" s="755"/>
      <c r="LAH506" s="755"/>
      <c r="LAI506" s="755"/>
      <c r="LAJ506" s="755"/>
      <c r="LAK506" s="755"/>
      <c r="LAL506" s="755"/>
      <c r="LAM506" s="755"/>
      <c r="LAN506" s="755"/>
      <c r="LAO506" s="755"/>
      <c r="LAP506" s="755"/>
      <c r="LAQ506" s="755"/>
      <c r="LAR506" s="755"/>
      <c r="LAS506" s="755"/>
      <c r="LAT506" s="755"/>
      <c r="LAU506" s="755"/>
      <c r="LAV506" s="755"/>
      <c r="LAW506" s="755"/>
      <c r="LAX506" s="755"/>
      <c r="LAY506" s="755"/>
      <c r="LAZ506" s="755"/>
      <c r="LBA506" s="755"/>
      <c r="LBB506" s="755"/>
      <c r="LBC506" s="755"/>
      <c r="LBD506" s="755"/>
      <c r="LBE506" s="755"/>
      <c r="LBF506" s="755"/>
      <c r="LBG506" s="755"/>
      <c r="LBH506" s="755"/>
      <c r="LBI506" s="755"/>
      <c r="LBJ506" s="755"/>
      <c r="LBK506" s="755"/>
      <c r="LBL506" s="755"/>
      <c r="LBM506" s="755"/>
      <c r="LBN506" s="755"/>
      <c r="LBO506" s="755"/>
      <c r="LBP506" s="755"/>
      <c r="LBQ506" s="755"/>
      <c r="LBR506" s="755"/>
      <c r="LBS506" s="755"/>
      <c r="LBT506" s="755"/>
      <c r="LBU506" s="755"/>
      <c r="LBV506" s="755"/>
      <c r="LBW506" s="755"/>
      <c r="LBX506" s="755"/>
      <c r="LBY506" s="755"/>
      <c r="LBZ506" s="755"/>
      <c r="LCA506" s="755"/>
      <c r="LCB506" s="755"/>
      <c r="LCC506" s="755"/>
      <c r="LCD506" s="755"/>
      <c r="LCE506" s="755"/>
      <c r="LCF506" s="755"/>
      <c r="LCG506" s="755"/>
      <c r="LCH506" s="755"/>
      <c r="LCI506" s="755"/>
      <c r="LCJ506" s="755"/>
      <c r="LCK506" s="755"/>
      <c r="LCL506" s="755"/>
      <c r="LCM506" s="755"/>
      <c r="LCN506" s="755"/>
      <c r="LCO506" s="755"/>
      <c r="LCP506" s="755"/>
      <c r="LCQ506" s="755"/>
      <c r="LCR506" s="755"/>
      <c r="LCS506" s="755"/>
      <c r="LCT506" s="755"/>
      <c r="LCU506" s="755"/>
      <c r="LCV506" s="755"/>
      <c r="LCW506" s="755"/>
      <c r="LCX506" s="755"/>
      <c r="LCY506" s="755"/>
      <c r="LCZ506" s="755"/>
      <c r="LDA506" s="755"/>
      <c r="LDB506" s="755"/>
      <c r="LDC506" s="755"/>
      <c r="LDD506" s="755"/>
      <c r="LDE506" s="755"/>
      <c r="LDF506" s="755"/>
      <c r="LDG506" s="755"/>
      <c r="LDH506" s="755"/>
      <c r="LDI506" s="755"/>
      <c r="LDJ506" s="755"/>
      <c r="LDK506" s="755"/>
      <c r="LDL506" s="755"/>
      <c r="LDM506" s="755"/>
      <c r="LDN506" s="755"/>
      <c r="LDO506" s="755"/>
      <c r="LDP506" s="755"/>
      <c r="LDQ506" s="755"/>
      <c r="LDR506" s="755"/>
      <c r="LDS506" s="755"/>
      <c r="LDT506" s="755"/>
      <c r="LDU506" s="755"/>
      <c r="LDV506" s="755"/>
      <c r="LDW506" s="755"/>
      <c r="LDX506" s="755"/>
      <c r="LDY506" s="755"/>
      <c r="LDZ506" s="755"/>
      <c r="LEA506" s="755"/>
      <c r="LEB506" s="755"/>
      <c r="LEC506" s="755"/>
      <c r="LED506" s="755"/>
      <c r="LEE506" s="755"/>
      <c r="LEF506" s="755"/>
      <c r="LEG506" s="755"/>
      <c r="LEH506" s="755"/>
      <c r="LEI506" s="755"/>
      <c r="LEJ506" s="755"/>
      <c r="LEK506" s="755"/>
      <c r="LEL506" s="755"/>
      <c r="LEM506" s="755"/>
      <c r="LEN506" s="755"/>
      <c r="LEO506" s="755"/>
      <c r="LEP506" s="755"/>
      <c r="LEQ506" s="755"/>
      <c r="LER506" s="755"/>
      <c r="LES506" s="755"/>
      <c r="LET506" s="755"/>
      <c r="LEU506" s="755"/>
      <c r="LEV506" s="755"/>
      <c r="LEW506" s="755"/>
      <c r="LEX506" s="755"/>
      <c r="LEY506" s="755"/>
      <c r="LEZ506" s="755"/>
      <c r="LFA506" s="755"/>
      <c r="LFB506" s="755"/>
      <c r="LFC506" s="755"/>
      <c r="LFD506" s="755"/>
      <c r="LFE506" s="755"/>
      <c r="LFF506" s="755"/>
      <c r="LFG506" s="755"/>
      <c r="LFH506" s="755"/>
      <c r="LFI506" s="755"/>
      <c r="LFJ506" s="755"/>
      <c r="LFK506" s="755"/>
      <c r="LFL506" s="755"/>
      <c r="LFM506" s="755"/>
      <c r="LFN506" s="755"/>
      <c r="LFO506" s="755"/>
      <c r="LFP506" s="755"/>
      <c r="LFQ506" s="755"/>
      <c r="LFR506" s="755"/>
      <c r="LFS506" s="755"/>
      <c r="LFT506" s="755"/>
      <c r="LFU506" s="755"/>
      <c r="LFV506" s="755"/>
      <c r="LFW506" s="755"/>
      <c r="LFX506" s="755"/>
      <c r="LFY506" s="755"/>
      <c r="LFZ506" s="755"/>
      <c r="LGA506" s="755"/>
      <c r="LGB506" s="755"/>
      <c r="LGC506" s="755"/>
      <c r="LGD506" s="755"/>
      <c r="LGE506" s="755"/>
      <c r="LGF506" s="755"/>
      <c r="LGG506" s="755"/>
      <c r="LGH506" s="755"/>
      <c r="LGI506" s="755"/>
      <c r="LGJ506" s="755"/>
      <c r="LGK506" s="755"/>
      <c r="LGL506" s="755"/>
      <c r="LGM506" s="755"/>
      <c r="LGN506" s="755"/>
      <c r="LGO506" s="755"/>
      <c r="LGP506" s="755"/>
      <c r="LGQ506" s="755"/>
      <c r="LGR506" s="755"/>
      <c r="LGS506" s="755"/>
      <c r="LGT506" s="755"/>
      <c r="LGU506" s="755"/>
      <c r="LGV506" s="755"/>
      <c r="LGW506" s="755"/>
      <c r="LGX506" s="755"/>
      <c r="LGY506" s="755"/>
      <c r="LGZ506" s="755"/>
      <c r="LHA506" s="755"/>
      <c r="LHB506" s="755"/>
      <c r="LHC506" s="755"/>
      <c r="LHD506" s="755"/>
      <c r="LHE506" s="755"/>
      <c r="LHF506" s="755"/>
      <c r="LHG506" s="755"/>
      <c r="LHH506" s="755"/>
      <c r="LHI506" s="755"/>
      <c r="LHJ506" s="755"/>
      <c r="LHK506" s="755"/>
      <c r="LHL506" s="755"/>
      <c r="LHM506" s="755"/>
      <c r="LHN506" s="755"/>
      <c r="LHO506" s="755"/>
      <c r="LHP506" s="755"/>
      <c r="LHQ506" s="755"/>
      <c r="LHR506" s="755"/>
      <c r="LHS506" s="755"/>
      <c r="LHT506" s="755"/>
      <c r="LHU506" s="755"/>
      <c r="LHV506" s="755"/>
      <c r="LHW506" s="755"/>
      <c r="LHX506" s="755"/>
      <c r="LHY506" s="755"/>
      <c r="LHZ506" s="755"/>
      <c r="LIA506" s="755"/>
      <c r="LIB506" s="755"/>
      <c r="LIC506" s="755"/>
      <c r="LID506" s="755"/>
      <c r="LIE506" s="755"/>
      <c r="LIF506" s="755"/>
      <c r="LIG506" s="755"/>
      <c r="LIH506" s="755"/>
      <c r="LII506" s="755"/>
      <c r="LIJ506" s="755"/>
      <c r="LIK506" s="755"/>
      <c r="LIL506" s="755"/>
      <c r="LIM506" s="755"/>
      <c r="LIN506" s="755"/>
      <c r="LIO506" s="755"/>
      <c r="LIP506" s="755"/>
      <c r="LIQ506" s="755"/>
      <c r="LIR506" s="755"/>
      <c r="LIS506" s="755"/>
      <c r="LIT506" s="755"/>
      <c r="LIU506" s="755"/>
      <c r="LIV506" s="755"/>
      <c r="LIW506" s="755"/>
      <c r="LIX506" s="755"/>
      <c r="LIY506" s="755"/>
      <c r="LIZ506" s="755"/>
      <c r="LJA506" s="755"/>
      <c r="LJB506" s="755"/>
      <c r="LJC506" s="755"/>
      <c r="LJD506" s="755"/>
      <c r="LJE506" s="755"/>
      <c r="LJF506" s="755"/>
      <c r="LJG506" s="755"/>
      <c r="LJH506" s="755"/>
      <c r="LJI506" s="755"/>
      <c r="LJJ506" s="755"/>
      <c r="LJK506" s="755"/>
      <c r="LJL506" s="755"/>
      <c r="LJM506" s="755"/>
      <c r="LJN506" s="755"/>
      <c r="LJO506" s="755"/>
      <c r="LJP506" s="755"/>
      <c r="LJQ506" s="755"/>
      <c r="LJR506" s="755"/>
      <c r="LJS506" s="755"/>
      <c r="LJT506" s="755"/>
      <c r="LJU506" s="755"/>
      <c r="LJV506" s="755"/>
      <c r="LJW506" s="755"/>
      <c r="LJX506" s="755"/>
      <c r="LJY506" s="755"/>
      <c r="LJZ506" s="755"/>
      <c r="LKA506" s="755"/>
      <c r="LKB506" s="755"/>
      <c r="LKC506" s="755"/>
      <c r="LKD506" s="755"/>
      <c r="LKE506" s="755"/>
      <c r="LKF506" s="755"/>
      <c r="LKG506" s="755"/>
      <c r="LKH506" s="755"/>
      <c r="LKI506" s="755"/>
      <c r="LKJ506" s="755"/>
      <c r="LKK506" s="755"/>
      <c r="LKL506" s="755"/>
      <c r="LKM506" s="755"/>
      <c r="LKN506" s="755"/>
      <c r="LKO506" s="755"/>
      <c r="LKP506" s="755"/>
      <c r="LKQ506" s="755"/>
      <c r="LKR506" s="755"/>
      <c r="LKS506" s="755"/>
      <c r="LKT506" s="755"/>
      <c r="LKU506" s="755"/>
      <c r="LKV506" s="755"/>
      <c r="LKW506" s="755"/>
      <c r="LKX506" s="755"/>
      <c r="LKY506" s="755"/>
      <c r="LKZ506" s="755"/>
      <c r="LLA506" s="755"/>
      <c r="LLB506" s="755"/>
      <c r="LLC506" s="755"/>
      <c r="LLD506" s="755"/>
      <c r="LLE506" s="755"/>
      <c r="LLF506" s="755"/>
      <c r="LLG506" s="755"/>
      <c r="LLH506" s="755"/>
      <c r="LLI506" s="755"/>
      <c r="LLJ506" s="755"/>
      <c r="LLK506" s="755"/>
      <c r="LLL506" s="755"/>
      <c r="LLM506" s="755"/>
      <c r="LLN506" s="755"/>
      <c r="LLO506" s="755"/>
      <c r="LLP506" s="755"/>
      <c r="LLQ506" s="755"/>
      <c r="LLR506" s="755"/>
      <c r="LLS506" s="755"/>
      <c r="LLT506" s="755"/>
      <c r="LLU506" s="755"/>
      <c r="LLV506" s="755"/>
      <c r="LLW506" s="755"/>
      <c r="LLX506" s="755"/>
      <c r="LLY506" s="755"/>
      <c r="LLZ506" s="755"/>
      <c r="LMA506" s="755"/>
      <c r="LMB506" s="755"/>
      <c r="LMC506" s="755"/>
      <c r="LMD506" s="755"/>
      <c r="LME506" s="755"/>
      <c r="LMF506" s="755"/>
      <c r="LMG506" s="755"/>
      <c r="LMH506" s="755"/>
      <c r="LMI506" s="755"/>
      <c r="LMJ506" s="755"/>
      <c r="LMK506" s="755"/>
      <c r="LML506" s="755"/>
      <c r="LMM506" s="755"/>
      <c r="LMN506" s="755"/>
      <c r="LMO506" s="755"/>
      <c r="LMP506" s="755"/>
      <c r="LMQ506" s="755"/>
      <c r="LMR506" s="755"/>
      <c r="LMS506" s="755"/>
      <c r="LMT506" s="755"/>
      <c r="LMU506" s="755"/>
      <c r="LMV506" s="755"/>
      <c r="LMW506" s="755"/>
      <c r="LMX506" s="755"/>
      <c r="LMY506" s="755"/>
      <c r="LMZ506" s="755"/>
      <c r="LNA506" s="755"/>
      <c r="LNB506" s="755"/>
      <c r="LNC506" s="755"/>
      <c r="LND506" s="755"/>
      <c r="LNE506" s="755"/>
      <c r="LNF506" s="755"/>
      <c r="LNG506" s="755"/>
      <c r="LNH506" s="755"/>
      <c r="LNI506" s="755"/>
      <c r="LNJ506" s="755"/>
      <c r="LNK506" s="755"/>
      <c r="LNL506" s="755"/>
      <c r="LNM506" s="755"/>
      <c r="LNN506" s="755"/>
      <c r="LNO506" s="755"/>
      <c r="LNP506" s="755"/>
      <c r="LNQ506" s="755"/>
      <c r="LNR506" s="755"/>
      <c r="LNS506" s="755"/>
      <c r="LNT506" s="755"/>
      <c r="LNU506" s="755"/>
      <c r="LNV506" s="755"/>
      <c r="LNW506" s="755"/>
      <c r="LNX506" s="755"/>
      <c r="LNY506" s="755"/>
      <c r="LNZ506" s="755"/>
      <c r="LOA506" s="755"/>
      <c r="LOB506" s="755"/>
      <c r="LOC506" s="755"/>
      <c r="LOD506" s="755"/>
      <c r="LOE506" s="755"/>
      <c r="LOF506" s="755"/>
      <c r="LOG506" s="755"/>
      <c r="LOH506" s="755"/>
      <c r="LOI506" s="755"/>
      <c r="LOJ506" s="755"/>
      <c r="LOK506" s="755"/>
      <c r="LOL506" s="755"/>
      <c r="LOM506" s="755"/>
      <c r="LON506" s="755"/>
      <c r="LOO506" s="755"/>
      <c r="LOP506" s="755"/>
      <c r="LOQ506" s="755"/>
      <c r="LOR506" s="755"/>
      <c r="LOS506" s="755"/>
      <c r="LOT506" s="755"/>
      <c r="LOU506" s="755"/>
      <c r="LOV506" s="755"/>
      <c r="LOW506" s="755"/>
      <c r="LOX506" s="755"/>
      <c r="LOY506" s="755"/>
      <c r="LOZ506" s="755"/>
      <c r="LPA506" s="755"/>
      <c r="LPB506" s="755"/>
      <c r="LPC506" s="755"/>
      <c r="LPD506" s="755"/>
      <c r="LPE506" s="755"/>
      <c r="LPF506" s="755"/>
      <c r="LPG506" s="755"/>
      <c r="LPH506" s="755"/>
      <c r="LPI506" s="755"/>
      <c r="LPJ506" s="755"/>
      <c r="LPK506" s="755"/>
      <c r="LPL506" s="755"/>
      <c r="LPM506" s="755"/>
      <c r="LPN506" s="755"/>
      <c r="LPO506" s="755"/>
      <c r="LPP506" s="755"/>
      <c r="LPQ506" s="755"/>
      <c r="LPR506" s="755"/>
      <c r="LPS506" s="755"/>
      <c r="LPT506" s="755"/>
      <c r="LPU506" s="755"/>
      <c r="LPV506" s="755"/>
      <c r="LPW506" s="755"/>
      <c r="LPX506" s="755"/>
      <c r="LPY506" s="755"/>
      <c r="LPZ506" s="755"/>
      <c r="LQA506" s="755"/>
      <c r="LQB506" s="755"/>
      <c r="LQC506" s="755"/>
      <c r="LQD506" s="755"/>
      <c r="LQE506" s="755"/>
      <c r="LQF506" s="755"/>
      <c r="LQG506" s="755"/>
      <c r="LQH506" s="755"/>
      <c r="LQI506" s="755"/>
      <c r="LQJ506" s="755"/>
      <c r="LQK506" s="755"/>
      <c r="LQL506" s="755"/>
      <c r="LQM506" s="755"/>
      <c r="LQN506" s="755"/>
      <c r="LQO506" s="755"/>
      <c r="LQP506" s="755"/>
      <c r="LQQ506" s="755"/>
      <c r="LQR506" s="755"/>
      <c r="LQS506" s="755"/>
      <c r="LQT506" s="755"/>
      <c r="LQU506" s="755"/>
      <c r="LQV506" s="755"/>
      <c r="LQW506" s="755"/>
      <c r="LQX506" s="755"/>
      <c r="LQY506" s="755"/>
      <c r="LQZ506" s="755"/>
      <c r="LRA506" s="755"/>
      <c r="LRB506" s="755"/>
      <c r="LRC506" s="755"/>
      <c r="LRD506" s="755"/>
      <c r="LRE506" s="755"/>
      <c r="LRF506" s="755"/>
      <c r="LRG506" s="755"/>
      <c r="LRH506" s="755"/>
      <c r="LRI506" s="755"/>
      <c r="LRJ506" s="755"/>
      <c r="LRK506" s="755"/>
      <c r="LRL506" s="755"/>
      <c r="LRM506" s="755"/>
      <c r="LRN506" s="755"/>
      <c r="LRO506" s="755"/>
      <c r="LRP506" s="755"/>
      <c r="LRQ506" s="755"/>
      <c r="LRR506" s="755"/>
      <c r="LRS506" s="755"/>
      <c r="LRT506" s="755"/>
      <c r="LRU506" s="755"/>
      <c r="LRV506" s="755"/>
      <c r="LRW506" s="755"/>
      <c r="LRX506" s="755"/>
      <c r="LRY506" s="755"/>
      <c r="LRZ506" s="755"/>
      <c r="LSA506" s="755"/>
      <c r="LSB506" s="755"/>
      <c r="LSC506" s="755"/>
      <c r="LSD506" s="755"/>
      <c r="LSE506" s="755"/>
      <c r="LSF506" s="755"/>
      <c r="LSG506" s="755"/>
      <c r="LSH506" s="755"/>
      <c r="LSI506" s="755"/>
      <c r="LSJ506" s="755"/>
      <c r="LSK506" s="755"/>
      <c r="LSL506" s="755"/>
      <c r="LSM506" s="755"/>
      <c r="LSN506" s="755"/>
      <c r="LSO506" s="755"/>
      <c r="LSP506" s="755"/>
      <c r="LSQ506" s="755"/>
      <c r="LSR506" s="755"/>
      <c r="LSS506" s="755"/>
      <c r="LST506" s="755"/>
      <c r="LSU506" s="755"/>
      <c r="LSV506" s="755"/>
      <c r="LSW506" s="755"/>
      <c r="LSX506" s="755"/>
      <c r="LSY506" s="755"/>
      <c r="LSZ506" s="755"/>
      <c r="LTA506" s="755"/>
      <c r="LTB506" s="755"/>
      <c r="LTC506" s="755"/>
      <c r="LTD506" s="755"/>
      <c r="LTE506" s="755"/>
      <c r="LTF506" s="755"/>
      <c r="LTG506" s="755"/>
      <c r="LTH506" s="755"/>
      <c r="LTI506" s="755"/>
      <c r="LTJ506" s="755"/>
      <c r="LTK506" s="755"/>
      <c r="LTL506" s="755"/>
      <c r="LTM506" s="755"/>
      <c r="LTN506" s="755"/>
      <c r="LTO506" s="755"/>
      <c r="LTP506" s="755"/>
      <c r="LTQ506" s="755"/>
      <c r="LTR506" s="755"/>
      <c r="LTS506" s="755"/>
      <c r="LTT506" s="755"/>
      <c r="LTU506" s="755"/>
      <c r="LTV506" s="755"/>
      <c r="LTW506" s="755"/>
      <c r="LTX506" s="755"/>
      <c r="LTY506" s="755"/>
      <c r="LTZ506" s="755"/>
      <c r="LUA506" s="755"/>
      <c r="LUB506" s="755"/>
      <c r="LUC506" s="755"/>
      <c r="LUD506" s="755"/>
      <c r="LUE506" s="755"/>
      <c r="LUF506" s="755"/>
      <c r="LUG506" s="755"/>
      <c r="LUH506" s="755"/>
      <c r="LUI506" s="755"/>
      <c r="LUJ506" s="755"/>
      <c r="LUK506" s="755"/>
      <c r="LUL506" s="755"/>
      <c r="LUM506" s="755"/>
      <c r="LUN506" s="755"/>
      <c r="LUO506" s="755"/>
      <c r="LUP506" s="755"/>
      <c r="LUQ506" s="755"/>
      <c r="LUR506" s="755"/>
      <c r="LUS506" s="755"/>
      <c r="LUT506" s="755"/>
      <c r="LUU506" s="755"/>
      <c r="LUV506" s="755"/>
      <c r="LUW506" s="755"/>
      <c r="LUX506" s="755"/>
      <c r="LUY506" s="755"/>
      <c r="LUZ506" s="755"/>
      <c r="LVA506" s="755"/>
      <c r="LVB506" s="755"/>
      <c r="LVC506" s="755"/>
      <c r="LVD506" s="755"/>
      <c r="LVE506" s="755"/>
      <c r="LVF506" s="755"/>
      <c r="LVG506" s="755"/>
      <c r="LVH506" s="755"/>
      <c r="LVI506" s="755"/>
      <c r="LVJ506" s="755"/>
      <c r="LVK506" s="755"/>
      <c r="LVL506" s="755"/>
      <c r="LVM506" s="755"/>
      <c r="LVN506" s="755"/>
      <c r="LVO506" s="755"/>
      <c r="LVP506" s="755"/>
      <c r="LVQ506" s="755"/>
      <c r="LVR506" s="755"/>
      <c r="LVS506" s="755"/>
      <c r="LVT506" s="755"/>
      <c r="LVU506" s="755"/>
      <c r="LVV506" s="755"/>
      <c r="LVW506" s="755"/>
      <c r="LVX506" s="755"/>
      <c r="LVY506" s="755"/>
      <c r="LVZ506" s="755"/>
      <c r="LWA506" s="755"/>
      <c r="LWB506" s="755"/>
      <c r="LWC506" s="755"/>
      <c r="LWD506" s="755"/>
      <c r="LWE506" s="755"/>
      <c r="LWF506" s="755"/>
      <c r="LWG506" s="755"/>
      <c r="LWH506" s="755"/>
      <c r="LWI506" s="755"/>
      <c r="LWJ506" s="755"/>
      <c r="LWK506" s="755"/>
      <c r="LWL506" s="755"/>
      <c r="LWM506" s="755"/>
      <c r="LWN506" s="755"/>
      <c r="LWO506" s="755"/>
      <c r="LWP506" s="755"/>
      <c r="LWQ506" s="755"/>
      <c r="LWR506" s="755"/>
      <c r="LWS506" s="755"/>
      <c r="LWT506" s="755"/>
      <c r="LWU506" s="755"/>
      <c r="LWV506" s="755"/>
      <c r="LWW506" s="755"/>
      <c r="LWX506" s="755"/>
      <c r="LWY506" s="755"/>
      <c r="LWZ506" s="755"/>
      <c r="LXA506" s="755"/>
      <c r="LXB506" s="755"/>
      <c r="LXC506" s="755"/>
      <c r="LXD506" s="755"/>
      <c r="LXE506" s="755"/>
      <c r="LXF506" s="755"/>
      <c r="LXG506" s="755"/>
      <c r="LXH506" s="755"/>
      <c r="LXI506" s="755"/>
      <c r="LXJ506" s="755"/>
      <c r="LXK506" s="755"/>
      <c r="LXL506" s="755"/>
      <c r="LXM506" s="755"/>
      <c r="LXN506" s="755"/>
      <c r="LXO506" s="755"/>
      <c r="LXP506" s="755"/>
      <c r="LXQ506" s="755"/>
      <c r="LXR506" s="755"/>
      <c r="LXS506" s="755"/>
      <c r="LXT506" s="755"/>
      <c r="LXU506" s="755"/>
      <c r="LXV506" s="755"/>
      <c r="LXW506" s="755"/>
      <c r="LXX506" s="755"/>
      <c r="LXY506" s="755"/>
      <c r="LXZ506" s="755"/>
      <c r="LYA506" s="755"/>
      <c r="LYB506" s="755"/>
      <c r="LYC506" s="755"/>
      <c r="LYD506" s="755"/>
      <c r="LYE506" s="755"/>
      <c r="LYF506" s="755"/>
      <c r="LYG506" s="755"/>
      <c r="LYH506" s="755"/>
      <c r="LYI506" s="755"/>
      <c r="LYJ506" s="755"/>
      <c r="LYK506" s="755"/>
      <c r="LYL506" s="755"/>
      <c r="LYM506" s="755"/>
      <c r="LYN506" s="755"/>
      <c r="LYO506" s="755"/>
      <c r="LYP506" s="755"/>
      <c r="LYQ506" s="755"/>
      <c r="LYR506" s="755"/>
      <c r="LYS506" s="755"/>
      <c r="LYT506" s="755"/>
      <c r="LYU506" s="755"/>
      <c r="LYV506" s="755"/>
      <c r="LYW506" s="755"/>
      <c r="LYX506" s="755"/>
      <c r="LYY506" s="755"/>
      <c r="LYZ506" s="755"/>
      <c r="LZA506" s="755"/>
      <c r="LZB506" s="755"/>
      <c r="LZC506" s="755"/>
      <c r="LZD506" s="755"/>
      <c r="LZE506" s="755"/>
      <c r="LZF506" s="755"/>
      <c r="LZG506" s="755"/>
      <c r="LZH506" s="755"/>
      <c r="LZI506" s="755"/>
      <c r="LZJ506" s="755"/>
      <c r="LZK506" s="755"/>
      <c r="LZL506" s="755"/>
      <c r="LZM506" s="755"/>
      <c r="LZN506" s="755"/>
      <c r="LZO506" s="755"/>
      <c r="LZP506" s="755"/>
      <c r="LZQ506" s="755"/>
      <c r="LZR506" s="755"/>
      <c r="LZS506" s="755"/>
      <c r="LZT506" s="755"/>
      <c r="LZU506" s="755"/>
      <c r="LZV506" s="755"/>
      <c r="LZW506" s="755"/>
      <c r="LZX506" s="755"/>
      <c r="LZY506" s="755"/>
      <c r="LZZ506" s="755"/>
      <c r="MAA506" s="755"/>
      <c r="MAB506" s="755"/>
      <c r="MAC506" s="755"/>
      <c r="MAD506" s="755"/>
      <c r="MAE506" s="755"/>
      <c r="MAF506" s="755"/>
      <c r="MAG506" s="755"/>
      <c r="MAH506" s="755"/>
      <c r="MAI506" s="755"/>
      <c r="MAJ506" s="755"/>
      <c r="MAK506" s="755"/>
      <c r="MAL506" s="755"/>
      <c r="MAM506" s="755"/>
      <c r="MAN506" s="755"/>
      <c r="MAO506" s="755"/>
      <c r="MAP506" s="755"/>
      <c r="MAQ506" s="755"/>
      <c r="MAR506" s="755"/>
      <c r="MAS506" s="755"/>
      <c r="MAT506" s="755"/>
      <c r="MAU506" s="755"/>
      <c r="MAV506" s="755"/>
      <c r="MAW506" s="755"/>
      <c r="MAX506" s="755"/>
      <c r="MAY506" s="755"/>
      <c r="MAZ506" s="755"/>
      <c r="MBA506" s="755"/>
      <c r="MBB506" s="755"/>
      <c r="MBC506" s="755"/>
      <c r="MBD506" s="755"/>
      <c r="MBE506" s="755"/>
      <c r="MBF506" s="755"/>
      <c r="MBG506" s="755"/>
      <c r="MBH506" s="755"/>
      <c r="MBI506" s="755"/>
      <c r="MBJ506" s="755"/>
      <c r="MBK506" s="755"/>
      <c r="MBL506" s="755"/>
      <c r="MBM506" s="755"/>
      <c r="MBN506" s="755"/>
      <c r="MBO506" s="755"/>
      <c r="MBP506" s="755"/>
      <c r="MBQ506" s="755"/>
      <c r="MBR506" s="755"/>
      <c r="MBS506" s="755"/>
      <c r="MBT506" s="755"/>
      <c r="MBU506" s="755"/>
      <c r="MBV506" s="755"/>
      <c r="MBW506" s="755"/>
      <c r="MBX506" s="755"/>
      <c r="MBY506" s="755"/>
      <c r="MBZ506" s="755"/>
      <c r="MCA506" s="755"/>
      <c r="MCB506" s="755"/>
      <c r="MCC506" s="755"/>
      <c r="MCD506" s="755"/>
      <c r="MCE506" s="755"/>
      <c r="MCF506" s="755"/>
      <c r="MCG506" s="755"/>
      <c r="MCH506" s="755"/>
      <c r="MCI506" s="755"/>
      <c r="MCJ506" s="755"/>
      <c r="MCK506" s="755"/>
      <c r="MCL506" s="755"/>
      <c r="MCM506" s="755"/>
      <c r="MCN506" s="755"/>
      <c r="MCO506" s="755"/>
      <c r="MCP506" s="755"/>
      <c r="MCQ506" s="755"/>
      <c r="MCR506" s="755"/>
      <c r="MCS506" s="755"/>
      <c r="MCT506" s="755"/>
      <c r="MCU506" s="755"/>
      <c r="MCV506" s="755"/>
      <c r="MCW506" s="755"/>
      <c r="MCX506" s="755"/>
      <c r="MCY506" s="755"/>
      <c r="MCZ506" s="755"/>
      <c r="MDA506" s="755"/>
      <c r="MDB506" s="755"/>
      <c r="MDC506" s="755"/>
      <c r="MDD506" s="755"/>
      <c r="MDE506" s="755"/>
      <c r="MDF506" s="755"/>
      <c r="MDG506" s="755"/>
      <c r="MDH506" s="755"/>
      <c r="MDI506" s="755"/>
      <c r="MDJ506" s="755"/>
      <c r="MDK506" s="755"/>
      <c r="MDL506" s="755"/>
      <c r="MDM506" s="755"/>
      <c r="MDN506" s="755"/>
      <c r="MDO506" s="755"/>
      <c r="MDP506" s="755"/>
      <c r="MDQ506" s="755"/>
      <c r="MDR506" s="755"/>
      <c r="MDS506" s="755"/>
      <c r="MDT506" s="755"/>
      <c r="MDU506" s="755"/>
      <c r="MDV506" s="755"/>
      <c r="MDW506" s="755"/>
      <c r="MDX506" s="755"/>
      <c r="MDY506" s="755"/>
      <c r="MDZ506" s="755"/>
      <c r="MEA506" s="755"/>
      <c r="MEB506" s="755"/>
      <c r="MEC506" s="755"/>
      <c r="MED506" s="755"/>
      <c r="MEE506" s="755"/>
      <c r="MEF506" s="755"/>
      <c r="MEG506" s="755"/>
      <c r="MEH506" s="755"/>
      <c r="MEI506" s="755"/>
      <c r="MEJ506" s="755"/>
      <c r="MEK506" s="755"/>
      <c r="MEL506" s="755"/>
      <c r="MEM506" s="755"/>
      <c r="MEN506" s="755"/>
      <c r="MEO506" s="755"/>
      <c r="MEP506" s="755"/>
      <c r="MEQ506" s="755"/>
      <c r="MER506" s="755"/>
      <c r="MES506" s="755"/>
      <c r="MET506" s="755"/>
      <c r="MEU506" s="755"/>
      <c r="MEV506" s="755"/>
      <c r="MEW506" s="755"/>
      <c r="MEX506" s="755"/>
      <c r="MEY506" s="755"/>
      <c r="MEZ506" s="755"/>
      <c r="MFA506" s="755"/>
      <c r="MFB506" s="755"/>
      <c r="MFC506" s="755"/>
      <c r="MFD506" s="755"/>
      <c r="MFE506" s="755"/>
      <c r="MFF506" s="755"/>
      <c r="MFG506" s="755"/>
      <c r="MFH506" s="755"/>
      <c r="MFI506" s="755"/>
      <c r="MFJ506" s="755"/>
      <c r="MFK506" s="755"/>
      <c r="MFL506" s="755"/>
      <c r="MFM506" s="755"/>
      <c r="MFN506" s="755"/>
      <c r="MFO506" s="755"/>
      <c r="MFP506" s="755"/>
      <c r="MFQ506" s="755"/>
      <c r="MFR506" s="755"/>
      <c r="MFS506" s="755"/>
      <c r="MFT506" s="755"/>
      <c r="MFU506" s="755"/>
      <c r="MFV506" s="755"/>
      <c r="MFW506" s="755"/>
      <c r="MFX506" s="755"/>
      <c r="MFY506" s="755"/>
      <c r="MFZ506" s="755"/>
      <c r="MGA506" s="755"/>
      <c r="MGB506" s="755"/>
      <c r="MGC506" s="755"/>
      <c r="MGD506" s="755"/>
      <c r="MGE506" s="755"/>
      <c r="MGF506" s="755"/>
      <c r="MGG506" s="755"/>
      <c r="MGH506" s="755"/>
      <c r="MGI506" s="755"/>
      <c r="MGJ506" s="755"/>
      <c r="MGK506" s="755"/>
      <c r="MGL506" s="755"/>
      <c r="MGM506" s="755"/>
      <c r="MGN506" s="755"/>
      <c r="MGO506" s="755"/>
      <c r="MGP506" s="755"/>
      <c r="MGQ506" s="755"/>
      <c r="MGR506" s="755"/>
      <c r="MGS506" s="755"/>
      <c r="MGT506" s="755"/>
      <c r="MGU506" s="755"/>
      <c r="MGV506" s="755"/>
      <c r="MGW506" s="755"/>
      <c r="MGX506" s="755"/>
      <c r="MGY506" s="755"/>
      <c r="MGZ506" s="755"/>
      <c r="MHA506" s="755"/>
      <c r="MHB506" s="755"/>
      <c r="MHC506" s="755"/>
      <c r="MHD506" s="755"/>
      <c r="MHE506" s="755"/>
      <c r="MHF506" s="755"/>
      <c r="MHG506" s="755"/>
      <c r="MHH506" s="755"/>
      <c r="MHI506" s="755"/>
      <c r="MHJ506" s="755"/>
      <c r="MHK506" s="755"/>
      <c r="MHL506" s="755"/>
      <c r="MHM506" s="755"/>
      <c r="MHN506" s="755"/>
      <c r="MHO506" s="755"/>
      <c r="MHP506" s="755"/>
      <c r="MHQ506" s="755"/>
      <c r="MHR506" s="755"/>
      <c r="MHS506" s="755"/>
      <c r="MHT506" s="755"/>
      <c r="MHU506" s="755"/>
      <c r="MHV506" s="755"/>
      <c r="MHW506" s="755"/>
      <c r="MHX506" s="755"/>
      <c r="MHY506" s="755"/>
      <c r="MHZ506" s="755"/>
      <c r="MIA506" s="755"/>
      <c r="MIB506" s="755"/>
      <c r="MIC506" s="755"/>
      <c r="MID506" s="755"/>
      <c r="MIE506" s="755"/>
      <c r="MIF506" s="755"/>
      <c r="MIG506" s="755"/>
      <c r="MIH506" s="755"/>
      <c r="MII506" s="755"/>
      <c r="MIJ506" s="755"/>
      <c r="MIK506" s="755"/>
      <c r="MIL506" s="755"/>
      <c r="MIM506" s="755"/>
      <c r="MIN506" s="755"/>
      <c r="MIO506" s="755"/>
      <c r="MIP506" s="755"/>
      <c r="MIQ506" s="755"/>
      <c r="MIR506" s="755"/>
      <c r="MIS506" s="755"/>
      <c r="MIT506" s="755"/>
      <c r="MIU506" s="755"/>
      <c r="MIV506" s="755"/>
      <c r="MIW506" s="755"/>
      <c r="MIX506" s="755"/>
      <c r="MIY506" s="755"/>
      <c r="MIZ506" s="755"/>
      <c r="MJA506" s="755"/>
      <c r="MJB506" s="755"/>
      <c r="MJC506" s="755"/>
      <c r="MJD506" s="755"/>
      <c r="MJE506" s="755"/>
      <c r="MJF506" s="755"/>
      <c r="MJG506" s="755"/>
      <c r="MJH506" s="755"/>
      <c r="MJI506" s="755"/>
      <c r="MJJ506" s="755"/>
      <c r="MJK506" s="755"/>
      <c r="MJL506" s="755"/>
      <c r="MJM506" s="755"/>
      <c r="MJN506" s="755"/>
      <c r="MJO506" s="755"/>
      <c r="MJP506" s="755"/>
      <c r="MJQ506" s="755"/>
      <c r="MJR506" s="755"/>
      <c r="MJS506" s="755"/>
      <c r="MJT506" s="755"/>
      <c r="MJU506" s="755"/>
      <c r="MJV506" s="755"/>
      <c r="MJW506" s="755"/>
      <c r="MJX506" s="755"/>
      <c r="MJY506" s="755"/>
      <c r="MJZ506" s="755"/>
      <c r="MKA506" s="755"/>
      <c r="MKB506" s="755"/>
      <c r="MKC506" s="755"/>
      <c r="MKD506" s="755"/>
      <c r="MKE506" s="755"/>
      <c r="MKF506" s="755"/>
      <c r="MKG506" s="755"/>
      <c r="MKH506" s="755"/>
      <c r="MKI506" s="755"/>
      <c r="MKJ506" s="755"/>
      <c r="MKK506" s="755"/>
      <c r="MKL506" s="755"/>
      <c r="MKM506" s="755"/>
      <c r="MKN506" s="755"/>
      <c r="MKO506" s="755"/>
      <c r="MKP506" s="755"/>
      <c r="MKQ506" s="755"/>
      <c r="MKR506" s="755"/>
      <c r="MKS506" s="755"/>
      <c r="MKT506" s="755"/>
      <c r="MKU506" s="755"/>
      <c r="MKV506" s="755"/>
      <c r="MKW506" s="755"/>
      <c r="MKX506" s="755"/>
      <c r="MKY506" s="755"/>
      <c r="MKZ506" s="755"/>
      <c r="MLA506" s="755"/>
      <c r="MLB506" s="755"/>
      <c r="MLC506" s="755"/>
      <c r="MLD506" s="755"/>
      <c r="MLE506" s="755"/>
      <c r="MLF506" s="755"/>
      <c r="MLG506" s="755"/>
      <c r="MLH506" s="755"/>
      <c r="MLI506" s="755"/>
      <c r="MLJ506" s="755"/>
      <c r="MLK506" s="755"/>
      <c r="MLL506" s="755"/>
      <c r="MLM506" s="755"/>
      <c r="MLN506" s="755"/>
      <c r="MLO506" s="755"/>
      <c r="MLP506" s="755"/>
      <c r="MLQ506" s="755"/>
      <c r="MLR506" s="755"/>
      <c r="MLS506" s="755"/>
      <c r="MLT506" s="755"/>
      <c r="MLU506" s="755"/>
      <c r="MLV506" s="755"/>
      <c r="MLW506" s="755"/>
      <c r="MLX506" s="755"/>
      <c r="MLY506" s="755"/>
      <c r="MLZ506" s="755"/>
      <c r="MMA506" s="755"/>
      <c r="MMB506" s="755"/>
      <c r="MMC506" s="755"/>
      <c r="MMD506" s="755"/>
      <c r="MME506" s="755"/>
      <c r="MMF506" s="755"/>
      <c r="MMG506" s="755"/>
      <c r="MMH506" s="755"/>
      <c r="MMI506" s="755"/>
      <c r="MMJ506" s="755"/>
      <c r="MMK506" s="755"/>
      <c r="MML506" s="755"/>
      <c r="MMM506" s="755"/>
      <c r="MMN506" s="755"/>
      <c r="MMO506" s="755"/>
      <c r="MMP506" s="755"/>
      <c r="MMQ506" s="755"/>
      <c r="MMR506" s="755"/>
      <c r="MMS506" s="755"/>
      <c r="MMT506" s="755"/>
      <c r="MMU506" s="755"/>
      <c r="MMV506" s="755"/>
      <c r="MMW506" s="755"/>
      <c r="MMX506" s="755"/>
      <c r="MMY506" s="755"/>
      <c r="MMZ506" s="755"/>
      <c r="MNA506" s="755"/>
      <c r="MNB506" s="755"/>
      <c r="MNC506" s="755"/>
      <c r="MND506" s="755"/>
      <c r="MNE506" s="755"/>
      <c r="MNF506" s="755"/>
      <c r="MNG506" s="755"/>
      <c r="MNH506" s="755"/>
      <c r="MNI506" s="755"/>
      <c r="MNJ506" s="755"/>
      <c r="MNK506" s="755"/>
      <c r="MNL506" s="755"/>
      <c r="MNM506" s="755"/>
      <c r="MNN506" s="755"/>
      <c r="MNO506" s="755"/>
      <c r="MNP506" s="755"/>
      <c r="MNQ506" s="755"/>
      <c r="MNR506" s="755"/>
      <c r="MNS506" s="755"/>
      <c r="MNT506" s="755"/>
      <c r="MNU506" s="755"/>
      <c r="MNV506" s="755"/>
      <c r="MNW506" s="755"/>
      <c r="MNX506" s="755"/>
      <c r="MNY506" s="755"/>
      <c r="MNZ506" s="755"/>
      <c r="MOA506" s="755"/>
      <c r="MOB506" s="755"/>
      <c r="MOC506" s="755"/>
      <c r="MOD506" s="755"/>
      <c r="MOE506" s="755"/>
      <c r="MOF506" s="755"/>
      <c r="MOG506" s="755"/>
      <c r="MOH506" s="755"/>
      <c r="MOI506" s="755"/>
      <c r="MOJ506" s="755"/>
      <c r="MOK506" s="755"/>
      <c r="MOL506" s="755"/>
      <c r="MOM506" s="755"/>
      <c r="MON506" s="755"/>
      <c r="MOO506" s="755"/>
      <c r="MOP506" s="755"/>
      <c r="MOQ506" s="755"/>
      <c r="MOR506" s="755"/>
      <c r="MOS506" s="755"/>
      <c r="MOT506" s="755"/>
      <c r="MOU506" s="755"/>
      <c r="MOV506" s="755"/>
      <c r="MOW506" s="755"/>
      <c r="MOX506" s="755"/>
      <c r="MOY506" s="755"/>
      <c r="MOZ506" s="755"/>
      <c r="MPA506" s="755"/>
      <c r="MPB506" s="755"/>
      <c r="MPC506" s="755"/>
      <c r="MPD506" s="755"/>
      <c r="MPE506" s="755"/>
      <c r="MPF506" s="755"/>
      <c r="MPG506" s="755"/>
      <c r="MPH506" s="755"/>
      <c r="MPI506" s="755"/>
      <c r="MPJ506" s="755"/>
      <c r="MPK506" s="755"/>
      <c r="MPL506" s="755"/>
      <c r="MPM506" s="755"/>
      <c r="MPN506" s="755"/>
      <c r="MPO506" s="755"/>
      <c r="MPP506" s="755"/>
      <c r="MPQ506" s="755"/>
      <c r="MPR506" s="755"/>
      <c r="MPS506" s="755"/>
      <c r="MPT506" s="755"/>
      <c r="MPU506" s="755"/>
      <c r="MPV506" s="755"/>
      <c r="MPW506" s="755"/>
      <c r="MPX506" s="755"/>
      <c r="MPY506" s="755"/>
      <c r="MPZ506" s="755"/>
      <c r="MQA506" s="755"/>
      <c r="MQB506" s="755"/>
      <c r="MQC506" s="755"/>
      <c r="MQD506" s="755"/>
      <c r="MQE506" s="755"/>
      <c r="MQF506" s="755"/>
      <c r="MQG506" s="755"/>
      <c r="MQH506" s="755"/>
      <c r="MQI506" s="755"/>
      <c r="MQJ506" s="755"/>
      <c r="MQK506" s="755"/>
      <c r="MQL506" s="755"/>
      <c r="MQM506" s="755"/>
      <c r="MQN506" s="755"/>
      <c r="MQO506" s="755"/>
      <c r="MQP506" s="755"/>
      <c r="MQQ506" s="755"/>
      <c r="MQR506" s="755"/>
      <c r="MQS506" s="755"/>
      <c r="MQT506" s="755"/>
      <c r="MQU506" s="755"/>
      <c r="MQV506" s="755"/>
      <c r="MQW506" s="755"/>
      <c r="MQX506" s="755"/>
      <c r="MQY506" s="755"/>
      <c r="MQZ506" s="755"/>
      <c r="MRA506" s="755"/>
      <c r="MRB506" s="755"/>
      <c r="MRC506" s="755"/>
      <c r="MRD506" s="755"/>
      <c r="MRE506" s="755"/>
      <c r="MRF506" s="755"/>
      <c r="MRG506" s="755"/>
      <c r="MRH506" s="755"/>
      <c r="MRI506" s="755"/>
      <c r="MRJ506" s="755"/>
      <c r="MRK506" s="755"/>
      <c r="MRL506" s="755"/>
      <c r="MRM506" s="755"/>
      <c r="MRN506" s="755"/>
      <c r="MRO506" s="755"/>
      <c r="MRP506" s="755"/>
      <c r="MRQ506" s="755"/>
      <c r="MRR506" s="755"/>
      <c r="MRS506" s="755"/>
      <c r="MRT506" s="755"/>
      <c r="MRU506" s="755"/>
      <c r="MRV506" s="755"/>
      <c r="MRW506" s="755"/>
      <c r="MRX506" s="755"/>
      <c r="MRY506" s="755"/>
      <c r="MRZ506" s="755"/>
      <c r="MSA506" s="755"/>
      <c r="MSB506" s="755"/>
      <c r="MSC506" s="755"/>
      <c r="MSD506" s="755"/>
      <c r="MSE506" s="755"/>
      <c r="MSF506" s="755"/>
      <c r="MSG506" s="755"/>
      <c r="MSH506" s="755"/>
      <c r="MSI506" s="755"/>
      <c r="MSJ506" s="755"/>
      <c r="MSK506" s="755"/>
      <c r="MSL506" s="755"/>
      <c r="MSM506" s="755"/>
      <c r="MSN506" s="755"/>
      <c r="MSO506" s="755"/>
      <c r="MSP506" s="755"/>
      <c r="MSQ506" s="755"/>
      <c r="MSR506" s="755"/>
      <c r="MSS506" s="755"/>
      <c r="MST506" s="755"/>
      <c r="MSU506" s="755"/>
      <c r="MSV506" s="755"/>
      <c r="MSW506" s="755"/>
      <c r="MSX506" s="755"/>
      <c r="MSY506" s="755"/>
      <c r="MSZ506" s="755"/>
      <c r="MTA506" s="755"/>
      <c r="MTB506" s="755"/>
      <c r="MTC506" s="755"/>
      <c r="MTD506" s="755"/>
      <c r="MTE506" s="755"/>
      <c r="MTF506" s="755"/>
      <c r="MTG506" s="755"/>
      <c r="MTH506" s="755"/>
      <c r="MTI506" s="755"/>
      <c r="MTJ506" s="755"/>
      <c r="MTK506" s="755"/>
      <c r="MTL506" s="755"/>
      <c r="MTM506" s="755"/>
      <c r="MTN506" s="755"/>
      <c r="MTO506" s="755"/>
      <c r="MTP506" s="755"/>
      <c r="MTQ506" s="755"/>
      <c r="MTR506" s="755"/>
      <c r="MTS506" s="755"/>
      <c r="MTT506" s="755"/>
      <c r="MTU506" s="755"/>
      <c r="MTV506" s="755"/>
      <c r="MTW506" s="755"/>
      <c r="MTX506" s="755"/>
      <c r="MTY506" s="755"/>
      <c r="MTZ506" s="755"/>
      <c r="MUA506" s="755"/>
      <c r="MUB506" s="755"/>
      <c r="MUC506" s="755"/>
      <c r="MUD506" s="755"/>
      <c r="MUE506" s="755"/>
      <c r="MUF506" s="755"/>
      <c r="MUG506" s="755"/>
      <c r="MUH506" s="755"/>
      <c r="MUI506" s="755"/>
      <c r="MUJ506" s="755"/>
      <c r="MUK506" s="755"/>
      <c r="MUL506" s="755"/>
      <c r="MUM506" s="755"/>
      <c r="MUN506" s="755"/>
      <c r="MUO506" s="755"/>
      <c r="MUP506" s="755"/>
      <c r="MUQ506" s="755"/>
      <c r="MUR506" s="755"/>
      <c r="MUS506" s="755"/>
      <c r="MUT506" s="755"/>
      <c r="MUU506" s="755"/>
      <c r="MUV506" s="755"/>
      <c r="MUW506" s="755"/>
      <c r="MUX506" s="755"/>
      <c r="MUY506" s="755"/>
      <c r="MUZ506" s="755"/>
      <c r="MVA506" s="755"/>
      <c r="MVB506" s="755"/>
      <c r="MVC506" s="755"/>
      <c r="MVD506" s="755"/>
      <c r="MVE506" s="755"/>
      <c r="MVF506" s="755"/>
      <c r="MVG506" s="755"/>
      <c r="MVH506" s="755"/>
      <c r="MVI506" s="755"/>
      <c r="MVJ506" s="755"/>
      <c r="MVK506" s="755"/>
      <c r="MVL506" s="755"/>
      <c r="MVM506" s="755"/>
      <c r="MVN506" s="755"/>
      <c r="MVO506" s="755"/>
      <c r="MVP506" s="755"/>
      <c r="MVQ506" s="755"/>
      <c r="MVR506" s="755"/>
      <c r="MVS506" s="755"/>
      <c r="MVT506" s="755"/>
      <c r="MVU506" s="755"/>
      <c r="MVV506" s="755"/>
      <c r="MVW506" s="755"/>
      <c r="MVX506" s="755"/>
      <c r="MVY506" s="755"/>
      <c r="MVZ506" s="755"/>
      <c r="MWA506" s="755"/>
      <c r="MWB506" s="755"/>
      <c r="MWC506" s="755"/>
      <c r="MWD506" s="755"/>
      <c r="MWE506" s="755"/>
      <c r="MWF506" s="755"/>
      <c r="MWG506" s="755"/>
      <c r="MWH506" s="755"/>
      <c r="MWI506" s="755"/>
      <c r="MWJ506" s="755"/>
      <c r="MWK506" s="755"/>
      <c r="MWL506" s="755"/>
      <c r="MWM506" s="755"/>
      <c r="MWN506" s="755"/>
      <c r="MWO506" s="755"/>
      <c r="MWP506" s="755"/>
      <c r="MWQ506" s="755"/>
      <c r="MWR506" s="755"/>
      <c r="MWS506" s="755"/>
      <c r="MWT506" s="755"/>
      <c r="MWU506" s="755"/>
      <c r="MWV506" s="755"/>
      <c r="MWW506" s="755"/>
      <c r="MWX506" s="755"/>
      <c r="MWY506" s="755"/>
      <c r="MWZ506" s="755"/>
      <c r="MXA506" s="755"/>
      <c r="MXB506" s="755"/>
      <c r="MXC506" s="755"/>
      <c r="MXD506" s="755"/>
      <c r="MXE506" s="755"/>
      <c r="MXF506" s="755"/>
      <c r="MXG506" s="755"/>
      <c r="MXH506" s="755"/>
      <c r="MXI506" s="755"/>
      <c r="MXJ506" s="755"/>
      <c r="MXK506" s="755"/>
      <c r="MXL506" s="755"/>
      <c r="MXM506" s="755"/>
      <c r="MXN506" s="755"/>
      <c r="MXO506" s="755"/>
      <c r="MXP506" s="755"/>
      <c r="MXQ506" s="755"/>
      <c r="MXR506" s="755"/>
      <c r="MXS506" s="755"/>
      <c r="MXT506" s="755"/>
      <c r="MXU506" s="755"/>
      <c r="MXV506" s="755"/>
      <c r="MXW506" s="755"/>
      <c r="MXX506" s="755"/>
      <c r="MXY506" s="755"/>
      <c r="MXZ506" s="755"/>
      <c r="MYA506" s="755"/>
      <c r="MYB506" s="755"/>
      <c r="MYC506" s="755"/>
      <c r="MYD506" s="755"/>
      <c r="MYE506" s="755"/>
      <c r="MYF506" s="755"/>
      <c r="MYG506" s="755"/>
      <c r="MYH506" s="755"/>
      <c r="MYI506" s="755"/>
      <c r="MYJ506" s="755"/>
      <c r="MYK506" s="755"/>
      <c r="MYL506" s="755"/>
      <c r="MYM506" s="755"/>
      <c r="MYN506" s="755"/>
      <c r="MYO506" s="755"/>
      <c r="MYP506" s="755"/>
      <c r="MYQ506" s="755"/>
      <c r="MYR506" s="755"/>
      <c r="MYS506" s="755"/>
      <c r="MYT506" s="755"/>
      <c r="MYU506" s="755"/>
      <c r="MYV506" s="755"/>
      <c r="MYW506" s="755"/>
      <c r="MYX506" s="755"/>
      <c r="MYY506" s="755"/>
      <c r="MYZ506" s="755"/>
      <c r="MZA506" s="755"/>
      <c r="MZB506" s="755"/>
      <c r="MZC506" s="755"/>
      <c r="MZD506" s="755"/>
      <c r="MZE506" s="755"/>
      <c r="MZF506" s="755"/>
      <c r="MZG506" s="755"/>
      <c r="MZH506" s="755"/>
      <c r="MZI506" s="755"/>
      <c r="MZJ506" s="755"/>
      <c r="MZK506" s="755"/>
      <c r="MZL506" s="755"/>
      <c r="MZM506" s="755"/>
      <c r="MZN506" s="755"/>
      <c r="MZO506" s="755"/>
      <c r="MZP506" s="755"/>
      <c r="MZQ506" s="755"/>
      <c r="MZR506" s="755"/>
      <c r="MZS506" s="755"/>
      <c r="MZT506" s="755"/>
      <c r="MZU506" s="755"/>
      <c r="MZV506" s="755"/>
      <c r="MZW506" s="755"/>
      <c r="MZX506" s="755"/>
      <c r="MZY506" s="755"/>
      <c r="MZZ506" s="755"/>
      <c r="NAA506" s="755"/>
      <c r="NAB506" s="755"/>
      <c r="NAC506" s="755"/>
      <c r="NAD506" s="755"/>
      <c r="NAE506" s="755"/>
      <c r="NAF506" s="755"/>
      <c r="NAG506" s="755"/>
      <c r="NAH506" s="755"/>
      <c r="NAI506" s="755"/>
      <c r="NAJ506" s="755"/>
      <c r="NAK506" s="755"/>
      <c r="NAL506" s="755"/>
      <c r="NAM506" s="755"/>
      <c r="NAN506" s="755"/>
      <c r="NAO506" s="755"/>
      <c r="NAP506" s="755"/>
      <c r="NAQ506" s="755"/>
      <c r="NAR506" s="755"/>
      <c r="NAS506" s="755"/>
      <c r="NAT506" s="755"/>
      <c r="NAU506" s="755"/>
      <c r="NAV506" s="755"/>
      <c r="NAW506" s="755"/>
      <c r="NAX506" s="755"/>
      <c r="NAY506" s="755"/>
      <c r="NAZ506" s="755"/>
      <c r="NBA506" s="755"/>
      <c r="NBB506" s="755"/>
      <c r="NBC506" s="755"/>
      <c r="NBD506" s="755"/>
      <c r="NBE506" s="755"/>
      <c r="NBF506" s="755"/>
      <c r="NBG506" s="755"/>
      <c r="NBH506" s="755"/>
      <c r="NBI506" s="755"/>
      <c r="NBJ506" s="755"/>
      <c r="NBK506" s="755"/>
      <c r="NBL506" s="755"/>
      <c r="NBM506" s="755"/>
      <c r="NBN506" s="755"/>
      <c r="NBO506" s="755"/>
      <c r="NBP506" s="755"/>
      <c r="NBQ506" s="755"/>
      <c r="NBR506" s="755"/>
      <c r="NBS506" s="755"/>
      <c r="NBT506" s="755"/>
      <c r="NBU506" s="755"/>
      <c r="NBV506" s="755"/>
      <c r="NBW506" s="755"/>
      <c r="NBX506" s="755"/>
      <c r="NBY506" s="755"/>
      <c r="NBZ506" s="755"/>
      <c r="NCA506" s="755"/>
      <c r="NCB506" s="755"/>
      <c r="NCC506" s="755"/>
      <c r="NCD506" s="755"/>
      <c r="NCE506" s="755"/>
      <c r="NCF506" s="755"/>
      <c r="NCG506" s="755"/>
      <c r="NCH506" s="755"/>
      <c r="NCI506" s="755"/>
      <c r="NCJ506" s="755"/>
      <c r="NCK506" s="755"/>
      <c r="NCL506" s="755"/>
      <c r="NCM506" s="755"/>
      <c r="NCN506" s="755"/>
      <c r="NCO506" s="755"/>
      <c r="NCP506" s="755"/>
      <c r="NCQ506" s="755"/>
      <c r="NCR506" s="755"/>
      <c r="NCS506" s="755"/>
      <c r="NCT506" s="755"/>
      <c r="NCU506" s="755"/>
      <c r="NCV506" s="755"/>
      <c r="NCW506" s="755"/>
      <c r="NCX506" s="755"/>
      <c r="NCY506" s="755"/>
      <c r="NCZ506" s="755"/>
      <c r="NDA506" s="755"/>
      <c r="NDB506" s="755"/>
      <c r="NDC506" s="755"/>
      <c r="NDD506" s="755"/>
      <c r="NDE506" s="755"/>
      <c r="NDF506" s="755"/>
      <c r="NDG506" s="755"/>
      <c r="NDH506" s="755"/>
      <c r="NDI506" s="755"/>
      <c r="NDJ506" s="755"/>
      <c r="NDK506" s="755"/>
      <c r="NDL506" s="755"/>
      <c r="NDM506" s="755"/>
      <c r="NDN506" s="755"/>
      <c r="NDO506" s="755"/>
      <c r="NDP506" s="755"/>
      <c r="NDQ506" s="755"/>
      <c r="NDR506" s="755"/>
      <c r="NDS506" s="755"/>
      <c r="NDT506" s="755"/>
      <c r="NDU506" s="755"/>
      <c r="NDV506" s="755"/>
      <c r="NDW506" s="755"/>
      <c r="NDX506" s="755"/>
      <c r="NDY506" s="755"/>
      <c r="NDZ506" s="755"/>
      <c r="NEA506" s="755"/>
      <c r="NEB506" s="755"/>
      <c r="NEC506" s="755"/>
      <c r="NED506" s="755"/>
      <c r="NEE506" s="755"/>
      <c r="NEF506" s="755"/>
      <c r="NEG506" s="755"/>
      <c r="NEH506" s="755"/>
      <c r="NEI506" s="755"/>
      <c r="NEJ506" s="755"/>
      <c r="NEK506" s="755"/>
      <c r="NEL506" s="755"/>
      <c r="NEM506" s="755"/>
      <c r="NEN506" s="755"/>
      <c r="NEO506" s="755"/>
      <c r="NEP506" s="755"/>
      <c r="NEQ506" s="755"/>
      <c r="NER506" s="755"/>
      <c r="NES506" s="755"/>
      <c r="NET506" s="755"/>
      <c r="NEU506" s="755"/>
      <c r="NEV506" s="755"/>
      <c r="NEW506" s="755"/>
      <c r="NEX506" s="755"/>
      <c r="NEY506" s="755"/>
      <c r="NEZ506" s="755"/>
      <c r="NFA506" s="755"/>
      <c r="NFB506" s="755"/>
      <c r="NFC506" s="755"/>
      <c r="NFD506" s="755"/>
      <c r="NFE506" s="755"/>
      <c r="NFF506" s="755"/>
      <c r="NFG506" s="755"/>
      <c r="NFH506" s="755"/>
      <c r="NFI506" s="755"/>
      <c r="NFJ506" s="755"/>
      <c r="NFK506" s="755"/>
      <c r="NFL506" s="755"/>
      <c r="NFM506" s="755"/>
      <c r="NFN506" s="755"/>
      <c r="NFO506" s="755"/>
      <c r="NFP506" s="755"/>
      <c r="NFQ506" s="755"/>
      <c r="NFR506" s="755"/>
      <c r="NFS506" s="755"/>
      <c r="NFT506" s="755"/>
      <c r="NFU506" s="755"/>
      <c r="NFV506" s="755"/>
      <c r="NFW506" s="755"/>
      <c r="NFX506" s="755"/>
      <c r="NFY506" s="755"/>
      <c r="NFZ506" s="755"/>
      <c r="NGA506" s="755"/>
      <c r="NGB506" s="755"/>
      <c r="NGC506" s="755"/>
      <c r="NGD506" s="755"/>
      <c r="NGE506" s="755"/>
      <c r="NGF506" s="755"/>
      <c r="NGG506" s="755"/>
      <c r="NGH506" s="755"/>
      <c r="NGI506" s="755"/>
      <c r="NGJ506" s="755"/>
      <c r="NGK506" s="755"/>
      <c r="NGL506" s="755"/>
      <c r="NGM506" s="755"/>
      <c r="NGN506" s="755"/>
      <c r="NGO506" s="755"/>
      <c r="NGP506" s="755"/>
      <c r="NGQ506" s="755"/>
      <c r="NGR506" s="755"/>
      <c r="NGS506" s="755"/>
      <c r="NGT506" s="755"/>
      <c r="NGU506" s="755"/>
      <c r="NGV506" s="755"/>
      <c r="NGW506" s="755"/>
      <c r="NGX506" s="755"/>
      <c r="NGY506" s="755"/>
      <c r="NGZ506" s="755"/>
      <c r="NHA506" s="755"/>
      <c r="NHB506" s="755"/>
      <c r="NHC506" s="755"/>
      <c r="NHD506" s="755"/>
      <c r="NHE506" s="755"/>
      <c r="NHF506" s="755"/>
      <c r="NHG506" s="755"/>
      <c r="NHH506" s="755"/>
      <c r="NHI506" s="755"/>
      <c r="NHJ506" s="755"/>
      <c r="NHK506" s="755"/>
      <c r="NHL506" s="755"/>
      <c r="NHM506" s="755"/>
      <c r="NHN506" s="755"/>
      <c r="NHO506" s="755"/>
      <c r="NHP506" s="755"/>
      <c r="NHQ506" s="755"/>
      <c r="NHR506" s="755"/>
      <c r="NHS506" s="755"/>
      <c r="NHT506" s="755"/>
      <c r="NHU506" s="755"/>
      <c r="NHV506" s="755"/>
      <c r="NHW506" s="755"/>
      <c r="NHX506" s="755"/>
      <c r="NHY506" s="755"/>
      <c r="NHZ506" s="755"/>
      <c r="NIA506" s="755"/>
      <c r="NIB506" s="755"/>
      <c r="NIC506" s="755"/>
      <c r="NID506" s="755"/>
      <c r="NIE506" s="755"/>
      <c r="NIF506" s="755"/>
      <c r="NIG506" s="755"/>
      <c r="NIH506" s="755"/>
      <c r="NII506" s="755"/>
      <c r="NIJ506" s="755"/>
      <c r="NIK506" s="755"/>
      <c r="NIL506" s="755"/>
      <c r="NIM506" s="755"/>
      <c r="NIN506" s="755"/>
      <c r="NIO506" s="755"/>
      <c r="NIP506" s="755"/>
      <c r="NIQ506" s="755"/>
      <c r="NIR506" s="755"/>
      <c r="NIS506" s="755"/>
      <c r="NIT506" s="755"/>
      <c r="NIU506" s="755"/>
      <c r="NIV506" s="755"/>
      <c r="NIW506" s="755"/>
      <c r="NIX506" s="755"/>
      <c r="NIY506" s="755"/>
      <c r="NIZ506" s="755"/>
      <c r="NJA506" s="755"/>
      <c r="NJB506" s="755"/>
      <c r="NJC506" s="755"/>
      <c r="NJD506" s="755"/>
      <c r="NJE506" s="755"/>
      <c r="NJF506" s="755"/>
      <c r="NJG506" s="755"/>
      <c r="NJH506" s="755"/>
      <c r="NJI506" s="755"/>
      <c r="NJJ506" s="755"/>
      <c r="NJK506" s="755"/>
      <c r="NJL506" s="755"/>
      <c r="NJM506" s="755"/>
      <c r="NJN506" s="755"/>
      <c r="NJO506" s="755"/>
      <c r="NJP506" s="755"/>
      <c r="NJQ506" s="755"/>
      <c r="NJR506" s="755"/>
      <c r="NJS506" s="755"/>
      <c r="NJT506" s="755"/>
      <c r="NJU506" s="755"/>
      <c r="NJV506" s="755"/>
      <c r="NJW506" s="755"/>
      <c r="NJX506" s="755"/>
      <c r="NJY506" s="755"/>
      <c r="NJZ506" s="755"/>
      <c r="NKA506" s="755"/>
      <c r="NKB506" s="755"/>
      <c r="NKC506" s="755"/>
      <c r="NKD506" s="755"/>
      <c r="NKE506" s="755"/>
      <c r="NKF506" s="755"/>
      <c r="NKG506" s="755"/>
      <c r="NKH506" s="755"/>
      <c r="NKI506" s="755"/>
      <c r="NKJ506" s="755"/>
      <c r="NKK506" s="755"/>
      <c r="NKL506" s="755"/>
      <c r="NKM506" s="755"/>
      <c r="NKN506" s="755"/>
      <c r="NKO506" s="755"/>
      <c r="NKP506" s="755"/>
      <c r="NKQ506" s="755"/>
      <c r="NKR506" s="755"/>
      <c r="NKS506" s="755"/>
      <c r="NKT506" s="755"/>
      <c r="NKU506" s="755"/>
      <c r="NKV506" s="755"/>
      <c r="NKW506" s="755"/>
      <c r="NKX506" s="755"/>
      <c r="NKY506" s="755"/>
      <c r="NKZ506" s="755"/>
      <c r="NLA506" s="755"/>
      <c r="NLB506" s="755"/>
      <c r="NLC506" s="755"/>
      <c r="NLD506" s="755"/>
      <c r="NLE506" s="755"/>
      <c r="NLF506" s="755"/>
      <c r="NLG506" s="755"/>
      <c r="NLH506" s="755"/>
      <c r="NLI506" s="755"/>
      <c r="NLJ506" s="755"/>
      <c r="NLK506" s="755"/>
      <c r="NLL506" s="755"/>
      <c r="NLM506" s="755"/>
      <c r="NLN506" s="755"/>
      <c r="NLO506" s="755"/>
      <c r="NLP506" s="755"/>
      <c r="NLQ506" s="755"/>
      <c r="NLR506" s="755"/>
      <c r="NLS506" s="755"/>
      <c r="NLT506" s="755"/>
      <c r="NLU506" s="755"/>
      <c r="NLV506" s="755"/>
      <c r="NLW506" s="755"/>
      <c r="NLX506" s="755"/>
      <c r="NLY506" s="755"/>
      <c r="NLZ506" s="755"/>
      <c r="NMA506" s="755"/>
      <c r="NMB506" s="755"/>
      <c r="NMC506" s="755"/>
      <c r="NMD506" s="755"/>
      <c r="NME506" s="755"/>
      <c r="NMF506" s="755"/>
      <c r="NMG506" s="755"/>
      <c r="NMH506" s="755"/>
      <c r="NMI506" s="755"/>
      <c r="NMJ506" s="755"/>
      <c r="NMK506" s="755"/>
      <c r="NML506" s="755"/>
      <c r="NMM506" s="755"/>
      <c r="NMN506" s="755"/>
      <c r="NMO506" s="755"/>
      <c r="NMP506" s="755"/>
      <c r="NMQ506" s="755"/>
      <c r="NMR506" s="755"/>
      <c r="NMS506" s="755"/>
      <c r="NMT506" s="755"/>
      <c r="NMU506" s="755"/>
      <c r="NMV506" s="755"/>
      <c r="NMW506" s="755"/>
      <c r="NMX506" s="755"/>
      <c r="NMY506" s="755"/>
      <c r="NMZ506" s="755"/>
      <c r="NNA506" s="755"/>
      <c r="NNB506" s="755"/>
      <c r="NNC506" s="755"/>
      <c r="NND506" s="755"/>
      <c r="NNE506" s="755"/>
      <c r="NNF506" s="755"/>
      <c r="NNG506" s="755"/>
      <c r="NNH506" s="755"/>
      <c r="NNI506" s="755"/>
      <c r="NNJ506" s="755"/>
      <c r="NNK506" s="755"/>
      <c r="NNL506" s="755"/>
      <c r="NNM506" s="755"/>
      <c r="NNN506" s="755"/>
      <c r="NNO506" s="755"/>
      <c r="NNP506" s="755"/>
      <c r="NNQ506" s="755"/>
      <c r="NNR506" s="755"/>
      <c r="NNS506" s="755"/>
      <c r="NNT506" s="755"/>
      <c r="NNU506" s="755"/>
      <c r="NNV506" s="755"/>
      <c r="NNW506" s="755"/>
      <c r="NNX506" s="755"/>
      <c r="NNY506" s="755"/>
      <c r="NNZ506" s="755"/>
      <c r="NOA506" s="755"/>
      <c r="NOB506" s="755"/>
      <c r="NOC506" s="755"/>
      <c r="NOD506" s="755"/>
      <c r="NOE506" s="755"/>
      <c r="NOF506" s="755"/>
      <c r="NOG506" s="755"/>
      <c r="NOH506" s="755"/>
      <c r="NOI506" s="755"/>
      <c r="NOJ506" s="755"/>
      <c r="NOK506" s="755"/>
      <c r="NOL506" s="755"/>
      <c r="NOM506" s="755"/>
      <c r="NON506" s="755"/>
      <c r="NOO506" s="755"/>
      <c r="NOP506" s="755"/>
      <c r="NOQ506" s="755"/>
      <c r="NOR506" s="755"/>
      <c r="NOS506" s="755"/>
      <c r="NOT506" s="755"/>
      <c r="NOU506" s="755"/>
      <c r="NOV506" s="755"/>
      <c r="NOW506" s="755"/>
      <c r="NOX506" s="755"/>
      <c r="NOY506" s="755"/>
      <c r="NOZ506" s="755"/>
      <c r="NPA506" s="755"/>
      <c r="NPB506" s="755"/>
      <c r="NPC506" s="755"/>
      <c r="NPD506" s="755"/>
      <c r="NPE506" s="755"/>
      <c r="NPF506" s="755"/>
      <c r="NPG506" s="755"/>
      <c r="NPH506" s="755"/>
      <c r="NPI506" s="755"/>
      <c r="NPJ506" s="755"/>
      <c r="NPK506" s="755"/>
      <c r="NPL506" s="755"/>
      <c r="NPM506" s="755"/>
      <c r="NPN506" s="755"/>
      <c r="NPO506" s="755"/>
      <c r="NPP506" s="755"/>
      <c r="NPQ506" s="755"/>
      <c r="NPR506" s="755"/>
      <c r="NPS506" s="755"/>
      <c r="NPT506" s="755"/>
      <c r="NPU506" s="755"/>
      <c r="NPV506" s="755"/>
      <c r="NPW506" s="755"/>
      <c r="NPX506" s="755"/>
      <c r="NPY506" s="755"/>
      <c r="NPZ506" s="755"/>
      <c r="NQA506" s="755"/>
      <c r="NQB506" s="755"/>
      <c r="NQC506" s="755"/>
      <c r="NQD506" s="755"/>
      <c r="NQE506" s="755"/>
      <c r="NQF506" s="755"/>
      <c r="NQG506" s="755"/>
      <c r="NQH506" s="755"/>
      <c r="NQI506" s="755"/>
      <c r="NQJ506" s="755"/>
      <c r="NQK506" s="755"/>
      <c r="NQL506" s="755"/>
      <c r="NQM506" s="755"/>
      <c r="NQN506" s="755"/>
      <c r="NQO506" s="755"/>
      <c r="NQP506" s="755"/>
      <c r="NQQ506" s="755"/>
      <c r="NQR506" s="755"/>
      <c r="NQS506" s="755"/>
      <c r="NQT506" s="755"/>
      <c r="NQU506" s="755"/>
      <c r="NQV506" s="755"/>
      <c r="NQW506" s="755"/>
      <c r="NQX506" s="755"/>
      <c r="NQY506" s="755"/>
      <c r="NQZ506" s="755"/>
      <c r="NRA506" s="755"/>
      <c r="NRB506" s="755"/>
      <c r="NRC506" s="755"/>
      <c r="NRD506" s="755"/>
      <c r="NRE506" s="755"/>
      <c r="NRF506" s="755"/>
      <c r="NRG506" s="755"/>
      <c r="NRH506" s="755"/>
      <c r="NRI506" s="755"/>
      <c r="NRJ506" s="755"/>
      <c r="NRK506" s="755"/>
      <c r="NRL506" s="755"/>
      <c r="NRM506" s="755"/>
      <c r="NRN506" s="755"/>
      <c r="NRO506" s="755"/>
      <c r="NRP506" s="755"/>
      <c r="NRQ506" s="755"/>
      <c r="NRR506" s="755"/>
      <c r="NRS506" s="755"/>
      <c r="NRT506" s="755"/>
      <c r="NRU506" s="755"/>
      <c r="NRV506" s="755"/>
      <c r="NRW506" s="755"/>
      <c r="NRX506" s="755"/>
      <c r="NRY506" s="755"/>
      <c r="NRZ506" s="755"/>
      <c r="NSA506" s="755"/>
      <c r="NSB506" s="755"/>
      <c r="NSC506" s="755"/>
      <c r="NSD506" s="755"/>
      <c r="NSE506" s="755"/>
      <c r="NSF506" s="755"/>
      <c r="NSG506" s="755"/>
      <c r="NSH506" s="755"/>
      <c r="NSI506" s="755"/>
      <c r="NSJ506" s="755"/>
      <c r="NSK506" s="755"/>
      <c r="NSL506" s="755"/>
      <c r="NSM506" s="755"/>
      <c r="NSN506" s="755"/>
      <c r="NSO506" s="755"/>
      <c r="NSP506" s="755"/>
      <c r="NSQ506" s="755"/>
      <c r="NSR506" s="755"/>
      <c r="NSS506" s="755"/>
      <c r="NST506" s="755"/>
      <c r="NSU506" s="755"/>
      <c r="NSV506" s="755"/>
      <c r="NSW506" s="755"/>
      <c r="NSX506" s="755"/>
      <c r="NSY506" s="755"/>
      <c r="NSZ506" s="755"/>
      <c r="NTA506" s="755"/>
      <c r="NTB506" s="755"/>
      <c r="NTC506" s="755"/>
      <c r="NTD506" s="755"/>
      <c r="NTE506" s="755"/>
      <c r="NTF506" s="755"/>
      <c r="NTG506" s="755"/>
      <c r="NTH506" s="755"/>
      <c r="NTI506" s="755"/>
      <c r="NTJ506" s="755"/>
      <c r="NTK506" s="755"/>
      <c r="NTL506" s="755"/>
      <c r="NTM506" s="755"/>
      <c r="NTN506" s="755"/>
      <c r="NTO506" s="755"/>
      <c r="NTP506" s="755"/>
      <c r="NTQ506" s="755"/>
      <c r="NTR506" s="755"/>
      <c r="NTS506" s="755"/>
      <c r="NTT506" s="755"/>
      <c r="NTU506" s="755"/>
      <c r="NTV506" s="755"/>
      <c r="NTW506" s="755"/>
      <c r="NTX506" s="755"/>
      <c r="NTY506" s="755"/>
      <c r="NTZ506" s="755"/>
      <c r="NUA506" s="755"/>
      <c r="NUB506" s="755"/>
      <c r="NUC506" s="755"/>
      <c r="NUD506" s="755"/>
      <c r="NUE506" s="755"/>
      <c r="NUF506" s="755"/>
      <c r="NUG506" s="755"/>
      <c r="NUH506" s="755"/>
      <c r="NUI506" s="755"/>
      <c r="NUJ506" s="755"/>
      <c r="NUK506" s="755"/>
      <c r="NUL506" s="755"/>
      <c r="NUM506" s="755"/>
      <c r="NUN506" s="755"/>
      <c r="NUO506" s="755"/>
      <c r="NUP506" s="755"/>
      <c r="NUQ506" s="755"/>
      <c r="NUR506" s="755"/>
      <c r="NUS506" s="755"/>
      <c r="NUT506" s="755"/>
      <c r="NUU506" s="755"/>
      <c r="NUV506" s="755"/>
      <c r="NUW506" s="755"/>
      <c r="NUX506" s="755"/>
      <c r="NUY506" s="755"/>
      <c r="NUZ506" s="755"/>
      <c r="NVA506" s="755"/>
      <c r="NVB506" s="755"/>
      <c r="NVC506" s="755"/>
      <c r="NVD506" s="755"/>
      <c r="NVE506" s="755"/>
      <c r="NVF506" s="755"/>
      <c r="NVG506" s="755"/>
      <c r="NVH506" s="755"/>
      <c r="NVI506" s="755"/>
      <c r="NVJ506" s="755"/>
      <c r="NVK506" s="755"/>
      <c r="NVL506" s="755"/>
      <c r="NVM506" s="755"/>
      <c r="NVN506" s="755"/>
      <c r="NVO506" s="755"/>
      <c r="NVP506" s="755"/>
      <c r="NVQ506" s="755"/>
      <c r="NVR506" s="755"/>
      <c r="NVS506" s="755"/>
      <c r="NVT506" s="755"/>
      <c r="NVU506" s="755"/>
      <c r="NVV506" s="755"/>
      <c r="NVW506" s="755"/>
      <c r="NVX506" s="755"/>
      <c r="NVY506" s="755"/>
      <c r="NVZ506" s="755"/>
      <c r="NWA506" s="755"/>
      <c r="NWB506" s="755"/>
      <c r="NWC506" s="755"/>
      <c r="NWD506" s="755"/>
      <c r="NWE506" s="755"/>
      <c r="NWF506" s="755"/>
      <c r="NWG506" s="755"/>
      <c r="NWH506" s="755"/>
      <c r="NWI506" s="755"/>
      <c r="NWJ506" s="755"/>
      <c r="NWK506" s="755"/>
      <c r="NWL506" s="755"/>
      <c r="NWM506" s="755"/>
      <c r="NWN506" s="755"/>
      <c r="NWO506" s="755"/>
      <c r="NWP506" s="755"/>
      <c r="NWQ506" s="755"/>
      <c r="NWR506" s="755"/>
      <c r="NWS506" s="755"/>
      <c r="NWT506" s="755"/>
      <c r="NWU506" s="755"/>
      <c r="NWV506" s="755"/>
      <c r="NWW506" s="755"/>
      <c r="NWX506" s="755"/>
      <c r="NWY506" s="755"/>
      <c r="NWZ506" s="755"/>
      <c r="NXA506" s="755"/>
      <c r="NXB506" s="755"/>
      <c r="NXC506" s="755"/>
      <c r="NXD506" s="755"/>
      <c r="NXE506" s="755"/>
      <c r="NXF506" s="755"/>
      <c r="NXG506" s="755"/>
      <c r="NXH506" s="755"/>
      <c r="NXI506" s="755"/>
      <c r="NXJ506" s="755"/>
      <c r="NXK506" s="755"/>
      <c r="NXL506" s="755"/>
      <c r="NXM506" s="755"/>
      <c r="NXN506" s="755"/>
      <c r="NXO506" s="755"/>
      <c r="NXP506" s="755"/>
      <c r="NXQ506" s="755"/>
      <c r="NXR506" s="755"/>
      <c r="NXS506" s="755"/>
      <c r="NXT506" s="755"/>
      <c r="NXU506" s="755"/>
      <c r="NXV506" s="755"/>
      <c r="NXW506" s="755"/>
      <c r="NXX506" s="755"/>
      <c r="NXY506" s="755"/>
      <c r="NXZ506" s="755"/>
      <c r="NYA506" s="755"/>
      <c r="NYB506" s="755"/>
      <c r="NYC506" s="755"/>
      <c r="NYD506" s="755"/>
      <c r="NYE506" s="755"/>
      <c r="NYF506" s="755"/>
      <c r="NYG506" s="755"/>
      <c r="NYH506" s="755"/>
      <c r="NYI506" s="755"/>
      <c r="NYJ506" s="755"/>
      <c r="NYK506" s="755"/>
      <c r="NYL506" s="755"/>
      <c r="NYM506" s="755"/>
      <c r="NYN506" s="755"/>
      <c r="NYO506" s="755"/>
      <c r="NYP506" s="755"/>
      <c r="NYQ506" s="755"/>
      <c r="NYR506" s="755"/>
      <c r="NYS506" s="755"/>
      <c r="NYT506" s="755"/>
      <c r="NYU506" s="755"/>
      <c r="NYV506" s="755"/>
      <c r="NYW506" s="755"/>
      <c r="NYX506" s="755"/>
      <c r="NYY506" s="755"/>
      <c r="NYZ506" s="755"/>
      <c r="NZA506" s="755"/>
      <c r="NZB506" s="755"/>
      <c r="NZC506" s="755"/>
      <c r="NZD506" s="755"/>
      <c r="NZE506" s="755"/>
      <c r="NZF506" s="755"/>
      <c r="NZG506" s="755"/>
      <c r="NZH506" s="755"/>
      <c r="NZI506" s="755"/>
      <c r="NZJ506" s="755"/>
      <c r="NZK506" s="755"/>
      <c r="NZL506" s="755"/>
      <c r="NZM506" s="755"/>
      <c r="NZN506" s="755"/>
      <c r="NZO506" s="755"/>
      <c r="NZP506" s="755"/>
      <c r="NZQ506" s="755"/>
      <c r="NZR506" s="755"/>
      <c r="NZS506" s="755"/>
      <c r="NZT506" s="755"/>
      <c r="NZU506" s="755"/>
      <c r="NZV506" s="755"/>
      <c r="NZW506" s="755"/>
      <c r="NZX506" s="755"/>
      <c r="NZY506" s="755"/>
      <c r="NZZ506" s="755"/>
      <c r="OAA506" s="755"/>
      <c r="OAB506" s="755"/>
      <c r="OAC506" s="755"/>
      <c r="OAD506" s="755"/>
      <c r="OAE506" s="755"/>
      <c r="OAF506" s="755"/>
      <c r="OAG506" s="755"/>
      <c r="OAH506" s="755"/>
      <c r="OAI506" s="755"/>
      <c r="OAJ506" s="755"/>
      <c r="OAK506" s="755"/>
      <c r="OAL506" s="755"/>
      <c r="OAM506" s="755"/>
      <c r="OAN506" s="755"/>
      <c r="OAO506" s="755"/>
      <c r="OAP506" s="755"/>
      <c r="OAQ506" s="755"/>
      <c r="OAR506" s="755"/>
      <c r="OAS506" s="755"/>
      <c r="OAT506" s="755"/>
      <c r="OAU506" s="755"/>
      <c r="OAV506" s="755"/>
      <c r="OAW506" s="755"/>
      <c r="OAX506" s="755"/>
      <c r="OAY506" s="755"/>
      <c r="OAZ506" s="755"/>
      <c r="OBA506" s="755"/>
      <c r="OBB506" s="755"/>
      <c r="OBC506" s="755"/>
      <c r="OBD506" s="755"/>
      <c r="OBE506" s="755"/>
      <c r="OBF506" s="755"/>
      <c r="OBG506" s="755"/>
      <c r="OBH506" s="755"/>
      <c r="OBI506" s="755"/>
      <c r="OBJ506" s="755"/>
      <c r="OBK506" s="755"/>
      <c r="OBL506" s="755"/>
      <c r="OBM506" s="755"/>
      <c r="OBN506" s="755"/>
      <c r="OBO506" s="755"/>
      <c r="OBP506" s="755"/>
      <c r="OBQ506" s="755"/>
      <c r="OBR506" s="755"/>
      <c r="OBS506" s="755"/>
      <c r="OBT506" s="755"/>
      <c r="OBU506" s="755"/>
      <c r="OBV506" s="755"/>
      <c r="OBW506" s="755"/>
      <c r="OBX506" s="755"/>
      <c r="OBY506" s="755"/>
      <c r="OBZ506" s="755"/>
      <c r="OCA506" s="755"/>
      <c r="OCB506" s="755"/>
      <c r="OCC506" s="755"/>
      <c r="OCD506" s="755"/>
      <c r="OCE506" s="755"/>
      <c r="OCF506" s="755"/>
      <c r="OCG506" s="755"/>
      <c r="OCH506" s="755"/>
      <c r="OCI506" s="755"/>
      <c r="OCJ506" s="755"/>
      <c r="OCK506" s="755"/>
      <c r="OCL506" s="755"/>
      <c r="OCM506" s="755"/>
      <c r="OCN506" s="755"/>
      <c r="OCO506" s="755"/>
      <c r="OCP506" s="755"/>
      <c r="OCQ506" s="755"/>
      <c r="OCR506" s="755"/>
      <c r="OCS506" s="755"/>
      <c r="OCT506" s="755"/>
      <c r="OCU506" s="755"/>
      <c r="OCV506" s="755"/>
      <c r="OCW506" s="755"/>
      <c r="OCX506" s="755"/>
      <c r="OCY506" s="755"/>
      <c r="OCZ506" s="755"/>
      <c r="ODA506" s="755"/>
      <c r="ODB506" s="755"/>
      <c r="ODC506" s="755"/>
      <c r="ODD506" s="755"/>
      <c r="ODE506" s="755"/>
      <c r="ODF506" s="755"/>
      <c r="ODG506" s="755"/>
      <c r="ODH506" s="755"/>
      <c r="ODI506" s="755"/>
      <c r="ODJ506" s="755"/>
      <c r="ODK506" s="755"/>
      <c r="ODL506" s="755"/>
      <c r="ODM506" s="755"/>
      <c r="ODN506" s="755"/>
      <c r="ODO506" s="755"/>
      <c r="ODP506" s="755"/>
      <c r="ODQ506" s="755"/>
      <c r="ODR506" s="755"/>
      <c r="ODS506" s="755"/>
      <c r="ODT506" s="755"/>
      <c r="ODU506" s="755"/>
      <c r="ODV506" s="755"/>
      <c r="ODW506" s="755"/>
      <c r="ODX506" s="755"/>
      <c r="ODY506" s="755"/>
      <c r="ODZ506" s="755"/>
      <c r="OEA506" s="755"/>
      <c r="OEB506" s="755"/>
      <c r="OEC506" s="755"/>
      <c r="OED506" s="755"/>
      <c r="OEE506" s="755"/>
      <c r="OEF506" s="755"/>
      <c r="OEG506" s="755"/>
      <c r="OEH506" s="755"/>
      <c r="OEI506" s="755"/>
      <c r="OEJ506" s="755"/>
      <c r="OEK506" s="755"/>
      <c r="OEL506" s="755"/>
      <c r="OEM506" s="755"/>
      <c r="OEN506" s="755"/>
      <c r="OEO506" s="755"/>
      <c r="OEP506" s="755"/>
      <c r="OEQ506" s="755"/>
      <c r="OER506" s="755"/>
      <c r="OES506" s="755"/>
      <c r="OET506" s="755"/>
      <c r="OEU506" s="755"/>
      <c r="OEV506" s="755"/>
      <c r="OEW506" s="755"/>
      <c r="OEX506" s="755"/>
      <c r="OEY506" s="755"/>
      <c r="OEZ506" s="755"/>
      <c r="OFA506" s="755"/>
      <c r="OFB506" s="755"/>
      <c r="OFC506" s="755"/>
      <c r="OFD506" s="755"/>
      <c r="OFE506" s="755"/>
      <c r="OFF506" s="755"/>
      <c r="OFG506" s="755"/>
      <c r="OFH506" s="755"/>
      <c r="OFI506" s="755"/>
      <c r="OFJ506" s="755"/>
      <c r="OFK506" s="755"/>
      <c r="OFL506" s="755"/>
      <c r="OFM506" s="755"/>
      <c r="OFN506" s="755"/>
      <c r="OFO506" s="755"/>
      <c r="OFP506" s="755"/>
      <c r="OFQ506" s="755"/>
      <c r="OFR506" s="755"/>
      <c r="OFS506" s="755"/>
      <c r="OFT506" s="755"/>
      <c r="OFU506" s="755"/>
      <c r="OFV506" s="755"/>
      <c r="OFW506" s="755"/>
      <c r="OFX506" s="755"/>
      <c r="OFY506" s="755"/>
      <c r="OFZ506" s="755"/>
      <c r="OGA506" s="755"/>
      <c r="OGB506" s="755"/>
      <c r="OGC506" s="755"/>
      <c r="OGD506" s="755"/>
      <c r="OGE506" s="755"/>
      <c r="OGF506" s="755"/>
      <c r="OGG506" s="755"/>
      <c r="OGH506" s="755"/>
      <c r="OGI506" s="755"/>
      <c r="OGJ506" s="755"/>
      <c r="OGK506" s="755"/>
      <c r="OGL506" s="755"/>
      <c r="OGM506" s="755"/>
      <c r="OGN506" s="755"/>
      <c r="OGO506" s="755"/>
      <c r="OGP506" s="755"/>
      <c r="OGQ506" s="755"/>
      <c r="OGR506" s="755"/>
      <c r="OGS506" s="755"/>
      <c r="OGT506" s="755"/>
      <c r="OGU506" s="755"/>
      <c r="OGV506" s="755"/>
      <c r="OGW506" s="755"/>
      <c r="OGX506" s="755"/>
      <c r="OGY506" s="755"/>
      <c r="OGZ506" s="755"/>
      <c r="OHA506" s="755"/>
      <c r="OHB506" s="755"/>
      <c r="OHC506" s="755"/>
      <c r="OHD506" s="755"/>
      <c r="OHE506" s="755"/>
      <c r="OHF506" s="755"/>
      <c r="OHG506" s="755"/>
      <c r="OHH506" s="755"/>
      <c r="OHI506" s="755"/>
      <c r="OHJ506" s="755"/>
      <c r="OHK506" s="755"/>
      <c r="OHL506" s="755"/>
      <c r="OHM506" s="755"/>
      <c r="OHN506" s="755"/>
      <c r="OHO506" s="755"/>
      <c r="OHP506" s="755"/>
      <c r="OHQ506" s="755"/>
      <c r="OHR506" s="755"/>
      <c r="OHS506" s="755"/>
      <c r="OHT506" s="755"/>
      <c r="OHU506" s="755"/>
      <c r="OHV506" s="755"/>
      <c r="OHW506" s="755"/>
      <c r="OHX506" s="755"/>
      <c r="OHY506" s="755"/>
      <c r="OHZ506" s="755"/>
      <c r="OIA506" s="755"/>
      <c r="OIB506" s="755"/>
      <c r="OIC506" s="755"/>
      <c r="OID506" s="755"/>
      <c r="OIE506" s="755"/>
      <c r="OIF506" s="755"/>
      <c r="OIG506" s="755"/>
      <c r="OIH506" s="755"/>
      <c r="OII506" s="755"/>
      <c r="OIJ506" s="755"/>
      <c r="OIK506" s="755"/>
      <c r="OIL506" s="755"/>
      <c r="OIM506" s="755"/>
      <c r="OIN506" s="755"/>
      <c r="OIO506" s="755"/>
      <c r="OIP506" s="755"/>
      <c r="OIQ506" s="755"/>
      <c r="OIR506" s="755"/>
      <c r="OIS506" s="755"/>
      <c r="OIT506" s="755"/>
      <c r="OIU506" s="755"/>
      <c r="OIV506" s="755"/>
      <c r="OIW506" s="755"/>
      <c r="OIX506" s="755"/>
      <c r="OIY506" s="755"/>
      <c r="OIZ506" s="755"/>
      <c r="OJA506" s="755"/>
      <c r="OJB506" s="755"/>
      <c r="OJC506" s="755"/>
      <c r="OJD506" s="755"/>
      <c r="OJE506" s="755"/>
      <c r="OJF506" s="755"/>
      <c r="OJG506" s="755"/>
      <c r="OJH506" s="755"/>
      <c r="OJI506" s="755"/>
      <c r="OJJ506" s="755"/>
      <c r="OJK506" s="755"/>
      <c r="OJL506" s="755"/>
      <c r="OJM506" s="755"/>
      <c r="OJN506" s="755"/>
      <c r="OJO506" s="755"/>
      <c r="OJP506" s="755"/>
      <c r="OJQ506" s="755"/>
      <c r="OJR506" s="755"/>
      <c r="OJS506" s="755"/>
      <c r="OJT506" s="755"/>
      <c r="OJU506" s="755"/>
      <c r="OJV506" s="755"/>
      <c r="OJW506" s="755"/>
      <c r="OJX506" s="755"/>
      <c r="OJY506" s="755"/>
      <c r="OJZ506" s="755"/>
      <c r="OKA506" s="755"/>
      <c r="OKB506" s="755"/>
      <c r="OKC506" s="755"/>
      <c r="OKD506" s="755"/>
      <c r="OKE506" s="755"/>
      <c r="OKF506" s="755"/>
      <c r="OKG506" s="755"/>
      <c r="OKH506" s="755"/>
      <c r="OKI506" s="755"/>
      <c r="OKJ506" s="755"/>
      <c r="OKK506" s="755"/>
      <c r="OKL506" s="755"/>
      <c r="OKM506" s="755"/>
      <c r="OKN506" s="755"/>
      <c r="OKO506" s="755"/>
      <c r="OKP506" s="755"/>
      <c r="OKQ506" s="755"/>
      <c r="OKR506" s="755"/>
      <c r="OKS506" s="755"/>
      <c r="OKT506" s="755"/>
      <c r="OKU506" s="755"/>
      <c r="OKV506" s="755"/>
      <c r="OKW506" s="755"/>
      <c r="OKX506" s="755"/>
      <c r="OKY506" s="755"/>
      <c r="OKZ506" s="755"/>
      <c r="OLA506" s="755"/>
      <c r="OLB506" s="755"/>
      <c r="OLC506" s="755"/>
      <c r="OLD506" s="755"/>
      <c r="OLE506" s="755"/>
      <c r="OLF506" s="755"/>
      <c r="OLG506" s="755"/>
      <c r="OLH506" s="755"/>
      <c r="OLI506" s="755"/>
      <c r="OLJ506" s="755"/>
      <c r="OLK506" s="755"/>
      <c r="OLL506" s="755"/>
      <c r="OLM506" s="755"/>
      <c r="OLN506" s="755"/>
      <c r="OLO506" s="755"/>
      <c r="OLP506" s="755"/>
      <c r="OLQ506" s="755"/>
      <c r="OLR506" s="755"/>
      <c r="OLS506" s="755"/>
      <c r="OLT506" s="755"/>
      <c r="OLU506" s="755"/>
      <c r="OLV506" s="755"/>
      <c r="OLW506" s="755"/>
      <c r="OLX506" s="755"/>
      <c r="OLY506" s="755"/>
      <c r="OLZ506" s="755"/>
      <c r="OMA506" s="755"/>
      <c r="OMB506" s="755"/>
      <c r="OMC506" s="755"/>
      <c r="OMD506" s="755"/>
      <c r="OME506" s="755"/>
      <c r="OMF506" s="755"/>
      <c r="OMG506" s="755"/>
      <c r="OMH506" s="755"/>
      <c r="OMI506" s="755"/>
      <c r="OMJ506" s="755"/>
      <c r="OMK506" s="755"/>
      <c r="OML506" s="755"/>
      <c r="OMM506" s="755"/>
      <c r="OMN506" s="755"/>
      <c r="OMO506" s="755"/>
      <c r="OMP506" s="755"/>
      <c r="OMQ506" s="755"/>
      <c r="OMR506" s="755"/>
      <c r="OMS506" s="755"/>
      <c r="OMT506" s="755"/>
      <c r="OMU506" s="755"/>
      <c r="OMV506" s="755"/>
      <c r="OMW506" s="755"/>
      <c r="OMX506" s="755"/>
      <c r="OMY506" s="755"/>
      <c r="OMZ506" s="755"/>
      <c r="ONA506" s="755"/>
      <c r="ONB506" s="755"/>
      <c r="ONC506" s="755"/>
      <c r="OND506" s="755"/>
      <c r="ONE506" s="755"/>
      <c r="ONF506" s="755"/>
      <c r="ONG506" s="755"/>
      <c r="ONH506" s="755"/>
      <c r="ONI506" s="755"/>
      <c r="ONJ506" s="755"/>
      <c r="ONK506" s="755"/>
      <c r="ONL506" s="755"/>
      <c r="ONM506" s="755"/>
      <c r="ONN506" s="755"/>
      <c r="ONO506" s="755"/>
      <c r="ONP506" s="755"/>
      <c r="ONQ506" s="755"/>
      <c r="ONR506" s="755"/>
      <c r="ONS506" s="755"/>
      <c r="ONT506" s="755"/>
      <c r="ONU506" s="755"/>
      <c r="ONV506" s="755"/>
      <c r="ONW506" s="755"/>
      <c r="ONX506" s="755"/>
      <c r="ONY506" s="755"/>
      <c r="ONZ506" s="755"/>
      <c r="OOA506" s="755"/>
      <c r="OOB506" s="755"/>
      <c r="OOC506" s="755"/>
      <c r="OOD506" s="755"/>
      <c r="OOE506" s="755"/>
      <c r="OOF506" s="755"/>
      <c r="OOG506" s="755"/>
      <c r="OOH506" s="755"/>
      <c r="OOI506" s="755"/>
      <c r="OOJ506" s="755"/>
      <c r="OOK506" s="755"/>
      <c r="OOL506" s="755"/>
      <c r="OOM506" s="755"/>
      <c r="OON506" s="755"/>
      <c r="OOO506" s="755"/>
      <c r="OOP506" s="755"/>
      <c r="OOQ506" s="755"/>
      <c r="OOR506" s="755"/>
      <c r="OOS506" s="755"/>
      <c r="OOT506" s="755"/>
      <c r="OOU506" s="755"/>
      <c r="OOV506" s="755"/>
      <c r="OOW506" s="755"/>
      <c r="OOX506" s="755"/>
      <c r="OOY506" s="755"/>
      <c r="OOZ506" s="755"/>
      <c r="OPA506" s="755"/>
      <c r="OPB506" s="755"/>
      <c r="OPC506" s="755"/>
      <c r="OPD506" s="755"/>
      <c r="OPE506" s="755"/>
      <c r="OPF506" s="755"/>
      <c r="OPG506" s="755"/>
      <c r="OPH506" s="755"/>
      <c r="OPI506" s="755"/>
      <c r="OPJ506" s="755"/>
      <c r="OPK506" s="755"/>
      <c r="OPL506" s="755"/>
      <c r="OPM506" s="755"/>
      <c r="OPN506" s="755"/>
      <c r="OPO506" s="755"/>
      <c r="OPP506" s="755"/>
      <c r="OPQ506" s="755"/>
      <c r="OPR506" s="755"/>
      <c r="OPS506" s="755"/>
      <c r="OPT506" s="755"/>
      <c r="OPU506" s="755"/>
      <c r="OPV506" s="755"/>
      <c r="OPW506" s="755"/>
      <c r="OPX506" s="755"/>
      <c r="OPY506" s="755"/>
      <c r="OPZ506" s="755"/>
      <c r="OQA506" s="755"/>
      <c r="OQB506" s="755"/>
      <c r="OQC506" s="755"/>
      <c r="OQD506" s="755"/>
      <c r="OQE506" s="755"/>
      <c r="OQF506" s="755"/>
      <c r="OQG506" s="755"/>
      <c r="OQH506" s="755"/>
      <c r="OQI506" s="755"/>
      <c r="OQJ506" s="755"/>
      <c r="OQK506" s="755"/>
      <c r="OQL506" s="755"/>
      <c r="OQM506" s="755"/>
      <c r="OQN506" s="755"/>
      <c r="OQO506" s="755"/>
      <c r="OQP506" s="755"/>
      <c r="OQQ506" s="755"/>
      <c r="OQR506" s="755"/>
      <c r="OQS506" s="755"/>
      <c r="OQT506" s="755"/>
      <c r="OQU506" s="755"/>
      <c r="OQV506" s="755"/>
      <c r="OQW506" s="755"/>
      <c r="OQX506" s="755"/>
      <c r="OQY506" s="755"/>
      <c r="OQZ506" s="755"/>
      <c r="ORA506" s="755"/>
      <c r="ORB506" s="755"/>
      <c r="ORC506" s="755"/>
      <c r="ORD506" s="755"/>
      <c r="ORE506" s="755"/>
      <c r="ORF506" s="755"/>
      <c r="ORG506" s="755"/>
      <c r="ORH506" s="755"/>
      <c r="ORI506" s="755"/>
      <c r="ORJ506" s="755"/>
      <c r="ORK506" s="755"/>
      <c r="ORL506" s="755"/>
      <c r="ORM506" s="755"/>
      <c r="ORN506" s="755"/>
      <c r="ORO506" s="755"/>
      <c r="ORP506" s="755"/>
      <c r="ORQ506" s="755"/>
      <c r="ORR506" s="755"/>
      <c r="ORS506" s="755"/>
      <c r="ORT506" s="755"/>
      <c r="ORU506" s="755"/>
      <c r="ORV506" s="755"/>
      <c r="ORW506" s="755"/>
      <c r="ORX506" s="755"/>
      <c r="ORY506" s="755"/>
      <c r="ORZ506" s="755"/>
      <c r="OSA506" s="755"/>
      <c r="OSB506" s="755"/>
      <c r="OSC506" s="755"/>
      <c r="OSD506" s="755"/>
      <c r="OSE506" s="755"/>
      <c r="OSF506" s="755"/>
      <c r="OSG506" s="755"/>
      <c r="OSH506" s="755"/>
      <c r="OSI506" s="755"/>
      <c r="OSJ506" s="755"/>
      <c r="OSK506" s="755"/>
      <c r="OSL506" s="755"/>
      <c r="OSM506" s="755"/>
      <c r="OSN506" s="755"/>
      <c r="OSO506" s="755"/>
      <c r="OSP506" s="755"/>
      <c r="OSQ506" s="755"/>
      <c r="OSR506" s="755"/>
      <c r="OSS506" s="755"/>
      <c r="OST506" s="755"/>
      <c r="OSU506" s="755"/>
      <c r="OSV506" s="755"/>
      <c r="OSW506" s="755"/>
      <c r="OSX506" s="755"/>
      <c r="OSY506" s="755"/>
      <c r="OSZ506" s="755"/>
      <c r="OTA506" s="755"/>
      <c r="OTB506" s="755"/>
      <c r="OTC506" s="755"/>
      <c r="OTD506" s="755"/>
      <c r="OTE506" s="755"/>
      <c r="OTF506" s="755"/>
      <c r="OTG506" s="755"/>
      <c r="OTH506" s="755"/>
      <c r="OTI506" s="755"/>
      <c r="OTJ506" s="755"/>
      <c r="OTK506" s="755"/>
      <c r="OTL506" s="755"/>
      <c r="OTM506" s="755"/>
      <c r="OTN506" s="755"/>
      <c r="OTO506" s="755"/>
      <c r="OTP506" s="755"/>
      <c r="OTQ506" s="755"/>
      <c r="OTR506" s="755"/>
      <c r="OTS506" s="755"/>
      <c r="OTT506" s="755"/>
      <c r="OTU506" s="755"/>
      <c r="OTV506" s="755"/>
      <c r="OTW506" s="755"/>
      <c r="OTX506" s="755"/>
      <c r="OTY506" s="755"/>
      <c r="OTZ506" s="755"/>
      <c r="OUA506" s="755"/>
      <c r="OUB506" s="755"/>
      <c r="OUC506" s="755"/>
      <c r="OUD506" s="755"/>
      <c r="OUE506" s="755"/>
      <c r="OUF506" s="755"/>
      <c r="OUG506" s="755"/>
      <c r="OUH506" s="755"/>
      <c r="OUI506" s="755"/>
      <c r="OUJ506" s="755"/>
      <c r="OUK506" s="755"/>
      <c r="OUL506" s="755"/>
      <c r="OUM506" s="755"/>
      <c r="OUN506" s="755"/>
      <c r="OUO506" s="755"/>
      <c r="OUP506" s="755"/>
      <c r="OUQ506" s="755"/>
      <c r="OUR506" s="755"/>
      <c r="OUS506" s="755"/>
      <c r="OUT506" s="755"/>
      <c r="OUU506" s="755"/>
      <c r="OUV506" s="755"/>
      <c r="OUW506" s="755"/>
      <c r="OUX506" s="755"/>
      <c r="OUY506" s="755"/>
      <c r="OUZ506" s="755"/>
      <c r="OVA506" s="755"/>
      <c r="OVB506" s="755"/>
      <c r="OVC506" s="755"/>
      <c r="OVD506" s="755"/>
      <c r="OVE506" s="755"/>
      <c r="OVF506" s="755"/>
      <c r="OVG506" s="755"/>
      <c r="OVH506" s="755"/>
      <c r="OVI506" s="755"/>
      <c r="OVJ506" s="755"/>
      <c r="OVK506" s="755"/>
      <c r="OVL506" s="755"/>
      <c r="OVM506" s="755"/>
      <c r="OVN506" s="755"/>
      <c r="OVO506" s="755"/>
      <c r="OVP506" s="755"/>
      <c r="OVQ506" s="755"/>
      <c r="OVR506" s="755"/>
      <c r="OVS506" s="755"/>
      <c r="OVT506" s="755"/>
      <c r="OVU506" s="755"/>
      <c r="OVV506" s="755"/>
      <c r="OVW506" s="755"/>
      <c r="OVX506" s="755"/>
      <c r="OVY506" s="755"/>
      <c r="OVZ506" s="755"/>
      <c r="OWA506" s="755"/>
      <c r="OWB506" s="755"/>
      <c r="OWC506" s="755"/>
      <c r="OWD506" s="755"/>
      <c r="OWE506" s="755"/>
      <c r="OWF506" s="755"/>
      <c r="OWG506" s="755"/>
      <c r="OWH506" s="755"/>
      <c r="OWI506" s="755"/>
      <c r="OWJ506" s="755"/>
      <c r="OWK506" s="755"/>
      <c r="OWL506" s="755"/>
      <c r="OWM506" s="755"/>
      <c r="OWN506" s="755"/>
      <c r="OWO506" s="755"/>
      <c r="OWP506" s="755"/>
      <c r="OWQ506" s="755"/>
      <c r="OWR506" s="755"/>
      <c r="OWS506" s="755"/>
      <c r="OWT506" s="755"/>
      <c r="OWU506" s="755"/>
      <c r="OWV506" s="755"/>
      <c r="OWW506" s="755"/>
      <c r="OWX506" s="755"/>
      <c r="OWY506" s="755"/>
      <c r="OWZ506" s="755"/>
      <c r="OXA506" s="755"/>
      <c r="OXB506" s="755"/>
      <c r="OXC506" s="755"/>
      <c r="OXD506" s="755"/>
      <c r="OXE506" s="755"/>
      <c r="OXF506" s="755"/>
      <c r="OXG506" s="755"/>
      <c r="OXH506" s="755"/>
      <c r="OXI506" s="755"/>
      <c r="OXJ506" s="755"/>
      <c r="OXK506" s="755"/>
      <c r="OXL506" s="755"/>
      <c r="OXM506" s="755"/>
      <c r="OXN506" s="755"/>
      <c r="OXO506" s="755"/>
      <c r="OXP506" s="755"/>
      <c r="OXQ506" s="755"/>
      <c r="OXR506" s="755"/>
      <c r="OXS506" s="755"/>
      <c r="OXT506" s="755"/>
      <c r="OXU506" s="755"/>
      <c r="OXV506" s="755"/>
      <c r="OXW506" s="755"/>
      <c r="OXX506" s="755"/>
      <c r="OXY506" s="755"/>
      <c r="OXZ506" s="755"/>
      <c r="OYA506" s="755"/>
      <c r="OYB506" s="755"/>
      <c r="OYC506" s="755"/>
      <c r="OYD506" s="755"/>
      <c r="OYE506" s="755"/>
      <c r="OYF506" s="755"/>
      <c r="OYG506" s="755"/>
      <c r="OYH506" s="755"/>
      <c r="OYI506" s="755"/>
      <c r="OYJ506" s="755"/>
      <c r="OYK506" s="755"/>
      <c r="OYL506" s="755"/>
      <c r="OYM506" s="755"/>
      <c r="OYN506" s="755"/>
      <c r="OYO506" s="755"/>
      <c r="OYP506" s="755"/>
      <c r="OYQ506" s="755"/>
      <c r="OYR506" s="755"/>
      <c r="OYS506" s="755"/>
      <c r="OYT506" s="755"/>
      <c r="OYU506" s="755"/>
      <c r="OYV506" s="755"/>
      <c r="OYW506" s="755"/>
      <c r="OYX506" s="755"/>
      <c r="OYY506" s="755"/>
      <c r="OYZ506" s="755"/>
      <c r="OZA506" s="755"/>
      <c r="OZB506" s="755"/>
      <c r="OZC506" s="755"/>
      <c r="OZD506" s="755"/>
      <c r="OZE506" s="755"/>
      <c r="OZF506" s="755"/>
      <c r="OZG506" s="755"/>
      <c r="OZH506" s="755"/>
      <c r="OZI506" s="755"/>
      <c r="OZJ506" s="755"/>
      <c r="OZK506" s="755"/>
      <c r="OZL506" s="755"/>
      <c r="OZM506" s="755"/>
      <c r="OZN506" s="755"/>
      <c r="OZO506" s="755"/>
      <c r="OZP506" s="755"/>
      <c r="OZQ506" s="755"/>
      <c r="OZR506" s="755"/>
      <c r="OZS506" s="755"/>
      <c r="OZT506" s="755"/>
      <c r="OZU506" s="755"/>
      <c r="OZV506" s="755"/>
      <c r="OZW506" s="755"/>
      <c r="OZX506" s="755"/>
      <c r="OZY506" s="755"/>
      <c r="OZZ506" s="755"/>
      <c r="PAA506" s="755"/>
      <c r="PAB506" s="755"/>
      <c r="PAC506" s="755"/>
      <c r="PAD506" s="755"/>
      <c r="PAE506" s="755"/>
      <c r="PAF506" s="755"/>
      <c r="PAG506" s="755"/>
      <c r="PAH506" s="755"/>
      <c r="PAI506" s="755"/>
      <c r="PAJ506" s="755"/>
      <c r="PAK506" s="755"/>
      <c r="PAL506" s="755"/>
      <c r="PAM506" s="755"/>
      <c r="PAN506" s="755"/>
      <c r="PAO506" s="755"/>
      <c r="PAP506" s="755"/>
      <c r="PAQ506" s="755"/>
      <c r="PAR506" s="755"/>
      <c r="PAS506" s="755"/>
      <c r="PAT506" s="755"/>
      <c r="PAU506" s="755"/>
      <c r="PAV506" s="755"/>
      <c r="PAW506" s="755"/>
      <c r="PAX506" s="755"/>
      <c r="PAY506" s="755"/>
      <c r="PAZ506" s="755"/>
      <c r="PBA506" s="755"/>
      <c r="PBB506" s="755"/>
      <c r="PBC506" s="755"/>
      <c r="PBD506" s="755"/>
      <c r="PBE506" s="755"/>
      <c r="PBF506" s="755"/>
      <c r="PBG506" s="755"/>
      <c r="PBH506" s="755"/>
      <c r="PBI506" s="755"/>
      <c r="PBJ506" s="755"/>
      <c r="PBK506" s="755"/>
      <c r="PBL506" s="755"/>
      <c r="PBM506" s="755"/>
      <c r="PBN506" s="755"/>
      <c r="PBO506" s="755"/>
      <c r="PBP506" s="755"/>
      <c r="PBQ506" s="755"/>
      <c r="PBR506" s="755"/>
      <c r="PBS506" s="755"/>
      <c r="PBT506" s="755"/>
      <c r="PBU506" s="755"/>
      <c r="PBV506" s="755"/>
      <c r="PBW506" s="755"/>
      <c r="PBX506" s="755"/>
      <c r="PBY506" s="755"/>
      <c r="PBZ506" s="755"/>
      <c r="PCA506" s="755"/>
      <c r="PCB506" s="755"/>
      <c r="PCC506" s="755"/>
      <c r="PCD506" s="755"/>
      <c r="PCE506" s="755"/>
      <c r="PCF506" s="755"/>
      <c r="PCG506" s="755"/>
      <c r="PCH506" s="755"/>
      <c r="PCI506" s="755"/>
      <c r="PCJ506" s="755"/>
      <c r="PCK506" s="755"/>
      <c r="PCL506" s="755"/>
      <c r="PCM506" s="755"/>
      <c r="PCN506" s="755"/>
      <c r="PCO506" s="755"/>
      <c r="PCP506" s="755"/>
      <c r="PCQ506" s="755"/>
      <c r="PCR506" s="755"/>
      <c r="PCS506" s="755"/>
      <c r="PCT506" s="755"/>
      <c r="PCU506" s="755"/>
      <c r="PCV506" s="755"/>
      <c r="PCW506" s="755"/>
      <c r="PCX506" s="755"/>
      <c r="PCY506" s="755"/>
      <c r="PCZ506" s="755"/>
      <c r="PDA506" s="755"/>
      <c r="PDB506" s="755"/>
      <c r="PDC506" s="755"/>
      <c r="PDD506" s="755"/>
      <c r="PDE506" s="755"/>
      <c r="PDF506" s="755"/>
      <c r="PDG506" s="755"/>
      <c r="PDH506" s="755"/>
      <c r="PDI506" s="755"/>
      <c r="PDJ506" s="755"/>
      <c r="PDK506" s="755"/>
      <c r="PDL506" s="755"/>
      <c r="PDM506" s="755"/>
      <c r="PDN506" s="755"/>
      <c r="PDO506" s="755"/>
      <c r="PDP506" s="755"/>
      <c r="PDQ506" s="755"/>
      <c r="PDR506" s="755"/>
      <c r="PDS506" s="755"/>
      <c r="PDT506" s="755"/>
      <c r="PDU506" s="755"/>
      <c r="PDV506" s="755"/>
      <c r="PDW506" s="755"/>
      <c r="PDX506" s="755"/>
      <c r="PDY506" s="755"/>
      <c r="PDZ506" s="755"/>
      <c r="PEA506" s="755"/>
      <c r="PEB506" s="755"/>
      <c r="PEC506" s="755"/>
      <c r="PED506" s="755"/>
      <c r="PEE506" s="755"/>
      <c r="PEF506" s="755"/>
      <c r="PEG506" s="755"/>
      <c r="PEH506" s="755"/>
      <c r="PEI506" s="755"/>
      <c r="PEJ506" s="755"/>
      <c r="PEK506" s="755"/>
      <c r="PEL506" s="755"/>
      <c r="PEM506" s="755"/>
      <c r="PEN506" s="755"/>
      <c r="PEO506" s="755"/>
      <c r="PEP506" s="755"/>
      <c r="PEQ506" s="755"/>
      <c r="PER506" s="755"/>
      <c r="PES506" s="755"/>
      <c r="PET506" s="755"/>
      <c r="PEU506" s="755"/>
      <c r="PEV506" s="755"/>
      <c r="PEW506" s="755"/>
      <c r="PEX506" s="755"/>
      <c r="PEY506" s="755"/>
      <c r="PEZ506" s="755"/>
      <c r="PFA506" s="755"/>
      <c r="PFB506" s="755"/>
      <c r="PFC506" s="755"/>
      <c r="PFD506" s="755"/>
      <c r="PFE506" s="755"/>
      <c r="PFF506" s="755"/>
      <c r="PFG506" s="755"/>
      <c r="PFH506" s="755"/>
      <c r="PFI506" s="755"/>
      <c r="PFJ506" s="755"/>
      <c r="PFK506" s="755"/>
      <c r="PFL506" s="755"/>
      <c r="PFM506" s="755"/>
      <c r="PFN506" s="755"/>
      <c r="PFO506" s="755"/>
      <c r="PFP506" s="755"/>
      <c r="PFQ506" s="755"/>
      <c r="PFR506" s="755"/>
      <c r="PFS506" s="755"/>
      <c r="PFT506" s="755"/>
      <c r="PFU506" s="755"/>
      <c r="PFV506" s="755"/>
      <c r="PFW506" s="755"/>
      <c r="PFX506" s="755"/>
      <c r="PFY506" s="755"/>
      <c r="PFZ506" s="755"/>
      <c r="PGA506" s="755"/>
      <c r="PGB506" s="755"/>
      <c r="PGC506" s="755"/>
      <c r="PGD506" s="755"/>
      <c r="PGE506" s="755"/>
      <c r="PGF506" s="755"/>
      <c r="PGG506" s="755"/>
      <c r="PGH506" s="755"/>
      <c r="PGI506" s="755"/>
      <c r="PGJ506" s="755"/>
      <c r="PGK506" s="755"/>
      <c r="PGL506" s="755"/>
      <c r="PGM506" s="755"/>
      <c r="PGN506" s="755"/>
      <c r="PGO506" s="755"/>
      <c r="PGP506" s="755"/>
      <c r="PGQ506" s="755"/>
      <c r="PGR506" s="755"/>
      <c r="PGS506" s="755"/>
      <c r="PGT506" s="755"/>
      <c r="PGU506" s="755"/>
      <c r="PGV506" s="755"/>
      <c r="PGW506" s="755"/>
      <c r="PGX506" s="755"/>
      <c r="PGY506" s="755"/>
      <c r="PGZ506" s="755"/>
      <c r="PHA506" s="755"/>
      <c r="PHB506" s="755"/>
      <c r="PHC506" s="755"/>
      <c r="PHD506" s="755"/>
      <c r="PHE506" s="755"/>
      <c r="PHF506" s="755"/>
      <c r="PHG506" s="755"/>
      <c r="PHH506" s="755"/>
      <c r="PHI506" s="755"/>
      <c r="PHJ506" s="755"/>
      <c r="PHK506" s="755"/>
      <c r="PHL506" s="755"/>
      <c r="PHM506" s="755"/>
      <c r="PHN506" s="755"/>
      <c r="PHO506" s="755"/>
      <c r="PHP506" s="755"/>
      <c r="PHQ506" s="755"/>
      <c r="PHR506" s="755"/>
      <c r="PHS506" s="755"/>
      <c r="PHT506" s="755"/>
      <c r="PHU506" s="755"/>
      <c r="PHV506" s="755"/>
      <c r="PHW506" s="755"/>
      <c r="PHX506" s="755"/>
      <c r="PHY506" s="755"/>
      <c r="PHZ506" s="755"/>
      <c r="PIA506" s="755"/>
      <c r="PIB506" s="755"/>
      <c r="PIC506" s="755"/>
      <c r="PID506" s="755"/>
      <c r="PIE506" s="755"/>
      <c r="PIF506" s="755"/>
      <c r="PIG506" s="755"/>
      <c r="PIH506" s="755"/>
      <c r="PII506" s="755"/>
      <c r="PIJ506" s="755"/>
      <c r="PIK506" s="755"/>
      <c r="PIL506" s="755"/>
      <c r="PIM506" s="755"/>
      <c r="PIN506" s="755"/>
      <c r="PIO506" s="755"/>
      <c r="PIP506" s="755"/>
      <c r="PIQ506" s="755"/>
      <c r="PIR506" s="755"/>
      <c r="PIS506" s="755"/>
      <c r="PIT506" s="755"/>
      <c r="PIU506" s="755"/>
      <c r="PIV506" s="755"/>
      <c r="PIW506" s="755"/>
      <c r="PIX506" s="755"/>
      <c r="PIY506" s="755"/>
      <c r="PIZ506" s="755"/>
      <c r="PJA506" s="755"/>
      <c r="PJB506" s="755"/>
      <c r="PJC506" s="755"/>
      <c r="PJD506" s="755"/>
      <c r="PJE506" s="755"/>
      <c r="PJF506" s="755"/>
      <c r="PJG506" s="755"/>
      <c r="PJH506" s="755"/>
      <c r="PJI506" s="755"/>
      <c r="PJJ506" s="755"/>
      <c r="PJK506" s="755"/>
      <c r="PJL506" s="755"/>
      <c r="PJM506" s="755"/>
      <c r="PJN506" s="755"/>
      <c r="PJO506" s="755"/>
      <c r="PJP506" s="755"/>
      <c r="PJQ506" s="755"/>
      <c r="PJR506" s="755"/>
      <c r="PJS506" s="755"/>
      <c r="PJT506" s="755"/>
      <c r="PJU506" s="755"/>
      <c r="PJV506" s="755"/>
      <c r="PJW506" s="755"/>
      <c r="PJX506" s="755"/>
      <c r="PJY506" s="755"/>
      <c r="PJZ506" s="755"/>
      <c r="PKA506" s="755"/>
      <c r="PKB506" s="755"/>
      <c r="PKC506" s="755"/>
      <c r="PKD506" s="755"/>
      <c r="PKE506" s="755"/>
      <c r="PKF506" s="755"/>
      <c r="PKG506" s="755"/>
      <c r="PKH506" s="755"/>
      <c r="PKI506" s="755"/>
      <c r="PKJ506" s="755"/>
      <c r="PKK506" s="755"/>
      <c r="PKL506" s="755"/>
      <c r="PKM506" s="755"/>
      <c r="PKN506" s="755"/>
      <c r="PKO506" s="755"/>
      <c r="PKP506" s="755"/>
      <c r="PKQ506" s="755"/>
      <c r="PKR506" s="755"/>
      <c r="PKS506" s="755"/>
      <c r="PKT506" s="755"/>
      <c r="PKU506" s="755"/>
      <c r="PKV506" s="755"/>
      <c r="PKW506" s="755"/>
      <c r="PKX506" s="755"/>
      <c r="PKY506" s="755"/>
      <c r="PKZ506" s="755"/>
      <c r="PLA506" s="755"/>
      <c r="PLB506" s="755"/>
      <c r="PLC506" s="755"/>
      <c r="PLD506" s="755"/>
      <c r="PLE506" s="755"/>
      <c r="PLF506" s="755"/>
      <c r="PLG506" s="755"/>
      <c r="PLH506" s="755"/>
      <c r="PLI506" s="755"/>
      <c r="PLJ506" s="755"/>
      <c r="PLK506" s="755"/>
      <c r="PLL506" s="755"/>
      <c r="PLM506" s="755"/>
      <c r="PLN506" s="755"/>
      <c r="PLO506" s="755"/>
      <c r="PLP506" s="755"/>
      <c r="PLQ506" s="755"/>
      <c r="PLR506" s="755"/>
      <c r="PLS506" s="755"/>
      <c r="PLT506" s="755"/>
      <c r="PLU506" s="755"/>
      <c r="PLV506" s="755"/>
      <c r="PLW506" s="755"/>
      <c r="PLX506" s="755"/>
      <c r="PLY506" s="755"/>
      <c r="PLZ506" s="755"/>
      <c r="PMA506" s="755"/>
      <c r="PMB506" s="755"/>
      <c r="PMC506" s="755"/>
      <c r="PMD506" s="755"/>
      <c r="PME506" s="755"/>
      <c r="PMF506" s="755"/>
      <c r="PMG506" s="755"/>
      <c r="PMH506" s="755"/>
      <c r="PMI506" s="755"/>
      <c r="PMJ506" s="755"/>
      <c r="PMK506" s="755"/>
      <c r="PML506" s="755"/>
      <c r="PMM506" s="755"/>
      <c r="PMN506" s="755"/>
      <c r="PMO506" s="755"/>
      <c r="PMP506" s="755"/>
      <c r="PMQ506" s="755"/>
      <c r="PMR506" s="755"/>
      <c r="PMS506" s="755"/>
      <c r="PMT506" s="755"/>
      <c r="PMU506" s="755"/>
      <c r="PMV506" s="755"/>
      <c r="PMW506" s="755"/>
      <c r="PMX506" s="755"/>
      <c r="PMY506" s="755"/>
      <c r="PMZ506" s="755"/>
      <c r="PNA506" s="755"/>
      <c r="PNB506" s="755"/>
      <c r="PNC506" s="755"/>
      <c r="PND506" s="755"/>
      <c r="PNE506" s="755"/>
      <c r="PNF506" s="755"/>
      <c r="PNG506" s="755"/>
      <c r="PNH506" s="755"/>
      <c r="PNI506" s="755"/>
      <c r="PNJ506" s="755"/>
      <c r="PNK506" s="755"/>
      <c r="PNL506" s="755"/>
      <c r="PNM506" s="755"/>
      <c r="PNN506" s="755"/>
      <c r="PNO506" s="755"/>
      <c r="PNP506" s="755"/>
      <c r="PNQ506" s="755"/>
      <c r="PNR506" s="755"/>
      <c r="PNS506" s="755"/>
      <c r="PNT506" s="755"/>
      <c r="PNU506" s="755"/>
      <c r="PNV506" s="755"/>
      <c r="PNW506" s="755"/>
      <c r="PNX506" s="755"/>
      <c r="PNY506" s="755"/>
      <c r="PNZ506" s="755"/>
      <c r="POA506" s="755"/>
      <c r="POB506" s="755"/>
      <c r="POC506" s="755"/>
      <c r="POD506" s="755"/>
      <c r="POE506" s="755"/>
      <c r="POF506" s="755"/>
      <c r="POG506" s="755"/>
      <c r="POH506" s="755"/>
      <c r="POI506" s="755"/>
      <c r="POJ506" s="755"/>
      <c r="POK506" s="755"/>
      <c r="POL506" s="755"/>
      <c r="POM506" s="755"/>
      <c r="PON506" s="755"/>
      <c r="POO506" s="755"/>
      <c r="POP506" s="755"/>
      <c r="POQ506" s="755"/>
      <c r="POR506" s="755"/>
      <c r="POS506" s="755"/>
      <c r="POT506" s="755"/>
      <c r="POU506" s="755"/>
      <c r="POV506" s="755"/>
      <c r="POW506" s="755"/>
      <c r="POX506" s="755"/>
      <c r="POY506" s="755"/>
      <c r="POZ506" s="755"/>
      <c r="PPA506" s="755"/>
      <c r="PPB506" s="755"/>
      <c r="PPC506" s="755"/>
      <c r="PPD506" s="755"/>
      <c r="PPE506" s="755"/>
      <c r="PPF506" s="755"/>
      <c r="PPG506" s="755"/>
      <c r="PPH506" s="755"/>
      <c r="PPI506" s="755"/>
      <c r="PPJ506" s="755"/>
      <c r="PPK506" s="755"/>
      <c r="PPL506" s="755"/>
      <c r="PPM506" s="755"/>
      <c r="PPN506" s="755"/>
      <c r="PPO506" s="755"/>
      <c r="PPP506" s="755"/>
      <c r="PPQ506" s="755"/>
      <c r="PPR506" s="755"/>
      <c r="PPS506" s="755"/>
      <c r="PPT506" s="755"/>
      <c r="PPU506" s="755"/>
      <c r="PPV506" s="755"/>
      <c r="PPW506" s="755"/>
      <c r="PPX506" s="755"/>
      <c r="PPY506" s="755"/>
      <c r="PPZ506" s="755"/>
      <c r="PQA506" s="755"/>
      <c r="PQB506" s="755"/>
      <c r="PQC506" s="755"/>
      <c r="PQD506" s="755"/>
      <c r="PQE506" s="755"/>
      <c r="PQF506" s="755"/>
      <c r="PQG506" s="755"/>
      <c r="PQH506" s="755"/>
      <c r="PQI506" s="755"/>
      <c r="PQJ506" s="755"/>
      <c r="PQK506" s="755"/>
      <c r="PQL506" s="755"/>
      <c r="PQM506" s="755"/>
      <c r="PQN506" s="755"/>
      <c r="PQO506" s="755"/>
      <c r="PQP506" s="755"/>
      <c r="PQQ506" s="755"/>
      <c r="PQR506" s="755"/>
      <c r="PQS506" s="755"/>
      <c r="PQT506" s="755"/>
      <c r="PQU506" s="755"/>
      <c r="PQV506" s="755"/>
      <c r="PQW506" s="755"/>
      <c r="PQX506" s="755"/>
      <c r="PQY506" s="755"/>
      <c r="PQZ506" s="755"/>
      <c r="PRA506" s="755"/>
      <c r="PRB506" s="755"/>
      <c r="PRC506" s="755"/>
      <c r="PRD506" s="755"/>
      <c r="PRE506" s="755"/>
      <c r="PRF506" s="755"/>
      <c r="PRG506" s="755"/>
      <c r="PRH506" s="755"/>
      <c r="PRI506" s="755"/>
      <c r="PRJ506" s="755"/>
      <c r="PRK506" s="755"/>
      <c r="PRL506" s="755"/>
      <c r="PRM506" s="755"/>
      <c r="PRN506" s="755"/>
      <c r="PRO506" s="755"/>
      <c r="PRP506" s="755"/>
      <c r="PRQ506" s="755"/>
      <c r="PRR506" s="755"/>
      <c r="PRS506" s="755"/>
      <c r="PRT506" s="755"/>
      <c r="PRU506" s="755"/>
      <c r="PRV506" s="755"/>
      <c r="PRW506" s="755"/>
      <c r="PRX506" s="755"/>
      <c r="PRY506" s="755"/>
      <c r="PRZ506" s="755"/>
      <c r="PSA506" s="755"/>
      <c r="PSB506" s="755"/>
      <c r="PSC506" s="755"/>
      <c r="PSD506" s="755"/>
      <c r="PSE506" s="755"/>
      <c r="PSF506" s="755"/>
      <c r="PSG506" s="755"/>
      <c r="PSH506" s="755"/>
      <c r="PSI506" s="755"/>
      <c r="PSJ506" s="755"/>
      <c r="PSK506" s="755"/>
      <c r="PSL506" s="755"/>
      <c r="PSM506" s="755"/>
      <c r="PSN506" s="755"/>
      <c r="PSO506" s="755"/>
      <c r="PSP506" s="755"/>
      <c r="PSQ506" s="755"/>
      <c r="PSR506" s="755"/>
      <c r="PSS506" s="755"/>
      <c r="PST506" s="755"/>
      <c r="PSU506" s="755"/>
      <c r="PSV506" s="755"/>
      <c r="PSW506" s="755"/>
      <c r="PSX506" s="755"/>
      <c r="PSY506" s="755"/>
      <c r="PSZ506" s="755"/>
      <c r="PTA506" s="755"/>
      <c r="PTB506" s="755"/>
      <c r="PTC506" s="755"/>
      <c r="PTD506" s="755"/>
      <c r="PTE506" s="755"/>
      <c r="PTF506" s="755"/>
      <c r="PTG506" s="755"/>
      <c r="PTH506" s="755"/>
      <c r="PTI506" s="755"/>
      <c r="PTJ506" s="755"/>
      <c r="PTK506" s="755"/>
      <c r="PTL506" s="755"/>
      <c r="PTM506" s="755"/>
      <c r="PTN506" s="755"/>
      <c r="PTO506" s="755"/>
      <c r="PTP506" s="755"/>
      <c r="PTQ506" s="755"/>
      <c r="PTR506" s="755"/>
      <c r="PTS506" s="755"/>
      <c r="PTT506" s="755"/>
      <c r="PTU506" s="755"/>
      <c r="PTV506" s="755"/>
      <c r="PTW506" s="755"/>
      <c r="PTX506" s="755"/>
      <c r="PTY506" s="755"/>
      <c r="PTZ506" s="755"/>
      <c r="PUA506" s="755"/>
      <c r="PUB506" s="755"/>
      <c r="PUC506" s="755"/>
      <c r="PUD506" s="755"/>
      <c r="PUE506" s="755"/>
      <c r="PUF506" s="755"/>
      <c r="PUG506" s="755"/>
      <c r="PUH506" s="755"/>
      <c r="PUI506" s="755"/>
      <c r="PUJ506" s="755"/>
      <c r="PUK506" s="755"/>
      <c r="PUL506" s="755"/>
      <c r="PUM506" s="755"/>
      <c r="PUN506" s="755"/>
      <c r="PUO506" s="755"/>
      <c r="PUP506" s="755"/>
      <c r="PUQ506" s="755"/>
      <c r="PUR506" s="755"/>
      <c r="PUS506" s="755"/>
      <c r="PUT506" s="755"/>
      <c r="PUU506" s="755"/>
      <c r="PUV506" s="755"/>
      <c r="PUW506" s="755"/>
      <c r="PUX506" s="755"/>
      <c r="PUY506" s="755"/>
      <c r="PUZ506" s="755"/>
      <c r="PVA506" s="755"/>
      <c r="PVB506" s="755"/>
      <c r="PVC506" s="755"/>
      <c r="PVD506" s="755"/>
      <c r="PVE506" s="755"/>
      <c r="PVF506" s="755"/>
      <c r="PVG506" s="755"/>
      <c r="PVH506" s="755"/>
      <c r="PVI506" s="755"/>
      <c r="PVJ506" s="755"/>
      <c r="PVK506" s="755"/>
      <c r="PVL506" s="755"/>
      <c r="PVM506" s="755"/>
      <c r="PVN506" s="755"/>
      <c r="PVO506" s="755"/>
      <c r="PVP506" s="755"/>
      <c r="PVQ506" s="755"/>
      <c r="PVR506" s="755"/>
      <c r="PVS506" s="755"/>
      <c r="PVT506" s="755"/>
      <c r="PVU506" s="755"/>
      <c r="PVV506" s="755"/>
      <c r="PVW506" s="755"/>
      <c r="PVX506" s="755"/>
      <c r="PVY506" s="755"/>
      <c r="PVZ506" s="755"/>
      <c r="PWA506" s="755"/>
      <c r="PWB506" s="755"/>
      <c r="PWC506" s="755"/>
      <c r="PWD506" s="755"/>
      <c r="PWE506" s="755"/>
      <c r="PWF506" s="755"/>
      <c r="PWG506" s="755"/>
      <c r="PWH506" s="755"/>
      <c r="PWI506" s="755"/>
      <c r="PWJ506" s="755"/>
      <c r="PWK506" s="755"/>
      <c r="PWL506" s="755"/>
      <c r="PWM506" s="755"/>
      <c r="PWN506" s="755"/>
      <c r="PWO506" s="755"/>
      <c r="PWP506" s="755"/>
      <c r="PWQ506" s="755"/>
      <c r="PWR506" s="755"/>
      <c r="PWS506" s="755"/>
      <c r="PWT506" s="755"/>
      <c r="PWU506" s="755"/>
      <c r="PWV506" s="755"/>
      <c r="PWW506" s="755"/>
      <c r="PWX506" s="755"/>
      <c r="PWY506" s="755"/>
      <c r="PWZ506" s="755"/>
      <c r="PXA506" s="755"/>
      <c r="PXB506" s="755"/>
      <c r="PXC506" s="755"/>
      <c r="PXD506" s="755"/>
      <c r="PXE506" s="755"/>
      <c r="PXF506" s="755"/>
      <c r="PXG506" s="755"/>
      <c r="PXH506" s="755"/>
      <c r="PXI506" s="755"/>
      <c r="PXJ506" s="755"/>
      <c r="PXK506" s="755"/>
      <c r="PXL506" s="755"/>
      <c r="PXM506" s="755"/>
      <c r="PXN506" s="755"/>
      <c r="PXO506" s="755"/>
      <c r="PXP506" s="755"/>
      <c r="PXQ506" s="755"/>
      <c r="PXR506" s="755"/>
      <c r="PXS506" s="755"/>
      <c r="PXT506" s="755"/>
      <c r="PXU506" s="755"/>
      <c r="PXV506" s="755"/>
      <c r="PXW506" s="755"/>
      <c r="PXX506" s="755"/>
      <c r="PXY506" s="755"/>
      <c r="PXZ506" s="755"/>
      <c r="PYA506" s="755"/>
      <c r="PYB506" s="755"/>
      <c r="PYC506" s="755"/>
      <c r="PYD506" s="755"/>
      <c r="PYE506" s="755"/>
      <c r="PYF506" s="755"/>
      <c r="PYG506" s="755"/>
      <c r="PYH506" s="755"/>
      <c r="PYI506" s="755"/>
      <c r="PYJ506" s="755"/>
      <c r="PYK506" s="755"/>
      <c r="PYL506" s="755"/>
      <c r="PYM506" s="755"/>
      <c r="PYN506" s="755"/>
      <c r="PYO506" s="755"/>
      <c r="PYP506" s="755"/>
      <c r="PYQ506" s="755"/>
      <c r="PYR506" s="755"/>
      <c r="PYS506" s="755"/>
      <c r="PYT506" s="755"/>
      <c r="PYU506" s="755"/>
      <c r="PYV506" s="755"/>
      <c r="PYW506" s="755"/>
      <c r="PYX506" s="755"/>
      <c r="PYY506" s="755"/>
      <c r="PYZ506" s="755"/>
      <c r="PZA506" s="755"/>
      <c r="PZB506" s="755"/>
      <c r="PZC506" s="755"/>
      <c r="PZD506" s="755"/>
      <c r="PZE506" s="755"/>
      <c r="PZF506" s="755"/>
      <c r="PZG506" s="755"/>
      <c r="PZH506" s="755"/>
      <c r="PZI506" s="755"/>
      <c r="PZJ506" s="755"/>
      <c r="PZK506" s="755"/>
      <c r="PZL506" s="755"/>
      <c r="PZM506" s="755"/>
      <c r="PZN506" s="755"/>
      <c r="PZO506" s="755"/>
      <c r="PZP506" s="755"/>
      <c r="PZQ506" s="755"/>
      <c r="PZR506" s="755"/>
      <c r="PZS506" s="755"/>
      <c r="PZT506" s="755"/>
      <c r="PZU506" s="755"/>
      <c r="PZV506" s="755"/>
      <c r="PZW506" s="755"/>
      <c r="PZX506" s="755"/>
      <c r="PZY506" s="755"/>
      <c r="PZZ506" s="755"/>
      <c r="QAA506" s="755"/>
      <c r="QAB506" s="755"/>
      <c r="QAC506" s="755"/>
      <c r="QAD506" s="755"/>
      <c r="QAE506" s="755"/>
      <c r="QAF506" s="755"/>
      <c r="QAG506" s="755"/>
      <c r="QAH506" s="755"/>
      <c r="QAI506" s="755"/>
      <c r="QAJ506" s="755"/>
      <c r="QAK506" s="755"/>
      <c r="QAL506" s="755"/>
      <c r="QAM506" s="755"/>
      <c r="QAN506" s="755"/>
      <c r="QAO506" s="755"/>
      <c r="QAP506" s="755"/>
      <c r="QAQ506" s="755"/>
      <c r="QAR506" s="755"/>
      <c r="QAS506" s="755"/>
      <c r="QAT506" s="755"/>
      <c r="QAU506" s="755"/>
      <c r="QAV506" s="755"/>
      <c r="QAW506" s="755"/>
      <c r="QAX506" s="755"/>
      <c r="QAY506" s="755"/>
      <c r="QAZ506" s="755"/>
      <c r="QBA506" s="755"/>
      <c r="QBB506" s="755"/>
      <c r="QBC506" s="755"/>
      <c r="QBD506" s="755"/>
      <c r="QBE506" s="755"/>
      <c r="QBF506" s="755"/>
      <c r="QBG506" s="755"/>
      <c r="QBH506" s="755"/>
      <c r="QBI506" s="755"/>
      <c r="QBJ506" s="755"/>
      <c r="QBK506" s="755"/>
      <c r="QBL506" s="755"/>
      <c r="QBM506" s="755"/>
      <c r="QBN506" s="755"/>
      <c r="QBO506" s="755"/>
      <c r="QBP506" s="755"/>
      <c r="QBQ506" s="755"/>
      <c r="QBR506" s="755"/>
      <c r="QBS506" s="755"/>
      <c r="QBT506" s="755"/>
      <c r="QBU506" s="755"/>
      <c r="QBV506" s="755"/>
      <c r="QBW506" s="755"/>
      <c r="QBX506" s="755"/>
      <c r="QBY506" s="755"/>
      <c r="QBZ506" s="755"/>
      <c r="QCA506" s="755"/>
      <c r="QCB506" s="755"/>
      <c r="QCC506" s="755"/>
      <c r="QCD506" s="755"/>
      <c r="QCE506" s="755"/>
      <c r="QCF506" s="755"/>
      <c r="QCG506" s="755"/>
      <c r="QCH506" s="755"/>
      <c r="QCI506" s="755"/>
      <c r="QCJ506" s="755"/>
      <c r="QCK506" s="755"/>
      <c r="QCL506" s="755"/>
      <c r="QCM506" s="755"/>
      <c r="QCN506" s="755"/>
      <c r="QCO506" s="755"/>
      <c r="QCP506" s="755"/>
      <c r="QCQ506" s="755"/>
      <c r="QCR506" s="755"/>
      <c r="QCS506" s="755"/>
      <c r="QCT506" s="755"/>
      <c r="QCU506" s="755"/>
      <c r="QCV506" s="755"/>
      <c r="QCW506" s="755"/>
      <c r="QCX506" s="755"/>
      <c r="QCY506" s="755"/>
      <c r="QCZ506" s="755"/>
      <c r="QDA506" s="755"/>
      <c r="QDB506" s="755"/>
      <c r="QDC506" s="755"/>
      <c r="QDD506" s="755"/>
      <c r="QDE506" s="755"/>
      <c r="QDF506" s="755"/>
      <c r="QDG506" s="755"/>
      <c r="QDH506" s="755"/>
      <c r="QDI506" s="755"/>
      <c r="QDJ506" s="755"/>
      <c r="QDK506" s="755"/>
      <c r="QDL506" s="755"/>
      <c r="QDM506" s="755"/>
      <c r="QDN506" s="755"/>
      <c r="QDO506" s="755"/>
      <c r="QDP506" s="755"/>
      <c r="QDQ506" s="755"/>
      <c r="QDR506" s="755"/>
      <c r="QDS506" s="755"/>
      <c r="QDT506" s="755"/>
      <c r="QDU506" s="755"/>
      <c r="QDV506" s="755"/>
      <c r="QDW506" s="755"/>
      <c r="QDX506" s="755"/>
      <c r="QDY506" s="755"/>
      <c r="QDZ506" s="755"/>
      <c r="QEA506" s="755"/>
      <c r="QEB506" s="755"/>
      <c r="QEC506" s="755"/>
      <c r="QED506" s="755"/>
      <c r="QEE506" s="755"/>
      <c r="QEF506" s="755"/>
      <c r="QEG506" s="755"/>
      <c r="QEH506" s="755"/>
      <c r="QEI506" s="755"/>
      <c r="QEJ506" s="755"/>
      <c r="QEK506" s="755"/>
      <c r="QEL506" s="755"/>
      <c r="QEM506" s="755"/>
      <c r="QEN506" s="755"/>
      <c r="QEO506" s="755"/>
      <c r="QEP506" s="755"/>
      <c r="QEQ506" s="755"/>
      <c r="QER506" s="755"/>
      <c r="QES506" s="755"/>
      <c r="QET506" s="755"/>
      <c r="QEU506" s="755"/>
      <c r="QEV506" s="755"/>
      <c r="QEW506" s="755"/>
      <c r="QEX506" s="755"/>
      <c r="QEY506" s="755"/>
      <c r="QEZ506" s="755"/>
      <c r="QFA506" s="755"/>
      <c r="QFB506" s="755"/>
      <c r="QFC506" s="755"/>
      <c r="QFD506" s="755"/>
      <c r="QFE506" s="755"/>
      <c r="QFF506" s="755"/>
      <c r="QFG506" s="755"/>
      <c r="QFH506" s="755"/>
      <c r="QFI506" s="755"/>
      <c r="QFJ506" s="755"/>
      <c r="QFK506" s="755"/>
      <c r="QFL506" s="755"/>
      <c r="QFM506" s="755"/>
      <c r="QFN506" s="755"/>
      <c r="QFO506" s="755"/>
      <c r="QFP506" s="755"/>
      <c r="QFQ506" s="755"/>
      <c r="QFR506" s="755"/>
      <c r="QFS506" s="755"/>
      <c r="QFT506" s="755"/>
      <c r="QFU506" s="755"/>
      <c r="QFV506" s="755"/>
      <c r="QFW506" s="755"/>
      <c r="QFX506" s="755"/>
      <c r="QFY506" s="755"/>
      <c r="QFZ506" s="755"/>
      <c r="QGA506" s="755"/>
      <c r="QGB506" s="755"/>
      <c r="QGC506" s="755"/>
      <c r="QGD506" s="755"/>
      <c r="QGE506" s="755"/>
      <c r="QGF506" s="755"/>
      <c r="QGG506" s="755"/>
      <c r="QGH506" s="755"/>
      <c r="QGI506" s="755"/>
      <c r="QGJ506" s="755"/>
      <c r="QGK506" s="755"/>
      <c r="QGL506" s="755"/>
      <c r="QGM506" s="755"/>
      <c r="QGN506" s="755"/>
      <c r="QGO506" s="755"/>
      <c r="QGP506" s="755"/>
      <c r="QGQ506" s="755"/>
      <c r="QGR506" s="755"/>
      <c r="QGS506" s="755"/>
      <c r="QGT506" s="755"/>
      <c r="QGU506" s="755"/>
      <c r="QGV506" s="755"/>
      <c r="QGW506" s="755"/>
      <c r="QGX506" s="755"/>
      <c r="QGY506" s="755"/>
      <c r="QGZ506" s="755"/>
      <c r="QHA506" s="755"/>
      <c r="QHB506" s="755"/>
      <c r="QHC506" s="755"/>
      <c r="QHD506" s="755"/>
      <c r="QHE506" s="755"/>
      <c r="QHF506" s="755"/>
      <c r="QHG506" s="755"/>
      <c r="QHH506" s="755"/>
      <c r="QHI506" s="755"/>
      <c r="QHJ506" s="755"/>
      <c r="QHK506" s="755"/>
      <c r="QHL506" s="755"/>
      <c r="QHM506" s="755"/>
      <c r="QHN506" s="755"/>
      <c r="QHO506" s="755"/>
      <c r="QHP506" s="755"/>
      <c r="QHQ506" s="755"/>
      <c r="QHR506" s="755"/>
      <c r="QHS506" s="755"/>
      <c r="QHT506" s="755"/>
      <c r="QHU506" s="755"/>
      <c r="QHV506" s="755"/>
      <c r="QHW506" s="755"/>
      <c r="QHX506" s="755"/>
      <c r="QHY506" s="755"/>
      <c r="QHZ506" s="755"/>
      <c r="QIA506" s="755"/>
      <c r="QIB506" s="755"/>
      <c r="QIC506" s="755"/>
      <c r="QID506" s="755"/>
      <c r="QIE506" s="755"/>
      <c r="QIF506" s="755"/>
      <c r="QIG506" s="755"/>
      <c r="QIH506" s="755"/>
      <c r="QII506" s="755"/>
      <c r="QIJ506" s="755"/>
      <c r="QIK506" s="755"/>
      <c r="QIL506" s="755"/>
      <c r="QIM506" s="755"/>
      <c r="QIN506" s="755"/>
      <c r="QIO506" s="755"/>
      <c r="QIP506" s="755"/>
      <c r="QIQ506" s="755"/>
      <c r="QIR506" s="755"/>
      <c r="QIS506" s="755"/>
      <c r="QIT506" s="755"/>
      <c r="QIU506" s="755"/>
      <c r="QIV506" s="755"/>
      <c r="QIW506" s="755"/>
      <c r="QIX506" s="755"/>
      <c r="QIY506" s="755"/>
      <c r="QIZ506" s="755"/>
      <c r="QJA506" s="755"/>
      <c r="QJB506" s="755"/>
      <c r="QJC506" s="755"/>
      <c r="QJD506" s="755"/>
      <c r="QJE506" s="755"/>
      <c r="QJF506" s="755"/>
      <c r="QJG506" s="755"/>
      <c r="QJH506" s="755"/>
      <c r="QJI506" s="755"/>
      <c r="QJJ506" s="755"/>
      <c r="QJK506" s="755"/>
      <c r="QJL506" s="755"/>
      <c r="QJM506" s="755"/>
      <c r="QJN506" s="755"/>
      <c r="QJO506" s="755"/>
      <c r="QJP506" s="755"/>
      <c r="QJQ506" s="755"/>
      <c r="QJR506" s="755"/>
      <c r="QJS506" s="755"/>
      <c r="QJT506" s="755"/>
      <c r="QJU506" s="755"/>
      <c r="QJV506" s="755"/>
      <c r="QJW506" s="755"/>
      <c r="QJX506" s="755"/>
      <c r="QJY506" s="755"/>
      <c r="QJZ506" s="755"/>
      <c r="QKA506" s="755"/>
      <c r="QKB506" s="755"/>
      <c r="QKC506" s="755"/>
      <c r="QKD506" s="755"/>
      <c r="QKE506" s="755"/>
      <c r="QKF506" s="755"/>
      <c r="QKG506" s="755"/>
      <c r="QKH506" s="755"/>
      <c r="QKI506" s="755"/>
      <c r="QKJ506" s="755"/>
      <c r="QKK506" s="755"/>
      <c r="QKL506" s="755"/>
      <c r="QKM506" s="755"/>
      <c r="QKN506" s="755"/>
      <c r="QKO506" s="755"/>
      <c r="QKP506" s="755"/>
      <c r="QKQ506" s="755"/>
      <c r="QKR506" s="755"/>
      <c r="QKS506" s="755"/>
      <c r="QKT506" s="755"/>
      <c r="QKU506" s="755"/>
      <c r="QKV506" s="755"/>
      <c r="QKW506" s="755"/>
      <c r="QKX506" s="755"/>
      <c r="QKY506" s="755"/>
      <c r="QKZ506" s="755"/>
      <c r="QLA506" s="755"/>
      <c r="QLB506" s="755"/>
      <c r="QLC506" s="755"/>
      <c r="QLD506" s="755"/>
      <c r="QLE506" s="755"/>
      <c r="QLF506" s="755"/>
      <c r="QLG506" s="755"/>
      <c r="QLH506" s="755"/>
      <c r="QLI506" s="755"/>
      <c r="QLJ506" s="755"/>
      <c r="QLK506" s="755"/>
      <c r="QLL506" s="755"/>
      <c r="QLM506" s="755"/>
      <c r="QLN506" s="755"/>
      <c r="QLO506" s="755"/>
      <c r="QLP506" s="755"/>
      <c r="QLQ506" s="755"/>
      <c r="QLR506" s="755"/>
      <c r="QLS506" s="755"/>
      <c r="QLT506" s="755"/>
      <c r="QLU506" s="755"/>
      <c r="QLV506" s="755"/>
      <c r="QLW506" s="755"/>
      <c r="QLX506" s="755"/>
      <c r="QLY506" s="755"/>
      <c r="QLZ506" s="755"/>
      <c r="QMA506" s="755"/>
      <c r="QMB506" s="755"/>
      <c r="QMC506" s="755"/>
      <c r="QMD506" s="755"/>
      <c r="QME506" s="755"/>
      <c r="QMF506" s="755"/>
      <c r="QMG506" s="755"/>
      <c r="QMH506" s="755"/>
      <c r="QMI506" s="755"/>
      <c r="QMJ506" s="755"/>
      <c r="QMK506" s="755"/>
      <c r="QML506" s="755"/>
      <c r="QMM506" s="755"/>
      <c r="QMN506" s="755"/>
      <c r="QMO506" s="755"/>
      <c r="QMP506" s="755"/>
      <c r="QMQ506" s="755"/>
      <c r="QMR506" s="755"/>
      <c r="QMS506" s="755"/>
      <c r="QMT506" s="755"/>
      <c r="QMU506" s="755"/>
      <c r="QMV506" s="755"/>
      <c r="QMW506" s="755"/>
      <c r="QMX506" s="755"/>
      <c r="QMY506" s="755"/>
      <c r="QMZ506" s="755"/>
      <c r="QNA506" s="755"/>
      <c r="QNB506" s="755"/>
      <c r="QNC506" s="755"/>
      <c r="QND506" s="755"/>
      <c r="QNE506" s="755"/>
      <c r="QNF506" s="755"/>
      <c r="QNG506" s="755"/>
      <c r="QNH506" s="755"/>
      <c r="QNI506" s="755"/>
      <c r="QNJ506" s="755"/>
      <c r="QNK506" s="755"/>
      <c r="QNL506" s="755"/>
      <c r="QNM506" s="755"/>
      <c r="QNN506" s="755"/>
      <c r="QNO506" s="755"/>
      <c r="QNP506" s="755"/>
      <c r="QNQ506" s="755"/>
      <c r="QNR506" s="755"/>
      <c r="QNS506" s="755"/>
      <c r="QNT506" s="755"/>
      <c r="QNU506" s="755"/>
      <c r="QNV506" s="755"/>
      <c r="QNW506" s="755"/>
      <c r="QNX506" s="755"/>
      <c r="QNY506" s="755"/>
      <c r="QNZ506" s="755"/>
      <c r="QOA506" s="755"/>
      <c r="QOB506" s="755"/>
      <c r="QOC506" s="755"/>
      <c r="QOD506" s="755"/>
      <c r="QOE506" s="755"/>
      <c r="QOF506" s="755"/>
      <c r="QOG506" s="755"/>
      <c r="QOH506" s="755"/>
      <c r="QOI506" s="755"/>
      <c r="QOJ506" s="755"/>
      <c r="QOK506" s="755"/>
      <c r="QOL506" s="755"/>
      <c r="QOM506" s="755"/>
      <c r="QON506" s="755"/>
      <c r="QOO506" s="755"/>
      <c r="QOP506" s="755"/>
      <c r="QOQ506" s="755"/>
      <c r="QOR506" s="755"/>
      <c r="QOS506" s="755"/>
      <c r="QOT506" s="755"/>
      <c r="QOU506" s="755"/>
      <c r="QOV506" s="755"/>
      <c r="QOW506" s="755"/>
      <c r="QOX506" s="755"/>
      <c r="QOY506" s="755"/>
      <c r="QOZ506" s="755"/>
      <c r="QPA506" s="755"/>
      <c r="QPB506" s="755"/>
      <c r="QPC506" s="755"/>
      <c r="QPD506" s="755"/>
      <c r="QPE506" s="755"/>
      <c r="QPF506" s="755"/>
      <c r="QPG506" s="755"/>
      <c r="QPH506" s="755"/>
      <c r="QPI506" s="755"/>
      <c r="QPJ506" s="755"/>
      <c r="QPK506" s="755"/>
      <c r="QPL506" s="755"/>
      <c r="QPM506" s="755"/>
      <c r="QPN506" s="755"/>
      <c r="QPO506" s="755"/>
      <c r="QPP506" s="755"/>
      <c r="QPQ506" s="755"/>
      <c r="QPR506" s="755"/>
      <c r="QPS506" s="755"/>
      <c r="QPT506" s="755"/>
      <c r="QPU506" s="755"/>
      <c r="QPV506" s="755"/>
      <c r="QPW506" s="755"/>
      <c r="QPX506" s="755"/>
      <c r="QPY506" s="755"/>
      <c r="QPZ506" s="755"/>
      <c r="QQA506" s="755"/>
      <c r="QQB506" s="755"/>
      <c r="QQC506" s="755"/>
      <c r="QQD506" s="755"/>
      <c r="QQE506" s="755"/>
      <c r="QQF506" s="755"/>
      <c r="QQG506" s="755"/>
      <c r="QQH506" s="755"/>
      <c r="QQI506" s="755"/>
      <c r="QQJ506" s="755"/>
      <c r="QQK506" s="755"/>
      <c r="QQL506" s="755"/>
      <c r="QQM506" s="755"/>
      <c r="QQN506" s="755"/>
      <c r="QQO506" s="755"/>
      <c r="QQP506" s="755"/>
      <c r="QQQ506" s="755"/>
      <c r="QQR506" s="755"/>
      <c r="QQS506" s="755"/>
      <c r="QQT506" s="755"/>
      <c r="QQU506" s="755"/>
      <c r="QQV506" s="755"/>
      <c r="QQW506" s="755"/>
      <c r="QQX506" s="755"/>
      <c r="QQY506" s="755"/>
      <c r="QQZ506" s="755"/>
      <c r="QRA506" s="755"/>
      <c r="QRB506" s="755"/>
      <c r="QRC506" s="755"/>
      <c r="QRD506" s="755"/>
      <c r="QRE506" s="755"/>
      <c r="QRF506" s="755"/>
      <c r="QRG506" s="755"/>
      <c r="QRH506" s="755"/>
      <c r="QRI506" s="755"/>
      <c r="QRJ506" s="755"/>
      <c r="QRK506" s="755"/>
      <c r="QRL506" s="755"/>
      <c r="QRM506" s="755"/>
      <c r="QRN506" s="755"/>
      <c r="QRO506" s="755"/>
      <c r="QRP506" s="755"/>
      <c r="QRQ506" s="755"/>
      <c r="QRR506" s="755"/>
      <c r="QRS506" s="755"/>
      <c r="QRT506" s="755"/>
      <c r="QRU506" s="755"/>
      <c r="QRV506" s="755"/>
      <c r="QRW506" s="755"/>
      <c r="QRX506" s="755"/>
      <c r="QRY506" s="755"/>
      <c r="QRZ506" s="755"/>
      <c r="QSA506" s="755"/>
      <c r="QSB506" s="755"/>
      <c r="QSC506" s="755"/>
      <c r="QSD506" s="755"/>
      <c r="QSE506" s="755"/>
      <c r="QSF506" s="755"/>
      <c r="QSG506" s="755"/>
      <c r="QSH506" s="755"/>
      <c r="QSI506" s="755"/>
      <c r="QSJ506" s="755"/>
      <c r="QSK506" s="755"/>
      <c r="QSL506" s="755"/>
      <c r="QSM506" s="755"/>
      <c r="QSN506" s="755"/>
      <c r="QSO506" s="755"/>
      <c r="QSP506" s="755"/>
      <c r="QSQ506" s="755"/>
      <c r="QSR506" s="755"/>
      <c r="QSS506" s="755"/>
      <c r="QST506" s="755"/>
      <c r="QSU506" s="755"/>
      <c r="QSV506" s="755"/>
      <c r="QSW506" s="755"/>
      <c r="QSX506" s="755"/>
      <c r="QSY506" s="755"/>
      <c r="QSZ506" s="755"/>
      <c r="QTA506" s="755"/>
      <c r="QTB506" s="755"/>
      <c r="QTC506" s="755"/>
      <c r="QTD506" s="755"/>
      <c r="QTE506" s="755"/>
      <c r="QTF506" s="755"/>
      <c r="QTG506" s="755"/>
      <c r="QTH506" s="755"/>
      <c r="QTI506" s="755"/>
      <c r="QTJ506" s="755"/>
      <c r="QTK506" s="755"/>
      <c r="QTL506" s="755"/>
      <c r="QTM506" s="755"/>
      <c r="QTN506" s="755"/>
      <c r="QTO506" s="755"/>
      <c r="QTP506" s="755"/>
      <c r="QTQ506" s="755"/>
      <c r="QTR506" s="755"/>
      <c r="QTS506" s="755"/>
      <c r="QTT506" s="755"/>
      <c r="QTU506" s="755"/>
      <c r="QTV506" s="755"/>
      <c r="QTW506" s="755"/>
      <c r="QTX506" s="755"/>
      <c r="QTY506" s="755"/>
      <c r="QTZ506" s="755"/>
      <c r="QUA506" s="755"/>
      <c r="QUB506" s="755"/>
      <c r="QUC506" s="755"/>
      <c r="QUD506" s="755"/>
      <c r="QUE506" s="755"/>
      <c r="QUF506" s="755"/>
      <c r="QUG506" s="755"/>
      <c r="QUH506" s="755"/>
      <c r="QUI506" s="755"/>
      <c r="QUJ506" s="755"/>
      <c r="QUK506" s="755"/>
      <c r="QUL506" s="755"/>
      <c r="QUM506" s="755"/>
      <c r="QUN506" s="755"/>
      <c r="QUO506" s="755"/>
      <c r="QUP506" s="755"/>
      <c r="QUQ506" s="755"/>
      <c r="QUR506" s="755"/>
      <c r="QUS506" s="755"/>
      <c r="QUT506" s="755"/>
      <c r="QUU506" s="755"/>
      <c r="QUV506" s="755"/>
      <c r="QUW506" s="755"/>
      <c r="QUX506" s="755"/>
      <c r="QUY506" s="755"/>
      <c r="QUZ506" s="755"/>
      <c r="QVA506" s="755"/>
      <c r="QVB506" s="755"/>
      <c r="QVC506" s="755"/>
      <c r="QVD506" s="755"/>
      <c r="QVE506" s="755"/>
      <c r="QVF506" s="755"/>
      <c r="QVG506" s="755"/>
      <c r="QVH506" s="755"/>
      <c r="QVI506" s="755"/>
      <c r="QVJ506" s="755"/>
      <c r="QVK506" s="755"/>
      <c r="QVL506" s="755"/>
      <c r="QVM506" s="755"/>
      <c r="QVN506" s="755"/>
      <c r="QVO506" s="755"/>
      <c r="QVP506" s="755"/>
      <c r="QVQ506" s="755"/>
      <c r="QVR506" s="755"/>
      <c r="QVS506" s="755"/>
      <c r="QVT506" s="755"/>
      <c r="QVU506" s="755"/>
      <c r="QVV506" s="755"/>
      <c r="QVW506" s="755"/>
      <c r="QVX506" s="755"/>
      <c r="QVY506" s="755"/>
      <c r="QVZ506" s="755"/>
      <c r="QWA506" s="755"/>
      <c r="QWB506" s="755"/>
      <c r="QWC506" s="755"/>
      <c r="QWD506" s="755"/>
      <c r="QWE506" s="755"/>
      <c r="QWF506" s="755"/>
      <c r="QWG506" s="755"/>
      <c r="QWH506" s="755"/>
      <c r="QWI506" s="755"/>
      <c r="QWJ506" s="755"/>
      <c r="QWK506" s="755"/>
      <c r="QWL506" s="755"/>
      <c r="QWM506" s="755"/>
      <c r="QWN506" s="755"/>
      <c r="QWO506" s="755"/>
      <c r="QWP506" s="755"/>
      <c r="QWQ506" s="755"/>
      <c r="QWR506" s="755"/>
      <c r="QWS506" s="755"/>
      <c r="QWT506" s="755"/>
      <c r="QWU506" s="755"/>
      <c r="QWV506" s="755"/>
      <c r="QWW506" s="755"/>
      <c r="QWX506" s="755"/>
      <c r="QWY506" s="755"/>
      <c r="QWZ506" s="755"/>
      <c r="QXA506" s="755"/>
      <c r="QXB506" s="755"/>
      <c r="QXC506" s="755"/>
      <c r="QXD506" s="755"/>
      <c r="QXE506" s="755"/>
      <c r="QXF506" s="755"/>
      <c r="QXG506" s="755"/>
      <c r="QXH506" s="755"/>
      <c r="QXI506" s="755"/>
      <c r="QXJ506" s="755"/>
      <c r="QXK506" s="755"/>
      <c r="QXL506" s="755"/>
      <c r="QXM506" s="755"/>
      <c r="QXN506" s="755"/>
      <c r="QXO506" s="755"/>
      <c r="QXP506" s="755"/>
      <c r="QXQ506" s="755"/>
      <c r="QXR506" s="755"/>
      <c r="QXS506" s="755"/>
      <c r="QXT506" s="755"/>
      <c r="QXU506" s="755"/>
      <c r="QXV506" s="755"/>
      <c r="QXW506" s="755"/>
      <c r="QXX506" s="755"/>
      <c r="QXY506" s="755"/>
      <c r="QXZ506" s="755"/>
      <c r="QYA506" s="755"/>
      <c r="QYB506" s="755"/>
      <c r="QYC506" s="755"/>
      <c r="QYD506" s="755"/>
      <c r="QYE506" s="755"/>
      <c r="QYF506" s="755"/>
      <c r="QYG506" s="755"/>
      <c r="QYH506" s="755"/>
      <c r="QYI506" s="755"/>
      <c r="QYJ506" s="755"/>
      <c r="QYK506" s="755"/>
      <c r="QYL506" s="755"/>
      <c r="QYM506" s="755"/>
      <c r="QYN506" s="755"/>
      <c r="QYO506" s="755"/>
      <c r="QYP506" s="755"/>
      <c r="QYQ506" s="755"/>
      <c r="QYR506" s="755"/>
      <c r="QYS506" s="755"/>
      <c r="QYT506" s="755"/>
      <c r="QYU506" s="755"/>
      <c r="QYV506" s="755"/>
      <c r="QYW506" s="755"/>
      <c r="QYX506" s="755"/>
      <c r="QYY506" s="755"/>
      <c r="QYZ506" s="755"/>
      <c r="QZA506" s="755"/>
      <c r="QZB506" s="755"/>
      <c r="QZC506" s="755"/>
      <c r="QZD506" s="755"/>
      <c r="QZE506" s="755"/>
      <c r="QZF506" s="755"/>
      <c r="QZG506" s="755"/>
      <c r="QZH506" s="755"/>
      <c r="QZI506" s="755"/>
      <c r="QZJ506" s="755"/>
      <c r="QZK506" s="755"/>
      <c r="QZL506" s="755"/>
      <c r="QZM506" s="755"/>
      <c r="QZN506" s="755"/>
      <c r="QZO506" s="755"/>
      <c r="QZP506" s="755"/>
      <c r="QZQ506" s="755"/>
      <c r="QZR506" s="755"/>
      <c r="QZS506" s="755"/>
      <c r="QZT506" s="755"/>
      <c r="QZU506" s="755"/>
      <c r="QZV506" s="755"/>
      <c r="QZW506" s="755"/>
      <c r="QZX506" s="755"/>
      <c r="QZY506" s="755"/>
      <c r="QZZ506" s="755"/>
      <c r="RAA506" s="755"/>
      <c r="RAB506" s="755"/>
      <c r="RAC506" s="755"/>
      <c r="RAD506" s="755"/>
      <c r="RAE506" s="755"/>
      <c r="RAF506" s="755"/>
      <c r="RAG506" s="755"/>
      <c r="RAH506" s="755"/>
      <c r="RAI506" s="755"/>
      <c r="RAJ506" s="755"/>
      <c r="RAK506" s="755"/>
      <c r="RAL506" s="755"/>
      <c r="RAM506" s="755"/>
      <c r="RAN506" s="755"/>
      <c r="RAO506" s="755"/>
      <c r="RAP506" s="755"/>
      <c r="RAQ506" s="755"/>
      <c r="RAR506" s="755"/>
      <c r="RAS506" s="755"/>
      <c r="RAT506" s="755"/>
      <c r="RAU506" s="755"/>
      <c r="RAV506" s="755"/>
      <c r="RAW506" s="755"/>
      <c r="RAX506" s="755"/>
      <c r="RAY506" s="755"/>
      <c r="RAZ506" s="755"/>
      <c r="RBA506" s="755"/>
      <c r="RBB506" s="755"/>
      <c r="RBC506" s="755"/>
      <c r="RBD506" s="755"/>
      <c r="RBE506" s="755"/>
      <c r="RBF506" s="755"/>
      <c r="RBG506" s="755"/>
      <c r="RBH506" s="755"/>
      <c r="RBI506" s="755"/>
      <c r="RBJ506" s="755"/>
      <c r="RBK506" s="755"/>
      <c r="RBL506" s="755"/>
      <c r="RBM506" s="755"/>
      <c r="RBN506" s="755"/>
      <c r="RBO506" s="755"/>
      <c r="RBP506" s="755"/>
      <c r="RBQ506" s="755"/>
      <c r="RBR506" s="755"/>
      <c r="RBS506" s="755"/>
      <c r="RBT506" s="755"/>
      <c r="RBU506" s="755"/>
      <c r="RBV506" s="755"/>
      <c r="RBW506" s="755"/>
      <c r="RBX506" s="755"/>
      <c r="RBY506" s="755"/>
      <c r="RBZ506" s="755"/>
      <c r="RCA506" s="755"/>
      <c r="RCB506" s="755"/>
      <c r="RCC506" s="755"/>
      <c r="RCD506" s="755"/>
      <c r="RCE506" s="755"/>
      <c r="RCF506" s="755"/>
      <c r="RCG506" s="755"/>
      <c r="RCH506" s="755"/>
      <c r="RCI506" s="755"/>
      <c r="RCJ506" s="755"/>
      <c r="RCK506" s="755"/>
      <c r="RCL506" s="755"/>
      <c r="RCM506" s="755"/>
      <c r="RCN506" s="755"/>
      <c r="RCO506" s="755"/>
      <c r="RCP506" s="755"/>
      <c r="RCQ506" s="755"/>
      <c r="RCR506" s="755"/>
      <c r="RCS506" s="755"/>
      <c r="RCT506" s="755"/>
      <c r="RCU506" s="755"/>
      <c r="RCV506" s="755"/>
      <c r="RCW506" s="755"/>
      <c r="RCX506" s="755"/>
      <c r="RCY506" s="755"/>
      <c r="RCZ506" s="755"/>
      <c r="RDA506" s="755"/>
      <c r="RDB506" s="755"/>
      <c r="RDC506" s="755"/>
      <c r="RDD506" s="755"/>
      <c r="RDE506" s="755"/>
      <c r="RDF506" s="755"/>
      <c r="RDG506" s="755"/>
      <c r="RDH506" s="755"/>
      <c r="RDI506" s="755"/>
      <c r="RDJ506" s="755"/>
      <c r="RDK506" s="755"/>
      <c r="RDL506" s="755"/>
      <c r="RDM506" s="755"/>
      <c r="RDN506" s="755"/>
      <c r="RDO506" s="755"/>
      <c r="RDP506" s="755"/>
      <c r="RDQ506" s="755"/>
      <c r="RDR506" s="755"/>
      <c r="RDS506" s="755"/>
      <c r="RDT506" s="755"/>
      <c r="RDU506" s="755"/>
      <c r="RDV506" s="755"/>
      <c r="RDW506" s="755"/>
      <c r="RDX506" s="755"/>
      <c r="RDY506" s="755"/>
      <c r="RDZ506" s="755"/>
      <c r="REA506" s="755"/>
      <c r="REB506" s="755"/>
      <c r="REC506" s="755"/>
      <c r="RED506" s="755"/>
      <c r="REE506" s="755"/>
      <c r="REF506" s="755"/>
      <c r="REG506" s="755"/>
      <c r="REH506" s="755"/>
      <c r="REI506" s="755"/>
      <c r="REJ506" s="755"/>
      <c r="REK506" s="755"/>
      <c r="REL506" s="755"/>
      <c r="REM506" s="755"/>
      <c r="REN506" s="755"/>
      <c r="REO506" s="755"/>
      <c r="REP506" s="755"/>
      <c r="REQ506" s="755"/>
      <c r="RER506" s="755"/>
      <c r="RES506" s="755"/>
      <c r="RET506" s="755"/>
      <c r="REU506" s="755"/>
      <c r="REV506" s="755"/>
      <c r="REW506" s="755"/>
      <c r="REX506" s="755"/>
      <c r="REY506" s="755"/>
      <c r="REZ506" s="755"/>
      <c r="RFA506" s="755"/>
      <c r="RFB506" s="755"/>
      <c r="RFC506" s="755"/>
      <c r="RFD506" s="755"/>
      <c r="RFE506" s="755"/>
      <c r="RFF506" s="755"/>
      <c r="RFG506" s="755"/>
      <c r="RFH506" s="755"/>
      <c r="RFI506" s="755"/>
      <c r="RFJ506" s="755"/>
      <c r="RFK506" s="755"/>
      <c r="RFL506" s="755"/>
      <c r="RFM506" s="755"/>
      <c r="RFN506" s="755"/>
      <c r="RFO506" s="755"/>
      <c r="RFP506" s="755"/>
      <c r="RFQ506" s="755"/>
      <c r="RFR506" s="755"/>
      <c r="RFS506" s="755"/>
      <c r="RFT506" s="755"/>
      <c r="RFU506" s="755"/>
      <c r="RFV506" s="755"/>
      <c r="RFW506" s="755"/>
      <c r="RFX506" s="755"/>
      <c r="RFY506" s="755"/>
      <c r="RFZ506" s="755"/>
      <c r="RGA506" s="755"/>
      <c r="RGB506" s="755"/>
      <c r="RGC506" s="755"/>
      <c r="RGD506" s="755"/>
      <c r="RGE506" s="755"/>
      <c r="RGF506" s="755"/>
      <c r="RGG506" s="755"/>
      <c r="RGH506" s="755"/>
      <c r="RGI506" s="755"/>
      <c r="RGJ506" s="755"/>
      <c r="RGK506" s="755"/>
      <c r="RGL506" s="755"/>
      <c r="RGM506" s="755"/>
      <c r="RGN506" s="755"/>
      <c r="RGO506" s="755"/>
      <c r="RGP506" s="755"/>
      <c r="RGQ506" s="755"/>
      <c r="RGR506" s="755"/>
      <c r="RGS506" s="755"/>
      <c r="RGT506" s="755"/>
      <c r="RGU506" s="755"/>
      <c r="RGV506" s="755"/>
      <c r="RGW506" s="755"/>
      <c r="RGX506" s="755"/>
      <c r="RGY506" s="755"/>
      <c r="RGZ506" s="755"/>
      <c r="RHA506" s="755"/>
      <c r="RHB506" s="755"/>
      <c r="RHC506" s="755"/>
      <c r="RHD506" s="755"/>
      <c r="RHE506" s="755"/>
      <c r="RHF506" s="755"/>
      <c r="RHG506" s="755"/>
      <c r="RHH506" s="755"/>
      <c r="RHI506" s="755"/>
      <c r="RHJ506" s="755"/>
      <c r="RHK506" s="755"/>
      <c r="RHL506" s="755"/>
      <c r="RHM506" s="755"/>
      <c r="RHN506" s="755"/>
      <c r="RHO506" s="755"/>
      <c r="RHP506" s="755"/>
      <c r="RHQ506" s="755"/>
      <c r="RHR506" s="755"/>
      <c r="RHS506" s="755"/>
      <c r="RHT506" s="755"/>
      <c r="RHU506" s="755"/>
      <c r="RHV506" s="755"/>
      <c r="RHW506" s="755"/>
      <c r="RHX506" s="755"/>
      <c r="RHY506" s="755"/>
      <c r="RHZ506" s="755"/>
      <c r="RIA506" s="755"/>
      <c r="RIB506" s="755"/>
      <c r="RIC506" s="755"/>
      <c r="RID506" s="755"/>
      <c r="RIE506" s="755"/>
      <c r="RIF506" s="755"/>
      <c r="RIG506" s="755"/>
      <c r="RIH506" s="755"/>
      <c r="RII506" s="755"/>
      <c r="RIJ506" s="755"/>
      <c r="RIK506" s="755"/>
      <c r="RIL506" s="755"/>
      <c r="RIM506" s="755"/>
      <c r="RIN506" s="755"/>
      <c r="RIO506" s="755"/>
      <c r="RIP506" s="755"/>
      <c r="RIQ506" s="755"/>
      <c r="RIR506" s="755"/>
      <c r="RIS506" s="755"/>
      <c r="RIT506" s="755"/>
      <c r="RIU506" s="755"/>
      <c r="RIV506" s="755"/>
      <c r="RIW506" s="755"/>
      <c r="RIX506" s="755"/>
      <c r="RIY506" s="755"/>
      <c r="RIZ506" s="755"/>
      <c r="RJA506" s="755"/>
      <c r="RJB506" s="755"/>
      <c r="RJC506" s="755"/>
      <c r="RJD506" s="755"/>
      <c r="RJE506" s="755"/>
      <c r="RJF506" s="755"/>
      <c r="RJG506" s="755"/>
      <c r="RJH506" s="755"/>
      <c r="RJI506" s="755"/>
      <c r="RJJ506" s="755"/>
      <c r="RJK506" s="755"/>
      <c r="RJL506" s="755"/>
      <c r="RJM506" s="755"/>
      <c r="RJN506" s="755"/>
      <c r="RJO506" s="755"/>
      <c r="RJP506" s="755"/>
      <c r="RJQ506" s="755"/>
      <c r="RJR506" s="755"/>
      <c r="RJS506" s="755"/>
      <c r="RJT506" s="755"/>
      <c r="RJU506" s="755"/>
      <c r="RJV506" s="755"/>
      <c r="RJW506" s="755"/>
      <c r="RJX506" s="755"/>
      <c r="RJY506" s="755"/>
      <c r="RJZ506" s="755"/>
      <c r="RKA506" s="755"/>
      <c r="RKB506" s="755"/>
      <c r="RKC506" s="755"/>
      <c r="RKD506" s="755"/>
      <c r="RKE506" s="755"/>
      <c r="RKF506" s="755"/>
      <c r="RKG506" s="755"/>
      <c r="RKH506" s="755"/>
      <c r="RKI506" s="755"/>
      <c r="RKJ506" s="755"/>
      <c r="RKK506" s="755"/>
      <c r="RKL506" s="755"/>
      <c r="RKM506" s="755"/>
      <c r="RKN506" s="755"/>
      <c r="RKO506" s="755"/>
      <c r="RKP506" s="755"/>
      <c r="RKQ506" s="755"/>
      <c r="RKR506" s="755"/>
      <c r="RKS506" s="755"/>
      <c r="RKT506" s="755"/>
      <c r="RKU506" s="755"/>
      <c r="RKV506" s="755"/>
      <c r="RKW506" s="755"/>
      <c r="RKX506" s="755"/>
      <c r="RKY506" s="755"/>
      <c r="RKZ506" s="755"/>
      <c r="RLA506" s="755"/>
      <c r="RLB506" s="755"/>
      <c r="RLC506" s="755"/>
      <c r="RLD506" s="755"/>
      <c r="RLE506" s="755"/>
      <c r="RLF506" s="755"/>
      <c r="RLG506" s="755"/>
      <c r="RLH506" s="755"/>
      <c r="RLI506" s="755"/>
      <c r="RLJ506" s="755"/>
      <c r="RLK506" s="755"/>
      <c r="RLL506" s="755"/>
      <c r="RLM506" s="755"/>
      <c r="RLN506" s="755"/>
      <c r="RLO506" s="755"/>
      <c r="RLP506" s="755"/>
      <c r="RLQ506" s="755"/>
      <c r="RLR506" s="755"/>
      <c r="RLS506" s="755"/>
      <c r="RLT506" s="755"/>
      <c r="RLU506" s="755"/>
      <c r="RLV506" s="755"/>
      <c r="RLW506" s="755"/>
      <c r="RLX506" s="755"/>
      <c r="RLY506" s="755"/>
      <c r="RLZ506" s="755"/>
      <c r="RMA506" s="755"/>
      <c r="RMB506" s="755"/>
      <c r="RMC506" s="755"/>
      <c r="RMD506" s="755"/>
      <c r="RME506" s="755"/>
      <c r="RMF506" s="755"/>
      <c r="RMG506" s="755"/>
      <c r="RMH506" s="755"/>
      <c r="RMI506" s="755"/>
      <c r="RMJ506" s="755"/>
      <c r="RMK506" s="755"/>
      <c r="RML506" s="755"/>
      <c r="RMM506" s="755"/>
      <c r="RMN506" s="755"/>
      <c r="RMO506" s="755"/>
      <c r="RMP506" s="755"/>
      <c r="RMQ506" s="755"/>
      <c r="RMR506" s="755"/>
      <c r="RMS506" s="755"/>
      <c r="RMT506" s="755"/>
      <c r="RMU506" s="755"/>
      <c r="RMV506" s="755"/>
      <c r="RMW506" s="755"/>
      <c r="RMX506" s="755"/>
      <c r="RMY506" s="755"/>
      <c r="RMZ506" s="755"/>
      <c r="RNA506" s="755"/>
      <c r="RNB506" s="755"/>
      <c r="RNC506" s="755"/>
      <c r="RND506" s="755"/>
      <c r="RNE506" s="755"/>
      <c r="RNF506" s="755"/>
      <c r="RNG506" s="755"/>
      <c r="RNH506" s="755"/>
      <c r="RNI506" s="755"/>
      <c r="RNJ506" s="755"/>
      <c r="RNK506" s="755"/>
      <c r="RNL506" s="755"/>
      <c r="RNM506" s="755"/>
      <c r="RNN506" s="755"/>
      <c r="RNO506" s="755"/>
      <c r="RNP506" s="755"/>
      <c r="RNQ506" s="755"/>
      <c r="RNR506" s="755"/>
      <c r="RNS506" s="755"/>
      <c r="RNT506" s="755"/>
      <c r="RNU506" s="755"/>
      <c r="RNV506" s="755"/>
      <c r="RNW506" s="755"/>
      <c r="RNX506" s="755"/>
      <c r="RNY506" s="755"/>
      <c r="RNZ506" s="755"/>
      <c r="ROA506" s="755"/>
      <c r="ROB506" s="755"/>
      <c r="ROC506" s="755"/>
      <c r="ROD506" s="755"/>
      <c r="ROE506" s="755"/>
      <c r="ROF506" s="755"/>
      <c r="ROG506" s="755"/>
      <c r="ROH506" s="755"/>
      <c r="ROI506" s="755"/>
      <c r="ROJ506" s="755"/>
      <c r="ROK506" s="755"/>
      <c r="ROL506" s="755"/>
      <c r="ROM506" s="755"/>
      <c r="RON506" s="755"/>
      <c r="ROO506" s="755"/>
      <c r="ROP506" s="755"/>
      <c r="ROQ506" s="755"/>
      <c r="ROR506" s="755"/>
      <c r="ROS506" s="755"/>
      <c r="ROT506" s="755"/>
      <c r="ROU506" s="755"/>
      <c r="ROV506" s="755"/>
      <c r="ROW506" s="755"/>
      <c r="ROX506" s="755"/>
      <c r="ROY506" s="755"/>
      <c r="ROZ506" s="755"/>
      <c r="RPA506" s="755"/>
      <c r="RPB506" s="755"/>
      <c r="RPC506" s="755"/>
      <c r="RPD506" s="755"/>
      <c r="RPE506" s="755"/>
      <c r="RPF506" s="755"/>
      <c r="RPG506" s="755"/>
      <c r="RPH506" s="755"/>
      <c r="RPI506" s="755"/>
      <c r="RPJ506" s="755"/>
      <c r="RPK506" s="755"/>
      <c r="RPL506" s="755"/>
      <c r="RPM506" s="755"/>
      <c r="RPN506" s="755"/>
      <c r="RPO506" s="755"/>
      <c r="RPP506" s="755"/>
      <c r="RPQ506" s="755"/>
      <c r="RPR506" s="755"/>
      <c r="RPS506" s="755"/>
      <c r="RPT506" s="755"/>
      <c r="RPU506" s="755"/>
      <c r="RPV506" s="755"/>
      <c r="RPW506" s="755"/>
      <c r="RPX506" s="755"/>
      <c r="RPY506" s="755"/>
      <c r="RPZ506" s="755"/>
      <c r="RQA506" s="755"/>
      <c r="RQB506" s="755"/>
      <c r="RQC506" s="755"/>
      <c r="RQD506" s="755"/>
      <c r="RQE506" s="755"/>
      <c r="RQF506" s="755"/>
      <c r="RQG506" s="755"/>
      <c r="RQH506" s="755"/>
      <c r="RQI506" s="755"/>
      <c r="RQJ506" s="755"/>
      <c r="RQK506" s="755"/>
      <c r="RQL506" s="755"/>
      <c r="RQM506" s="755"/>
      <c r="RQN506" s="755"/>
      <c r="RQO506" s="755"/>
      <c r="RQP506" s="755"/>
      <c r="RQQ506" s="755"/>
      <c r="RQR506" s="755"/>
      <c r="RQS506" s="755"/>
      <c r="RQT506" s="755"/>
      <c r="RQU506" s="755"/>
      <c r="RQV506" s="755"/>
      <c r="RQW506" s="755"/>
      <c r="RQX506" s="755"/>
      <c r="RQY506" s="755"/>
      <c r="RQZ506" s="755"/>
      <c r="RRA506" s="755"/>
      <c r="RRB506" s="755"/>
      <c r="RRC506" s="755"/>
      <c r="RRD506" s="755"/>
      <c r="RRE506" s="755"/>
      <c r="RRF506" s="755"/>
      <c r="RRG506" s="755"/>
      <c r="RRH506" s="755"/>
      <c r="RRI506" s="755"/>
      <c r="RRJ506" s="755"/>
      <c r="RRK506" s="755"/>
      <c r="RRL506" s="755"/>
      <c r="RRM506" s="755"/>
      <c r="RRN506" s="755"/>
      <c r="RRO506" s="755"/>
      <c r="RRP506" s="755"/>
      <c r="RRQ506" s="755"/>
      <c r="RRR506" s="755"/>
      <c r="RRS506" s="755"/>
      <c r="RRT506" s="755"/>
      <c r="RRU506" s="755"/>
      <c r="RRV506" s="755"/>
      <c r="RRW506" s="755"/>
      <c r="RRX506" s="755"/>
      <c r="RRY506" s="755"/>
      <c r="RRZ506" s="755"/>
      <c r="RSA506" s="755"/>
      <c r="RSB506" s="755"/>
      <c r="RSC506" s="755"/>
      <c r="RSD506" s="755"/>
      <c r="RSE506" s="755"/>
      <c r="RSF506" s="755"/>
      <c r="RSG506" s="755"/>
      <c r="RSH506" s="755"/>
      <c r="RSI506" s="755"/>
      <c r="RSJ506" s="755"/>
      <c r="RSK506" s="755"/>
      <c r="RSL506" s="755"/>
      <c r="RSM506" s="755"/>
      <c r="RSN506" s="755"/>
      <c r="RSO506" s="755"/>
      <c r="RSP506" s="755"/>
      <c r="RSQ506" s="755"/>
      <c r="RSR506" s="755"/>
      <c r="RSS506" s="755"/>
      <c r="RST506" s="755"/>
      <c r="RSU506" s="755"/>
      <c r="RSV506" s="755"/>
      <c r="RSW506" s="755"/>
      <c r="RSX506" s="755"/>
      <c r="RSY506" s="755"/>
      <c r="RSZ506" s="755"/>
      <c r="RTA506" s="755"/>
      <c r="RTB506" s="755"/>
      <c r="RTC506" s="755"/>
      <c r="RTD506" s="755"/>
      <c r="RTE506" s="755"/>
      <c r="RTF506" s="755"/>
      <c r="RTG506" s="755"/>
      <c r="RTH506" s="755"/>
      <c r="RTI506" s="755"/>
      <c r="RTJ506" s="755"/>
      <c r="RTK506" s="755"/>
      <c r="RTL506" s="755"/>
      <c r="RTM506" s="755"/>
      <c r="RTN506" s="755"/>
      <c r="RTO506" s="755"/>
      <c r="RTP506" s="755"/>
      <c r="RTQ506" s="755"/>
      <c r="RTR506" s="755"/>
      <c r="RTS506" s="755"/>
      <c r="RTT506" s="755"/>
      <c r="RTU506" s="755"/>
      <c r="RTV506" s="755"/>
      <c r="RTW506" s="755"/>
      <c r="RTX506" s="755"/>
      <c r="RTY506" s="755"/>
      <c r="RTZ506" s="755"/>
      <c r="RUA506" s="755"/>
      <c r="RUB506" s="755"/>
      <c r="RUC506" s="755"/>
      <c r="RUD506" s="755"/>
      <c r="RUE506" s="755"/>
      <c r="RUF506" s="755"/>
      <c r="RUG506" s="755"/>
      <c r="RUH506" s="755"/>
      <c r="RUI506" s="755"/>
      <c r="RUJ506" s="755"/>
      <c r="RUK506" s="755"/>
      <c r="RUL506" s="755"/>
      <c r="RUM506" s="755"/>
      <c r="RUN506" s="755"/>
      <c r="RUO506" s="755"/>
      <c r="RUP506" s="755"/>
      <c r="RUQ506" s="755"/>
      <c r="RUR506" s="755"/>
      <c r="RUS506" s="755"/>
      <c r="RUT506" s="755"/>
      <c r="RUU506" s="755"/>
      <c r="RUV506" s="755"/>
      <c r="RUW506" s="755"/>
      <c r="RUX506" s="755"/>
      <c r="RUY506" s="755"/>
      <c r="RUZ506" s="755"/>
      <c r="RVA506" s="755"/>
      <c r="RVB506" s="755"/>
      <c r="RVC506" s="755"/>
      <c r="RVD506" s="755"/>
      <c r="RVE506" s="755"/>
      <c r="RVF506" s="755"/>
      <c r="RVG506" s="755"/>
      <c r="RVH506" s="755"/>
      <c r="RVI506" s="755"/>
      <c r="RVJ506" s="755"/>
      <c r="RVK506" s="755"/>
      <c r="RVL506" s="755"/>
      <c r="RVM506" s="755"/>
      <c r="RVN506" s="755"/>
      <c r="RVO506" s="755"/>
      <c r="RVP506" s="755"/>
      <c r="RVQ506" s="755"/>
      <c r="RVR506" s="755"/>
      <c r="RVS506" s="755"/>
      <c r="RVT506" s="755"/>
      <c r="RVU506" s="755"/>
      <c r="RVV506" s="755"/>
      <c r="RVW506" s="755"/>
      <c r="RVX506" s="755"/>
      <c r="RVY506" s="755"/>
      <c r="RVZ506" s="755"/>
      <c r="RWA506" s="755"/>
      <c r="RWB506" s="755"/>
      <c r="RWC506" s="755"/>
      <c r="RWD506" s="755"/>
      <c r="RWE506" s="755"/>
      <c r="RWF506" s="755"/>
      <c r="RWG506" s="755"/>
      <c r="RWH506" s="755"/>
      <c r="RWI506" s="755"/>
      <c r="RWJ506" s="755"/>
      <c r="RWK506" s="755"/>
      <c r="RWL506" s="755"/>
      <c r="RWM506" s="755"/>
      <c r="RWN506" s="755"/>
      <c r="RWO506" s="755"/>
      <c r="RWP506" s="755"/>
      <c r="RWQ506" s="755"/>
      <c r="RWR506" s="755"/>
      <c r="RWS506" s="755"/>
      <c r="RWT506" s="755"/>
      <c r="RWU506" s="755"/>
      <c r="RWV506" s="755"/>
      <c r="RWW506" s="755"/>
      <c r="RWX506" s="755"/>
      <c r="RWY506" s="755"/>
      <c r="RWZ506" s="755"/>
      <c r="RXA506" s="755"/>
      <c r="RXB506" s="755"/>
      <c r="RXC506" s="755"/>
      <c r="RXD506" s="755"/>
      <c r="RXE506" s="755"/>
      <c r="RXF506" s="755"/>
      <c r="RXG506" s="755"/>
      <c r="RXH506" s="755"/>
      <c r="RXI506" s="755"/>
      <c r="RXJ506" s="755"/>
      <c r="RXK506" s="755"/>
      <c r="RXL506" s="755"/>
      <c r="RXM506" s="755"/>
      <c r="RXN506" s="755"/>
      <c r="RXO506" s="755"/>
      <c r="RXP506" s="755"/>
      <c r="RXQ506" s="755"/>
      <c r="RXR506" s="755"/>
      <c r="RXS506" s="755"/>
      <c r="RXT506" s="755"/>
      <c r="RXU506" s="755"/>
      <c r="RXV506" s="755"/>
      <c r="RXW506" s="755"/>
      <c r="RXX506" s="755"/>
      <c r="RXY506" s="755"/>
      <c r="RXZ506" s="755"/>
      <c r="RYA506" s="755"/>
      <c r="RYB506" s="755"/>
      <c r="RYC506" s="755"/>
      <c r="RYD506" s="755"/>
      <c r="RYE506" s="755"/>
      <c r="RYF506" s="755"/>
      <c r="RYG506" s="755"/>
      <c r="RYH506" s="755"/>
      <c r="RYI506" s="755"/>
      <c r="RYJ506" s="755"/>
      <c r="RYK506" s="755"/>
      <c r="RYL506" s="755"/>
      <c r="RYM506" s="755"/>
      <c r="RYN506" s="755"/>
      <c r="RYO506" s="755"/>
      <c r="RYP506" s="755"/>
      <c r="RYQ506" s="755"/>
      <c r="RYR506" s="755"/>
      <c r="RYS506" s="755"/>
      <c r="RYT506" s="755"/>
      <c r="RYU506" s="755"/>
      <c r="RYV506" s="755"/>
      <c r="RYW506" s="755"/>
      <c r="RYX506" s="755"/>
      <c r="RYY506" s="755"/>
      <c r="RYZ506" s="755"/>
      <c r="RZA506" s="755"/>
      <c r="RZB506" s="755"/>
      <c r="RZC506" s="755"/>
      <c r="RZD506" s="755"/>
      <c r="RZE506" s="755"/>
      <c r="RZF506" s="755"/>
      <c r="RZG506" s="755"/>
      <c r="RZH506" s="755"/>
      <c r="RZI506" s="755"/>
      <c r="RZJ506" s="755"/>
      <c r="RZK506" s="755"/>
      <c r="RZL506" s="755"/>
      <c r="RZM506" s="755"/>
      <c r="RZN506" s="755"/>
      <c r="RZO506" s="755"/>
      <c r="RZP506" s="755"/>
      <c r="RZQ506" s="755"/>
      <c r="RZR506" s="755"/>
      <c r="RZS506" s="755"/>
      <c r="RZT506" s="755"/>
      <c r="RZU506" s="755"/>
      <c r="RZV506" s="755"/>
      <c r="RZW506" s="755"/>
      <c r="RZX506" s="755"/>
      <c r="RZY506" s="755"/>
      <c r="RZZ506" s="755"/>
      <c r="SAA506" s="755"/>
      <c r="SAB506" s="755"/>
      <c r="SAC506" s="755"/>
      <c r="SAD506" s="755"/>
      <c r="SAE506" s="755"/>
      <c r="SAF506" s="755"/>
      <c r="SAG506" s="755"/>
      <c r="SAH506" s="755"/>
      <c r="SAI506" s="755"/>
      <c r="SAJ506" s="755"/>
      <c r="SAK506" s="755"/>
      <c r="SAL506" s="755"/>
      <c r="SAM506" s="755"/>
      <c r="SAN506" s="755"/>
      <c r="SAO506" s="755"/>
      <c r="SAP506" s="755"/>
      <c r="SAQ506" s="755"/>
      <c r="SAR506" s="755"/>
      <c r="SAS506" s="755"/>
      <c r="SAT506" s="755"/>
      <c r="SAU506" s="755"/>
      <c r="SAV506" s="755"/>
      <c r="SAW506" s="755"/>
      <c r="SAX506" s="755"/>
      <c r="SAY506" s="755"/>
      <c r="SAZ506" s="755"/>
      <c r="SBA506" s="755"/>
      <c r="SBB506" s="755"/>
      <c r="SBC506" s="755"/>
      <c r="SBD506" s="755"/>
      <c r="SBE506" s="755"/>
      <c r="SBF506" s="755"/>
      <c r="SBG506" s="755"/>
      <c r="SBH506" s="755"/>
      <c r="SBI506" s="755"/>
      <c r="SBJ506" s="755"/>
      <c r="SBK506" s="755"/>
      <c r="SBL506" s="755"/>
      <c r="SBM506" s="755"/>
      <c r="SBN506" s="755"/>
      <c r="SBO506" s="755"/>
      <c r="SBP506" s="755"/>
      <c r="SBQ506" s="755"/>
      <c r="SBR506" s="755"/>
      <c r="SBS506" s="755"/>
      <c r="SBT506" s="755"/>
      <c r="SBU506" s="755"/>
      <c r="SBV506" s="755"/>
      <c r="SBW506" s="755"/>
      <c r="SBX506" s="755"/>
      <c r="SBY506" s="755"/>
      <c r="SBZ506" s="755"/>
      <c r="SCA506" s="755"/>
      <c r="SCB506" s="755"/>
      <c r="SCC506" s="755"/>
      <c r="SCD506" s="755"/>
      <c r="SCE506" s="755"/>
      <c r="SCF506" s="755"/>
      <c r="SCG506" s="755"/>
      <c r="SCH506" s="755"/>
      <c r="SCI506" s="755"/>
      <c r="SCJ506" s="755"/>
      <c r="SCK506" s="755"/>
      <c r="SCL506" s="755"/>
      <c r="SCM506" s="755"/>
      <c r="SCN506" s="755"/>
      <c r="SCO506" s="755"/>
      <c r="SCP506" s="755"/>
      <c r="SCQ506" s="755"/>
      <c r="SCR506" s="755"/>
      <c r="SCS506" s="755"/>
      <c r="SCT506" s="755"/>
      <c r="SCU506" s="755"/>
      <c r="SCV506" s="755"/>
      <c r="SCW506" s="755"/>
      <c r="SCX506" s="755"/>
      <c r="SCY506" s="755"/>
      <c r="SCZ506" s="755"/>
      <c r="SDA506" s="755"/>
      <c r="SDB506" s="755"/>
      <c r="SDC506" s="755"/>
      <c r="SDD506" s="755"/>
      <c r="SDE506" s="755"/>
      <c r="SDF506" s="755"/>
      <c r="SDG506" s="755"/>
      <c r="SDH506" s="755"/>
      <c r="SDI506" s="755"/>
      <c r="SDJ506" s="755"/>
      <c r="SDK506" s="755"/>
      <c r="SDL506" s="755"/>
      <c r="SDM506" s="755"/>
      <c r="SDN506" s="755"/>
      <c r="SDO506" s="755"/>
      <c r="SDP506" s="755"/>
      <c r="SDQ506" s="755"/>
      <c r="SDR506" s="755"/>
      <c r="SDS506" s="755"/>
      <c r="SDT506" s="755"/>
      <c r="SDU506" s="755"/>
      <c r="SDV506" s="755"/>
      <c r="SDW506" s="755"/>
      <c r="SDX506" s="755"/>
      <c r="SDY506" s="755"/>
      <c r="SDZ506" s="755"/>
      <c r="SEA506" s="755"/>
      <c r="SEB506" s="755"/>
      <c r="SEC506" s="755"/>
      <c r="SED506" s="755"/>
      <c r="SEE506" s="755"/>
      <c r="SEF506" s="755"/>
      <c r="SEG506" s="755"/>
      <c r="SEH506" s="755"/>
      <c r="SEI506" s="755"/>
      <c r="SEJ506" s="755"/>
      <c r="SEK506" s="755"/>
      <c r="SEL506" s="755"/>
      <c r="SEM506" s="755"/>
      <c r="SEN506" s="755"/>
      <c r="SEO506" s="755"/>
      <c r="SEP506" s="755"/>
      <c r="SEQ506" s="755"/>
      <c r="SER506" s="755"/>
      <c r="SES506" s="755"/>
      <c r="SET506" s="755"/>
      <c r="SEU506" s="755"/>
      <c r="SEV506" s="755"/>
      <c r="SEW506" s="755"/>
      <c r="SEX506" s="755"/>
      <c r="SEY506" s="755"/>
      <c r="SEZ506" s="755"/>
      <c r="SFA506" s="755"/>
      <c r="SFB506" s="755"/>
      <c r="SFC506" s="755"/>
      <c r="SFD506" s="755"/>
      <c r="SFE506" s="755"/>
      <c r="SFF506" s="755"/>
      <c r="SFG506" s="755"/>
      <c r="SFH506" s="755"/>
      <c r="SFI506" s="755"/>
      <c r="SFJ506" s="755"/>
      <c r="SFK506" s="755"/>
      <c r="SFL506" s="755"/>
      <c r="SFM506" s="755"/>
      <c r="SFN506" s="755"/>
      <c r="SFO506" s="755"/>
      <c r="SFP506" s="755"/>
      <c r="SFQ506" s="755"/>
      <c r="SFR506" s="755"/>
      <c r="SFS506" s="755"/>
      <c r="SFT506" s="755"/>
      <c r="SFU506" s="755"/>
      <c r="SFV506" s="755"/>
      <c r="SFW506" s="755"/>
      <c r="SFX506" s="755"/>
      <c r="SFY506" s="755"/>
      <c r="SFZ506" s="755"/>
      <c r="SGA506" s="755"/>
      <c r="SGB506" s="755"/>
      <c r="SGC506" s="755"/>
      <c r="SGD506" s="755"/>
      <c r="SGE506" s="755"/>
      <c r="SGF506" s="755"/>
      <c r="SGG506" s="755"/>
      <c r="SGH506" s="755"/>
      <c r="SGI506" s="755"/>
      <c r="SGJ506" s="755"/>
      <c r="SGK506" s="755"/>
      <c r="SGL506" s="755"/>
      <c r="SGM506" s="755"/>
      <c r="SGN506" s="755"/>
      <c r="SGO506" s="755"/>
      <c r="SGP506" s="755"/>
      <c r="SGQ506" s="755"/>
      <c r="SGR506" s="755"/>
      <c r="SGS506" s="755"/>
      <c r="SGT506" s="755"/>
      <c r="SGU506" s="755"/>
      <c r="SGV506" s="755"/>
      <c r="SGW506" s="755"/>
      <c r="SGX506" s="755"/>
      <c r="SGY506" s="755"/>
      <c r="SGZ506" s="755"/>
      <c r="SHA506" s="755"/>
      <c r="SHB506" s="755"/>
      <c r="SHC506" s="755"/>
      <c r="SHD506" s="755"/>
      <c r="SHE506" s="755"/>
      <c r="SHF506" s="755"/>
      <c r="SHG506" s="755"/>
      <c r="SHH506" s="755"/>
      <c r="SHI506" s="755"/>
      <c r="SHJ506" s="755"/>
      <c r="SHK506" s="755"/>
      <c r="SHL506" s="755"/>
      <c r="SHM506" s="755"/>
      <c r="SHN506" s="755"/>
      <c r="SHO506" s="755"/>
      <c r="SHP506" s="755"/>
      <c r="SHQ506" s="755"/>
      <c r="SHR506" s="755"/>
      <c r="SHS506" s="755"/>
      <c r="SHT506" s="755"/>
      <c r="SHU506" s="755"/>
      <c r="SHV506" s="755"/>
      <c r="SHW506" s="755"/>
      <c r="SHX506" s="755"/>
      <c r="SHY506" s="755"/>
      <c r="SHZ506" s="755"/>
      <c r="SIA506" s="755"/>
      <c r="SIB506" s="755"/>
      <c r="SIC506" s="755"/>
      <c r="SID506" s="755"/>
      <c r="SIE506" s="755"/>
      <c r="SIF506" s="755"/>
      <c r="SIG506" s="755"/>
      <c r="SIH506" s="755"/>
      <c r="SII506" s="755"/>
      <c r="SIJ506" s="755"/>
      <c r="SIK506" s="755"/>
      <c r="SIL506" s="755"/>
      <c r="SIM506" s="755"/>
      <c r="SIN506" s="755"/>
      <c r="SIO506" s="755"/>
      <c r="SIP506" s="755"/>
      <c r="SIQ506" s="755"/>
      <c r="SIR506" s="755"/>
      <c r="SIS506" s="755"/>
      <c r="SIT506" s="755"/>
      <c r="SIU506" s="755"/>
      <c r="SIV506" s="755"/>
      <c r="SIW506" s="755"/>
      <c r="SIX506" s="755"/>
      <c r="SIY506" s="755"/>
      <c r="SIZ506" s="755"/>
      <c r="SJA506" s="755"/>
      <c r="SJB506" s="755"/>
      <c r="SJC506" s="755"/>
      <c r="SJD506" s="755"/>
      <c r="SJE506" s="755"/>
      <c r="SJF506" s="755"/>
      <c r="SJG506" s="755"/>
      <c r="SJH506" s="755"/>
      <c r="SJI506" s="755"/>
      <c r="SJJ506" s="755"/>
      <c r="SJK506" s="755"/>
      <c r="SJL506" s="755"/>
      <c r="SJM506" s="755"/>
      <c r="SJN506" s="755"/>
      <c r="SJO506" s="755"/>
      <c r="SJP506" s="755"/>
      <c r="SJQ506" s="755"/>
      <c r="SJR506" s="755"/>
      <c r="SJS506" s="755"/>
      <c r="SJT506" s="755"/>
      <c r="SJU506" s="755"/>
      <c r="SJV506" s="755"/>
      <c r="SJW506" s="755"/>
      <c r="SJX506" s="755"/>
      <c r="SJY506" s="755"/>
      <c r="SJZ506" s="755"/>
      <c r="SKA506" s="755"/>
      <c r="SKB506" s="755"/>
      <c r="SKC506" s="755"/>
      <c r="SKD506" s="755"/>
      <c r="SKE506" s="755"/>
      <c r="SKF506" s="755"/>
      <c r="SKG506" s="755"/>
      <c r="SKH506" s="755"/>
      <c r="SKI506" s="755"/>
      <c r="SKJ506" s="755"/>
      <c r="SKK506" s="755"/>
      <c r="SKL506" s="755"/>
      <c r="SKM506" s="755"/>
      <c r="SKN506" s="755"/>
      <c r="SKO506" s="755"/>
      <c r="SKP506" s="755"/>
      <c r="SKQ506" s="755"/>
      <c r="SKR506" s="755"/>
      <c r="SKS506" s="755"/>
      <c r="SKT506" s="755"/>
      <c r="SKU506" s="755"/>
      <c r="SKV506" s="755"/>
      <c r="SKW506" s="755"/>
      <c r="SKX506" s="755"/>
      <c r="SKY506" s="755"/>
      <c r="SKZ506" s="755"/>
      <c r="SLA506" s="755"/>
      <c r="SLB506" s="755"/>
      <c r="SLC506" s="755"/>
      <c r="SLD506" s="755"/>
      <c r="SLE506" s="755"/>
      <c r="SLF506" s="755"/>
      <c r="SLG506" s="755"/>
      <c r="SLH506" s="755"/>
      <c r="SLI506" s="755"/>
      <c r="SLJ506" s="755"/>
      <c r="SLK506" s="755"/>
      <c r="SLL506" s="755"/>
      <c r="SLM506" s="755"/>
      <c r="SLN506" s="755"/>
      <c r="SLO506" s="755"/>
      <c r="SLP506" s="755"/>
      <c r="SLQ506" s="755"/>
      <c r="SLR506" s="755"/>
      <c r="SLS506" s="755"/>
      <c r="SLT506" s="755"/>
      <c r="SLU506" s="755"/>
      <c r="SLV506" s="755"/>
      <c r="SLW506" s="755"/>
      <c r="SLX506" s="755"/>
      <c r="SLY506" s="755"/>
      <c r="SLZ506" s="755"/>
      <c r="SMA506" s="755"/>
      <c r="SMB506" s="755"/>
      <c r="SMC506" s="755"/>
      <c r="SMD506" s="755"/>
      <c r="SME506" s="755"/>
      <c r="SMF506" s="755"/>
      <c r="SMG506" s="755"/>
      <c r="SMH506" s="755"/>
      <c r="SMI506" s="755"/>
      <c r="SMJ506" s="755"/>
      <c r="SMK506" s="755"/>
      <c r="SML506" s="755"/>
      <c r="SMM506" s="755"/>
      <c r="SMN506" s="755"/>
      <c r="SMO506" s="755"/>
      <c r="SMP506" s="755"/>
      <c r="SMQ506" s="755"/>
      <c r="SMR506" s="755"/>
      <c r="SMS506" s="755"/>
      <c r="SMT506" s="755"/>
      <c r="SMU506" s="755"/>
      <c r="SMV506" s="755"/>
      <c r="SMW506" s="755"/>
      <c r="SMX506" s="755"/>
      <c r="SMY506" s="755"/>
      <c r="SMZ506" s="755"/>
      <c r="SNA506" s="755"/>
      <c r="SNB506" s="755"/>
      <c r="SNC506" s="755"/>
      <c r="SND506" s="755"/>
      <c r="SNE506" s="755"/>
      <c r="SNF506" s="755"/>
      <c r="SNG506" s="755"/>
      <c r="SNH506" s="755"/>
      <c r="SNI506" s="755"/>
      <c r="SNJ506" s="755"/>
      <c r="SNK506" s="755"/>
      <c r="SNL506" s="755"/>
      <c r="SNM506" s="755"/>
      <c r="SNN506" s="755"/>
      <c r="SNO506" s="755"/>
      <c r="SNP506" s="755"/>
      <c r="SNQ506" s="755"/>
      <c r="SNR506" s="755"/>
      <c r="SNS506" s="755"/>
      <c r="SNT506" s="755"/>
      <c r="SNU506" s="755"/>
      <c r="SNV506" s="755"/>
      <c r="SNW506" s="755"/>
      <c r="SNX506" s="755"/>
      <c r="SNY506" s="755"/>
      <c r="SNZ506" s="755"/>
      <c r="SOA506" s="755"/>
      <c r="SOB506" s="755"/>
      <c r="SOC506" s="755"/>
      <c r="SOD506" s="755"/>
      <c r="SOE506" s="755"/>
      <c r="SOF506" s="755"/>
      <c r="SOG506" s="755"/>
      <c r="SOH506" s="755"/>
      <c r="SOI506" s="755"/>
      <c r="SOJ506" s="755"/>
      <c r="SOK506" s="755"/>
      <c r="SOL506" s="755"/>
      <c r="SOM506" s="755"/>
      <c r="SON506" s="755"/>
      <c r="SOO506" s="755"/>
      <c r="SOP506" s="755"/>
      <c r="SOQ506" s="755"/>
      <c r="SOR506" s="755"/>
      <c r="SOS506" s="755"/>
      <c r="SOT506" s="755"/>
      <c r="SOU506" s="755"/>
      <c r="SOV506" s="755"/>
      <c r="SOW506" s="755"/>
      <c r="SOX506" s="755"/>
      <c r="SOY506" s="755"/>
      <c r="SOZ506" s="755"/>
      <c r="SPA506" s="755"/>
      <c r="SPB506" s="755"/>
      <c r="SPC506" s="755"/>
      <c r="SPD506" s="755"/>
      <c r="SPE506" s="755"/>
      <c r="SPF506" s="755"/>
      <c r="SPG506" s="755"/>
      <c r="SPH506" s="755"/>
      <c r="SPI506" s="755"/>
      <c r="SPJ506" s="755"/>
      <c r="SPK506" s="755"/>
      <c r="SPL506" s="755"/>
      <c r="SPM506" s="755"/>
      <c r="SPN506" s="755"/>
      <c r="SPO506" s="755"/>
      <c r="SPP506" s="755"/>
      <c r="SPQ506" s="755"/>
      <c r="SPR506" s="755"/>
      <c r="SPS506" s="755"/>
      <c r="SPT506" s="755"/>
      <c r="SPU506" s="755"/>
      <c r="SPV506" s="755"/>
      <c r="SPW506" s="755"/>
      <c r="SPX506" s="755"/>
      <c r="SPY506" s="755"/>
      <c r="SPZ506" s="755"/>
      <c r="SQA506" s="755"/>
      <c r="SQB506" s="755"/>
      <c r="SQC506" s="755"/>
      <c r="SQD506" s="755"/>
      <c r="SQE506" s="755"/>
      <c r="SQF506" s="755"/>
      <c r="SQG506" s="755"/>
      <c r="SQH506" s="755"/>
      <c r="SQI506" s="755"/>
      <c r="SQJ506" s="755"/>
      <c r="SQK506" s="755"/>
      <c r="SQL506" s="755"/>
      <c r="SQM506" s="755"/>
      <c r="SQN506" s="755"/>
      <c r="SQO506" s="755"/>
      <c r="SQP506" s="755"/>
      <c r="SQQ506" s="755"/>
      <c r="SQR506" s="755"/>
      <c r="SQS506" s="755"/>
      <c r="SQT506" s="755"/>
      <c r="SQU506" s="755"/>
      <c r="SQV506" s="755"/>
      <c r="SQW506" s="755"/>
      <c r="SQX506" s="755"/>
      <c r="SQY506" s="755"/>
      <c r="SQZ506" s="755"/>
      <c r="SRA506" s="755"/>
      <c r="SRB506" s="755"/>
      <c r="SRC506" s="755"/>
      <c r="SRD506" s="755"/>
      <c r="SRE506" s="755"/>
      <c r="SRF506" s="755"/>
      <c r="SRG506" s="755"/>
      <c r="SRH506" s="755"/>
      <c r="SRI506" s="755"/>
      <c r="SRJ506" s="755"/>
      <c r="SRK506" s="755"/>
      <c r="SRL506" s="755"/>
      <c r="SRM506" s="755"/>
      <c r="SRN506" s="755"/>
      <c r="SRO506" s="755"/>
      <c r="SRP506" s="755"/>
      <c r="SRQ506" s="755"/>
      <c r="SRR506" s="755"/>
      <c r="SRS506" s="755"/>
      <c r="SRT506" s="755"/>
      <c r="SRU506" s="755"/>
      <c r="SRV506" s="755"/>
      <c r="SRW506" s="755"/>
      <c r="SRX506" s="755"/>
      <c r="SRY506" s="755"/>
      <c r="SRZ506" s="755"/>
      <c r="SSA506" s="755"/>
      <c r="SSB506" s="755"/>
      <c r="SSC506" s="755"/>
      <c r="SSD506" s="755"/>
      <c r="SSE506" s="755"/>
      <c r="SSF506" s="755"/>
      <c r="SSG506" s="755"/>
      <c r="SSH506" s="755"/>
      <c r="SSI506" s="755"/>
      <c r="SSJ506" s="755"/>
      <c r="SSK506" s="755"/>
      <c r="SSL506" s="755"/>
      <c r="SSM506" s="755"/>
      <c r="SSN506" s="755"/>
      <c r="SSO506" s="755"/>
      <c r="SSP506" s="755"/>
      <c r="SSQ506" s="755"/>
      <c r="SSR506" s="755"/>
      <c r="SSS506" s="755"/>
      <c r="SST506" s="755"/>
      <c r="SSU506" s="755"/>
      <c r="SSV506" s="755"/>
      <c r="SSW506" s="755"/>
      <c r="SSX506" s="755"/>
      <c r="SSY506" s="755"/>
      <c r="SSZ506" s="755"/>
      <c r="STA506" s="755"/>
      <c r="STB506" s="755"/>
      <c r="STC506" s="755"/>
      <c r="STD506" s="755"/>
      <c r="STE506" s="755"/>
      <c r="STF506" s="755"/>
      <c r="STG506" s="755"/>
      <c r="STH506" s="755"/>
      <c r="STI506" s="755"/>
      <c r="STJ506" s="755"/>
      <c r="STK506" s="755"/>
      <c r="STL506" s="755"/>
      <c r="STM506" s="755"/>
      <c r="STN506" s="755"/>
      <c r="STO506" s="755"/>
      <c r="STP506" s="755"/>
      <c r="STQ506" s="755"/>
      <c r="STR506" s="755"/>
      <c r="STS506" s="755"/>
      <c r="STT506" s="755"/>
      <c r="STU506" s="755"/>
      <c r="STV506" s="755"/>
      <c r="STW506" s="755"/>
      <c r="STX506" s="755"/>
      <c r="STY506" s="755"/>
      <c r="STZ506" s="755"/>
      <c r="SUA506" s="755"/>
      <c r="SUB506" s="755"/>
      <c r="SUC506" s="755"/>
      <c r="SUD506" s="755"/>
      <c r="SUE506" s="755"/>
      <c r="SUF506" s="755"/>
      <c r="SUG506" s="755"/>
      <c r="SUH506" s="755"/>
      <c r="SUI506" s="755"/>
      <c r="SUJ506" s="755"/>
      <c r="SUK506" s="755"/>
      <c r="SUL506" s="755"/>
      <c r="SUM506" s="755"/>
      <c r="SUN506" s="755"/>
      <c r="SUO506" s="755"/>
      <c r="SUP506" s="755"/>
      <c r="SUQ506" s="755"/>
      <c r="SUR506" s="755"/>
      <c r="SUS506" s="755"/>
      <c r="SUT506" s="755"/>
      <c r="SUU506" s="755"/>
      <c r="SUV506" s="755"/>
      <c r="SUW506" s="755"/>
      <c r="SUX506" s="755"/>
      <c r="SUY506" s="755"/>
      <c r="SUZ506" s="755"/>
      <c r="SVA506" s="755"/>
      <c r="SVB506" s="755"/>
      <c r="SVC506" s="755"/>
      <c r="SVD506" s="755"/>
      <c r="SVE506" s="755"/>
      <c r="SVF506" s="755"/>
      <c r="SVG506" s="755"/>
      <c r="SVH506" s="755"/>
      <c r="SVI506" s="755"/>
      <c r="SVJ506" s="755"/>
      <c r="SVK506" s="755"/>
      <c r="SVL506" s="755"/>
      <c r="SVM506" s="755"/>
      <c r="SVN506" s="755"/>
      <c r="SVO506" s="755"/>
      <c r="SVP506" s="755"/>
      <c r="SVQ506" s="755"/>
      <c r="SVR506" s="755"/>
      <c r="SVS506" s="755"/>
      <c r="SVT506" s="755"/>
      <c r="SVU506" s="755"/>
      <c r="SVV506" s="755"/>
      <c r="SVW506" s="755"/>
      <c r="SVX506" s="755"/>
      <c r="SVY506" s="755"/>
      <c r="SVZ506" s="755"/>
      <c r="SWA506" s="755"/>
      <c r="SWB506" s="755"/>
      <c r="SWC506" s="755"/>
      <c r="SWD506" s="755"/>
      <c r="SWE506" s="755"/>
      <c r="SWF506" s="755"/>
      <c r="SWG506" s="755"/>
      <c r="SWH506" s="755"/>
      <c r="SWI506" s="755"/>
      <c r="SWJ506" s="755"/>
      <c r="SWK506" s="755"/>
      <c r="SWL506" s="755"/>
      <c r="SWM506" s="755"/>
      <c r="SWN506" s="755"/>
      <c r="SWO506" s="755"/>
      <c r="SWP506" s="755"/>
      <c r="SWQ506" s="755"/>
      <c r="SWR506" s="755"/>
      <c r="SWS506" s="755"/>
      <c r="SWT506" s="755"/>
      <c r="SWU506" s="755"/>
      <c r="SWV506" s="755"/>
      <c r="SWW506" s="755"/>
      <c r="SWX506" s="755"/>
      <c r="SWY506" s="755"/>
      <c r="SWZ506" s="755"/>
      <c r="SXA506" s="755"/>
      <c r="SXB506" s="755"/>
      <c r="SXC506" s="755"/>
      <c r="SXD506" s="755"/>
      <c r="SXE506" s="755"/>
      <c r="SXF506" s="755"/>
      <c r="SXG506" s="755"/>
      <c r="SXH506" s="755"/>
      <c r="SXI506" s="755"/>
      <c r="SXJ506" s="755"/>
      <c r="SXK506" s="755"/>
      <c r="SXL506" s="755"/>
      <c r="SXM506" s="755"/>
      <c r="SXN506" s="755"/>
      <c r="SXO506" s="755"/>
      <c r="SXP506" s="755"/>
      <c r="SXQ506" s="755"/>
      <c r="SXR506" s="755"/>
      <c r="SXS506" s="755"/>
      <c r="SXT506" s="755"/>
      <c r="SXU506" s="755"/>
      <c r="SXV506" s="755"/>
      <c r="SXW506" s="755"/>
      <c r="SXX506" s="755"/>
      <c r="SXY506" s="755"/>
      <c r="SXZ506" s="755"/>
      <c r="SYA506" s="755"/>
      <c r="SYB506" s="755"/>
      <c r="SYC506" s="755"/>
      <c r="SYD506" s="755"/>
      <c r="SYE506" s="755"/>
      <c r="SYF506" s="755"/>
      <c r="SYG506" s="755"/>
      <c r="SYH506" s="755"/>
      <c r="SYI506" s="755"/>
      <c r="SYJ506" s="755"/>
      <c r="SYK506" s="755"/>
      <c r="SYL506" s="755"/>
      <c r="SYM506" s="755"/>
      <c r="SYN506" s="755"/>
      <c r="SYO506" s="755"/>
      <c r="SYP506" s="755"/>
      <c r="SYQ506" s="755"/>
      <c r="SYR506" s="755"/>
      <c r="SYS506" s="755"/>
      <c r="SYT506" s="755"/>
      <c r="SYU506" s="755"/>
      <c r="SYV506" s="755"/>
      <c r="SYW506" s="755"/>
      <c r="SYX506" s="755"/>
      <c r="SYY506" s="755"/>
      <c r="SYZ506" s="755"/>
      <c r="SZA506" s="755"/>
      <c r="SZB506" s="755"/>
      <c r="SZC506" s="755"/>
      <c r="SZD506" s="755"/>
      <c r="SZE506" s="755"/>
      <c r="SZF506" s="755"/>
      <c r="SZG506" s="755"/>
      <c r="SZH506" s="755"/>
      <c r="SZI506" s="755"/>
      <c r="SZJ506" s="755"/>
      <c r="SZK506" s="755"/>
      <c r="SZL506" s="755"/>
      <c r="SZM506" s="755"/>
      <c r="SZN506" s="755"/>
      <c r="SZO506" s="755"/>
      <c r="SZP506" s="755"/>
      <c r="SZQ506" s="755"/>
      <c r="SZR506" s="755"/>
      <c r="SZS506" s="755"/>
      <c r="SZT506" s="755"/>
      <c r="SZU506" s="755"/>
      <c r="SZV506" s="755"/>
      <c r="SZW506" s="755"/>
      <c r="SZX506" s="755"/>
      <c r="SZY506" s="755"/>
      <c r="SZZ506" s="755"/>
      <c r="TAA506" s="755"/>
      <c r="TAB506" s="755"/>
      <c r="TAC506" s="755"/>
      <c r="TAD506" s="755"/>
      <c r="TAE506" s="755"/>
      <c r="TAF506" s="755"/>
      <c r="TAG506" s="755"/>
      <c r="TAH506" s="755"/>
      <c r="TAI506" s="755"/>
      <c r="TAJ506" s="755"/>
      <c r="TAK506" s="755"/>
      <c r="TAL506" s="755"/>
      <c r="TAM506" s="755"/>
      <c r="TAN506" s="755"/>
      <c r="TAO506" s="755"/>
      <c r="TAP506" s="755"/>
      <c r="TAQ506" s="755"/>
      <c r="TAR506" s="755"/>
      <c r="TAS506" s="755"/>
      <c r="TAT506" s="755"/>
      <c r="TAU506" s="755"/>
      <c r="TAV506" s="755"/>
      <c r="TAW506" s="755"/>
      <c r="TAX506" s="755"/>
      <c r="TAY506" s="755"/>
      <c r="TAZ506" s="755"/>
      <c r="TBA506" s="755"/>
      <c r="TBB506" s="755"/>
      <c r="TBC506" s="755"/>
      <c r="TBD506" s="755"/>
      <c r="TBE506" s="755"/>
      <c r="TBF506" s="755"/>
      <c r="TBG506" s="755"/>
      <c r="TBH506" s="755"/>
      <c r="TBI506" s="755"/>
      <c r="TBJ506" s="755"/>
      <c r="TBK506" s="755"/>
      <c r="TBL506" s="755"/>
      <c r="TBM506" s="755"/>
      <c r="TBN506" s="755"/>
      <c r="TBO506" s="755"/>
      <c r="TBP506" s="755"/>
      <c r="TBQ506" s="755"/>
      <c r="TBR506" s="755"/>
      <c r="TBS506" s="755"/>
      <c r="TBT506" s="755"/>
      <c r="TBU506" s="755"/>
      <c r="TBV506" s="755"/>
      <c r="TBW506" s="755"/>
      <c r="TBX506" s="755"/>
      <c r="TBY506" s="755"/>
      <c r="TBZ506" s="755"/>
      <c r="TCA506" s="755"/>
      <c r="TCB506" s="755"/>
      <c r="TCC506" s="755"/>
      <c r="TCD506" s="755"/>
      <c r="TCE506" s="755"/>
      <c r="TCF506" s="755"/>
      <c r="TCG506" s="755"/>
      <c r="TCH506" s="755"/>
      <c r="TCI506" s="755"/>
      <c r="TCJ506" s="755"/>
      <c r="TCK506" s="755"/>
      <c r="TCL506" s="755"/>
      <c r="TCM506" s="755"/>
      <c r="TCN506" s="755"/>
      <c r="TCO506" s="755"/>
      <c r="TCP506" s="755"/>
      <c r="TCQ506" s="755"/>
      <c r="TCR506" s="755"/>
      <c r="TCS506" s="755"/>
      <c r="TCT506" s="755"/>
      <c r="TCU506" s="755"/>
      <c r="TCV506" s="755"/>
      <c r="TCW506" s="755"/>
      <c r="TCX506" s="755"/>
      <c r="TCY506" s="755"/>
      <c r="TCZ506" s="755"/>
      <c r="TDA506" s="755"/>
      <c r="TDB506" s="755"/>
      <c r="TDC506" s="755"/>
      <c r="TDD506" s="755"/>
      <c r="TDE506" s="755"/>
      <c r="TDF506" s="755"/>
      <c r="TDG506" s="755"/>
      <c r="TDH506" s="755"/>
      <c r="TDI506" s="755"/>
      <c r="TDJ506" s="755"/>
      <c r="TDK506" s="755"/>
      <c r="TDL506" s="755"/>
      <c r="TDM506" s="755"/>
      <c r="TDN506" s="755"/>
      <c r="TDO506" s="755"/>
      <c r="TDP506" s="755"/>
      <c r="TDQ506" s="755"/>
      <c r="TDR506" s="755"/>
      <c r="TDS506" s="755"/>
      <c r="TDT506" s="755"/>
      <c r="TDU506" s="755"/>
      <c r="TDV506" s="755"/>
      <c r="TDW506" s="755"/>
      <c r="TDX506" s="755"/>
      <c r="TDY506" s="755"/>
      <c r="TDZ506" s="755"/>
      <c r="TEA506" s="755"/>
      <c r="TEB506" s="755"/>
      <c r="TEC506" s="755"/>
      <c r="TED506" s="755"/>
      <c r="TEE506" s="755"/>
      <c r="TEF506" s="755"/>
      <c r="TEG506" s="755"/>
      <c r="TEH506" s="755"/>
      <c r="TEI506" s="755"/>
      <c r="TEJ506" s="755"/>
      <c r="TEK506" s="755"/>
      <c r="TEL506" s="755"/>
      <c r="TEM506" s="755"/>
      <c r="TEN506" s="755"/>
      <c r="TEO506" s="755"/>
      <c r="TEP506" s="755"/>
      <c r="TEQ506" s="755"/>
      <c r="TER506" s="755"/>
      <c r="TES506" s="755"/>
      <c r="TET506" s="755"/>
      <c r="TEU506" s="755"/>
      <c r="TEV506" s="755"/>
      <c r="TEW506" s="755"/>
      <c r="TEX506" s="755"/>
      <c r="TEY506" s="755"/>
      <c r="TEZ506" s="755"/>
      <c r="TFA506" s="755"/>
      <c r="TFB506" s="755"/>
      <c r="TFC506" s="755"/>
      <c r="TFD506" s="755"/>
      <c r="TFE506" s="755"/>
      <c r="TFF506" s="755"/>
      <c r="TFG506" s="755"/>
      <c r="TFH506" s="755"/>
      <c r="TFI506" s="755"/>
      <c r="TFJ506" s="755"/>
      <c r="TFK506" s="755"/>
      <c r="TFL506" s="755"/>
      <c r="TFM506" s="755"/>
      <c r="TFN506" s="755"/>
      <c r="TFO506" s="755"/>
      <c r="TFP506" s="755"/>
      <c r="TFQ506" s="755"/>
      <c r="TFR506" s="755"/>
      <c r="TFS506" s="755"/>
      <c r="TFT506" s="755"/>
      <c r="TFU506" s="755"/>
      <c r="TFV506" s="755"/>
      <c r="TFW506" s="755"/>
      <c r="TFX506" s="755"/>
      <c r="TFY506" s="755"/>
      <c r="TFZ506" s="755"/>
      <c r="TGA506" s="755"/>
      <c r="TGB506" s="755"/>
      <c r="TGC506" s="755"/>
      <c r="TGD506" s="755"/>
      <c r="TGE506" s="755"/>
      <c r="TGF506" s="755"/>
      <c r="TGG506" s="755"/>
      <c r="TGH506" s="755"/>
      <c r="TGI506" s="755"/>
      <c r="TGJ506" s="755"/>
      <c r="TGK506" s="755"/>
      <c r="TGL506" s="755"/>
      <c r="TGM506" s="755"/>
      <c r="TGN506" s="755"/>
      <c r="TGO506" s="755"/>
      <c r="TGP506" s="755"/>
      <c r="TGQ506" s="755"/>
      <c r="TGR506" s="755"/>
      <c r="TGS506" s="755"/>
      <c r="TGT506" s="755"/>
      <c r="TGU506" s="755"/>
      <c r="TGV506" s="755"/>
      <c r="TGW506" s="755"/>
      <c r="TGX506" s="755"/>
      <c r="TGY506" s="755"/>
      <c r="TGZ506" s="755"/>
      <c r="THA506" s="755"/>
      <c r="THB506" s="755"/>
      <c r="THC506" s="755"/>
      <c r="THD506" s="755"/>
      <c r="THE506" s="755"/>
      <c r="THF506" s="755"/>
      <c r="THG506" s="755"/>
      <c r="THH506" s="755"/>
      <c r="THI506" s="755"/>
      <c r="THJ506" s="755"/>
      <c r="THK506" s="755"/>
      <c r="THL506" s="755"/>
      <c r="THM506" s="755"/>
      <c r="THN506" s="755"/>
      <c r="THO506" s="755"/>
      <c r="THP506" s="755"/>
      <c r="THQ506" s="755"/>
      <c r="THR506" s="755"/>
      <c r="THS506" s="755"/>
      <c r="THT506" s="755"/>
      <c r="THU506" s="755"/>
      <c r="THV506" s="755"/>
      <c r="THW506" s="755"/>
      <c r="THX506" s="755"/>
      <c r="THY506" s="755"/>
      <c r="THZ506" s="755"/>
      <c r="TIA506" s="755"/>
      <c r="TIB506" s="755"/>
      <c r="TIC506" s="755"/>
      <c r="TID506" s="755"/>
      <c r="TIE506" s="755"/>
      <c r="TIF506" s="755"/>
      <c r="TIG506" s="755"/>
      <c r="TIH506" s="755"/>
      <c r="TII506" s="755"/>
      <c r="TIJ506" s="755"/>
      <c r="TIK506" s="755"/>
      <c r="TIL506" s="755"/>
      <c r="TIM506" s="755"/>
      <c r="TIN506" s="755"/>
      <c r="TIO506" s="755"/>
      <c r="TIP506" s="755"/>
      <c r="TIQ506" s="755"/>
      <c r="TIR506" s="755"/>
      <c r="TIS506" s="755"/>
      <c r="TIT506" s="755"/>
      <c r="TIU506" s="755"/>
      <c r="TIV506" s="755"/>
      <c r="TIW506" s="755"/>
      <c r="TIX506" s="755"/>
      <c r="TIY506" s="755"/>
      <c r="TIZ506" s="755"/>
      <c r="TJA506" s="755"/>
      <c r="TJB506" s="755"/>
      <c r="TJC506" s="755"/>
      <c r="TJD506" s="755"/>
      <c r="TJE506" s="755"/>
      <c r="TJF506" s="755"/>
      <c r="TJG506" s="755"/>
      <c r="TJH506" s="755"/>
      <c r="TJI506" s="755"/>
      <c r="TJJ506" s="755"/>
      <c r="TJK506" s="755"/>
      <c r="TJL506" s="755"/>
      <c r="TJM506" s="755"/>
      <c r="TJN506" s="755"/>
      <c r="TJO506" s="755"/>
      <c r="TJP506" s="755"/>
      <c r="TJQ506" s="755"/>
      <c r="TJR506" s="755"/>
      <c r="TJS506" s="755"/>
      <c r="TJT506" s="755"/>
      <c r="TJU506" s="755"/>
      <c r="TJV506" s="755"/>
      <c r="TJW506" s="755"/>
      <c r="TJX506" s="755"/>
      <c r="TJY506" s="755"/>
      <c r="TJZ506" s="755"/>
      <c r="TKA506" s="755"/>
      <c r="TKB506" s="755"/>
      <c r="TKC506" s="755"/>
      <c r="TKD506" s="755"/>
      <c r="TKE506" s="755"/>
      <c r="TKF506" s="755"/>
      <c r="TKG506" s="755"/>
      <c r="TKH506" s="755"/>
      <c r="TKI506" s="755"/>
      <c r="TKJ506" s="755"/>
      <c r="TKK506" s="755"/>
      <c r="TKL506" s="755"/>
      <c r="TKM506" s="755"/>
      <c r="TKN506" s="755"/>
      <c r="TKO506" s="755"/>
      <c r="TKP506" s="755"/>
      <c r="TKQ506" s="755"/>
      <c r="TKR506" s="755"/>
      <c r="TKS506" s="755"/>
      <c r="TKT506" s="755"/>
      <c r="TKU506" s="755"/>
      <c r="TKV506" s="755"/>
      <c r="TKW506" s="755"/>
      <c r="TKX506" s="755"/>
      <c r="TKY506" s="755"/>
      <c r="TKZ506" s="755"/>
      <c r="TLA506" s="755"/>
      <c r="TLB506" s="755"/>
      <c r="TLC506" s="755"/>
      <c r="TLD506" s="755"/>
      <c r="TLE506" s="755"/>
      <c r="TLF506" s="755"/>
      <c r="TLG506" s="755"/>
      <c r="TLH506" s="755"/>
      <c r="TLI506" s="755"/>
      <c r="TLJ506" s="755"/>
      <c r="TLK506" s="755"/>
      <c r="TLL506" s="755"/>
      <c r="TLM506" s="755"/>
      <c r="TLN506" s="755"/>
      <c r="TLO506" s="755"/>
      <c r="TLP506" s="755"/>
      <c r="TLQ506" s="755"/>
      <c r="TLR506" s="755"/>
      <c r="TLS506" s="755"/>
      <c r="TLT506" s="755"/>
      <c r="TLU506" s="755"/>
      <c r="TLV506" s="755"/>
      <c r="TLW506" s="755"/>
      <c r="TLX506" s="755"/>
      <c r="TLY506" s="755"/>
      <c r="TLZ506" s="755"/>
      <c r="TMA506" s="755"/>
      <c r="TMB506" s="755"/>
      <c r="TMC506" s="755"/>
      <c r="TMD506" s="755"/>
      <c r="TME506" s="755"/>
      <c r="TMF506" s="755"/>
      <c r="TMG506" s="755"/>
      <c r="TMH506" s="755"/>
      <c r="TMI506" s="755"/>
      <c r="TMJ506" s="755"/>
      <c r="TMK506" s="755"/>
      <c r="TML506" s="755"/>
      <c r="TMM506" s="755"/>
      <c r="TMN506" s="755"/>
      <c r="TMO506" s="755"/>
      <c r="TMP506" s="755"/>
      <c r="TMQ506" s="755"/>
      <c r="TMR506" s="755"/>
      <c r="TMS506" s="755"/>
      <c r="TMT506" s="755"/>
      <c r="TMU506" s="755"/>
      <c r="TMV506" s="755"/>
      <c r="TMW506" s="755"/>
      <c r="TMX506" s="755"/>
      <c r="TMY506" s="755"/>
      <c r="TMZ506" s="755"/>
      <c r="TNA506" s="755"/>
      <c r="TNB506" s="755"/>
      <c r="TNC506" s="755"/>
      <c r="TND506" s="755"/>
      <c r="TNE506" s="755"/>
      <c r="TNF506" s="755"/>
      <c r="TNG506" s="755"/>
      <c r="TNH506" s="755"/>
      <c r="TNI506" s="755"/>
      <c r="TNJ506" s="755"/>
      <c r="TNK506" s="755"/>
      <c r="TNL506" s="755"/>
      <c r="TNM506" s="755"/>
      <c r="TNN506" s="755"/>
      <c r="TNO506" s="755"/>
      <c r="TNP506" s="755"/>
      <c r="TNQ506" s="755"/>
      <c r="TNR506" s="755"/>
      <c r="TNS506" s="755"/>
      <c r="TNT506" s="755"/>
      <c r="TNU506" s="755"/>
      <c r="TNV506" s="755"/>
      <c r="TNW506" s="755"/>
      <c r="TNX506" s="755"/>
      <c r="TNY506" s="755"/>
      <c r="TNZ506" s="755"/>
      <c r="TOA506" s="755"/>
      <c r="TOB506" s="755"/>
      <c r="TOC506" s="755"/>
      <c r="TOD506" s="755"/>
      <c r="TOE506" s="755"/>
      <c r="TOF506" s="755"/>
      <c r="TOG506" s="755"/>
      <c r="TOH506" s="755"/>
      <c r="TOI506" s="755"/>
      <c r="TOJ506" s="755"/>
      <c r="TOK506" s="755"/>
      <c r="TOL506" s="755"/>
      <c r="TOM506" s="755"/>
      <c r="TON506" s="755"/>
      <c r="TOO506" s="755"/>
      <c r="TOP506" s="755"/>
      <c r="TOQ506" s="755"/>
      <c r="TOR506" s="755"/>
      <c r="TOS506" s="755"/>
      <c r="TOT506" s="755"/>
      <c r="TOU506" s="755"/>
      <c r="TOV506" s="755"/>
      <c r="TOW506" s="755"/>
      <c r="TOX506" s="755"/>
      <c r="TOY506" s="755"/>
      <c r="TOZ506" s="755"/>
      <c r="TPA506" s="755"/>
      <c r="TPB506" s="755"/>
      <c r="TPC506" s="755"/>
      <c r="TPD506" s="755"/>
      <c r="TPE506" s="755"/>
      <c r="TPF506" s="755"/>
      <c r="TPG506" s="755"/>
      <c r="TPH506" s="755"/>
      <c r="TPI506" s="755"/>
      <c r="TPJ506" s="755"/>
      <c r="TPK506" s="755"/>
      <c r="TPL506" s="755"/>
      <c r="TPM506" s="755"/>
      <c r="TPN506" s="755"/>
      <c r="TPO506" s="755"/>
      <c r="TPP506" s="755"/>
      <c r="TPQ506" s="755"/>
      <c r="TPR506" s="755"/>
      <c r="TPS506" s="755"/>
      <c r="TPT506" s="755"/>
      <c r="TPU506" s="755"/>
      <c r="TPV506" s="755"/>
      <c r="TPW506" s="755"/>
      <c r="TPX506" s="755"/>
      <c r="TPY506" s="755"/>
      <c r="TPZ506" s="755"/>
      <c r="TQA506" s="755"/>
      <c r="TQB506" s="755"/>
      <c r="TQC506" s="755"/>
      <c r="TQD506" s="755"/>
      <c r="TQE506" s="755"/>
      <c r="TQF506" s="755"/>
      <c r="TQG506" s="755"/>
      <c r="TQH506" s="755"/>
      <c r="TQI506" s="755"/>
      <c r="TQJ506" s="755"/>
      <c r="TQK506" s="755"/>
      <c r="TQL506" s="755"/>
      <c r="TQM506" s="755"/>
      <c r="TQN506" s="755"/>
      <c r="TQO506" s="755"/>
      <c r="TQP506" s="755"/>
      <c r="TQQ506" s="755"/>
      <c r="TQR506" s="755"/>
      <c r="TQS506" s="755"/>
      <c r="TQT506" s="755"/>
      <c r="TQU506" s="755"/>
      <c r="TQV506" s="755"/>
      <c r="TQW506" s="755"/>
      <c r="TQX506" s="755"/>
      <c r="TQY506" s="755"/>
      <c r="TQZ506" s="755"/>
      <c r="TRA506" s="755"/>
      <c r="TRB506" s="755"/>
      <c r="TRC506" s="755"/>
      <c r="TRD506" s="755"/>
      <c r="TRE506" s="755"/>
      <c r="TRF506" s="755"/>
      <c r="TRG506" s="755"/>
      <c r="TRH506" s="755"/>
      <c r="TRI506" s="755"/>
      <c r="TRJ506" s="755"/>
      <c r="TRK506" s="755"/>
      <c r="TRL506" s="755"/>
      <c r="TRM506" s="755"/>
      <c r="TRN506" s="755"/>
      <c r="TRO506" s="755"/>
      <c r="TRP506" s="755"/>
      <c r="TRQ506" s="755"/>
      <c r="TRR506" s="755"/>
      <c r="TRS506" s="755"/>
      <c r="TRT506" s="755"/>
      <c r="TRU506" s="755"/>
      <c r="TRV506" s="755"/>
      <c r="TRW506" s="755"/>
      <c r="TRX506" s="755"/>
      <c r="TRY506" s="755"/>
      <c r="TRZ506" s="755"/>
      <c r="TSA506" s="755"/>
      <c r="TSB506" s="755"/>
      <c r="TSC506" s="755"/>
      <c r="TSD506" s="755"/>
      <c r="TSE506" s="755"/>
      <c r="TSF506" s="755"/>
      <c r="TSG506" s="755"/>
      <c r="TSH506" s="755"/>
      <c r="TSI506" s="755"/>
      <c r="TSJ506" s="755"/>
      <c r="TSK506" s="755"/>
      <c r="TSL506" s="755"/>
      <c r="TSM506" s="755"/>
      <c r="TSN506" s="755"/>
      <c r="TSO506" s="755"/>
      <c r="TSP506" s="755"/>
      <c r="TSQ506" s="755"/>
      <c r="TSR506" s="755"/>
      <c r="TSS506" s="755"/>
      <c r="TST506" s="755"/>
      <c r="TSU506" s="755"/>
      <c r="TSV506" s="755"/>
      <c r="TSW506" s="755"/>
      <c r="TSX506" s="755"/>
      <c r="TSY506" s="755"/>
      <c r="TSZ506" s="755"/>
      <c r="TTA506" s="755"/>
      <c r="TTB506" s="755"/>
      <c r="TTC506" s="755"/>
      <c r="TTD506" s="755"/>
      <c r="TTE506" s="755"/>
      <c r="TTF506" s="755"/>
      <c r="TTG506" s="755"/>
      <c r="TTH506" s="755"/>
      <c r="TTI506" s="755"/>
      <c r="TTJ506" s="755"/>
      <c r="TTK506" s="755"/>
      <c r="TTL506" s="755"/>
      <c r="TTM506" s="755"/>
      <c r="TTN506" s="755"/>
      <c r="TTO506" s="755"/>
      <c r="TTP506" s="755"/>
      <c r="TTQ506" s="755"/>
      <c r="TTR506" s="755"/>
      <c r="TTS506" s="755"/>
      <c r="TTT506" s="755"/>
      <c r="TTU506" s="755"/>
      <c r="TTV506" s="755"/>
      <c r="TTW506" s="755"/>
      <c r="TTX506" s="755"/>
      <c r="TTY506" s="755"/>
      <c r="TTZ506" s="755"/>
      <c r="TUA506" s="755"/>
      <c r="TUB506" s="755"/>
      <c r="TUC506" s="755"/>
      <c r="TUD506" s="755"/>
      <c r="TUE506" s="755"/>
      <c r="TUF506" s="755"/>
      <c r="TUG506" s="755"/>
      <c r="TUH506" s="755"/>
      <c r="TUI506" s="755"/>
      <c r="TUJ506" s="755"/>
      <c r="TUK506" s="755"/>
      <c r="TUL506" s="755"/>
      <c r="TUM506" s="755"/>
      <c r="TUN506" s="755"/>
      <c r="TUO506" s="755"/>
      <c r="TUP506" s="755"/>
      <c r="TUQ506" s="755"/>
      <c r="TUR506" s="755"/>
      <c r="TUS506" s="755"/>
      <c r="TUT506" s="755"/>
      <c r="TUU506" s="755"/>
      <c r="TUV506" s="755"/>
      <c r="TUW506" s="755"/>
      <c r="TUX506" s="755"/>
      <c r="TUY506" s="755"/>
      <c r="TUZ506" s="755"/>
      <c r="TVA506" s="755"/>
      <c r="TVB506" s="755"/>
      <c r="TVC506" s="755"/>
      <c r="TVD506" s="755"/>
      <c r="TVE506" s="755"/>
      <c r="TVF506" s="755"/>
      <c r="TVG506" s="755"/>
      <c r="TVH506" s="755"/>
      <c r="TVI506" s="755"/>
      <c r="TVJ506" s="755"/>
      <c r="TVK506" s="755"/>
      <c r="TVL506" s="755"/>
      <c r="TVM506" s="755"/>
      <c r="TVN506" s="755"/>
      <c r="TVO506" s="755"/>
      <c r="TVP506" s="755"/>
      <c r="TVQ506" s="755"/>
      <c r="TVR506" s="755"/>
      <c r="TVS506" s="755"/>
      <c r="TVT506" s="755"/>
      <c r="TVU506" s="755"/>
      <c r="TVV506" s="755"/>
      <c r="TVW506" s="755"/>
      <c r="TVX506" s="755"/>
      <c r="TVY506" s="755"/>
      <c r="TVZ506" s="755"/>
      <c r="TWA506" s="755"/>
      <c r="TWB506" s="755"/>
      <c r="TWC506" s="755"/>
      <c r="TWD506" s="755"/>
      <c r="TWE506" s="755"/>
      <c r="TWF506" s="755"/>
      <c r="TWG506" s="755"/>
      <c r="TWH506" s="755"/>
      <c r="TWI506" s="755"/>
      <c r="TWJ506" s="755"/>
      <c r="TWK506" s="755"/>
      <c r="TWL506" s="755"/>
      <c r="TWM506" s="755"/>
      <c r="TWN506" s="755"/>
      <c r="TWO506" s="755"/>
      <c r="TWP506" s="755"/>
      <c r="TWQ506" s="755"/>
      <c r="TWR506" s="755"/>
      <c r="TWS506" s="755"/>
      <c r="TWT506" s="755"/>
      <c r="TWU506" s="755"/>
      <c r="TWV506" s="755"/>
      <c r="TWW506" s="755"/>
      <c r="TWX506" s="755"/>
      <c r="TWY506" s="755"/>
      <c r="TWZ506" s="755"/>
      <c r="TXA506" s="755"/>
      <c r="TXB506" s="755"/>
      <c r="TXC506" s="755"/>
      <c r="TXD506" s="755"/>
      <c r="TXE506" s="755"/>
      <c r="TXF506" s="755"/>
      <c r="TXG506" s="755"/>
      <c r="TXH506" s="755"/>
      <c r="TXI506" s="755"/>
      <c r="TXJ506" s="755"/>
      <c r="TXK506" s="755"/>
      <c r="TXL506" s="755"/>
      <c r="TXM506" s="755"/>
      <c r="TXN506" s="755"/>
      <c r="TXO506" s="755"/>
      <c r="TXP506" s="755"/>
      <c r="TXQ506" s="755"/>
      <c r="TXR506" s="755"/>
      <c r="TXS506" s="755"/>
      <c r="TXT506" s="755"/>
      <c r="TXU506" s="755"/>
      <c r="TXV506" s="755"/>
      <c r="TXW506" s="755"/>
      <c r="TXX506" s="755"/>
      <c r="TXY506" s="755"/>
      <c r="TXZ506" s="755"/>
      <c r="TYA506" s="755"/>
      <c r="TYB506" s="755"/>
      <c r="TYC506" s="755"/>
      <c r="TYD506" s="755"/>
      <c r="TYE506" s="755"/>
      <c r="TYF506" s="755"/>
      <c r="TYG506" s="755"/>
      <c r="TYH506" s="755"/>
      <c r="TYI506" s="755"/>
      <c r="TYJ506" s="755"/>
      <c r="TYK506" s="755"/>
      <c r="TYL506" s="755"/>
      <c r="TYM506" s="755"/>
      <c r="TYN506" s="755"/>
      <c r="TYO506" s="755"/>
      <c r="TYP506" s="755"/>
      <c r="TYQ506" s="755"/>
      <c r="TYR506" s="755"/>
      <c r="TYS506" s="755"/>
      <c r="TYT506" s="755"/>
      <c r="TYU506" s="755"/>
      <c r="TYV506" s="755"/>
      <c r="TYW506" s="755"/>
      <c r="TYX506" s="755"/>
      <c r="TYY506" s="755"/>
      <c r="TYZ506" s="755"/>
      <c r="TZA506" s="755"/>
      <c r="TZB506" s="755"/>
      <c r="TZC506" s="755"/>
      <c r="TZD506" s="755"/>
      <c r="TZE506" s="755"/>
      <c r="TZF506" s="755"/>
      <c r="TZG506" s="755"/>
      <c r="TZH506" s="755"/>
      <c r="TZI506" s="755"/>
      <c r="TZJ506" s="755"/>
      <c r="TZK506" s="755"/>
      <c r="TZL506" s="755"/>
      <c r="TZM506" s="755"/>
      <c r="TZN506" s="755"/>
      <c r="TZO506" s="755"/>
      <c r="TZP506" s="755"/>
      <c r="TZQ506" s="755"/>
      <c r="TZR506" s="755"/>
      <c r="TZS506" s="755"/>
      <c r="TZT506" s="755"/>
      <c r="TZU506" s="755"/>
      <c r="TZV506" s="755"/>
      <c r="TZW506" s="755"/>
      <c r="TZX506" s="755"/>
      <c r="TZY506" s="755"/>
      <c r="TZZ506" s="755"/>
      <c r="UAA506" s="755"/>
      <c r="UAB506" s="755"/>
      <c r="UAC506" s="755"/>
      <c r="UAD506" s="755"/>
      <c r="UAE506" s="755"/>
      <c r="UAF506" s="755"/>
      <c r="UAG506" s="755"/>
      <c r="UAH506" s="755"/>
      <c r="UAI506" s="755"/>
      <c r="UAJ506" s="755"/>
      <c r="UAK506" s="755"/>
      <c r="UAL506" s="755"/>
      <c r="UAM506" s="755"/>
      <c r="UAN506" s="755"/>
      <c r="UAO506" s="755"/>
      <c r="UAP506" s="755"/>
      <c r="UAQ506" s="755"/>
      <c r="UAR506" s="755"/>
      <c r="UAS506" s="755"/>
      <c r="UAT506" s="755"/>
      <c r="UAU506" s="755"/>
      <c r="UAV506" s="755"/>
      <c r="UAW506" s="755"/>
      <c r="UAX506" s="755"/>
      <c r="UAY506" s="755"/>
      <c r="UAZ506" s="755"/>
      <c r="UBA506" s="755"/>
      <c r="UBB506" s="755"/>
      <c r="UBC506" s="755"/>
      <c r="UBD506" s="755"/>
      <c r="UBE506" s="755"/>
      <c r="UBF506" s="755"/>
      <c r="UBG506" s="755"/>
      <c r="UBH506" s="755"/>
      <c r="UBI506" s="755"/>
      <c r="UBJ506" s="755"/>
      <c r="UBK506" s="755"/>
      <c r="UBL506" s="755"/>
      <c r="UBM506" s="755"/>
      <c r="UBN506" s="755"/>
      <c r="UBO506" s="755"/>
      <c r="UBP506" s="755"/>
      <c r="UBQ506" s="755"/>
      <c r="UBR506" s="755"/>
      <c r="UBS506" s="755"/>
      <c r="UBT506" s="755"/>
      <c r="UBU506" s="755"/>
      <c r="UBV506" s="755"/>
      <c r="UBW506" s="755"/>
      <c r="UBX506" s="755"/>
      <c r="UBY506" s="755"/>
      <c r="UBZ506" s="755"/>
      <c r="UCA506" s="755"/>
      <c r="UCB506" s="755"/>
      <c r="UCC506" s="755"/>
      <c r="UCD506" s="755"/>
      <c r="UCE506" s="755"/>
      <c r="UCF506" s="755"/>
      <c r="UCG506" s="755"/>
      <c r="UCH506" s="755"/>
      <c r="UCI506" s="755"/>
      <c r="UCJ506" s="755"/>
      <c r="UCK506" s="755"/>
      <c r="UCL506" s="755"/>
      <c r="UCM506" s="755"/>
      <c r="UCN506" s="755"/>
      <c r="UCO506" s="755"/>
      <c r="UCP506" s="755"/>
      <c r="UCQ506" s="755"/>
      <c r="UCR506" s="755"/>
      <c r="UCS506" s="755"/>
      <c r="UCT506" s="755"/>
      <c r="UCU506" s="755"/>
      <c r="UCV506" s="755"/>
      <c r="UCW506" s="755"/>
      <c r="UCX506" s="755"/>
      <c r="UCY506" s="755"/>
      <c r="UCZ506" s="755"/>
      <c r="UDA506" s="755"/>
      <c r="UDB506" s="755"/>
      <c r="UDC506" s="755"/>
      <c r="UDD506" s="755"/>
      <c r="UDE506" s="755"/>
      <c r="UDF506" s="755"/>
      <c r="UDG506" s="755"/>
      <c r="UDH506" s="755"/>
      <c r="UDI506" s="755"/>
      <c r="UDJ506" s="755"/>
      <c r="UDK506" s="755"/>
      <c r="UDL506" s="755"/>
      <c r="UDM506" s="755"/>
      <c r="UDN506" s="755"/>
      <c r="UDO506" s="755"/>
      <c r="UDP506" s="755"/>
      <c r="UDQ506" s="755"/>
      <c r="UDR506" s="755"/>
      <c r="UDS506" s="755"/>
      <c r="UDT506" s="755"/>
      <c r="UDU506" s="755"/>
      <c r="UDV506" s="755"/>
      <c r="UDW506" s="755"/>
      <c r="UDX506" s="755"/>
      <c r="UDY506" s="755"/>
      <c r="UDZ506" s="755"/>
      <c r="UEA506" s="755"/>
      <c r="UEB506" s="755"/>
      <c r="UEC506" s="755"/>
      <c r="UED506" s="755"/>
      <c r="UEE506" s="755"/>
      <c r="UEF506" s="755"/>
      <c r="UEG506" s="755"/>
      <c r="UEH506" s="755"/>
      <c r="UEI506" s="755"/>
      <c r="UEJ506" s="755"/>
      <c r="UEK506" s="755"/>
      <c r="UEL506" s="755"/>
      <c r="UEM506" s="755"/>
      <c r="UEN506" s="755"/>
      <c r="UEO506" s="755"/>
      <c r="UEP506" s="755"/>
      <c r="UEQ506" s="755"/>
      <c r="UER506" s="755"/>
      <c r="UES506" s="755"/>
      <c r="UET506" s="755"/>
      <c r="UEU506" s="755"/>
      <c r="UEV506" s="755"/>
      <c r="UEW506" s="755"/>
      <c r="UEX506" s="755"/>
      <c r="UEY506" s="755"/>
      <c r="UEZ506" s="755"/>
      <c r="UFA506" s="755"/>
      <c r="UFB506" s="755"/>
      <c r="UFC506" s="755"/>
      <c r="UFD506" s="755"/>
      <c r="UFE506" s="755"/>
      <c r="UFF506" s="755"/>
      <c r="UFG506" s="755"/>
      <c r="UFH506" s="755"/>
      <c r="UFI506" s="755"/>
      <c r="UFJ506" s="755"/>
      <c r="UFK506" s="755"/>
      <c r="UFL506" s="755"/>
      <c r="UFM506" s="755"/>
      <c r="UFN506" s="755"/>
      <c r="UFO506" s="755"/>
      <c r="UFP506" s="755"/>
      <c r="UFQ506" s="755"/>
      <c r="UFR506" s="755"/>
      <c r="UFS506" s="755"/>
      <c r="UFT506" s="755"/>
      <c r="UFU506" s="755"/>
      <c r="UFV506" s="755"/>
      <c r="UFW506" s="755"/>
      <c r="UFX506" s="755"/>
      <c r="UFY506" s="755"/>
      <c r="UFZ506" s="755"/>
      <c r="UGA506" s="755"/>
      <c r="UGB506" s="755"/>
      <c r="UGC506" s="755"/>
      <c r="UGD506" s="755"/>
      <c r="UGE506" s="755"/>
      <c r="UGF506" s="755"/>
      <c r="UGG506" s="755"/>
      <c r="UGH506" s="755"/>
      <c r="UGI506" s="755"/>
      <c r="UGJ506" s="755"/>
      <c r="UGK506" s="755"/>
      <c r="UGL506" s="755"/>
      <c r="UGM506" s="755"/>
      <c r="UGN506" s="755"/>
      <c r="UGO506" s="755"/>
      <c r="UGP506" s="755"/>
      <c r="UGQ506" s="755"/>
      <c r="UGR506" s="755"/>
      <c r="UGS506" s="755"/>
      <c r="UGT506" s="755"/>
      <c r="UGU506" s="755"/>
      <c r="UGV506" s="755"/>
      <c r="UGW506" s="755"/>
      <c r="UGX506" s="755"/>
      <c r="UGY506" s="755"/>
      <c r="UGZ506" s="755"/>
      <c r="UHA506" s="755"/>
      <c r="UHB506" s="755"/>
      <c r="UHC506" s="755"/>
      <c r="UHD506" s="755"/>
      <c r="UHE506" s="755"/>
      <c r="UHF506" s="755"/>
      <c r="UHG506" s="755"/>
      <c r="UHH506" s="755"/>
      <c r="UHI506" s="755"/>
      <c r="UHJ506" s="755"/>
      <c r="UHK506" s="755"/>
      <c r="UHL506" s="755"/>
      <c r="UHM506" s="755"/>
      <c r="UHN506" s="755"/>
      <c r="UHO506" s="755"/>
      <c r="UHP506" s="755"/>
      <c r="UHQ506" s="755"/>
      <c r="UHR506" s="755"/>
      <c r="UHS506" s="755"/>
      <c r="UHT506" s="755"/>
      <c r="UHU506" s="755"/>
      <c r="UHV506" s="755"/>
      <c r="UHW506" s="755"/>
      <c r="UHX506" s="755"/>
      <c r="UHY506" s="755"/>
      <c r="UHZ506" s="755"/>
      <c r="UIA506" s="755"/>
      <c r="UIB506" s="755"/>
      <c r="UIC506" s="755"/>
      <c r="UID506" s="755"/>
      <c r="UIE506" s="755"/>
      <c r="UIF506" s="755"/>
      <c r="UIG506" s="755"/>
      <c r="UIH506" s="755"/>
      <c r="UII506" s="755"/>
      <c r="UIJ506" s="755"/>
      <c r="UIK506" s="755"/>
      <c r="UIL506" s="755"/>
      <c r="UIM506" s="755"/>
      <c r="UIN506" s="755"/>
      <c r="UIO506" s="755"/>
      <c r="UIP506" s="755"/>
      <c r="UIQ506" s="755"/>
      <c r="UIR506" s="755"/>
      <c r="UIS506" s="755"/>
      <c r="UIT506" s="755"/>
      <c r="UIU506" s="755"/>
      <c r="UIV506" s="755"/>
      <c r="UIW506" s="755"/>
      <c r="UIX506" s="755"/>
      <c r="UIY506" s="755"/>
      <c r="UIZ506" s="755"/>
      <c r="UJA506" s="755"/>
      <c r="UJB506" s="755"/>
      <c r="UJC506" s="755"/>
      <c r="UJD506" s="755"/>
      <c r="UJE506" s="755"/>
      <c r="UJF506" s="755"/>
      <c r="UJG506" s="755"/>
      <c r="UJH506" s="755"/>
      <c r="UJI506" s="755"/>
      <c r="UJJ506" s="755"/>
      <c r="UJK506" s="755"/>
      <c r="UJL506" s="755"/>
      <c r="UJM506" s="755"/>
      <c r="UJN506" s="755"/>
      <c r="UJO506" s="755"/>
      <c r="UJP506" s="755"/>
      <c r="UJQ506" s="755"/>
      <c r="UJR506" s="755"/>
      <c r="UJS506" s="755"/>
      <c r="UJT506" s="755"/>
      <c r="UJU506" s="755"/>
      <c r="UJV506" s="755"/>
      <c r="UJW506" s="755"/>
      <c r="UJX506" s="755"/>
      <c r="UJY506" s="755"/>
      <c r="UJZ506" s="755"/>
      <c r="UKA506" s="755"/>
      <c r="UKB506" s="755"/>
      <c r="UKC506" s="755"/>
      <c r="UKD506" s="755"/>
      <c r="UKE506" s="755"/>
      <c r="UKF506" s="755"/>
      <c r="UKG506" s="755"/>
      <c r="UKH506" s="755"/>
      <c r="UKI506" s="755"/>
      <c r="UKJ506" s="755"/>
      <c r="UKK506" s="755"/>
      <c r="UKL506" s="755"/>
      <c r="UKM506" s="755"/>
      <c r="UKN506" s="755"/>
      <c r="UKO506" s="755"/>
      <c r="UKP506" s="755"/>
      <c r="UKQ506" s="755"/>
      <c r="UKR506" s="755"/>
      <c r="UKS506" s="755"/>
      <c r="UKT506" s="755"/>
      <c r="UKU506" s="755"/>
      <c r="UKV506" s="755"/>
      <c r="UKW506" s="755"/>
      <c r="UKX506" s="755"/>
      <c r="UKY506" s="755"/>
      <c r="UKZ506" s="755"/>
      <c r="ULA506" s="755"/>
      <c r="ULB506" s="755"/>
      <c r="ULC506" s="755"/>
      <c r="ULD506" s="755"/>
      <c r="ULE506" s="755"/>
      <c r="ULF506" s="755"/>
      <c r="ULG506" s="755"/>
      <c r="ULH506" s="755"/>
      <c r="ULI506" s="755"/>
      <c r="ULJ506" s="755"/>
      <c r="ULK506" s="755"/>
      <c r="ULL506" s="755"/>
      <c r="ULM506" s="755"/>
      <c r="ULN506" s="755"/>
      <c r="ULO506" s="755"/>
      <c r="ULP506" s="755"/>
      <c r="ULQ506" s="755"/>
      <c r="ULR506" s="755"/>
      <c r="ULS506" s="755"/>
      <c r="ULT506" s="755"/>
      <c r="ULU506" s="755"/>
      <c r="ULV506" s="755"/>
      <c r="ULW506" s="755"/>
      <c r="ULX506" s="755"/>
      <c r="ULY506" s="755"/>
      <c r="ULZ506" s="755"/>
      <c r="UMA506" s="755"/>
      <c r="UMB506" s="755"/>
      <c r="UMC506" s="755"/>
      <c r="UMD506" s="755"/>
      <c r="UME506" s="755"/>
      <c r="UMF506" s="755"/>
      <c r="UMG506" s="755"/>
      <c r="UMH506" s="755"/>
      <c r="UMI506" s="755"/>
      <c r="UMJ506" s="755"/>
      <c r="UMK506" s="755"/>
      <c r="UML506" s="755"/>
      <c r="UMM506" s="755"/>
      <c r="UMN506" s="755"/>
      <c r="UMO506" s="755"/>
      <c r="UMP506" s="755"/>
      <c r="UMQ506" s="755"/>
      <c r="UMR506" s="755"/>
      <c r="UMS506" s="755"/>
      <c r="UMT506" s="755"/>
      <c r="UMU506" s="755"/>
      <c r="UMV506" s="755"/>
      <c r="UMW506" s="755"/>
      <c r="UMX506" s="755"/>
      <c r="UMY506" s="755"/>
      <c r="UMZ506" s="755"/>
      <c r="UNA506" s="755"/>
      <c r="UNB506" s="755"/>
      <c r="UNC506" s="755"/>
      <c r="UND506" s="755"/>
      <c r="UNE506" s="755"/>
      <c r="UNF506" s="755"/>
      <c r="UNG506" s="755"/>
      <c r="UNH506" s="755"/>
      <c r="UNI506" s="755"/>
      <c r="UNJ506" s="755"/>
      <c r="UNK506" s="755"/>
      <c r="UNL506" s="755"/>
      <c r="UNM506" s="755"/>
      <c r="UNN506" s="755"/>
      <c r="UNO506" s="755"/>
      <c r="UNP506" s="755"/>
      <c r="UNQ506" s="755"/>
      <c r="UNR506" s="755"/>
      <c r="UNS506" s="755"/>
      <c r="UNT506" s="755"/>
      <c r="UNU506" s="755"/>
      <c r="UNV506" s="755"/>
      <c r="UNW506" s="755"/>
      <c r="UNX506" s="755"/>
      <c r="UNY506" s="755"/>
      <c r="UNZ506" s="755"/>
      <c r="UOA506" s="755"/>
      <c r="UOB506" s="755"/>
      <c r="UOC506" s="755"/>
      <c r="UOD506" s="755"/>
      <c r="UOE506" s="755"/>
      <c r="UOF506" s="755"/>
      <c r="UOG506" s="755"/>
      <c r="UOH506" s="755"/>
      <c r="UOI506" s="755"/>
      <c r="UOJ506" s="755"/>
      <c r="UOK506" s="755"/>
      <c r="UOL506" s="755"/>
      <c r="UOM506" s="755"/>
      <c r="UON506" s="755"/>
      <c r="UOO506" s="755"/>
      <c r="UOP506" s="755"/>
      <c r="UOQ506" s="755"/>
      <c r="UOR506" s="755"/>
      <c r="UOS506" s="755"/>
      <c r="UOT506" s="755"/>
      <c r="UOU506" s="755"/>
      <c r="UOV506" s="755"/>
      <c r="UOW506" s="755"/>
      <c r="UOX506" s="755"/>
      <c r="UOY506" s="755"/>
      <c r="UOZ506" s="755"/>
      <c r="UPA506" s="755"/>
      <c r="UPB506" s="755"/>
      <c r="UPC506" s="755"/>
      <c r="UPD506" s="755"/>
      <c r="UPE506" s="755"/>
      <c r="UPF506" s="755"/>
      <c r="UPG506" s="755"/>
      <c r="UPH506" s="755"/>
      <c r="UPI506" s="755"/>
      <c r="UPJ506" s="755"/>
      <c r="UPK506" s="755"/>
      <c r="UPL506" s="755"/>
      <c r="UPM506" s="755"/>
      <c r="UPN506" s="755"/>
      <c r="UPO506" s="755"/>
      <c r="UPP506" s="755"/>
      <c r="UPQ506" s="755"/>
      <c r="UPR506" s="755"/>
      <c r="UPS506" s="755"/>
      <c r="UPT506" s="755"/>
      <c r="UPU506" s="755"/>
      <c r="UPV506" s="755"/>
      <c r="UPW506" s="755"/>
      <c r="UPX506" s="755"/>
      <c r="UPY506" s="755"/>
      <c r="UPZ506" s="755"/>
      <c r="UQA506" s="755"/>
      <c r="UQB506" s="755"/>
      <c r="UQC506" s="755"/>
      <c r="UQD506" s="755"/>
      <c r="UQE506" s="755"/>
      <c r="UQF506" s="755"/>
      <c r="UQG506" s="755"/>
      <c r="UQH506" s="755"/>
      <c r="UQI506" s="755"/>
      <c r="UQJ506" s="755"/>
      <c r="UQK506" s="755"/>
      <c r="UQL506" s="755"/>
      <c r="UQM506" s="755"/>
      <c r="UQN506" s="755"/>
      <c r="UQO506" s="755"/>
      <c r="UQP506" s="755"/>
      <c r="UQQ506" s="755"/>
      <c r="UQR506" s="755"/>
      <c r="UQS506" s="755"/>
      <c r="UQT506" s="755"/>
      <c r="UQU506" s="755"/>
      <c r="UQV506" s="755"/>
      <c r="UQW506" s="755"/>
      <c r="UQX506" s="755"/>
      <c r="UQY506" s="755"/>
      <c r="UQZ506" s="755"/>
      <c r="URA506" s="755"/>
      <c r="URB506" s="755"/>
      <c r="URC506" s="755"/>
      <c r="URD506" s="755"/>
      <c r="URE506" s="755"/>
      <c r="URF506" s="755"/>
      <c r="URG506" s="755"/>
      <c r="URH506" s="755"/>
      <c r="URI506" s="755"/>
      <c r="URJ506" s="755"/>
      <c r="URK506" s="755"/>
      <c r="URL506" s="755"/>
      <c r="URM506" s="755"/>
      <c r="URN506" s="755"/>
      <c r="URO506" s="755"/>
      <c r="URP506" s="755"/>
      <c r="URQ506" s="755"/>
      <c r="URR506" s="755"/>
      <c r="URS506" s="755"/>
      <c r="URT506" s="755"/>
      <c r="URU506" s="755"/>
      <c r="URV506" s="755"/>
      <c r="URW506" s="755"/>
      <c r="URX506" s="755"/>
      <c r="URY506" s="755"/>
      <c r="URZ506" s="755"/>
      <c r="USA506" s="755"/>
      <c r="USB506" s="755"/>
      <c r="USC506" s="755"/>
      <c r="USD506" s="755"/>
      <c r="USE506" s="755"/>
      <c r="USF506" s="755"/>
      <c r="USG506" s="755"/>
      <c r="USH506" s="755"/>
      <c r="USI506" s="755"/>
      <c r="USJ506" s="755"/>
      <c r="USK506" s="755"/>
      <c r="USL506" s="755"/>
      <c r="USM506" s="755"/>
      <c r="USN506" s="755"/>
      <c r="USO506" s="755"/>
      <c r="USP506" s="755"/>
      <c r="USQ506" s="755"/>
      <c r="USR506" s="755"/>
      <c r="USS506" s="755"/>
      <c r="UST506" s="755"/>
      <c r="USU506" s="755"/>
      <c r="USV506" s="755"/>
      <c r="USW506" s="755"/>
      <c r="USX506" s="755"/>
      <c r="USY506" s="755"/>
      <c r="USZ506" s="755"/>
      <c r="UTA506" s="755"/>
      <c r="UTB506" s="755"/>
      <c r="UTC506" s="755"/>
      <c r="UTD506" s="755"/>
      <c r="UTE506" s="755"/>
      <c r="UTF506" s="755"/>
      <c r="UTG506" s="755"/>
      <c r="UTH506" s="755"/>
      <c r="UTI506" s="755"/>
      <c r="UTJ506" s="755"/>
      <c r="UTK506" s="755"/>
      <c r="UTL506" s="755"/>
      <c r="UTM506" s="755"/>
      <c r="UTN506" s="755"/>
      <c r="UTO506" s="755"/>
      <c r="UTP506" s="755"/>
      <c r="UTQ506" s="755"/>
      <c r="UTR506" s="755"/>
      <c r="UTS506" s="755"/>
      <c r="UTT506" s="755"/>
      <c r="UTU506" s="755"/>
      <c r="UTV506" s="755"/>
      <c r="UTW506" s="755"/>
      <c r="UTX506" s="755"/>
      <c r="UTY506" s="755"/>
      <c r="UTZ506" s="755"/>
      <c r="UUA506" s="755"/>
      <c r="UUB506" s="755"/>
      <c r="UUC506" s="755"/>
      <c r="UUD506" s="755"/>
      <c r="UUE506" s="755"/>
      <c r="UUF506" s="755"/>
      <c r="UUG506" s="755"/>
      <c r="UUH506" s="755"/>
      <c r="UUI506" s="755"/>
      <c r="UUJ506" s="755"/>
      <c r="UUK506" s="755"/>
      <c r="UUL506" s="755"/>
      <c r="UUM506" s="755"/>
      <c r="UUN506" s="755"/>
      <c r="UUO506" s="755"/>
      <c r="UUP506" s="755"/>
      <c r="UUQ506" s="755"/>
      <c r="UUR506" s="755"/>
      <c r="UUS506" s="755"/>
      <c r="UUT506" s="755"/>
      <c r="UUU506" s="755"/>
      <c r="UUV506" s="755"/>
      <c r="UUW506" s="755"/>
      <c r="UUX506" s="755"/>
      <c r="UUY506" s="755"/>
      <c r="UUZ506" s="755"/>
      <c r="UVA506" s="755"/>
      <c r="UVB506" s="755"/>
      <c r="UVC506" s="755"/>
      <c r="UVD506" s="755"/>
      <c r="UVE506" s="755"/>
      <c r="UVF506" s="755"/>
      <c r="UVG506" s="755"/>
      <c r="UVH506" s="755"/>
      <c r="UVI506" s="755"/>
      <c r="UVJ506" s="755"/>
      <c r="UVK506" s="755"/>
      <c r="UVL506" s="755"/>
      <c r="UVM506" s="755"/>
      <c r="UVN506" s="755"/>
      <c r="UVO506" s="755"/>
      <c r="UVP506" s="755"/>
      <c r="UVQ506" s="755"/>
      <c r="UVR506" s="755"/>
      <c r="UVS506" s="755"/>
      <c r="UVT506" s="755"/>
      <c r="UVU506" s="755"/>
      <c r="UVV506" s="755"/>
      <c r="UVW506" s="755"/>
      <c r="UVX506" s="755"/>
      <c r="UVY506" s="755"/>
      <c r="UVZ506" s="755"/>
      <c r="UWA506" s="755"/>
      <c r="UWB506" s="755"/>
      <c r="UWC506" s="755"/>
      <c r="UWD506" s="755"/>
      <c r="UWE506" s="755"/>
      <c r="UWF506" s="755"/>
      <c r="UWG506" s="755"/>
      <c r="UWH506" s="755"/>
      <c r="UWI506" s="755"/>
      <c r="UWJ506" s="755"/>
      <c r="UWK506" s="755"/>
      <c r="UWL506" s="755"/>
      <c r="UWM506" s="755"/>
      <c r="UWN506" s="755"/>
      <c r="UWO506" s="755"/>
      <c r="UWP506" s="755"/>
      <c r="UWQ506" s="755"/>
      <c r="UWR506" s="755"/>
      <c r="UWS506" s="755"/>
      <c r="UWT506" s="755"/>
      <c r="UWU506" s="755"/>
      <c r="UWV506" s="755"/>
      <c r="UWW506" s="755"/>
      <c r="UWX506" s="755"/>
      <c r="UWY506" s="755"/>
      <c r="UWZ506" s="755"/>
      <c r="UXA506" s="755"/>
      <c r="UXB506" s="755"/>
      <c r="UXC506" s="755"/>
      <c r="UXD506" s="755"/>
      <c r="UXE506" s="755"/>
      <c r="UXF506" s="755"/>
      <c r="UXG506" s="755"/>
      <c r="UXH506" s="755"/>
      <c r="UXI506" s="755"/>
      <c r="UXJ506" s="755"/>
      <c r="UXK506" s="755"/>
      <c r="UXL506" s="755"/>
      <c r="UXM506" s="755"/>
      <c r="UXN506" s="755"/>
      <c r="UXO506" s="755"/>
      <c r="UXP506" s="755"/>
      <c r="UXQ506" s="755"/>
      <c r="UXR506" s="755"/>
      <c r="UXS506" s="755"/>
      <c r="UXT506" s="755"/>
      <c r="UXU506" s="755"/>
      <c r="UXV506" s="755"/>
      <c r="UXW506" s="755"/>
      <c r="UXX506" s="755"/>
      <c r="UXY506" s="755"/>
      <c r="UXZ506" s="755"/>
      <c r="UYA506" s="755"/>
      <c r="UYB506" s="755"/>
      <c r="UYC506" s="755"/>
      <c r="UYD506" s="755"/>
      <c r="UYE506" s="755"/>
      <c r="UYF506" s="755"/>
      <c r="UYG506" s="755"/>
      <c r="UYH506" s="755"/>
      <c r="UYI506" s="755"/>
      <c r="UYJ506" s="755"/>
      <c r="UYK506" s="755"/>
      <c r="UYL506" s="755"/>
      <c r="UYM506" s="755"/>
      <c r="UYN506" s="755"/>
      <c r="UYO506" s="755"/>
      <c r="UYP506" s="755"/>
      <c r="UYQ506" s="755"/>
      <c r="UYR506" s="755"/>
      <c r="UYS506" s="755"/>
      <c r="UYT506" s="755"/>
      <c r="UYU506" s="755"/>
      <c r="UYV506" s="755"/>
      <c r="UYW506" s="755"/>
      <c r="UYX506" s="755"/>
      <c r="UYY506" s="755"/>
      <c r="UYZ506" s="755"/>
      <c r="UZA506" s="755"/>
      <c r="UZB506" s="755"/>
      <c r="UZC506" s="755"/>
      <c r="UZD506" s="755"/>
      <c r="UZE506" s="755"/>
      <c r="UZF506" s="755"/>
      <c r="UZG506" s="755"/>
      <c r="UZH506" s="755"/>
      <c r="UZI506" s="755"/>
      <c r="UZJ506" s="755"/>
      <c r="UZK506" s="755"/>
      <c r="UZL506" s="755"/>
      <c r="UZM506" s="755"/>
      <c r="UZN506" s="755"/>
      <c r="UZO506" s="755"/>
      <c r="UZP506" s="755"/>
      <c r="UZQ506" s="755"/>
      <c r="UZR506" s="755"/>
      <c r="UZS506" s="755"/>
      <c r="UZT506" s="755"/>
      <c r="UZU506" s="755"/>
      <c r="UZV506" s="755"/>
      <c r="UZW506" s="755"/>
      <c r="UZX506" s="755"/>
      <c r="UZY506" s="755"/>
      <c r="UZZ506" s="755"/>
      <c r="VAA506" s="755"/>
      <c r="VAB506" s="755"/>
      <c r="VAC506" s="755"/>
      <c r="VAD506" s="755"/>
      <c r="VAE506" s="755"/>
      <c r="VAF506" s="755"/>
      <c r="VAG506" s="755"/>
      <c r="VAH506" s="755"/>
      <c r="VAI506" s="755"/>
      <c r="VAJ506" s="755"/>
      <c r="VAK506" s="755"/>
      <c r="VAL506" s="755"/>
      <c r="VAM506" s="755"/>
      <c r="VAN506" s="755"/>
      <c r="VAO506" s="755"/>
      <c r="VAP506" s="755"/>
      <c r="VAQ506" s="755"/>
      <c r="VAR506" s="755"/>
      <c r="VAS506" s="755"/>
      <c r="VAT506" s="755"/>
      <c r="VAU506" s="755"/>
      <c r="VAV506" s="755"/>
      <c r="VAW506" s="755"/>
      <c r="VAX506" s="755"/>
      <c r="VAY506" s="755"/>
      <c r="VAZ506" s="755"/>
      <c r="VBA506" s="755"/>
      <c r="VBB506" s="755"/>
      <c r="VBC506" s="755"/>
      <c r="VBD506" s="755"/>
      <c r="VBE506" s="755"/>
      <c r="VBF506" s="755"/>
      <c r="VBG506" s="755"/>
      <c r="VBH506" s="755"/>
      <c r="VBI506" s="755"/>
      <c r="VBJ506" s="755"/>
      <c r="VBK506" s="755"/>
      <c r="VBL506" s="755"/>
      <c r="VBM506" s="755"/>
      <c r="VBN506" s="755"/>
      <c r="VBO506" s="755"/>
      <c r="VBP506" s="755"/>
      <c r="VBQ506" s="755"/>
      <c r="VBR506" s="755"/>
      <c r="VBS506" s="755"/>
      <c r="VBT506" s="755"/>
      <c r="VBU506" s="755"/>
      <c r="VBV506" s="755"/>
      <c r="VBW506" s="755"/>
      <c r="VBX506" s="755"/>
      <c r="VBY506" s="755"/>
      <c r="VBZ506" s="755"/>
      <c r="VCA506" s="755"/>
      <c r="VCB506" s="755"/>
      <c r="VCC506" s="755"/>
      <c r="VCD506" s="755"/>
      <c r="VCE506" s="755"/>
      <c r="VCF506" s="755"/>
      <c r="VCG506" s="755"/>
      <c r="VCH506" s="755"/>
      <c r="VCI506" s="755"/>
      <c r="VCJ506" s="755"/>
      <c r="VCK506" s="755"/>
      <c r="VCL506" s="755"/>
      <c r="VCM506" s="755"/>
      <c r="VCN506" s="755"/>
      <c r="VCO506" s="755"/>
      <c r="VCP506" s="755"/>
      <c r="VCQ506" s="755"/>
      <c r="VCR506" s="755"/>
      <c r="VCS506" s="755"/>
      <c r="VCT506" s="755"/>
      <c r="VCU506" s="755"/>
      <c r="VCV506" s="755"/>
      <c r="VCW506" s="755"/>
      <c r="VCX506" s="755"/>
      <c r="VCY506" s="755"/>
      <c r="VCZ506" s="755"/>
      <c r="VDA506" s="755"/>
      <c r="VDB506" s="755"/>
      <c r="VDC506" s="755"/>
      <c r="VDD506" s="755"/>
      <c r="VDE506" s="755"/>
      <c r="VDF506" s="755"/>
      <c r="VDG506" s="755"/>
      <c r="VDH506" s="755"/>
      <c r="VDI506" s="755"/>
      <c r="VDJ506" s="755"/>
      <c r="VDK506" s="755"/>
      <c r="VDL506" s="755"/>
      <c r="VDM506" s="755"/>
      <c r="VDN506" s="755"/>
      <c r="VDO506" s="755"/>
      <c r="VDP506" s="755"/>
      <c r="VDQ506" s="755"/>
      <c r="VDR506" s="755"/>
      <c r="VDS506" s="755"/>
      <c r="VDT506" s="755"/>
      <c r="VDU506" s="755"/>
      <c r="VDV506" s="755"/>
      <c r="VDW506" s="755"/>
      <c r="VDX506" s="755"/>
      <c r="VDY506" s="755"/>
      <c r="VDZ506" s="755"/>
      <c r="VEA506" s="755"/>
      <c r="VEB506" s="755"/>
      <c r="VEC506" s="755"/>
      <c r="VED506" s="755"/>
      <c r="VEE506" s="755"/>
      <c r="VEF506" s="755"/>
      <c r="VEG506" s="755"/>
      <c r="VEH506" s="755"/>
      <c r="VEI506" s="755"/>
      <c r="VEJ506" s="755"/>
      <c r="VEK506" s="755"/>
      <c r="VEL506" s="755"/>
      <c r="VEM506" s="755"/>
      <c r="VEN506" s="755"/>
      <c r="VEO506" s="755"/>
      <c r="VEP506" s="755"/>
      <c r="VEQ506" s="755"/>
      <c r="VER506" s="755"/>
      <c r="VES506" s="755"/>
      <c r="VET506" s="755"/>
      <c r="VEU506" s="755"/>
      <c r="VEV506" s="755"/>
      <c r="VEW506" s="755"/>
      <c r="VEX506" s="755"/>
      <c r="VEY506" s="755"/>
      <c r="VEZ506" s="755"/>
      <c r="VFA506" s="755"/>
      <c r="VFB506" s="755"/>
      <c r="VFC506" s="755"/>
      <c r="VFD506" s="755"/>
      <c r="VFE506" s="755"/>
      <c r="VFF506" s="755"/>
      <c r="VFG506" s="755"/>
      <c r="VFH506" s="755"/>
      <c r="VFI506" s="755"/>
      <c r="VFJ506" s="755"/>
      <c r="VFK506" s="755"/>
      <c r="VFL506" s="755"/>
      <c r="VFM506" s="755"/>
      <c r="VFN506" s="755"/>
      <c r="VFO506" s="755"/>
      <c r="VFP506" s="755"/>
      <c r="VFQ506" s="755"/>
      <c r="VFR506" s="755"/>
      <c r="VFS506" s="755"/>
      <c r="VFT506" s="755"/>
      <c r="VFU506" s="755"/>
      <c r="VFV506" s="755"/>
      <c r="VFW506" s="755"/>
      <c r="VFX506" s="755"/>
      <c r="VFY506" s="755"/>
      <c r="VFZ506" s="755"/>
      <c r="VGA506" s="755"/>
      <c r="VGB506" s="755"/>
      <c r="VGC506" s="755"/>
      <c r="VGD506" s="755"/>
      <c r="VGE506" s="755"/>
      <c r="VGF506" s="755"/>
      <c r="VGG506" s="755"/>
      <c r="VGH506" s="755"/>
      <c r="VGI506" s="755"/>
      <c r="VGJ506" s="755"/>
      <c r="VGK506" s="755"/>
      <c r="VGL506" s="755"/>
      <c r="VGM506" s="755"/>
      <c r="VGN506" s="755"/>
      <c r="VGO506" s="755"/>
      <c r="VGP506" s="755"/>
      <c r="VGQ506" s="755"/>
      <c r="VGR506" s="755"/>
      <c r="VGS506" s="755"/>
      <c r="VGT506" s="755"/>
      <c r="VGU506" s="755"/>
      <c r="VGV506" s="755"/>
      <c r="VGW506" s="755"/>
      <c r="VGX506" s="755"/>
      <c r="VGY506" s="755"/>
      <c r="VGZ506" s="755"/>
      <c r="VHA506" s="755"/>
      <c r="VHB506" s="755"/>
      <c r="VHC506" s="755"/>
      <c r="VHD506" s="755"/>
      <c r="VHE506" s="755"/>
      <c r="VHF506" s="755"/>
      <c r="VHG506" s="755"/>
      <c r="VHH506" s="755"/>
      <c r="VHI506" s="755"/>
      <c r="VHJ506" s="755"/>
      <c r="VHK506" s="755"/>
      <c r="VHL506" s="755"/>
      <c r="VHM506" s="755"/>
      <c r="VHN506" s="755"/>
      <c r="VHO506" s="755"/>
      <c r="VHP506" s="755"/>
      <c r="VHQ506" s="755"/>
      <c r="VHR506" s="755"/>
      <c r="VHS506" s="755"/>
      <c r="VHT506" s="755"/>
      <c r="VHU506" s="755"/>
      <c r="VHV506" s="755"/>
      <c r="VHW506" s="755"/>
      <c r="VHX506" s="755"/>
      <c r="VHY506" s="755"/>
      <c r="VHZ506" s="755"/>
      <c r="VIA506" s="755"/>
      <c r="VIB506" s="755"/>
      <c r="VIC506" s="755"/>
      <c r="VID506" s="755"/>
      <c r="VIE506" s="755"/>
      <c r="VIF506" s="755"/>
      <c r="VIG506" s="755"/>
      <c r="VIH506" s="755"/>
      <c r="VII506" s="755"/>
      <c r="VIJ506" s="755"/>
      <c r="VIK506" s="755"/>
      <c r="VIL506" s="755"/>
      <c r="VIM506" s="755"/>
      <c r="VIN506" s="755"/>
      <c r="VIO506" s="755"/>
      <c r="VIP506" s="755"/>
      <c r="VIQ506" s="755"/>
      <c r="VIR506" s="755"/>
      <c r="VIS506" s="755"/>
      <c r="VIT506" s="755"/>
      <c r="VIU506" s="755"/>
      <c r="VIV506" s="755"/>
      <c r="VIW506" s="755"/>
      <c r="VIX506" s="755"/>
      <c r="VIY506" s="755"/>
      <c r="VIZ506" s="755"/>
      <c r="VJA506" s="755"/>
      <c r="VJB506" s="755"/>
      <c r="VJC506" s="755"/>
      <c r="VJD506" s="755"/>
      <c r="VJE506" s="755"/>
      <c r="VJF506" s="755"/>
      <c r="VJG506" s="755"/>
      <c r="VJH506" s="755"/>
      <c r="VJI506" s="755"/>
      <c r="VJJ506" s="755"/>
      <c r="VJK506" s="755"/>
      <c r="VJL506" s="755"/>
      <c r="VJM506" s="755"/>
      <c r="VJN506" s="755"/>
      <c r="VJO506" s="755"/>
      <c r="VJP506" s="755"/>
      <c r="VJQ506" s="755"/>
      <c r="VJR506" s="755"/>
      <c r="VJS506" s="755"/>
      <c r="VJT506" s="755"/>
      <c r="VJU506" s="755"/>
      <c r="VJV506" s="755"/>
      <c r="VJW506" s="755"/>
      <c r="VJX506" s="755"/>
      <c r="VJY506" s="755"/>
      <c r="VJZ506" s="755"/>
      <c r="VKA506" s="755"/>
      <c r="VKB506" s="755"/>
      <c r="VKC506" s="755"/>
      <c r="VKD506" s="755"/>
      <c r="VKE506" s="755"/>
      <c r="VKF506" s="755"/>
      <c r="VKG506" s="755"/>
      <c r="VKH506" s="755"/>
      <c r="VKI506" s="755"/>
      <c r="VKJ506" s="755"/>
      <c r="VKK506" s="755"/>
      <c r="VKL506" s="755"/>
      <c r="VKM506" s="755"/>
      <c r="VKN506" s="755"/>
      <c r="VKO506" s="755"/>
      <c r="VKP506" s="755"/>
      <c r="VKQ506" s="755"/>
      <c r="VKR506" s="755"/>
      <c r="VKS506" s="755"/>
      <c r="VKT506" s="755"/>
      <c r="VKU506" s="755"/>
      <c r="VKV506" s="755"/>
      <c r="VKW506" s="755"/>
      <c r="VKX506" s="755"/>
      <c r="VKY506" s="755"/>
      <c r="VKZ506" s="755"/>
      <c r="VLA506" s="755"/>
      <c r="VLB506" s="755"/>
      <c r="VLC506" s="755"/>
      <c r="VLD506" s="755"/>
      <c r="VLE506" s="755"/>
      <c r="VLF506" s="755"/>
      <c r="VLG506" s="755"/>
      <c r="VLH506" s="755"/>
      <c r="VLI506" s="755"/>
      <c r="VLJ506" s="755"/>
      <c r="VLK506" s="755"/>
      <c r="VLL506" s="755"/>
      <c r="VLM506" s="755"/>
      <c r="VLN506" s="755"/>
      <c r="VLO506" s="755"/>
      <c r="VLP506" s="755"/>
      <c r="VLQ506" s="755"/>
      <c r="VLR506" s="755"/>
      <c r="VLS506" s="755"/>
      <c r="VLT506" s="755"/>
      <c r="VLU506" s="755"/>
      <c r="VLV506" s="755"/>
      <c r="VLW506" s="755"/>
      <c r="VLX506" s="755"/>
      <c r="VLY506" s="755"/>
      <c r="VLZ506" s="755"/>
      <c r="VMA506" s="755"/>
      <c r="VMB506" s="755"/>
      <c r="VMC506" s="755"/>
      <c r="VMD506" s="755"/>
      <c r="VME506" s="755"/>
      <c r="VMF506" s="755"/>
      <c r="VMG506" s="755"/>
      <c r="VMH506" s="755"/>
      <c r="VMI506" s="755"/>
      <c r="VMJ506" s="755"/>
      <c r="VMK506" s="755"/>
      <c r="VML506" s="755"/>
      <c r="VMM506" s="755"/>
      <c r="VMN506" s="755"/>
      <c r="VMO506" s="755"/>
      <c r="VMP506" s="755"/>
      <c r="VMQ506" s="755"/>
      <c r="VMR506" s="755"/>
      <c r="VMS506" s="755"/>
      <c r="VMT506" s="755"/>
      <c r="VMU506" s="755"/>
      <c r="VMV506" s="755"/>
      <c r="VMW506" s="755"/>
      <c r="VMX506" s="755"/>
      <c r="VMY506" s="755"/>
      <c r="VMZ506" s="755"/>
      <c r="VNA506" s="755"/>
      <c r="VNB506" s="755"/>
      <c r="VNC506" s="755"/>
      <c r="VND506" s="755"/>
      <c r="VNE506" s="755"/>
      <c r="VNF506" s="755"/>
      <c r="VNG506" s="755"/>
      <c r="VNH506" s="755"/>
      <c r="VNI506" s="755"/>
      <c r="VNJ506" s="755"/>
      <c r="VNK506" s="755"/>
      <c r="VNL506" s="755"/>
      <c r="VNM506" s="755"/>
      <c r="VNN506" s="755"/>
      <c r="VNO506" s="755"/>
      <c r="VNP506" s="755"/>
      <c r="VNQ506" s="755"/>
      <c r="VNR506" s="755"/>
      <c r="VNS506" s="755"/>
      <c r="VNT506" s="755"/>
      <c r="VNU506" s="755"/>
      <c r="VNV506" s="755"/>
      <c r="VNW506" s="755"/>
      <c r="VNX506" s="755"/>
      <c r="VNY506" s="755"/>
      <c r="VNZ506" s="755"/>
      <c r="VOA506" s="755"/>
      <c r="VOB506" s="755"/>
      <c r="VOC506" s="755"/>
      <c r="VOD506" s="755"/>
      <c r="VOE506" s="755"/>
      <c r="VOF506" s="755"/>
      <c r="VOG506" s="755"/>
      <c r="VOH506" s="755"/>
      <c r="VOI506" s="755"/>
      <c r="VOJ506" s="755"/>
      <c r="VOK506" s="755"/>
      <c r="VOL506" s="755"/>
      <c r="VOM506" s="755"/>
      <c r="VON506" s="755"/>
      <c r="VOO506" s="755"/>
      <c r="VOP506" s="755"/>
      <c r="VOQ506" s="755"/>
      <c r="VOR506" s="755"/>
      <c r="VOS506" s="755"/>
      <c r="VOT506" s="755"/>
      <c r="VOU506" s="755"/>
      <c r="VOV506" s="755"/>
      <c r="VOW506" s="755"/>
      <c r="VOX506" s="755"/>
      <c r="VOY506" s="755"/>
      <c r="VOZ506" s="755"/>
      <c r="VPA506" s="755"/>
      <c r="VPB506" s="755"/>
      <c r="VPC506" s="755"/>
      <c r="VPD506" s="755"/>
      <c r="VPE506" s="755"/>
      <c r="VPF506" s="755"/>
      <c r="VPG506" s="755"/>
      <c r="VPH506" s="755"/>
      <c r="VPI506" s="755"/>
      <c r="VPJ506" s="755"/>
      <c r="VPK506" s="755"/>
      <c r="VPL506" s="755"/>
      <c r="VPM506" s="755"/>
      <c r="VPN506" s="755"/>
      <c r="VPO506" s="755"/>
      <c r="VPP506" s="755"/>
      <c r="VPQ506" s="755"/>
      <c r="VPR506" s="755"/>
      <c r="VPS506" s="755"/>
      <c r="VPT506" s="755"/>
      <c r="VPU506" s="755"/>
      <c r="VPV506" s="755"/>
      <c r="VPW506" s="755"/>
      <c r="VPX506" s="755"/>
      <c r="VPY506" s="755"/>
      <c r="VPZ506" s="755"/>
      <c r="VQA506" s="755"/>
      <c r="VQB506" s="755"/>
      <c r="VQC506" s="755"/>
      <c r="VQD506" s="755"/>
      <c r="VQE506" s="755"/>
      <c r="VQF506" s="755"/>
      <c r="VQG506" s="755"/>
      <c r="VQH506" s="755"/>
      <c r="VQI506" s="755"/>
      <c r="VQJ506" s="755"/>
      <c r="VQK506" s="755"/>
      <c r="VQL506" s="755"/>
      <c r="VQM506" s="755"/>
      <c r="VQN506" s="755"/>
      <c r="VQO506" s="755"/>
      <c r="VQP506" s="755"/>
      <c r="VQQ506" s="755"/>
      <c r="VQR506" s="755"/>
      <c r="VQS506" s="755"/>
      <c r="VQT506" s="755"/>
      <c r="VQU506" s="755"/>
      <c r="VQV506" s="755"/>
      <c r="VQW506" s="755"/>
      <c r="VQX506" s="755"/>
      <c r="VQY506" s="755"/>
      <c r="VQZ506" s="755"/>
      <c r="VRA506" s="755"/>
      <c r="VRB506" s="755"/>
      <c r="VRC506" s="755"/>
      <c r="VRD506" s="755"/>
      <c r="VRE506" s="755"/>
      <c r="VRF506" s="755"/>
      <c r="VRG506" s="755"/>
      <c r="VRH506" s="755"/>
      <c r="VRI506" s="755"/>
      <c r="VRJ506" s="755"/>
      <c r="VRK506" s="755"/>
      <c r="VRL506" s="755"/>
      <c r="VRM506" s="755"/>
      <c r="VRN506" s="755"/>
      <c r="VRO506" s="755"/>
      <c r="VRP506" s="755"/>
      <c r="VRQ506" s="755"/>
      <c r="VRR506" s="755"/>
      <c r="VRS506" s="755"/>
      <c r="VRT506" s="755"/>
      <c r="VRU506" s="755"/>
      <c r="VRV506" s="755"/>
      <c r="VRW506" s="755"/>
      <c r="VRX506" s="755"/>
      <c r="VRY506" s="755"/>
      <c r="VRZ506" s="755"/>
      <c r="VSA506" s="755"/>
      <c r="VSB506" s="755"/>
      <c r="VSC506" s="755"/>
      <c r="VSD506" s="755"/>
      <c r="VSE506" s="755"/>
      <c r="VSF506" s="755"/>
      <c r="VSG506" s="755"/>
      <c r="VSH506" s="755"/>
      <c r="VSI506" s="755"/>
      <c r="VSJ506" s="755"/>
      <c r="VSK506" s="755"/>
      <c r="VSL506" s="755"/>
      <c r="VSM506" s="755"/>
      <c r="VSN506" s="755"/>
      <c r="VSO506" s="755"/>
      <c r="VSP506" s="755"/>
      <c r="VSQ506" s="755"/>
      <c r="VSR506" s="755"/>
      <c r="VSS506" s="755"/>
      <c r="VST506" s="755"/>
      <c r="VSU506" s="755"/>
      <c r="VSV506" s="755"/>
      <c r="VSW506" s="755"/>
      <c r="VSX506" s="755"/>
      <c r="VSY506" s="755"/>
      <c r="VSZ506" s="755"/>
      <c r="VTA506" s="755"/>
      <c r="VTB506" s="755"/>
      <c r="VTC506" s="755"/>
      <c r="VTD506" s="755"/>
      <c r="VTE506" s="755"/>
      <c r="VTF506" s="755"/>
      <c r="VTG506" s="755"/>
      <c r="VTH506" s="755"/>
      <c r="VTI506" s="755"/>
      <c r="VTJ506" s="755"/>
      <c r="VTK506" s="755"/>
      <c r="VTL506" s="755"/>
      <c r="VTM506" s="755"/>
      <c r="VTN506" s="755"/>
      <c r="VTO506" s="755"/>
      <c r="VTP506" s="755"/>
      <c r="VTQ506" s="755"/>
      <c r="VTR506" s="755"/>
      <c r="VTS506" s="755"/>
      <c r="VTT506" s="755"/>
      <c r="VTU506" s="755"/>
      <c r="VTV506" s="755"/>
      <c r="VTW506" s="755"/>
      <c r="VTX506" s="755"/>
      <c r="VTY506" s="755"/>
      <c r="VTZ506" s="755"/>
      <c r="VUA506" s="755"/>
      <c r="VUB506" s="755"/>
      <c r="VUC506" s="755"/>
      <c r="VUD506" s="755"/>
      <c r="VUE506" s="755"/>
      <c r="VUF506" s="755"/>
      <c r="VUG506" s="755"/>
      <c r="VUH506" s="755"/>
      <c r="VUI506" s="755"/>
      <c r="VUJ506" s="755"/>
      <c r="VUK506" s="755"/>
      <c r="VUL506" s="755"/>
      <c r="VUM506" s="755"/>
      <c r="VUN506" s="755"/>
      <c r="VUO506" s="755"/>
      <c r="VUP506" s="755"/>
      <c r="VUQ506" s="755"/>
      <c r="VUR506" s="755"/>
      <c r="VUS506" s="755"/>
      <c r="VUT506" s="755"/>
      <c r="VUU506" s="755"/>
      <c r="VUV506" s="755"/>
      <c r="VUW506" s="755"/>
      <c r="VUX506" s="755"/>
      <c r="VUY506" s="755"/>
      <c r="VUZ506" s="755"/>
      <c r="VVA506" s="755"/>
      <c r="VVB506" s="755"/>
      <c r="VVC506" s="755"/>
      <c r="VVD506" s="755"/>
      <c r="VVE506" s="755"/>
      <c r="VVF506" s="755"/>
      <c r="VVG506" s="755"/>
      <c r="VVH506" s="755"/>
      <c r="VVI506" s="755"/>
      <c r="VVJ506" s="755"/>
      <c r="VVK506" s="755"/>
      <c r="VVL506" s="755"/>
      <c r="VVM506" s="755"/>
      <c r="VVN506" s="755"/>
      <c r="VVO506" s="755"/>
      <c r="VVP506" s="755"/>
      <c r="VVQ506" s="755"/>
      <c r="VVR506" s="755"/>
      <c r="VVS506" s="755"/>
      <c r="VVT506" s="755"/>
      <c r="VVU506" s="755"/>
      <c r="VVV506" s="755"/>
      <c r="VVW506" s="755"/>
      <c r="VVX506" s="755"/>
      <c r="VVY506" s="755"/>
      <c r="VVZ506" s="755"/>
      <c r="VWA506" s="755"/>
      <c r="VWB506" s="755"/>
      <c r="VWC506" s="755"/>
      <c r="VWD506" s="755"/>
      <c r="VWE506" s="755"/>
      <c r="VWF506" s="755"/>
      <c r="VWG506" s="755"/>
      <c r="VWH506" s="755"/>
      <c r="VWI506" s="755"/>
      <c r="VWJ506" s="755"/>
      <c r="VWK506" s="755"/>
      <c r="VWL506" s="755"/>
      <c r="VWM506" s="755"/>
      <c r="VWN506" s="755"/>
      <c r="VWO506" s="755"/>
      <c r="VWP506" s="755"/>
      <c r="VWQ506" s="755"/>
      <c r="VWR506" s="755"/>
      <c r="VWS506" s="755"/>
      <c r="VWT506" s="755"/>
      <c r="VWU506" s="755"/>
      <c r="VWV506" s="755"/>
      <c r="VWW506" s="755"/>
      <c r="VWX506" s="755"/>
      <c r="VWY506" s="755"/>
      <c r="VWZ506" s="755"/>
      <c r="VXA506" s="755"/>
      <c r="VXB506" s="755"/>
      <c r="VXC506" s="755"/>
      <c r="VXD506" s="755"/>
      <c r="VXE506" s="755"/>
      <c r="VXF506" s="755"/>
      <c r="VXG506" s="755"/>
      <c r="VXH506" s="755"/>
      <c r="VXI506" s="755"/>
      <c r="VXJ506" s="755"/>
      <c r="VXK506" s="755"/>
      <c r="VXL506" s="755"/>
      <c r="VXM506" s="755"/>
      <c r="VXN506" s="755"/>
      <c r="VXO506" s="755"/>
      <c r="VXP506" s="755"/>
      <c r="VXQ506" s="755"/>
      <c r="VXR506" s="755"/>
      <c r="VXS506" s="755"/>
      <c r="VXT506" s="755"/>
      <c r="VXU506" s="755"/>
      <c r="VXV506" s="755"/>
      <c r="VXW506" s="755"/>
      <c r="VXX506" s="755"/>
      <c r="VXY506" s="755"/>
      <c r="VXZ506" s="755"/>
      <c r="VYA506" s="755"/>
      <c r="VYB506" s="755"/>
      <c r="VYC506" s="755"/>
      <c r="VYD506" s="755"/>
      <c r="VYE506" s="755"/>
      <c r="VYF506" s="755"/>
      <c r="VYG506" s="755"/>
      <c r="VYH506" s="755"/>
      <c r="VYI506" s="755"/>
      <c r="VYJ506" s="755"/>
      <c r="VYK506" s="755"/>
      <c r="VYL506" s="755"/>
      <c r="VYM506" s="755"/>
      <c r="VYN506" s="755"/>
      <c r="VYO506" s="755"/>
      <c r="VYP506" s="755"/>
      <c r="VYQ506" s="755"/>
      <c r="VYR506" s="755"/>
      <c r="VYS506" s="755"/>
      <c r="VYT506" s="755"/>
      <c r="VYU506" s="755"/>
      <c r="VYV506" s="755"/>
      <c r="VYW506" s="755"/>
      <c r="VYX506" s="755"/>
      <c r="VYY506" s="755"/>
      <c r="VYZ506" s="755"/>
      <c r="VZA506" s="755"/>
      <c r="VZB506" s="755"/>
      <c r="VZC506" s="755"/>
      <c r="VZD506" s="755"/>
      <c r="VZE506" s="755"/>
      <c r="VZF506" s="755"/>
      <c r="VZG506" s="755"/>
      <c r="VZH506" s="755"/>
      <c r="VZI506" s="755"/>
      <c r="VZJ506" s="755"/>
      <c r="VZK506" s="755"/>
      <c r="VZL506" s="755"/>
      <c r="VZM506" s="755"/>
      <c r="VZN506" s="755"/>
      <c r="VZO506" s="755"/>
      <c r="VZP506" s="755"/>
      <c r="VZQ506" s="755"/>
      <c r="VZR506" s="755"/>
      <c r="VZS506" s="755"/>
      <c r="VZT506" s="755"/>
      <c r="VZU506" s="755"/>
      <c r="VZV506" s="755"/>
      <c r="VZW506" s="755"/>
      <c r="VZX506" s="755"/>
      <c r="VZY506" s="755"/>
      <c r="VZZ506" s="755"/>
      <c r="WAA506" s="755"/>
      <c r="WAB506" s="755"/>
      <c r="WAC506" s="755"/>
      <c r="WAD506" s="755"/>
      <c r="WAE506" s="755"/>
      <c r="WAF506" s="755"/>
      <c r="WAG506" s="755"/>
      <c r="WAH506" s="755"/>
      <c r="WAI506" s="755"/>
      <c r="WAJ506" s="755"/>
      <c r="WAK506" s="755"/>
      <c r="WAL506" s="755"/>
      <c r="WAM506" s="755"/>
      <c r="WAN506" s="755"/>
      <c r="WAO506" s="755"/>
      <c r="WAP506" s="755"/>
      <c r="WAQ506" s="755"/>
      <c r="WAR506" s="755"/>
      <c r="WAS506" s="755"/>
      <c r="WAT506" s="755"/>
      <c r="WAU506" s="755"/>
      <c r="WAV506" s="755"/>
      <c r="WAW506" s="755"/>
      <c r="WAX506" s="755"/>
      <c r="WAY506" s="755"/>
      <c r="WAZ506" s="755"/>
      <c r="WBA506" s="755"/>
      <c r="WBB506" s="755"/>
      <c r="WBC506" s="755"/>
      <c r="WBD506" s="755"/>
      <c r="WBE506" s="755"/>
      <c r="WBF506" s="755"/>
      <c r="WBG506" s="755"/>
      <c r="WBH506" s="755"/>
      <c r="WBI506" s="755"/>
      <c r="WBJ506" s="755"/>
      <c r="WBK506" s="755"/>
      <c r="WBL506" s="755"/>
      <c r="WBM506" s="755"/>
      <c r="WBN506" s="755"/>
      <c r="WBO506" s="755"/>
      <c r="WBP506" s="755"/>
      <c r="WBQ506" s="755"/>
      <c r="WBR506" s="755"/>
      <c r="WBS506" s="755"/>
      <c r="WBT506" s="755"/>
      <c r="WBU506" s="755"/>
      <c r="WBV506" s="755"/>
      <c r="WBW506" s="755"/>
      <c r="WBX506" s="755"/>
      <c r="WBY506" s="755"/>
      <c r="WBZ506" s="755"/>
      <c r="WCA506" s="755"/>
      <c r="WCB506" s="755"/>
      <c r="WCC506" s="755"/>
      <c r="WCD506" s="755"/>
      <c r="WCE506" s="755"/>
      <c r="WCF506" s="755"/>
      <c r="WCG506" s="755"/>
      <c r="WCH506" s="755"/>
      <c r="WCI506" s="755"/>
      <c r="WCJ506" s="755"/>
      <c r="WCK506" s="755"/>
      <c r="WCL506" s="755"/>
      <c r="WCM506" s="755"/>
      <c r="WCN506" s="755"/>
      <c r="WCO506" s="755"/>
      <c r="WCP506" s="755"/>
      <c r="WCQ506" s="755"/>
      <c r="WCR506" s="755"/>
      <c r="WCS506" s="755"/>
      <c r="WCT506" s="755"/>
      <c r="WCU506" s="755"/>
      <c r="WCV506" s="755"/>
      <c r="WCW506" s="755"/>
      <c r="WCX506" s="755"/>
      <c r="WCY506" s="755"/>
      <c r="WCZ506" s="755"/>
      <c r="WDA506" s="755"/>
      <c r="WDB506" s="755"/>
      <c r="WDC506" s="755"/>
      <c r="WDD506" s="755"/>
      <c r="WDE506" s="755"/>
      <c r="WDF506" s="755"/>
      <c r="WDG506" s="755"/>
      <c r="WDH506" s="755"/>
      <c r="WDI506" s="755"/>
      <c r="WDJ506" s="755"/>
      <c r="WDK506" s="755"/>
      <c r="WDL506" s="755"/>
      <c r="WDM506" s="755"/>
      <c r="WDN506" s="755"/>
      <c r="WDO506" s="755"/>
      <c r="WDP506" s="755"/>
      <c r="WDQ506" s="755"/>
      <c r="WDR506" s="755"/>
      <c r="WDS506" s="755"/>
      <c r="WDT506" s="755"/>
      <c r="WDU506" s="755"/>
      <c r="WDV506" s="755"/>
      <c r="WDW506" s="755"/>
      <c r="WDX506" s="755"/>
      <c r="WDY506" s="755"/>
      <c r="WDZ506" s="755"/>
      <c r="WEA506" s="755"/>
      <c r="WEB506" s="755"/>
      <c r="WEC506" s="755"/>
      <c r="WED506" s="755"/>
      <c r="WEE506" s="755"/>
      <c r="WEF506" s="755"/>
      <c r="WEG506" s="755"/>
      <c r="WEH506" s="755"/>
      <c r="WEI506" s="755"/>
      <c r="WEJ506" s="755"/>
      <c r="WEK506" s="755"/>
      <c r="WEL506" s="755"/>
      <c r="WEM506" s="755"/>
      <c r="WEN506" s="755"/>
      <c r="WEO506" s="755"/>
      <c r="WEP506" s="755"/>
      <c r="WEQ506" s="755"/>
      <c r="WER506" s="755"/>
      <c r="WES506" s="755"/>
      <c r="WET506" s="755"/>
      <c r="WEU506" s="755"/>
      <c r="WEV506" s="755"/>
      <c r="WEW506" s="755"/>
      <c r="WEX506" s="755"/>
      <c r="WEY506" s="755"/>
      <c r="WEZ506" s="755"/>
      <c r="WFA506" s="755"/>
      <c r="WFB506" s="755"/>
      <c r="WFC506" s="755"/>
      <c r="WFD506" s="755"/>
      <c r="WFE506" s="755"/>
      <c r="WFF506" s="755"/>
      <c r="WFG506" s="755"/>
      <c r="WFH506" s="755"/>
      <c r="WFI506" s="755"/>
      <c r="WFJ506" s="755"/>
      <c r="WFK506" s="755"/>
      <c r="WFL506" s="755"/>
      <c r="WFM506" s="755"/>
      <c r="WFN506" s="755"/>
      <c r="WFO506" s="755"/>
      <c r="WFP506" s="755"/>
      <c r="WFQ506" s="755"/>
      <c r="WFR506" s="755"/>
      <c r="WFS506" s="755"/>
      <c r="WFT506" s="755"/>
      <c r="WFU506" s="755"/>
      <c r="WFV506" s="755"/>
      <c r="WFW506" s="755"/>
      <c r="WFX506" s="755"/>
      <c r="WFY506" s="755"/>
      <c r="WFZ506" s="755"/>
      <c r="WGA506" s="755"/>
      <c r="WGB506" s="755"/>
      <c r="WGC506" s="755"/>
      <c r="WGD506" s="755"/>
      <c r="WGE506" s="755"/>
      <c r="WGF506" s="755"/>
      <c r="WGG506" s="755"/>
      <c r="WGH506" s="755"/>
      <c r="WGI506" s="755"/>
      <c r="WGJ506" s="755"/>
      <c r="WGK506" s="755"/>
      <c r="WGL506" s="755"/>
      <c r="WGM506" s="755"/>
      <c r="WGN506" s="755"/>
      <c r="WGO506" s="755"/>
      <c r="WGP506" s="755"/>
      <c r="WGQ506" s="755"/>
      <c r="WGR506" s="755"/>
      <c r="WGS506" s="755"/>
      <c r="WGT506" s="755"/>
      <c r="WGU506" s="755"/>
      <c r="WGV506" s="755"/>
      <c r="WGW506" s="755"/>
      <c r="WGX506" s="755"/>
      <c r="WGY506" s="755"/>
      <c r="WGZ506" s="755"/>
      <c r="WHA506" s="755"/>
      <c r="WHB506" s="755"/>
      <c r="WHC506" s="755"/>
      <c r="WHD506" s="755"/>
      <c r="WHE506" s="755"/>
      <c r="WHF506" s="755"/>
      <c r="WHG506" s="755"/>
      <c r="WHH506" s="755"/>
      <c r="WHI506" s="755"/>
      <c r="WHJ506" s="755"/>
      <c r="WHK506" s="755"/>
      <c r="WHL506" s="755"/>
      <c r="WHM506" s="755"/>
      <c r="WHN506" s="755"/>
      <c r="WHO506" s="755"/>
      <c r="WHP506" s="755"/>
      <c r="WHQ506" s="755"/>
      <c r="WHR506" s="755"/>
      <c r="WHS506" s="755"/>
      <c r="WHT506" s="755"/>
      <c r="WHU506" s="755"/>
      <c r="WHV506" s="755"/>
      <c r="WHW506" s="755"/>
      <c r="WHX506" s="755"/>
      <c r="WHY506" s="755"/>
      <c r="WHZ506" s="755"/>
      <c r="WIA506" s="755"/>
      <c r="WIB506" s="755"/>
      <c r="WIC506" s="755"/>
      <c r="WID506" s="755"/>
      <c r="WIE506" s="755"/>
      <c r="WIF506" s="755"/>
      <c r="WIG506" s="755"/>
      <c r="WIH506" s="755"/>
      <c r="WII506" s="755"/>
      <c r="WIJ506" s="755"/>
      <c r="WIK506" s="755"/>
      <c r="WIL506" s="755"/>
      <c r="WIM506" s="755"/>
      <c r="WIN506" s="755"/>
      <c r="WIO506" s="755"/>
      <c r="WIP506" s="755"/>
      <c r="WIQ506" s="755"/>
      <c r="WIR506" s="755"/>
      <c r="WIS506" s="755"/>
      <c r="WIT506" s="755"/>
      <c r="WIU506" s="755"/>
      <c r="WIV506" s="755"/>
      <c r="WIW506" s="755"/>
      <c r="WIX506" s="755"/>
      <c r="WIY506" s="755"/>
      <c r="WIZ506" s="755"/>
      <c r="WJA506" s="755"/>
      <c r="WJB506" s="755"/>
      <c r="WJC506" s="755"/>
      <c r="WJD506" s="755"/>
      <c r="WJE506" s="755"/>
      <c r="WJF506" s="755"/>
      <c r="WJG506" s="755"/>
      <c r="WJH506" s="755"/>
      <c r="WJI506" s="755"/>
      <c r="WJJ506" s="755"/>
      <c r="WJK506" s="755"/>
      <c r="WJL506" s="755"/>
      <c r="WJM506" s="755"/>
      <c r="WJN506" s="755"/>
      <c r="WJO506" s="755"/>
      <c r="WJP506" s="755"/>
      <c r="WJQ506" s="755"/>
      <c r="WJR506" s="755"/>
      <c r="WJS506" s="755"/>
      <c r="WJT506" s="755"/>
      <c r="WJU506" s="755"/>
      <c r="WJV506" s="755"/>
      <c r="WJW506" s="755"/>
      <c r="WJX506" s="755"/>
      <c r="WJY506" s="755"/>
      <c r="WJZ506" s="755"/>
      <c r="WKA506" s="755"/>
      <c r="WKB506" s="755"/>
      <c r="WKC506" s="755"/>
      <c r="WKD506" s="755"/>
      <c r="WKE506" s="755"/>
      <c r="WKF506" s="755"/>
      <c r="WKG506" s="755"/>
      <c r="WKH506" s="755"/>
      <c r="WKI506" s="755"/>
      <c r="WKJ506" s="755"/>
      <c r="WKK506" s="755"/>
      <c r="WKL506" s="755"/>
      <c r="WKM506" s="755"/>
      <c r="WKN506" s="755"/>
      <c r="WKO506" s="755"/>
      <c r="WKP506" s="755"/>
      <c r="WKQ506" s="755"/>
      <c r="WKR506" s="755"/>
      <c r="WKS506" s="755"/>
      <c r="WKT506" s="755"/>
      <c r="WKU506" s="755"/>
      <c r="WKV506" s="755"/>
      <c r="WKW506" s="755"/>
      <c r="WKX506" s="755"/>
      <c r="WKY506" s="755"/>
      <c r="WKZ506" s="755"/>
      <c r="WLA506" s="755"/>
      <c r="WLB506" s="755"/>
      <c r="WLC506" s="755"/>
      <c r="WLD506" s="755"/>
      <c r="WLE506" s="755"/>
      <c r="WLF506" s="755"/>
      <c r="WLG506" s="755"/>
      <c r="WLH506" s="755"/>
      <c r="WLI506" s="755"/>
      <c r="WLJ506" s="755"/>
      <c r="WLK506" s="755"/>
      <c r="WLL506" s="755"/>
      <c r="WLM506" s="755"/>
      <c r="WLN506" s="755"/>
      <c r="WLO506" s="755"/>
      <c r="WLP506" s="755"/>
      <c r="WLQ506" s="755"/>
      <c r="WLR506" s="755"/>
      <c r="WLS506" s="755"/>
      <c r="WLT506" s="755"/>
      <c r="WLU506" s="755"/>
      <c r="WLV506" s="755"/>
      <c r="WLW506" s="755"/>
      <c r="WLX506" s="755"/>
      <c r="WLY506" s="755"/>
      <c r="WLZ506" s="755"/>
      <c r="WMA506" s="755"/>
      <c r="WMB506" s="755"/>
      <c r="WMC506" s="755"/>
      <c r="WMD506" s="755"/>
      <c r="WME506" s="755"/>
      <c r="WMF506" s="755"/>
      <c r="WMG506" s="755"/>
      <c r="WMH506" s="755"/>
      <c r="WMI506" s="755"/>
      <c r="WMJ506" s="755"/>
      <c r="WMK506" s="755"/>
      <c r="WML506" s="755"/>
      <c r="WMM506" s="755"/>
      <c r="WMN506" s="755"/>
      <c r="WMO506" s="755"/>
      <c r="WMP506" s="755"/>
      <c r="WMQ506" s="755"/>
      <c r="WMR506" s="755"/>
      <c r="WMS506" s="755"/>
      <c r="WMT506" s="755"/>
      <c r="WMU506" s="755"/>
      <c r="WMV506" s="755"/>
      <c r="WMW506" s="755"/>
      <c r="WMX506" s="755"/>
      <c r="WMY506" s="755"/>
      <c r="WMZ506" s="755"/>
      <c r="WNA506" s="755"/>
      <c r="WNB506" s="755"/>
      <c r="WNC506" s="755"/>
      <c r="WND506" s="755"/>
      <c r="WNE506" s="755"/>
      <c r="WNF506" s="755"/>
      <c r="WNG506" s="755"/>
      <c r="WNH506" s="755"/>
      <c r="WNI506" s="755"/>
      <c r="WNJ506" s="755"/>
      <c r="WNK506" s="755"/>
      <c r="WNL506" s="755"/>
      <c r="WNM506" s="755"/>
      <c r="WNN506" s="755"/>
      <c r="WNO506" s="755"/>
      <c r="WNP506" s="755"/>
      <c r="WNQ506" s="755"/>
      <c r="WNR506" s="755"/>
      <c r="WNS506" s="755"/>
      <c r="WNT506" s="755"/>
      <c r="WNU506" s="755"/>
      <c r="WNV506" s="755"/>
      <c r="WNW506" s="755"/>
      <c r="WNX506" s="755"/>
      <c r="WNY506" s="755"/>
      <c r="WNZ506" s="755"/>
      <c r="WOA506" s="755"/>
      <c r="WOB506" s="755"/>
      <c r="WOC506" s="755"/>
      <c r="WOD506" s="755"/>
      <c r="WOE506" s="755"/>
      <c r="WOF506" s="755"/>
      <c r="WOG506" s="755"/>
      <c r="WOH506" s="755"/>
      <c r="WOI506" s="755"/>
      <c r="WOJ506" s="755"/>
      <c r="WOK506" s="755"/>
      <c r="WOL506" s="755"/>
      <c r="WOM506" s="755"/>
      <c r="WON506" s="755"/>
      <c r="WOO506" s="755"/>
      <c r="WOP506" s="755"/>
      <c r="WOQ506" s="755"/>
      <c r="WOR506" s="755"/>
      <c r="WOS506" s="755"/>
      <c r="WOT506" s="755"/>
      <c r="WOU506" s="755"/>
      <c r="WOV506" s="755"/>
      <c r="WOW506" s="755"/>
      <c r="WOX506" s="755"/>
      <c r="WOY506" s="755"/>
      <c r="WOZ506" s="755"/>
      <c r="WPA506" s="755"/>
      <c r="WPB506" s="755"/>
      <c r="WPC506" s="755"/>
      <c r="WPD506" s="755"/>
      <c r="WPE506" s="755"/>
      <c r="WPF506" s="755"/>
      <c r="WPG506" s="755"/>
      <c r="WPH506" s="755"/>
      <c r="WPI506" s="755"/>
      <c r="WPJ506" s="755"/>
      <c r="WPK506" s="755"/>
      <c r="WPL506" s="755"/>
      <c r="WPM506" s="755"/>
      <c r="WPN506" s="755"/>
      <c r="WPO506" s="755"/>
      <c r="WPP506" s="755"/>
      <c r="WPQ506" s="755"/>
      <c r="WPR506" s="755"/>
      <c r="WPS506" s="755"/>
      <c r="WPT506" s="755"/>
      <c r="WPU506" s="755"/>
      <c r="WPV506" s="755"/>
      <c r="WPW506" s="755"/>
      <c r="WPX506" s="755"/>
      <c r="WPY506" s="755"/>
      <c r="WPZ506" s="755"/>
      <c r="WQA506" s="755"/>
      <c r="WQB506" s="755"/>
      <c r="WQC506" s="755"/>
      <c r="WQD506" s="755"/>
      <c r="WQE506" s="755"/>
      <c r="WQF506" s="755"/>
      <c r="WQG506" s="755"/>
      <c r="WQH506" s="755"/>
      <c r="WQI506" s="755"/>
      <c r="WQJ506" s="755"/>
      <c r="WQK506" s="755"/>
      <c r="WQL506" s="755"/>
      <c r="WQM506" s="755"/>
      <c r="WQN506" s="755"/>
      <c r="WQO506" s="755"/>
      <c r="WQP506" s="755"/>
      <c r="WQQ506" s="755"/>
      <c r="WQR506" s="755"/>
      <c r="WQS506" s="755"/>
      <c r="WQT506" s="755"/>
      <c r="WQU506" s="755"/>
      <c r="WQV506" s="755"/>
      <c r="WQW506" s="755"/>
      <c r="WQX506" s="755"/>
      <c r="WQY506" s="755"/>
      <c r="WQZ506" s="755"/>
      <c r="WRA506" s="755"/>
      <c r="WRB506" s="755"/>
      <c r="WRC506" s="755"/>
      <c r="WRD506" s="755"/>
      <c r="WRE506" s="755"/>
      <c r="WRF506" s="755"/>
      <c r="WRG506" s="755"/>
      <c r="WRH506" s="755"/>
      <c r="WRI506" s="755"/>
      <c r="WRJ506" s="755"/>
      <c r="WRK506" s="755"/>
      <c r="WRL506" s="755"/>
      <c r="WRM506" s="755"/>
      <c r="WRN506" s="755"/>
      <c r="WRO506" s="755"/>
      <c r="WRP506" s="755"/>
      <c r="WRQ506" s="755"/>
      <c r="WRR506" s="755"/>
      <c r="WRS506" s="755"/>
      <c r="WRT506" s="755"/>
      <c r="WRU506" s="755"/>
      <c r="WRV506" s="755"/>
      <c r="WRW506" s="755"/>
      <c r="WRX506" s="755"/>
      <c r="WRY506" s="755"/>
      <c r="WRZ506" s="755"/>
      <c r="WSA506" s="755"/>
      <c r="WSB506" s="755"/>
      <c r="WSC506" s="755"/>
      <c r="WSD506" s="755"/>
      <c r="WSE506" s="755"/>
      <c r="WSF506" s="755"/>
      <c r="WSG506" s="755"/>
      <c r="WSH506" s="755"/>
      <c r="WSI506" s="755"/>
      <c r="WSJ506" s="755"/>
      <c r="WSK506" s="755"/>
      <c r="WSL506" s="755"/>
      <c r="WSM506" s="755"/>
      <c r="WSN506" s="755"/>
      <c r="WSO506" s="755"/>
      <c r="WSP506" s="755"/>
      <c r="WSQ506" s="755"/>
      <c r="WSR506" s="755"/>
      <c r="WSS506" s="755"/>
      <c r="WST506" s="755"/>
      <c r="WSU506" s="755"/>
      <c r="WSV506" s="755"/>
      <c r="WSW506" s="755"/>
      <c r="WSX506" s="755"/>
      <c r="WSY506" s="755"/>
      <c r="WSZ506" s="755"/>
      <c r="WTA506" s="755"/>
      <c r="WTB506" s="755"/>
      <c r="WTC506" s="755"/>
      <c r="WTD506" s="755"/>
      <c r="WTE506" s="755"/>
      <c r="WTF506" s="755"/>
      <c r="WTG506" s="755"/>
      <c r="WTH506" s="755"/>
      <c r="WTI506" s="755"/>
      <c r="WTJ506" s="755"/>
      <c r="WTK506" s="755"/>
      <c r="WTL506" s="755"/>
      <c r="WTM506" s="755"/>
      <c r="WTN506" s="755"/>
      <c r="WTO506" s="755"/>
      <c r="WTP506" s="755"/>
      <c r="WTQ506" s="755"/>
      <c r="WTR506" s="755"/>
      <c r="WTS506" s="755"/>
      <c r="WTT506" s="755"/>
      <c r="WTU506" s="755"/>
      <c r="WTV506" s="755"/>
      <c r="WTW506" s="755"/>
      <c r="WTX506" s="755"/>
      <c r="WTY506" s="755"/>
      <c r="WTZ506" s="755"/>
      <c r="WUA506" s="755"/>
      <c r="WUB506" s="755"/>
      <c r="WUC506" s="755"/>
      <c r="WUD506" s="755"/>
      <c r="WUE506" s="755"/>
      <c r="WUF506" s="755"/>
      <c r="WUG506" s="755"/>
      <c r="WUH506" s="755"/>
      <c r="WUI506" s="755"/>
      <c r="WUJ506" s="755"/>
      <c r="WUK506" s="755"/>
      <c r="WUL506" s="755"/>
      <c r="WUM506" s="755"/>
      <c r="WUN506" s="755"/>
      <c r="WUO506" s="755"/>
      <c r="WUP506" s="755"/>
      <c r="WUQ506" s="755"/>
      <c r="WUR506" s="755"/>
      <c r="WUS506" s="755"/>
      <c r="WUT506" s="755"/>
      <c r="WUU506" s="755"/>
      <c r="WUV506" s="755"/>
      <c r="WUW506" s="755"/>
      <c r="WUX506" s="755"/>
      <c r="WUY506" s="755"/>
      <c r="WUZ506" s="755"/>
      <c r="WVA506" s="755"/>
      <c r="WVB506" s="755"/>
      <c r="WVC506" s="755"/>
      <c r="WVD506" s="755"/>
      <c r="WVE506" s="755"/>
      <c r="WVF506" s="755"/>
      <c r="WVG506" s="755"/>
      <c r="WVH506" s="755"/>
      <c r="WVI506" s="755"/>
      <c r="WVJ506" s="755"/>
      <c r="WVK506" s="755"/>
      <c r="WVL506" s="755"/>
      <c r="WVM506" s="755"/>
      <c r="WVN506" s="755"/>
      <c r="WVO506" s="755"/>
      <c r="WVP506" s="755"/>
      <c r="WVQ506" s="755"/>
      <c r="WVR506" s="755"/>
      <c r="WVS506" s="755"/>
      <c r="WVT506" s="755"/>
      <c r="WVU506" s="755"/>
      <c r="WVV506" s="755"/>
      <c r="WVW506" s="755"/>
      <c r="WVX506" s="755"/>
      <c r="WVY506" s="755"/>
      <c r="WVZ506" s="755"/>
      <c r="WWA506" s="755"/>
      <c r="WWB506" s="755"/>
      <c r="WWC506" s="755"/>
      <c r="WWD506" s="755"/>
      <c r="WWE506" s="755"/>
      <c r="WWF506" s="755"/>
      <c r="WWG506" s="755"/>
      <c r="WWH506" s="755"/>
      <c r="WWI506" s="755"/>
      <c r="WWJ506" s="755"/>
      <c r="WWK506" s="755"/>
      <c r="WWL506" s="755"/>
      <c r="WWM506" s="755"/>
      <c r="WWN506" s="755"/>
      <c r="WWO506" s="755"/>
      <c r="WWP506" s="755"/>
      <c r="WWQ506" s="755"/>
      <c r="WWR506" s="755"/>
      <c r="WWS506" s="755"/>
      <c r="WWT506" s="755"/>
      <c r="WWU506" s="755"/>
      <c r="WWV506" s="755"/>
      <c r="WWW506" s="755"/>
      <c r="WWX506" s="755"/>
      <c r="WWY506" s="755"/>
      <c r="WWZ506" s="755"/>
      <c r="WXA506" s="755"/>
      <c r="WXB506" s="755"/>
      <c r="WXC506" s="755"/>
      <c r="WXD506" s="755"/>
      <c r="WXE506" s="755"/>
      <c r="WXF506" s="755"/>
      <c r="WXG506" s="755"/>
      <c r="WXH506" s="755"/>
      <c r="WXI506" s="755"/>
      <c r="WXJ506" s="755"/>
      <c r="WXK506" s="755"/>
      <c r="WXL506" s="755"/>
      <c r="WXM506" s="755"/>
      <c r="WXN506" s="755"/>
      <c r="WXO506" s="755"/>
      <c r="WXP506" s="755"/>
      <c r="WXQ506" s="755"/>
      <c r="WXR506" s="755"/>
      <c r="WXS506" s="755"/>
      <c r="WXT506" s="755"/>
      <c r="WXU506" s="755"/>
      <c r="WXV506" s="755"/>
      <c r="WXW506" s="755"/>
      <c r="WXX506" s="755"/>
      <c r="WXY506" s="755"/>
      <c r="WXZ506" s="755"/>
      <c r="WYA506" s="755"/>
      <c r="WYB506" s="755"/>
      <c r="WYC506" s="755"/>
      <c r="WYD506" s="755"/>
      <c r="WYE506" s="755"/>
      <c r="WYF506" s="755"/>
      <c r="WYG506" s="755"/>
      <c r="WYH506" s="755"/>
      <c r="WYI506" s="755"/>
      <c r="WYJ506" s="755"/>
      <c r="WYK506" s="755"/>
      <c r="WYL506" s="755"/>
      <c r="WYM506" s="755"/>
      <c r="WYN506" s="755"/>
      <c r="WYO506" s="755"/>
      <c r="WYP506" s="755"/>
      <c r="WYQ506" s="755"/>
      <c r="WYR506" s="755"/>
      <c r="WYS506" s="755"/>
      <c r="WYT506" s="755"/>
      <c r="WYU506" s="755"/>
      <c r="WYV506" s="755"/>
      <c r="WYW506" s="755"/>
      <c r="WYX506" s="755"/>
      <c r="WYY506" s="755"/>
      <c r="WYZ506" s="755"/>
      <c r="WZA506" s="755"/>
      <c r="WZB506" s="755"/>
      <c r="WZC506" s="755"/>
      <c r="WZD506" s="755"/>
      <c r="WZE506" s="755"/>
      <c r="WZF506" s="755"/>
      <c r="WZG506" s="755"/>
      <c r="WZH506" s="755"/>
      <c r="WZI506" s="755"/>
      <c r="WZJ506" s="755"/>
      <c r="WZK506" s="755"/>
      <c r="WZL506" s="755"/>
      <c r="WZM506" s="755"/>
      <c r="WZN506" s="755"/>
      <c r="WZO506" s="755"/>
      <c r="WZP506" s="755"/>
      <c r="WZQ506" s="755"/>
      <c r="WZR506" s="755"/>
      <c r="WZS506" s="755"/>
      <c r="WZT506" s="755"/>
      <c r="WZU506" s="755"/>
      <c r="WZV506" s="755"/>
      <c r="WZW506" s="755"/>
      <c r="WZX506" s="755"/>
      <c r="WZY506" s="755"/>
      <c r="WZZ506" s="755"/>
      <c r="XAA506" s="755"/>
      <c r="XAB506" s="755"/>
      <c r="XAC506" s="755"/>
      <c r="XAD506" s="755"/>
      <c r="XAE506" s="755"/>
      <c r="XAF506" s="755"/>
      <c r="XAG506" s="755"/>
      <c r="XAH506" s="755"/>
      <c r="XAI506" s="755"/>
      <c r="XAJ506" s="755"/>
      <c r="XAK506" s="755"/>
      <c r="XAL506" s="755"/>
      <c r="XAM506" s="755"/>
      <c r="XAN506" s="755"/>
      <c r="XAO506" s="755"/>
      <c r="XAP506" s="755"/>
      <c r="XAQ506" s="755"/>
      <c r="XAR506" s="755"/>
      <c r="XAS506" s="755"/>
      <c r="XAT506" s="755"/>
      <c r="XAU506" s="755"/>
      <c r="XAV506" s="755"/>
      <c r="XAW506" s="755"/>
      <c r="XAX506" s="755"/>
      <c r="XAY506" s="755"/>
      <c r="XAZ506" s="755"/>
      <c r="XBA506" s="755"/>
      <c r="XBB506" s="755"/>
      <c r="XBC506" s="755"/>
      <c r="XBD506" s="755"/>
      <c r="XBE506" s="755"/>
      <c r="XBF506" s="755"/>
      <c r="XBG506" s="755"/>
      <c r="XBH506" s="755"/>
      <c r="XBI506" s="755"/>
      <c r="XBJ506" s="755"/>
      <c r="XBK506" s="755"/>
      <c r="XBL506" s="755"/>
      <c r="XBM506" s="755"/>
      <c r="XBN506" s="755"/>
      <c r="XBO506" s="755"/>
      <c r="XBP506" s="755"/>
      <c r="XBQ506" s="755"/>
      <c r="XBR506" s="755"/>
      <c r="XBS506" s="755"/>
      <c r="XBT506" s="755"/>
      <c r="XBU506" s="755"/>
      <c r="XBV506" s="755"/>
      <c r="XBW506" s="755"/>
      <c r="XBX506" s="755"/>
      <c r="XBY506" s="755"/>
      <c r="XBZ506" s="755"/>
      <c r="XCA506" s="755"/>
      <c r="XCB506" s="755"/>
      <c r="XCC506" s="755"/>
      <c r="XCD506" s="755"/>
      <c r="XCE506" s="755"/>
      <c r="XCF506" s="755"/>
      <c r="XCG506" s="755"/>
      <c r="XCH506" s="755"/>
      <c r="XCI506" s="755"/>
      <c r="XCJ506" s="755"/>
      <c r="XCK506" s="755"/>
      <c r="XCL506" s="755"/>
      <c r="XCM506" s="755"/>
      <c r="XCN506" s="755"/>
      <c r="XCO506" s="755"/>
      <c r="XCP506" s="755"/>
      <c r="XCQ506" s="755"/>
      <c r="XCR506" s="755"/>
      <c r="XCS506" s="755"/>
      <c r="XCT506" s="755"/>
      <c r="XCU506" s="755"/>
      <c r="XCV506" s="755"/>
      <c r="XCW506" s="755"/>
      <c r="XCX506" s="755"/>
      <c r="XCY506" s="755"/>
      <c r="XCZ506" s="755"/>
      <c r="XDA506" s="755"/>
      <c r="XDB506" s="755"/>
      <c r="XDC506" s="755"/>
      <c r="XDD506" s="755"/>
      <c r="XDE506" s="755"/>
      <c r="XDF506" s="755"/>
      <c r="XDG506" s="755"/>
      <c r="XDH506" s="755"/>
      <c r="XDI506" s="755"/>
      <c r="XDJ506" s="755"/>
      <c r="XDK506" s="755"/>
      <c r="XDL506" s="755"/>
      <c r="XDM506" s="755"/>
      <c r="XDN506" s="755"/>
      <c r="XDO506" s="755"/>
      <c r="XDP506" s="755"/>
      <c r="XDQ506" s="755"/>
      <c r="XDR506" s="755"/>
      <c r="XDS506" s="755"/>
      <c r="XDT506" s="755"/>
      <c r="XDU506" s="755"/>
      <c r="XDV506" s="755"/>
      <c r="XDW506" s="755"/>
      <c r="XDX506" s="755"/>
      <c r="XDY506" s="755"/>
      <c r="XDZ506" s="755"/>
      <c r="XEA506" s="755"/>
      <c r="XEB506" s="755"/>
      <c r="XEC506" s="755"/>
      <c r="XED506" s="755"/>
      <c r="XEE506" s="755"/>
      <c r="XEF506" s="755"/>
      <c r="XEG506" s="755"/>
      <c r="XEH506" s="755"/>
      <c r="XEI506" s="755"/>
      <c r="XEJ506" s="755"/>
      <c r="XEK506" s="755"/>
      <c r="XEL506" s="755"/>
      <c r="XEM506" s="755"/>
      <c r="XEN506" s="755"/>
      <c r="XEO506" s="755"/>
      <c r="XEP506" s="755"/>
      <c r="XEQ506" s="755"/>
      <c r="XER506" s="755"/>
      <c r="XES506" s="755"/>
      <c r="XET506" s="755"/>
      <c r="XEU506" s="755"/>
      <c r="XEV506" s="755"/>
      <c r="XEW506" s="755"/>
      <c r="XEX506" s="755"/>
      <c r="XEY506" s="755"/>
      <c r="XEZ506" s="755"/>
      <c r="XFA506" s="755"/>
      <c r="XFB506" s="755"/>
    </row>
    <row r="507" spans="1:16382" s="432" customFormat="1" ht="14.5" x14ac:dyDescent="0.35">
      <c r="A507" s="755"/>
      <c r="B507" s="865">
        <v>44862</v>
      </c>
      <c r="C507" s="868">
        <v>1825</v>
      </c>
      <c r="D507" s="869" t="s">
        <v>1204</v>
      </c>
      <c r="E507" s="759" t="s">
        <v>1050</v>
      </c>
      <c r="F507" s="760" t="s">
        <v>1050</v>
      </c>
      <c r="G507" s="870">
        <v>16120277</v>
      </c>
      <c r="H507" s="677" t="s">
        <v>681</v>
      </c>
      <c r="I507" s="867">
        <f t="shared" si="6"/>
        <v>8060.1385</v>
      </c>
      <c r="J507" s="871"/>
      <c r="K507" s="467"/>
      <c r="L507" s="307"/>
      <c r="M507" s="307"/>
      <c r="N507" s="307"/>
      <c r="O507" s="307"/>
      <c r="P507" s="307"/>
      <c r="Q507" s="307"/>
      <c r="R507" s="307"/>
      <c r="S507" s="307"/>
      <c r="T507" s="307"/>
      <c r="U507" s="307"/>
      <c r="V507" s="307"/>
      <c r="W507" s="307"/>
      <c r="X507" s="307"/>
      <c r="Y507" s="307"/>
      <c r="Z507" s="307"/>
      <c r="AA507" s="307"/>
      <c r="AB507" s="307"/>
      <c r="AC507" s="307"/>
      <c r="AD507" s="307"/>
      <c r="AE507" s="307"/>
      <c r="AF507" s="307"/>
      <c r="AG507" s="307"/>
      <c r="AH507" s="307"/>
      <c r="AI507" s="307"/>
      <c r="AJ507" s="307"/>
      <c r="AK507" s="307"/>
      <c r="AL507" s="307"/>
      <c r="AM507" s="307"/>
      <c r="AN507" s="307"/>
      <c r="AO507" s="307"/>
      <c r="AP507" s="307"/>
      <c r="AQ507" s="307"/>
      <c r="AR507" s="307"/>
      <c r="AS507" s="307"/>
      <c r="AT507" s="307"/>
      <c r="AU507" s="307"/>
      <c r="AV507" s="307"/>
      <c r="AW507" s="307"/>
      <c r="AX507" s="307"/>
      <c r="AY507" s="307"/>
      <c r="AZ507" s="307"/>
      <c r="BA507" s="307"/>
      <c r="BB507" s="307"/>
      <c r="BC507" s="307"/>
      <c r="BD507" s="307"/>
      <c r="BE507" s="307"/>
      <c r="BF507" s="307"/>
      <c r="BG507" s="307"/>
      <c r="BH507" s="307"/>
      <c r="BI507" s="307"/>
      <c r="BJ507" s="307"/>
      <c r="BK507" s="307"/>
      <c r="BL507" s="307"/>
      <c r="BM507" s="307"/>
      <c r="BN507" s="307"/>
      <c r="BO507" s="307"/>
      <c r="BP507" s="307"/>
      <c r="BQ507" s="307"/>
      <c r="BR507" s="307"/>
      <c r="BS507" s="307"/>
      <c r="BT507" s="307"/>
      <c r="BU507" s="307"/>
    </row>
    <row r="508" spans="1:16382" s="534" customFormat="1" ht="14.5" x14ac:dyDescent="0.35">
      <c r="B508" s="865">
        <v>44865</v>
      </c>
      <c r="C508" s="872"/>
      <c r="D508" s="873" t="s">
        <v>1205</v>
      </c>
      <c r="E508" s="874" t="s">
        <v>1206</v>
      </c>
      <c r="F508" s="875" t="s">
        <v>1207</v>
      </c>
      <c r="G508" s="876"/>
      <c r="H508" s="877" t="s">
        <v>681</v>
      </c>
      <c r="I508" s="878">
        <v>50000</v>
      </c>
      <c r="J508" s="626"/>
      <c r="K508" s="418"/>
      <c r="L508" s="533"/>
      <c r="M508" s="533"/>
      <c r="N508" s="533"/>
      <c r="O508" s="533"/>
      <c r="P508" s="533"/>
      <c r="Q508" s="533"/>
      <c r="R508" s="533"/>
      <c r="S508" s="533"/>
      <c r="T508" s="533"/>
      <c r="U508" s="533"/>
      <c r="V508" s="533"/>
      <c r="W508" s="533"/>
      <c r="X508" s="533"/>
      <c r="Y508" s="533"/>
      <c r="Z508" s="533"/>
      <c r="AA508" s="533"/>
      <c r="AB508" s="533"/>
      <c r="AC508" s="533"/>
      <c r="AD508" s="533"/>
      <c r="AE508" s="533"/>
      <c r="AF508" s="533"/>
      <c r="AG508" s="533"/>
      <c r="AH508" s="533"/>
      <c r="AI508" s="533"/>
      <c r="AJ508" s="533"/>
      <c r="AK508" s="533"/>
      <c r="AL508" s="533"/>
      <c r="AM508" s="533"/>
      <c r="AN508" s="533"/>
      <c r="AO508" s="533"/>
      <c r="AP508" s="533"/>
      <c r="AQ508" s="533"/>
      <c r="AR508" s="533"/>
      <c r="AS508" s="533"/>
      <c r="AT508" s="533"/>
      <c r="AU508" s="533"/>
      <c r="AV508" s="533"/>
      <c r="AW508" s="533"/>
      <c r="AX508" s="533"/>
      <c r="AY508" s="533"/>
      <c r="AZ508" s="533"/>
      <c r="BA508" s="533"/>
      <c r="BB508" s="533"/>
      <c r="BC508" s="533"/>
      <c r="BD508" s="533"/>
      <c r="BE508" s="533"/>
      <c r="BF508" s="533"/>
      <c r="BG508" s="533"/>
      <c r="BH508" s="533"/>
      <c r="BI508" s="533"/>
      <c r="BJ508" s="533"/>
      <c r="BK508" s="533"/>
      <c r="BL508" s="533"/>
      <c r="BM508" s="533"/>
      <c r="BN508" s="533"/>
      <c r="BO508" s="533"/>
      <c r="BP508" s="533"/>
      <c r="BQ508" s="533"/>
      <c r="BR508" s="533"/>
      <c r="BS508" s="533"/>
      <c r="BT508" s="533"/>
      <c r="BU508" s="533"/>
    </row>
    <row r="509" spans="1:16382" ht="14.5" x14ac:dyDescent="0.35">
      <c r="B509" s="865">
        <v>44865</v>
      </c>
      <c r="C509" s="879"/>
      <c r="D509" s="880" t="s">
        <v>1208</v>
      </c>
      <c r="E509" s="309" t="s">
        <v>739</v>
      </c>
      <c r="F509" s="881" t="s">
        <v>1209</v>
      </c>
      <c r="G509" s="882">
        <v>8000</v>
      </c>
      <c r="H509" s="380" t="s">
        <v>681</v>
      </c>
      <c r="I509" s="381">
        <f>G509/K$5</f>
        <v>4</v>
      </c>
      <c r="J509" s="883"/>
      <c r="K509" s="467"/>
    </row>
    <row r="510" spans="1:16382" s="884" customFormat="1" ht="14.5" x14ac:dyDescent="0.35">
      <c r="B510" s="885">
        <v>44885</v>
      </c>
      <c r="C510" s="886" t="s">
        <v>1210</v>
      </c>
      <c r="D510" s="887" t="s">
        <v>1172</v>
      </c>
      <c r="E510" s="888" t="s">
        <v>795</v>
      </c>
      <c r="F510" s="889" t="s">
        <v>1173</v>
      </c>
      <c r="G510" s="890">
        <v>500000</v>
      </c>
      <c r="H510" s="891" t="s">
        <v>681</v>
      </c>
      <c r="I510" s="896">
        <f>+G510/'AFSC Exchange rates'!$E$12</f>
        <v>244.10622945148634</v>
      </c>
      <c r="J510" s="892"/>
      <c r="K510" s="893"/>
      <c r="L510" s="894"/>
    </row>
    <row r="511" spans="1:16382" s="884" customFormat="1" ht="14.5" x14ac:dyDescent="0.35">
      <c r="B511" s="885">
        <v>44890</v>
      </c>
      <c r="C511" s="886">
        <v>5</v>
      </c>
      <c r="D511" s="887" t="s">
        <v>684</v>
      </c>
      <c r="E511" s="895" t="s">
        <v>795</v>
      </c>
      <c r="F511" s="893" t="s">
        <v>1211</v>
      </c>
      <c r="G511" s="890">
        <v>960000</v>
      </c>
      <c r="H511" s="891" t="s">
        <v>681</v>
      </c>
      <c r="I511" s="896">
        <f>+G511/'AFSC Exchange rates'!$E$12</f>
        <v>468.68396054685377</v>
      </c>
      <c r="J511" s="894"/>
    </row>
    <row r="512" spans="1:16382" s="884" customFormat="1" ht="14.5" x14ac:dyDescent="0.35">
      <c r="B512" s="885">
        <v>44895</v>
      </c>
      <c r="C512" s="886"/>
      <c r="D512" s="887" t="s">
        <v>684</v>
      </c>
      <c r="E512" s="895" t="s">
        <v>739</v>
      </c>
      <c r="F512" s="893" t="s">
        <v>1212</v>
      </c>
      <c r="G512" s="890">
        <v>60500</v>
      </c>
      <c r="H512" s="891" t="s">
        <v>681</v>
      </c>
      <c r="I512" s="896">
        <f>+G512/'AFSC Exchange rates'!$E$12</f>
        <v>29.53685376362985</v>
      </c>
      <c r="J512" s="894"/>
    </row>
    <row r="513" spans="2:12" s="884" customFormat="1" ht="14.5" x14ac:dyDescent="0.35">
      <c r="B513" s="885">
        <v>44895</v>
      </c>
      <c r="C513" s="886"/>
      <c r="D513" s="887" t="s">
        <v>1208</v>
      </c>
      <c r="E513" s="895" t="s">
        <v>739</v>
      </c>
      <c r="F513" s="890" t="s">
        <v>1213</v>
      </c>
      <c r="G513" s="897">
        <v>8000</v>
      </c>
      <c r="H513" s="891" t="s">
        <v>681</v>
      </c>
      <c r="I513" s="896">
        <f>+G513/'AFSC Exchange rates'!$E$12</f>
        <v>3.9056996712237817</v>
      </c>
      <c r="J513" s="893"/>
      <c r="K513" s="894"/>
    </row>
    <row r="514" spans="2:12" s="884" customFormat="1" ht="14.5" x14ac:dyDescent="0.35">
      <c r="B514" s="885">
        <v>44914</v>
      </c>
      <c r="C514" s="886">
        <v>1822</v>
      </c>
      <c r="D514" s="887" t="s">
        <v>1214</v>
      </c>
      <c r="E514" s="888" t="s">
        <v>739</v>
      </c>
      <c r="F514" s="889" t="s">
        <v>1215</v>
      </c>
      <c r="G514" s="890">
        <v>2677500</v>
      </c>
      <c r="H514" s="891" t="s">
        <v>681</v>
      </c>
      <c r="I514" s="896">
        <f>+G514/'AFSC Exchange rates'!$E$12</f>
        <v>1307.1888587127094</v>
      </c>
      <c r="J514" s="892"/>
      <c r="K514" s="893"/>
      <c r="L514" s="894"/>
    </row>
    <row r="515" spans="2:12" s="884" customFormat="1" ht="14.5" x14ac:dyDescent="0.35">
      <c r="B515" s="885">
        <v>44926</v>
      </c>
      <c r="C515" s="886"/>
      <c r="D515" s="887" t="s">
        <v>1208</v>
      </c>
      <c r="E515" s="895" t="s">
        <v>739</v>
      </c>
      <c r="F515" s="890" t="s">
        <v>1216</v>
      </c>
      <c r="G515" s="897">
        <v>8000</v>
      </c>
      <c r="H515" s="891" t="s">
        <v>681</v>
      </c>
      <c r="I515" s="896">
        <f>+G515/'AFSC Exchange rates'!$E$12</f>
        <v>3.9056996712237817</v>
      </c>
      <c r="J515" s="893"/>
      <c r="K515" s="894"/>
    </row>
    <row r="516" spans="2:12" s="884" customFormat="1" ht="14.5" x14ac:dyDescent="0.35">
      <c r="B516" s="885">
        <v>44929</v>
      </c>
      <c r="C516" s="886"/>
      <c r="D516" s="889" t="s">
        <v>678</v>
      </c>
      <c r="E516" s="895" t="s">
        <v>739</v>
      </c>
      <c r="F516" s="884" t="s">
        <v>1217</v>
      </c>
      <c r="G516" s="897">
        <v>325000</v>
      </c>
      <c r="H516" s="891" t="s">
        <v>681</v>
      </c>
      <c r="I516" s="896">
        <f>+G516/'AFSC Exchange rates'!$E$12</f>
        <v>158.66904914346614</v>
      </c>
      <c r="J516" s="892"/>
      <c r="K516" s="893"/>
      <c r="L516" s="894"/>
    </row>
    <row r="517" spans="2:12" s="884" customFormat="1" ht="14.5" x14ac:dyDescent="0.35">
      <c r="B517" s="885">
        <v>44950</v>
      </c>
      <c r="C517" s="886"/>
      <c r="D517" s="887" t="s">
        <v>1218</v>
      </c>
      <c r="E517" s="895" t="s">
        <v>739</v>
      </c>
      <c r="F517" s="889" t="s">
        <v>1219</v>
      </c>
      <c r="G517" s="890">
        <v>637500</v>
      </c>
      <c r="H517" s="891" t="s">
        <v>681</v>
      </c>
      <c r="I517" s="896">
        <f>+G517/'AFSC Exchange rates'!$E$12</f>
        <v>311.23544255064508</v>
      </c>
      <c r="J517" s="892"/>
      <c r="K517" s="893"/>
      <c r="L517" s="894"/>
    </row>
    <row r="518" spans="2:12" s="884" customFormat="1" ht="14.5" x14ac:dyDescent="0.35">
      <c r="B518" s="885">
        <v>44957</v>
      </c>
      <c r="C518" s="886"/>
      <c r="D518" s="887" t="s">
        <v>1208</v>
      </c>
      <c r="E518" s="895" t="s">
        <v>739</v>
      </c>
      <c r="F518" s="889" t="s">
        <v>1220</v>
      </c>
      <c r="G518" s="890">
        <v>8000</v>
      </c>
      <c r="H518" s="891" t="s">
        <v>681</v>
      </c>
      <c r="I518" s="896">
        <f>+G518/'AFSC Exchange rates'!$E$12</f>
        <v>3.9056996712237817</v>
      </c>
      <c r="J518" s="892"/>
      <c r="K518" s="893"/>
      <c r="L518" s="894"/>
    </row>
    <row r="519" spans="2:12" s="884" customFormat="1" ht="14.5" x14ac:dyDescent="0.35">
      <c r="B519" s="885">
        <v>44957</v>
      </c>
      <c r="C519" s="886"/>
      <c r="D519" s="887" t="s">
        <v>684</v>
      </c>
      <c r="E519" s="895" t="s">
        <v>739</v>
      </c>
      <c r="F519" s="890" t="s">
        <v>1221</v>
      </c>
      <c r="G519" s="897">
        <v>8000</v>
      </c>
      <c r="H519" s="891" t="s">
        <v>681</v>
      </c>
      <c r="I519" s="896">
        <f>+G519/'AFSC Exchange rates'!$E$12</f>
        <v>3.9056996712237817</v>
      </c>
      <c r="J519" s="893"/>
      <c r="K519" s="894"/>
    </row>
    <row r="520" spans="2:12" s="884" customFormat="1" ht="14.5" x14ac:dyDescent="0.35">
      <c r="B520" s="885">
        <v>44958</v>
      </c>
      <c r="C520" s="886"/>
      <c r="D520" s="887" t="s">
        <v>902</v>
      </c>
      <c r="E520" s="895" t="s">
        <v>739</v>
      </c>
      <c r="F520" s="890" t="s">
        <v>1222</v>
      </c>
      <c r="G520" s="897">
        <v>793300</v>
      </c>
      <c r="H520" s="891" t="s">
        <v>681</v>
      </c>
      <c r="I520" s="896">
        <f>+G520/'AFSC Exchange rates'!$E$12</f>
        <v>387.29894364772827</v>
      </c>
      <c r="J520" s="893"/>
      <c r="K520" s="894"/>
    </row>
    <row r="521" spans="2:12" s="884" customFormat="1" ht="14.5" x14ac:dyDescent="0.35">
      <c r="B521" s="885">
        <v>44959</v>
      </c>
      <c r="C521" s="886"/>
      <c r="D521" s="887" t="s">
        <v>1223</v>
      </c>
      <c r="E521" s="895" t="s">
        <v>739</v>
      </c>
      <c r="F521" s="889" t="s">
        <v>1224</v>
      </c>
      <c r="G521" s="897">
        <v>400000</v>
      </c>
      <c r="H521" s="891" t="s">
        <v>681</v>
      </c>
      <c r="I521" s="896">
        <f>+G521/'AFSC Exchange rates'!$E$12</f>
        <v>195.28498356118908</v>
      </c>
      <c r="J521" s="893"/>
      <c r="K521" s="894"/>
    </row>
    <row r="522" spans="2:12" s="884" customFormat="1" ht="14.5" x14ac:dyDescent="0.35">
      <c r="B522" s="885">
        <v>44971</v>
      </c>
      <c r="C522" s="886"/>
      <c r="D522" s="887" t="s">
        <v>1006</v>
      </c>
      <c r="E522" s="888" t="s">
        <v>739</v>
      </c>
      <c r="F522" s="889" t="s">
        <v>1225</v>
      </c>
      <c r="G522" s="890">
        <v>472500</v>
      </c>
      <c r="H522" s="891" t="s">
        <v>681</v>
      </c>
      <c r="I522" s="896">
        <f>+G522/'AFSC Exchange rates'!$E$12</f>
        <v>230.6803868316546</v>
      </c>
      <c r="J522" s="892"/>
      <c r="K522" s="893"/>
      <c r="L522" s="894"/>
    </row>
    <row r="523" spans="2:12" s="884" customFormat="1" ht="14.5" x14ac:dyDescent="0.35">
      <c r="B523" s="885">
        <v>44972</v>
      </c>
      <c r="C523" s="886"/>
      <c r="D523" s="887" t="s">
        <v>684</v>
      </c>
      <c r="E523" s="888" t="s">
        <v>739</v>
      </c>
      <c r="F523" s="890" t="s">
        <v>1226</v>
      </c>
      <c r="G523" s="897">
        <v>3000</v>
      </c>
      <c r="H523" s="891" t="s">
        <v>681</v>
      </c>
      <c r="I523" s="896">
        <f>+G523/'AFSC Exchange rates'!$E$12</f>
        <v>1.464637376708918</v>
      </c>
      <c r="J523" s="893"/>
      <c r="K523" s="894"/>
    </row>
    <row r="524" spans="2:12" s="884" customFormat="1" ht="14.5" x14ac:dyDescent="0.35">
      <c r="B524" s="885">
        <v>44975</v>
      </c>
      <c r="C524" s="886"/>
      <c r="D524" s="887" t="s">
        <v>1227</v>
      </c>
      <c r="E524" s="888" t="s">
        <v>1206</v>
      </c>
      <c r="F524" s="890" t="s">
        <v>1228</v>
      </c>
      <c r="G524" s="897"/>
      <c r="H524" s="891" t="s">
        <v>1229</v>
      </c>
      <c r="I524" s="898">
        <v>13890</v>
      </c>
      <c r="J524" s="893"/>
      <c r="K524" s="894"/>
    </row>
    <row r="525" spans="2:12" s="884" customFormat="1" ht="14.5" x14ac:dyDescent="0.35">
      <c r="B525" s="885">
        <v>44977</v>
      </c>
      <c r="C525" s="886">
        <v>1</v>
      </c>
      <c r="D525" s="887" t="s">
        <v>684</v>
      </c>
      <c r="E525" s="895" t="s">
        <v>795</v>
      </c>
      <c r="F525" s="890" t="s">
        <v>1230</v>
      </c>
      <c r="G525" s="897">
        <v>770000</v>
      </c>
      <c r="H525" s="891" t="s">
        <v>681</v>
      </c>
      <c r="I525" s="898">
        <f>+G525/'AFSC Exchange rates'!$E$12</f>
        <v>375.92359335528897</v>
      </c>
      <c r="J525" s="893"/>
      <c r="K525" s="894"/>
    </row>
    <row r="526" spans="2:12" s="884" customFormat="1" ht="14.5" x14ac:dyDescent="0.35">
      <c r="B526" s="885">
        <v>44978</v>
      </c>
      <c r="C526" s="886"/>
      <c r="D526" s="887" t="s">
        <v>1231</v>
      </c>
      <c r="E526" s="888" t="s">
        <v>1232</v>
      </c>
      <c r="F526" s="889" t="s">
        <v>1356</v>
      </c>
      <c r="G526" s="890"/>
      <c r="H526" s="891" t="s">
        <v>1229</v>
      </c>
      <c r="I526" s="898">
        <v>1460</v>
      </c>
      <c r="J526" s="892"/>
      <c r="K526" s="893"/>
      <c r="L526" s="894"/>
    </row>
    <row r="527" spans="2:12" s="884" customFormat="1" ht="14.5" x14ac:dyDescent="0.35">
      <c r="B527" s="885">
        <v>44979</v>
      </c>
      <c r="C527" s="886"/>
      <c r="D527" s="887" t="s">
        <v>684</v>
      </c>
      <c r="E527" s="895" t="s">
        <v>739</v>
      </c>
      <c r="F527" s="893" t="s">
        <v>1221</v>
      </c>
      <c r="G527" s="897">
        <v>10000</v>
      </c>
      <c r="H527" s="891" t="s">
        <v>681</v>
      </c>
      <c r="I527" s="898">
        <f>+G527/'AFSC Exchange rates'!$E$12</f>
        <v>4.8821245890297273</v>
      </c>
      <c r="J527" s="894"/>
    </row>
    <row r="528" spans="2:12" s="884" customFormat="1" ht="14.5" x14ac:dyDescent="0.35">
      <c r="B528" s="885">
        <v>44983</v>
      </c>
      <c r="C528" s="886">
        <v>3</v>
      </c>
      <c r="D528" s="887" t="s">
        <v>684</v>
      </c>
      <c r="E528" s="895" t="s">
        <v>795</v>
      </c>
      <c r="F528" s="890" t="s">
        <v>1233</v>
      </c>
      <c r="G528" s="897">
        <v>5930001</v>
      </c>
      <c r="H528" s="891" t="s">
        <v>681</v>
      </c>
      <c r="I528" s="898">
        <f>+G528/'AFSC Exchange rates'!$E$12</f>
        <v>2895.1003695070872</v>
      </c>
      <c r="J528" s="893"/>
      <c r="K528" s="894"/>
    </row>
    <row r="529" spans="2:12" s="884" customFormat="1" ht="14.5" x14ac:dyDescent="0.35">
      <c r="B529" s="885">
        <v>44985</v>
      </c>
      <c r="C529" s="886"/>
      <c r="D529" s="887" t="s">
        <v>684</v>
      </c>
      <c r="E529" s="895" t="s">
        <v>739</v>
      </c>
      <c r="F529" s="893" t="s">
        <v>1221</v>
      </c>
      <c r="G529" s="897">
        <v>10000</v>
      </c>
      <c r="H529" s="891" t="s">
        <v>681</v>
      </c>
      <c r="I529" s="898">
        <f>+G529/'AFSC Exchange rates'!$E$12</f>
        <v>4.8821245890297273</v>
      </c>
      <c r="J529" s="894"/>
    </row>
    <row r="530" spans="2:12" s="884" customFormat="1" ht="14.5" x14ac:dyDescent="0.35">
      <c r="B530" s="885">
        <v>44985</v>
      </c>
      <c r="C530" s="886"/>
      <c r="D530" s="887" t="s">
        <v>684</v>
      </c>
      <c r="E530" s="895" t="s">
        <v>739</v>
      </c>
      <c r="F530" s="893" t="s">
        <v>1221</v>
      </c>
      <c r="G530" s="897">
        <v>3000</v>
      </c>
      <c r="H530" s="891" t="s">
        <v>681</v>
      </c>
      <c r="I530" s="898">
        <f>+G530/'AFSC Exchange rates'!$E$12</f>
        <v>1.464637376708918</v>
      </c>
      <c r="J530" s="894"/>
    </row>
    <row r="531" spans="2:12" s="884" customFormat="1" ht="14.5" x14ac:dyDescent="0.35">
      <c r="B531" s="885">
        <v>44985</v>
      </c>
      <c r="C531" s="886"/>
      <c r="D531" s="887" t="s">
        <v>684</v>
      </c>
      <c r="E531" s="895" t="s">
        <v>739</v>
      </c>
      <c r="F531" s="893" t="s">
        <v>1221</v>
      </c>
      <c r="G531" s="897">
        <v>8000</v>
      </c>
      <c r="H531" s="891" t="s">
        <v>681</v>
      </c>
      <c r="I531" s="898">
        <f>+G531/'AFSC Exchange rates'!$E$12</f>
        <v>3.9056996712237817</v>
      </c>
      <c r="J531" s="894"/>
    </row>
    <row r="532" spans="2:12" s="884" customFormat="1" ht="14.5" x14ac:dyDescent="0.35">
      <c r="B532" s="885">
        <v>44985</v>
      </c>
      <c r="C532" s="886"/>
      <c r="D532" s="887" t="s">
        <v>1234</v>
      </c>
      <c r="E532" s="888" t="s">
        <v>739</v>
      </c>
      <c r="F532" s="889" t="s">
        <v>1235</v>
      </c>
      <c r="G532" s="890">
        <v>13000</v>
      </c>
      <c r="H532" s="891" t="s">
        <v>681</v>
      </c>
      <c r="I532" s="898">
        <f>+G532/'AFSC Exchange rates'!$E$12</f>
        <v>6.3467619657386454</v>
      </c>
      <c r="J532" s="892"/>
      <c r="K532" s="893"/>
      <c r="L532" s="894"/>
    </row>
    <row r="533" spans="2:12" s="884" customFormat="1" ht="14.5" x14ac:dyDescent="0.35">
      <c r="B533" s="885">
        <v>44986</v>
      </c>
      <c r="C533" s="886">
        <v>4</v>
      </c>
      <c r="D533" s="887" t="s">
        <v>684</v>
      </c>
      <c r="E533" s="888" t="s">
        <v>795</v>
      </c>
      <c r="F533" s="890" t="s">
        <v>1236</v>
      </c>
      <c r="G533" s="897">
        <v>1160000</v>
      </c>
      <c r="H533" s="891" t="s">
        <v>681</v>
      </c>
      <c r="I533" s="898">
        <f>+G533/'AFSC Exchange rates'!$E$12</f>
        <v>566.32645232744835</v>
      </c>
      <c r="J533" s="893"/>
      <c r="K533" s="894"/>
    </row>
    <row r="534" spans="2:12" s="884" customFormat="1" ht="14.5" x14ac:dyDescent="0.35">
      <c r="B534" s="885">
        <v>44987</v>
      </c>
      <c r="C534" s="886"/>
      <c r="D534" s="887" t="s">
        <v>684</v>
      </c>
      <c r="E534" s="895" t="s">
        <v>739</v>
      </c>
      <c r="F534" s="893" t="s">
        <v>1221</v>
      </c>
      <c r="G534" s="890">
        <v>10000</v>
      </c>
      <c r="H534" s="891" t="s">
        <v>681</v>
      </c>
      <c r="I534" s="898">
        <f>+G534/'AFSC Exchange rates'!$E$12</f>
        <v>4.8821245890297273</v>
      </c>
      <c r="J534" s="894"/>
    </row>
    <row r="535" spans="2:12" s="884" customFormat="1" ht="14.5" x14ac:dyDescent="0.35">
      <c r="B535" s="885">
        <v>44998</v>
      </c>
      <c r="C535" s="886">
        <v>5</v>
      </c>
      <c r="D535" s="887" t="s">
        <v>684</v>
      </c>
      <c r="E535" s="895" t="s">
        <v>795</v>
      </c>
      <c r="F535" s="890" t="s">
        <v>1237</v>
      </c>
      <c r="G535" s="892">
        <v>720000</v>
      </c>
      <c r="H535" s="891" t="s">
        <v>681</v>
      </c>
      <c r="I535" s="898">
        <f>+G535/'AFSC Exchange rates'!$E$12</f>
        <v>351.51297041014033</v>
      </c>
    </row>
    <row r="536" spans="2:12" s="884" customFormat="1" ht="14.5" x14ac:dyDescent="0.35">
      <c r="B536" s="885">
        <v>44999</v>
      </c>
      <c r="C536" s="886"/>
      <c r="D536" s="887" t="s">
        <v>684</v>
      </c>
      <c r="E536" s="895" t="s">
        <v>739</v>
      </c>
      <c r="F536" s="893" t="s">
        <v>1221</v>
      </c>
      <c r="G536" s="890">
        <v>5000</v>
      </c>
      <c r="H536" s="891" t="s">
        <v>681</v>
      </c>
      <c r="I536" s="898">
        <f>+G536/'AFSC Exchange rates'!$E$12</f>
        <v>2.4410622945148637</v>
      </c>
      <c r="J536" s="894"/>
    </row>
    <row r="537" spans="2:12" s="884" customFormat="1" ht="14.5" x14ac:dyDescent="0.35">
      <c r="B537" s="885">
        <v>45001</v>
      </c>
      <c r="C537" s="886"/>
      <c r="D537" s="887" t="s">
        <v>684</v>
      </c>
      <c r="E537" s="895" t="s">
        <v>1238</v>
      </c>
      <c r="F537" s="893" t="s">
        <v>1239</v>
      </c>
      <c r="G537" s="890">
        <v>205053</v>
      </c>
      <c r="H537" s="891" t="s">
        <v>681</v>
      </c>
      <c r="I537" s="898">
        <f>+G537/'AFSC Exchange rates'!$E$12</f>
        <v>100.10942933543126</v>
      </c>
      <c r="J537" s="894"/>
    </row>
    <row r="538" spans="2:12" s="884" customFormat="1" ht="14.5" x14ac:dyDescent="0.35">
      <c r="B538" s="885">
        <v>45009</v>
      </c>
      <c r="C538" s="886">
        <v>7</v>
      </c>
      <c r="D538" s="887" t="s">
        <v>684</v>
      </c>
      <c r="E538" s="895" t="s">
        <v>795</v>
      </c>
      <c r="F538" s="890" t="s">
        <v>808</v>
      </c>
      <c r="G538" s="899">
        <v>5930001</v>
      </c>
      <c r="H538" s="891" t="s">
        <v>681</v>
      </c>
      <c r="I538" s="898">
        <f>+G538/'AFSC Exchange rates'!$E$12</f>
        <v>2895.1003695070872</v>
      </c>
    </row>
    <row r="539" spans="2:12" s="884" customFormat="1" ht="14.5" x14ac:dyDescent="0.35">
      <c r="B539" s="885">
        <v>45009</v>
      </c>
      <c r="C539" s="886">
        <v>8</v>
      </c>
      <c r="D539" s="887" t="s">
        <v>684</v>
      </c>
      <c r="E539" s="895" t="s">
        <v>795</v>
      </c>
      <c r="F539" s="890" t="s">
        <v>1240</v>
      </c>
      <c r="G539" s="899">
        <v>770000</v>
      </c>
      <c r="H539" s="891" t="s">
        <v>681</v>
      </c>
      <c r="I539" s="898">
        <f>+G539/'AFSC Exchange rates'!$E$12</f>
        <v>375.92359335528897</v>
      </c>
    </row>
    <row r="540" spans="2:12" s="884" customFormat="1" ht="14.5" x14ac:dyDescent="0.35">
      <c r="B540" s="885">
        <v>45009</v>
      </c>
      <c r="C540" s="886">
        <v>9</v>
      </c>
      <c r="D540" s="887" t="s">
        <v>684</v>
      </c>
      <c r="E540" s="895" t="s">
        <v>795</v>
      </c>
      <c r="F540" s="890" t="s">
        <v>1241</v>
      </c>
      <c r="G540" s="899">
        <v>580000</v>
      </c>
      <c r="H540" s="891" t="s">
        <v>681</v>
      </c>
      <c r="I540" s="898">
        <f>+G540/'AFSC Exchange rates'!$E$12</f>
        <v>283.16322616372418</v>
      </c>
    </row>
    <row r="541" spans="2:12" s="884" customFormat="1" ht="14.5" x14ac:dyDescent="0.35">
      <c r="B541" s="885">
        <v>45009</v>
      </c>
      <c r="C541" s="886">
        <v>10</v>
      </c>
      <c r="D541" s="887" t="s">
        <v>684</v>
      </c>
      <c r="E541" s="895" t="s">
        <v>795</v>
      </c>
      <c r="F541" s="890" t="s">
        <v>1242</v>
      </c>
      <c r="G541" s="899">
        <v>13700000</v>
      </c>
      <c r="H541" s="891" t="s">
        <v>681</v>
      </c>
      <c r="I541" s="898">
        <f>+G541/'AFSC Exchange rates'!$E$12</f>
        <v>6688.5106869707261</v>
      </c>
    </row>
    <row r="542" spans="2:12" s="884" customFormat="1" ht="14.5" x14ac:dyDescent="0.35">
      <c r="B542" s="885">
        <v>45012</v>
      </c>
      <c r="C542" s="886"/>
      <c r="D542" s="887" t="s">
        <v>684</v>
      </c>
      <c r="E542" s="895" t="s">
        <v>739</v>
      </c>
      <c r="F542" s="893" t="s">
        <v>1221</v>
      </c>
      <c r="G542" s="890">
        <v>10000</v>
      </c>
      <c r="H542" s="891" t="s">
        <v>681</v>
      </c>
      <c r="I542" s="898">
        <f>+G542/'AFSC Exchange rates'!$E$12</f>
        <v>4.8821245890297273</v>
      </c>
      <c r="J542" s="894"/>
    </row>
    <row r="543" spans="2:12" s="884" customFormat="1" ht="14.5" x14ac:dyDescent="0.35">
      <c r="B543" s="885">
        <v>45012</v>
      </c>
      <c r="C543" s="886"/>
      <c r="D543" s="887" t="s">
        <v>684</v>
      </c>
      <c r="E543" s="895" t="s">
        <v>739</v>
      </c>
      <c r="F543" s="893" t="s">
        <v>1221</v>
      </c>
      <c r="G543" s="890">
        <v>10000</v>
      </c>
      <c r="H543" s="891" t="s">
        <v>681</v>
      </c>
      <c r="I543" s="898">
        <f>+G543/'AFSC Exchange rates'!$E$12</f>
        <v>4.8821245890297273</v>
      </c>
      <c r="J543" s="894"/>
    </row>
    <row r="544" spans="2:12" s="884" customFormat="1" ht="14.5" x14ac:dyDescent="0.35">
      <c r="B544" s="885">
        <v>45012</v>
      </c>
      <c r="C544" s="886"/>
      <c r="D544" s="887" t="s">
        <v>684</v>
      </c>
      <c r="E544" s="895" t="s">
        <v>739</v>
      </c>
      <c r="F544" s="893" t="s">
        <v>1221</v>
      </c>
      <c r="G544" s="890">
        <v>10000</v>
      </c>
      <c r="H544" s="891" t="s">
        <v>681</v>
      </c>
      <c r="I544" s="898">
        <f>+G544/'AFSC Exchange rates'!$E$12</f>
        <v>4.8821245890297273</v>
      </c>
      <c r="J544" s="894"/>
    </row>
    <row r="545" spans="2:11" s="884" customFormat="1" ht="14.5" x14ac:dyDescent="0.35">
      <c r="B545" s="885">
        <v>45013</v>
      </c>
      <c r="C545" s="886"/>
      <c r="D545" s="887" t="s">
        <v>684</v>
      </c>
      <c r="E545" s="895" t="s">
        <v>739</v>
      </c>
      <c r="F545" s="893" t="s">
        <v>1221</v>
      </c>
      <c r="G545" s="890">
        <v>10000</v>
      </c>
      <c r="H545" s="891" t="s">
        <v>681</v>
      </c>
      <c r="I545" s="898">
        <f>+G545/'AFSC Exchange rates'!$E$12</f>
        <v>4.8821245890297273</v>
      </c>
      <c r="J545" s="894"/>
    </row>
    <row r="546" spans="2:11" s="884" customFormat="1" ht="14.5" x14ac:dyDescent="0.35">
      <c r="B546" s="885">
        <v>45014</v>
      </c>
      <c r="C546" s="886">
        <v>11</v>
      </c>
      <c r="D546" s="887" t="s">
        <v>684</v>
      </c>
      <c r="E546" s="895" t="s">
        <v>795</v>
      </c>
      <c r="F546" s="890" t="s">
        <v>1243</v>
      </c>
      <c r="G546" s="899">
        <v>720000</v>
      </c>
      <c r="H546" s="891" t="s">
        <v>681</v>
      </c>
      <c r="I546" s="898">
        <f>+G546/'AFSC Exchange rates'!$E$12</f>
        <v>351.51297041014033</v>
      </c>
    </row>
    <row r="547" spans="2:11" s="884" customFormat="1" ht="14.5" x14ac:dyDescent="0.35">
      <c r="B547" s="885">
        <v>45015</v>
      </c>
      <c r="C547" s="886"/>
      <c r="D547" s="887" t="s">
        <v>684</v>
      </c>
      <c r="E547" s="895" t="s">
        <v>739</v>
      </c>
      <c r="F547" s="893" t="s">
        <v>1221</v>
      </c>
      <c r="G547" s="890">
        <v>5000</v>
      </c>
      <c r="H547" s="891" t="s">
        <v>681</v>
      </c>
      <c r="I547" s="898">
        <f>+G547/'AFSC Exchange rates'!$E$12</f>
        <v>2.4410622945148637</v>
      </c>
      <c r="J547" s="894"/>
    </row>
    <row r="548" spans="2:11" s="884" customFormat="1" ht="14.5" x14ac:dyDescent="0.35">
      <c r="B548" s="885">
        <v>45016</v>
      </c>
      <c r="C548" s="886"/>
      <c r="D548" s="887" t="s">
        <v>684</v>
      </c>
      <c r="E548" s="895" t="s">
        <v>739</v>
      </c>
      <c r="F548" s="893" t="s">
        <v>1221</v>
      </c>
      <c r="G548" s="890">
        <v>7000</v>
      </c>
      <c r="H548" s="891" t="s">
        <v>681</v>
      </c>
      <c r="I548" s="898">
        <f>+G548/'AFSC Exchange rates'!$E$12</f>
        <v>3.4174872123208089</v>
      </c>
      <c r="J548" s="894"/>
    </row>
    <row r="549" spans="2:11" s="884" customFormat="1" ht="14.5" x14ac:dyDescent="0.35">
      <c r="B549" s="885">
        <v>45016</v>
      </c>
      <c r="C549" s="886"/>
      <c r="D549" s="887" t="s">
        <v>684</v>
      </c>
      <c r="E549" s="895" t="s">
        <v>739</v>
      </c>
      <c r="F549" s="893" t="s">
        <v>1221</v>
      </c>
      <c r="G549" s="890">
        <v>7000</v>
      </c>
      <c r="H549" s="891" t="s">
        <v>681</v>
      </c>
      <c r="I549" s="898">
        <f>+G549/'AFSC Exchange rates'!$E$12</f>
        <v>3.4174872123208089</v>
      </c>
      <c r="J549" s="894"/>
    </row>
    <row r="550" spans="2:11" s="884" customFormat="1" ht="14.5" x14ac:dyDescent="0.35">
      <c r="B550" s="885">
        <v>45016</v>
      </c>
      <c r="C550" s="886"/>
      <c r="D550" s="887" t="s">
        <v>684</v>
      </c>
      <c r="E550" s="895" t="s">
        <v>739</v>
      </c>
      <c r="F550" s="893" t="s">
        <v>1221</v>
      </c>
      <c r="G550" s="890">
        <v>7000</v>
      </c>
      <c r="H550" s="891" t="s">
        <v>681</v>
      </c>
      <c r="I550" s="898">
        <f>+G550/'AFSC Exchange rates'!$E$12</f>
        <v>3.4174872123208089</v>
      </c>
      <c r="J550" s="894"/>
    </row>
    <row r="551" spans="2:11" s="884" customFormat="1" ht="14.5" x14ac:dyDescent="0.35">
      <c r="B551" s="885">
        <v>45016</v>
      </c>
      <c r="C551" s="886"/>
      <c r="D551" s="887" t="s">
        <v>684</v>
      </c>
      <c r="E551" s="895" t="s">
        <v>739</v>
      </c>
      <c r="F551" s="893" t="s">
        <v>1221</v>
      </c>
      <c r="G551" s="890">
        <v>8000</v>
      </c>
      <c r="H551" s="891" t="s">
        <v>681</v>
      </c>
      <c r="I551" s="898">
        <f>+G551/'AFSC Exchange rates'!$E$12</f>
        <v>3.9056996712237817</v>
      </c>
      <c r="J551" s="894"/>
    </row>
    <row r="552" spans="2:11" s="884" customFormat="1" ht="14.5" x14ac:dyDescent="0.35">
      <c r="B552" s="885">
        <v>45016</v>
      </c>
      <c r="C552" s="886" t="s">
        <v>1244</v>
      </c>
      <c r="D552" s="887" t="s">
        <v>1234</v>
      </c>
      <c r="E552" s="895" t="s">
        <v>739</v>
      </c>
      <c r="F552" s="893" t="s">
        <v>740</v>
      </c>
      <c r="G552" s="897">
        <v>8000</v>
      </c>
      <c r="H552" s="891" t="s">
        <v>681</v>
      </c>
      <c r="I552" s="898">
        <f>+G552/'AFSC Exchange rates'!$E$12</f>
        <v>3.9056996712237817</v>
      </c>
      <c r="J552" s="893"/>
      <c r="K552" s="894"/>
    </row>
    <row r="553" spans="2:11" s="884" customFormat="1" ht="14.5" x14ac:dyDescent="0.35">
      <c r="B553" s="885">
        <v>45027</v>
      </c>
      <c r="C553" s="886"/>
      <c r="D553" s="887" t="s">
        <v>902</v>
      </c>
      <c r="E553" s="895" t="s">
        <v>1245</v>
      </c>
      <c r="F553" s="893" t="s">
        <v>1246</v>
      </c>
      <c r="G553" s="897">
        <v>5779000</v>
      </c>
      <c r="H553" s="891" t="s">
        <v>681</v>
      </c>
      <c r="I553" s="898">
        <f>+G553/'AFSC Exchange rates'!$E$12</f>
        <v>2821.3798000002794</v>
      </c>
      <c r="J553" s="893"/>
      <c r="K553" s="894"/>
    </row>
    <row r="554" spans="2:11" s="884" customFormat="1" ht="14.5" x14ac:dyDescent="0.35">
      <c r="B554" s="885">
        <v>45027</v>
      </c>
      <c r="C554" s="886"/>
      <c r="D554" s="887" t="s">
        <v>902</v>
      </c>
      <c r="E554" s="895" t="s">
        <v>1245</v>
      </c>
      <c r="F554" s="893" t="s">
        <v>1247</v>
      </c>
      <c r="G554" s="897">
        <v>4977700</v>
      </c>
      <c r="H554" s="891" t="s">
        <v>681</v>
      </c>
      <c r="I554" s="898">
        <f>+G554/'AFSC Exchange rates'!$E$12</f>
        <v>2430.1751566813273</v>
      </c>
      <c r="J554" s="893"/>
      <c r="K554" s="894"/>
    </row>
    <row r="555" spans="2:11" s="884" customFormat="1" ht="14.5" x14ac:dyDescent="0.35">
      <c r="B555" s="885">
        <v>45030</v>
      </c>
      <c r="C555" s="886">
        <v>1</v>
      </c>
      <c r="D555" s="887" t="s">
        <v>684</v>
      </c>
      <c r="E555" s="895" t="s">
        <v>795</v>
      </c>
      <c r="F555" s="893" t="s">
        <v>1248</v>
      </c>
      <c r="G555" s="897">
        <v>1740000</v>
      </c>
      <c r="H555" s="891" t="s">
        <v>681</v>
      </c>
      <c r="I555" s="898">
        <f>+G555/'AFSC Exchange rates'!$E$12</f>
        <v>849.48967849117253</v>
      </c>
      <c r="J555" s="894"/>
    </row>
    <row r="556" spans="2:11" s="884" customFormat="1" ht="14.5" x14ac:dyDescent="0.35">
      <c r="B556" s="885">
        <v>45030</v>
      </c>
      <c r="C556" s="886">
        <v>2</v>
      </c>
      <c r="D556" s="887" t="s">
        <v>684</v>
      </c>
      <c r="E556" s="895" t="s">
        <v>795</v>
      </c>
      <c r="F556" s="893" t="s">
        <v>1249</v>
      </c>
      <c r="G556" s="897">
        <v>770000</v>
      </c>
      <c r="H556" s="891" t="s">
        <v>681</v>
      </c>
      <c r="I556" s="898">
        <f>+G556/'AFSC Exchange rates'!$E$12</f>
        <v>375.92359335528897</v>
      </c>
      <c r="J556" s="894"/>
    </row>
    <row r="557" spans="2:11" s="884" customFormat="1" ht="14.5" x14ac:dyDescent="0.35">
      <c r="B557" s="885">
        <v>45030</v>
      </c>
      <c r="C557" s="886" t="s">
        <v>1250</v>
      </c>
      <c r="D557" s="887" t="s">
        <v>1223</v>
      </c>
      <c r="E557" s="888" t="s">
        <v>1245</v>
      </c>
      <c r="F557" s="893" t="s">
        <v>1251</v>
      </c>
      <c r="G557" s="897">
        <v>700000</v>
      </c>
      <c r="H557" s="891" t="s">
        <v>681</v>
      </c>
      <c r="I557" s="898">
        <f>+G557/'AFSC Exchange rates'!$E$12</f>
        <v>341.74872123208087</v>
      </c>
      <c r="J557" s="893"/>
      <c r="K557" s="894"/>
    </row>
    <row r="558" spans="2:11" s="884" customFormat="1" ht="14.5" x14ac:dyDescent="0.35">
      <c r="B558" s="885">
        <v>45033</v>
      </c>
      <c r="C558" s="886" t="s">
        <v>1252</v>
      </c>
      <c r="D558" s="887" t="s">
        <v>1154</v>
      </c>
      <c r="E558" s="888" t="s">
        <v>1245</v>
      </c>
      <c r="F558" s="893" t="s">
        <v>1253</v>
      </c>
      <c r="G558" s="897">
        <v>1594000</v>
      </c>
      <c r="H558" s="891" t="s">
        <v>681</v>
      </c>
      <c r="I558" s="898">
        <f>+G558/'AFSC Exchange rates'!$E$12</f>
        <v>778.21065949133845</v>
      </c>
      <c r="J558" s="893"/>
      <c r="K558" s="894"/>
    </row>
    <row r="559" spans="2:11" s="884" customFormat="1" ht="14.5" x14ac:dyDescent="0.35">
      <c r="B559" s="885">
        <v>45033</v>
      </c>
      <c r="C559" s="886" t="s">
        <v>1254</v>
      </c>
      <c r="D559" s="887" t="s">
        <v>1136</v>
      </c>
      <c r="E559" s="888" t="s">
        <v>1245</v>
      </c>
      <c r="F559" s="893" t="s">
        <v>1255</v>
      </c>
      <c r="G559" s="897">
        <v>1426000</v>
      </c>
      <c r="H559" s="891" t="s">
        <v>681</v>
      </c>
      <c r="I559" s="898">
        <f>+G559/'AFSC Exchange rates'!$E$12</f>
        <v>696.19096639563907</v>
      </c>
      <c r="J559" s="893"/>
      <c r="K559" s="894"/>
    </row>
    <row r="560" spans="2:11" s="884" customFormat="1" ht="14.5" x14ac:dyDescent="0.35">
      <c r="B560" s="885">
        <v>45033</v>
      </c>
      <c r="C560" s="886" t="s">
        <v>1256</v>
      </c>
      <c r="D560" s="887" t="s">
        <v>1257</v>
      </c>
      <c r="E560" s="888" t="s">
        <v>1245</v>
      </c>
      <c r="F560" s="893" t="s">
        <v>1258</v>
      </c>
      <c r="G560" s="897">
        <v>1164000</v>
      </c>
      <c r="H560" s="891" t="s">
        <v>681</v>
      </c>
      <c r="I560" s="898">
        <f>+G560/'AFSC Exchange rates'!$E$12</f>
        <v>568.27930216306027</v>
      </c>
      <c r="J560" s="893"/>
      <c r="K560" s="894"/>
    </row>
    <row r="561" spans="2:11" s="884" customFormat="1" ht="14.5" x14ac:dyDescent="0.35">
      <c r="B561" s="885">
        <v>45033</v>
      </c>
      <c r="C561" s="886" t="s">
        <v>1259</v>
      </c>
      <c r="D561" s="887" t="s">
        <v>1260</v>
      </c>
      <c r="E561" s="888" t="s">
        <v>1245</v>
      </c>
      <c r="F561" s="893" t="s">
        <v>1261</v>
      </c>
      <c r="G561" s="897">
        <v>1372000</v>
      </c>
      <c r="H561" s="891" t="s">
        <v>681</v>
      </c>
      <c r="I561" s="898">
        <f>+G561/'AFSC Exchange rates'!$E$12</f>
        <v>669.82749361487856</v>
      </c>
      <c r="J561" s="893"/>
      <c r="K561" s="894"/>
    </row>
    <row r="562" spans="2:11" s="884" customFormat="1" ht="14.5" x14ac:dyDescent="0.35">
      <c r="B562" s="885">
        <v>45033</v>
      </c>
      <c r="C562" s="886"/>
      <c r="D562" s="887" t="s">
        <v>684</v>
      </c>
      <c r="E562" s="888" t="s">
        <v>739</v>
      </c>
      <c r="F562" s="893" t="s">
        <v>1262</v>
      </c>
      <c r="G562" s="897">
        <v>10000</v>
      </c>
      <c r="H562" s="891" t="s">
        <v>681</v>
      </c>
      <c r="I562" s="898">
        <f>+G562/'AFSC Exchange rates'!$E$12</f>
        <v>4.8821245890297273</v>
      </c>
      <c r="J562" s="894"/>
    </row>
    <row r="563" spans="2:11" s="884" customFormat="1" ht="14.5" x14ac:dyDescent="0.35">
      <c r="B563" s="885">
        <v>45033</v>
      </c>
      <c r="C563" s="886"/>
      <c r="D563" s="887" t="s">
        <v>684</v>
      </c>
      <c r="E563" s="888" t="s">
        <v>739</v>
      </c>
      <c r="F563" s="893" t="s">
        <v>1263</v>
      </c>
      <c r="G563" s="897">
        <v>10000</v>
      </c>
      <c r="H563" s="891" t="s">
        <v>681</v>
      </c>
      <c r="I563" s="898">
        <f>+G563/'AFSC Exchange rates'!$E$12</f>
        <v>4.8821245890297273</v>
      </c>
      <c r="J563" s="894"/>
    </row>
    <row r="564" spans="2:11" s="884" customFormat="1" ht="14.5" x14ac:dyDescent="0.35">
      <c r="B564" s="885">
        <v>45033</v>
      </c>
      <c r="C564" s="886"/>
      <c r="D564" s="887" t="s">
        <v>684</v>
      </c>
      <c r="E564" s="888" t="s">
        <v>739</v>
      </c>
      <c r="F564" s="893" t="s">
        <v>1263</v>
      </c>
      <c r="G564" s="897">
        <v>10000</v>
      </c>
      <c r="H564" s="891" t="s">
        <v>681</v>
      </c>
      <c r="I564" s="898">
        <f>+G564/'AFSC Exchange rates'!$E$12</f>
        <v>4.8821245890297273</v>
      </c>
      <c r="J564" s="894"/>
    </row>
    <row r="565" spans="2:11" s="884" customFormat="1" ht="14.5" x14ac:dyDescent="0.35">
      <c r="B565" s="885">
        <v>45041</v>
      </c>
      <c r="C565" s="886">
        <v>3</v>
      </c>
      <c r="D565" s="887" t="s">
        <v>684</v>
      </c>
      <c r="E565" s="895" t="s">
        <v>795</v>
      </c>
      <c r="F565" s="893" t="s">
        <v>1264</v>
      </c>
      <c r="G565" s="897">
        <v>5930001</v>
      </c>
      <c r="H565" s="891" t="s">
        <v>681</v>
      </c>
      <c r="I565" s="898">
        <f>+G565/'AFSC Exchange rates'!$E$12</f>
        <v>2895.1003695070872</v>
      </c>
      <c r="J565" s="894"/>
    </row>
    <row r="566" spans="2:11" s="884" customFormat="1" ht="14.5" x14ac:dyDescent="0.35">
      <c r="B566" s="885">
        <v>45042</v>
      </c>
      <c r="C566" s="886"/>
      <c r="D566" s="887" t="s">
        <v>684</v>
      </c>
      <c r="E566" s="895" t="s">
        <v>739</v>
      </c>
      <c r="F566" s="893" t="s">
        <v>1263</v>
      </c>
      <c r="G566" s="892">
        <v>10000</v>
      </c>
      <c r="H566" s="891" t="s">
        <v>681</v>
      </c>
      <c r="I566" s="898">
        <f>+G566/'AFSC Exchange rates'!$E$12</f>
        <v>4.8821245890297273</v>
      </c>
    </row>
    <row r="567" spans="2:11" s="884" customFormat="1" ht="14.5" x14ac:dyDescent="0.35">
      <c r="B567" s="885">
        <v>45043</v>
      </c>
      <c r="C567" s="886" t="s">
        <v>1265</v>
      </c>
      <c r="D567" s="887" t="s">
        <v>1266</v>
      </c>
      <c r="E567" s="895" t="s">
        <v>1232</v>
      </c>
      <c r="F567" s="889" t="s">
        <v>1267</v>
      </c>
      <c r="G567" s="897">
        <v>371700</v>
      </c>
      <c r="H567" s="891" t="s">
        <v>681</v>
      </c>
      <c r="I567" s="898">
        <f>+G567/'AFSC Exchange rates'!$E$12</f>
        <v>181.46857097423495</v>
      </c>
      <c r="J567" s="893"/>
      <c r="K567" s="894"/>
    </row>
    <row r="568" spans="2:11" s="884" customFormat="1" ht="14.5" x14ac:dyDescent="0.35">
      <c r="B568" s="885">
        <v>45044</v>
      </c>
      <c r="C568" s="886">
        <v>4</v>
      </c>
      <c r="D568" s="887" t="s">
        <v>684</v>
      </c>
      <c r="E568" s="895" t="s">
        <v>795</v>
      </c>
      <c r="F568" s="889" t="s">
        <v>1268</v>
      </c>
      <c r="G568" s="897">
        <v>720000</v>
      </c>
      <c r="H568" s="891" t="s">
        <v>681</v>
      </c>
      <c r="I568" s="898">
        <f>+G568/'AFSC Exchange rates'!$E$12</f>
        <v>351.51297041014033</v>
      </c>
      <c r="J568" s="894"/>
    </row>
    <row r="569" spans="2:11" s="884" customFormat="1" ht="14.5" x14ac:dyDescent="0.35">
      <c r="B569" s="885">
        <v>45044</v>
      </c>
      <c r="C569" s="886"/>
      <c r="D569" s="887" t="s">
        <v>684</v>
      </c>
      <c r="E569" s="895" t="s">
        <v>739</v>
      </c>
      <c r="F569" s="893" t="s">
        <v>1269</v>
      </c>
      <c r="G569" s="892">
        <v>5000</v>
      </c>
      <c r="H569" s="891" t="s">
        <v>681</v>
      </c>
      <c r="I569" s="898">
        <f>+G569/'AFSC Exchange rates'!$E$12</f>
        <v>2.4410622945148637</v>
      </c>
    </row>
    <row r="570" spans="2:11" s="884" customFormat="1" ht="14.5" x14ac:dyDescent="0.35">
      <c r="B570" s="885">
        <v>45044</v>
      </c>
      <c r="C570" s="886"/>
      <c r="D570" s="887" t="s">
        <v>684</v>
      </c>
      <c r="E570" s="895" t="s">
        <v>739</v>
      </c>
      <c r="F570" s="893" t="s">
        <v>1270</v>
      </c>
      <c r="G570" s="890">
        <v>8000</v>
      </c>
      <c r="H570" s="891" t="s">
        <v>681</v>
      </c>
      <c r="I570" s="898">
        <f>+G570/'AFSC Exchange rates'!$E$12</f>
        <v>3.9056996712237817</v>
      </c>
    </row>
    <row r="571" spans="2:11" s="884" customFormat="1" ht="14.5" x14ac:dyDescent="0.35">
      <c r="B571" s="885">
        <v>45047</v>
      </c>
      <c r="C571" s="886">
        <v>5</v>
      </c>
      <c r="D571" s="887" t="s">
        <v>684</v>
      </c>
      <c r="E571" s="895" t="s">
        <v>795</v>
      </c>
      <c r="F571" s="893" t="s">
        <v>1271</v>
      </c>
      <c r="G571" s="897">
        <v>770000</v>
      </c>
      <c r="H571" s="891" t="s">
        <v>681</v>
      </c>
      <c r="I571" s="898">
        <f>+G571/'AFSC Exchange rates'!$E$12</f>
        <v>375.92359335528897</v>
      </c>
      <c r="J571" s="894"/>
    </row>
    <row r="572" spans="2:11" s="884" customFormat="1" ht="14.5" x14ac:dyDescent="0.35">
      <c r="B572" s="885">
        <v>45047</v>
      </c>
      <c r="C572" s="886" t="s">
        <v>1272</v>
      </c>
      <c r="D572" s="887" t="s">
        <v>684</v>
      </c>
      <c r="E572" s="895" t="s">
        <v>723</v>
      </c>
      <c r="F572" s="893" t="s">
        <v>1273</v>
      </c>
      <c r="G572" s="892">
        <v>210000</v>
      </c>
      <c r="H572" s="891" t="s">
        <v>681</v>
      </c>
      <c r="I572" s="898">
        <f>+G572/'AFSC Exchange rates'!$E$12</f>
        <v>102.52461636962427</v>
      </c>
    </row>
    <row r="573" spans="2:11" s="884" customFormat="1" ht="14.5" x14ac:dyDescent="0.35">
      <c r="B573" s="885">
        <v>45047</v>
      </c>
      <c r="C573" s="886" t="s">
        <v>1274</v>
      </c>
      <c r="D573" s="887" t="s">
        <v>684</v>
      </c>
      <c r="E573" s="895" t="s">
        <v>723</v>
      </c>
      <c r="F573" s="893" t="s">
        <v>1275</v>
      </c>
      <c r="G573" s="892">
        <v>140000</v>
      </c>
      <c r="H573" s="891" t="s">
        <v>681</v>
      </c>
      <c r="I573" s="898">
        <f>+G573/'AFSC Exchange rates'!$E$12</f>
        <v>68.349744246416179</v>
      </c>
    </row>
    <row r="574" spans="2:11" s="884" customFormat="1" ht="14.5" x14ac:dyDescent="0.35">
      <c r="B574" s="885">
        <v>45048</v>
      </c>
      <c r="C574" s="886" t="s">
        <v>1276</v>
      </c>
      <c r="D574" s="887" t="s">
        <v>684</v>
      </c>
      <c r="E574" s="895" t="s">
        <v>723</v>
      </c>
      <c r="F574" s="893" t="s">
        <v>687</v>
      </c>
      <c r="G574" s="892">
        <v>594000</v>
      </c>
      <c r="H574" s="891" t="s">
        <v>681</v>
      </c>
      <c r="I574" s="898">
        <f>+G574/'AFSC Exchange rates'!$E$12</f>
        <v>289.99820058836576</v>
      </c>
    </row>
    <row r="575" spans="2:11" s="884" customFormat="1" ht="14.5" x14ac:dyDescent="0.35">
      <c r="B575" s="885">
        <v>45048</v>
      </c>
      <c r="C575" s="886" t="s">
        <v>1277</v>
      </c>
      <c r="D575" s="887" t="s">
        <v>684</v>
      </c>
      <c r="E575" s="895" t="s">
        <v>723</v>
      </c>
      <c r="F575" s="893" t="s">
        <v>706</v>
      </c>
      <c r="G575" s="892">
        <v>100000</v>
      </c>
      <c r="H575" s="891" t="s">
        <v>681</v>
      </c>
      <c r="I575" s="898">
        <f>+G575/'AFSC Exchange rates'!$E$12</f>
        <v>48.82124589029727</v>
      </c>
    </row>
    <row r="576" spans="2:11" s="884" customFormat="1" ht="14.5" x14ac:dyDescent="0.35">
      <c r="B576" s="885">
        <v>45054</v>
      </c>
      <c r="C576" s="886"/>
      <c r="D576" s="887" t="s">
        <v>684</v>
      </c>
      <c r="E576" s="895" t="s">
        <v>739</v>
      </c>
      <c r="F576" s="893" t="s">
        <v>1278</v>
      </c>
      <c r="G576" s="892">
        <v>10000</v>
      </c>
      <c r="H576" s="891" t="s">
        <v>681</v>
      </c>
      <c r="I576" s="898">
        <f>+G576/'AFSC Exchange rates'!$E$12</f>
        <v>4.8821245890297273</v>
      </c>
    </row>
    <row r="577" spans="2:10" s="884" customFormat="1" ht="14.5" x14ac:dyDescent="0.35">
      <c r="B577" s="885">
        <v>45056</v>
      </c>
      <c r="C577" s="886">
        <v>6</v>
      </c>
      <c r="D577" s="887" t="s">
        <v>684</v>
      </c>
      <c r="E577" s="895" t="s">
        <v>795</v>
      </c>
      <c r="F577" s="893" t="s">
        <v>1279</v>
      </c>
      <c r="G577" s="897">
        <v>6850000</v>
      </c>
      <c r="H577" s="891" t="s">
        <v>681</v>
      </c>
      <c r="I577" s="898">
        <f>+G577/'AFSC Exchange rates'!$E$12</f>
        <v>3344.255343485363</v>
      </c>
      <c r="J577" s="894"/>
    </row>
    <row r="578" spans="2:10" s="884" customFormat="1" ht="14.5" x14ac:dyDescent="0.35">
      <c r="B578" s="885">
        <v>45061</v>
      </c>
      <c r="C578" s="886"/>
      <c r="D578" s="887" t="s">
        <v>684</v>
      </c>
      <c r="E578" s="895" t="s">
        <v>739</v>
      </c>
      <c r="F578" s="893" t="s">
        <v>1278</v>
      </c>
      <c r="G578" s="892">
        <v>10000</v>
      </c>
      <c r="H578" s="891" t="s">
        <v>681</v>
      </c>
      <c r="I578" s="898">
        <f>+G578/'AFSC Exchange rates'!$E$12</f>
        <v>4.8821245890297273</v>
      </c>
    </row>
    <row r="579" spans="2:10" s="884" customFormat="1" ht="14.5" x14ac:dyDescent="0.35">
      <c r="B579" s="885">
        <v>45061</v>
      </c>
      <c r="C579" s="886" t="s">
        <v>446</v>
      </c>
      <c r="D579" s="887" t="s">
        <v>684</v>
      </c>
      <c r="E579" s="895" t="s">
        <v>723</v>
      </c>
      <c r="F579" s="893" t="s">
        <v>708</v>
      </c>
      <c r="G579" s="897">
        <v>10000</v>
      </c>
      <c r="H579" s="891" t="s">
        <v>681</v>
      </c>
      <c r="I579" s="898">
        <f>+G579/'AFSC Exchange rates'!$E$12</f>
        <v>4.8821245890297273</v>
      </c>
      <c r="J579" s="894"/>
    </row>
    <row r="580" spans="2:10" s="884" customFormat="1" ht="14.5" x14ac:dyDescent="0.35">
      <c r="B580" s="885">
        <v>45062</v>
      </c>
      <c r="C580" s="886" t="s">
        <v>448</v>
      </c>
      <c r="D580" s="887" t="s">
        <v>684</v>
      </c>
      <c r="E580" s="895" t="s">
        <v>723</v>
      </c>
      <c r="F580" s="893" t="s">
        <v>1072</v>
      </c>
      <c r="G580" s="897">
        <v>322000</v>
      </c>
      <c r="H580" s="891" t="s">
        <v>681</v>
      </c>
      <c r="I580" s="898">
        <f>+G580/'AFSC Exchange rates'!$E$12</f>
        <v>157.2044117667572</v>
      </c>
      <c r="J580" s="894"/>
    </row>
    <row r="581" spans="2:10" s="884" customFormat="1" ht="14.5" x14ac:dyDescent="0.35">
      <c r="B581" s="885">
        <v>45062</v>
      </c>
      <c r="C581" s="886" t="s">
        <v>1280</v>
      </c>
      <c r="D581" s="887" t="s">
        <v>684</v>
      </c>
      <c r="E581" s="895" t="s">
        <v>723</v>
      </c>
      <c r="F581" s="893" t="s">
        <v>1273</v>
      </c>
      <c r="G581" s="897">
        <v>240000</v>
      </c>
      <c r="H581" s="891" t="s">
        <v>681</v>
      </c>
      <c r="I581" s="898">
        <f>+G581/'AFSC Exchange rates'!$E$12</f>
        <v>117.17099013671344</v>
      </c>
      <c r="J581" s="894"/>
    </row>
    <row r="582" spans="2:10" s="884" customFormat="1" ht="14.5" x14ac:dyDescent="0.35">
      <c r="B582" s="885">
        <v>45063</v>
      </c>
      <c r="C582" s="886" t="s">
        <v>1281</v>
      </c>
      <c r="D582" s="887" t="s">
        <v>684</v>
      </c>
      <c r="E582" s="895" t="s">
        <v>723</v>
      </c>
      <c r="F582" s="893" t="s">
        <v>706</v>
      </c>
      <c r="G582" s="897">
        <v>50000</v>
      </c>
      <c r="H582" s="891" t="s">
        <v>681</v>
      </c>
      <c r="I582" s="898">
        <f>+G582/'AFSC Exchange rates'!$E$12</f>
        <v>24.410622945148635</v>
      </c>
      <c r="J582" s="894"/>
    </row>
    <row r="583" spans="2:10" s="884" customFormat="1" ht="14.5" x14ac:dyDescent="0.35">
      <c r="B583" s="885">
        <v>45064</v>
      </c>
      <c r="C583" s="886"/>
      <c r="D583" s="887" t="s">
        <v>1282</v>
      </c>
      <c r="E583" s="895" t="s">
        <v>1206</v>
      </c>
      <c r="F583" s="893" t="s">
        <v>1283</v>
      </c>
      <c r="G583" s="897">
        <v>2924534</v>
      </c>
      <c r="H583" s="891" t="s">
        <v>681</v>
      </c>
      <c r="I583" s="898">
        <f>+G583/'AFSC Exchange rates'!$E$12</f>
        <v>1427.7939352853464</v>
      </c>
      <c r="J583" s="894"/>
    </row>
    <row r="584" spans="2:10" s="884" customFormat="1" ht="14.5" x14ac:dyDescent="0.35">
      <c r="B584" s="885">
        <v>45068</v>
      </c>
      <c r="C584" s="886" t="s">
        <v>504</v>
      </c>
      <c r="D584" s="887" t="s">
        <v>684</v>
      </c>
      <c r="E584" s="895" t="s">
        <v>723</v>
      </c>
      <c r="F584" s="893" t="s">
        <v>1284</v>
      </c>
      <c r="G584" s="892">
        <v>20000</v>
      </c>
      <c r="H584" s="891" t="s">
        <v>681</v>
      </c>
      <c r="I584" s="898">
        <f>+G584/'AFSC Exchange rates'!$E$12</f>
        <v>9.7642491780594547</v>
      </c>
    </row>
    <row r="585" spans="2:10" s="884" customFormat="1" ht="14.5" x14ac:dyDescent="0.35">
      <c r="B585" s="885">
        <v>45069</v>
      </c>
      <c r="C585" s="886" t="s">
        <v>506</v>
      </c>
      <c r="D585" s="887" t="s">
        <v>684</v>
      </c>
      <c r="E585" s="895" t="s">
        <v>723</v>
      </c>
      <c r="F585" s="893" t="s">
        <v>687</v>
      </c>
      <c r="G585" s="892">
        <v>247000</v>
      </c>
      <c r="H585" s="891" t="s">
        <v>681</v>
      </c>
      <c r="I585" s="898">
        <f>+G585/'AFSC Exchange rates'!$E$12</f>
        <v>120.58847734903426</v>
      </c>
    </row>
    <row r="586" spans="2:10" s="884" customFormat="1" ht="14.5" x14ac:dyDescent="0.35">
      <c r="B586" s="885">
        <v>45070</v>
      </c>
      <c r="C586" s="886" t="s">
        <v>508</v>
      </c>
      <c r="D586" s="887" t="s">
        <v>684</v>
      </c>
      <c r="E586" s="895" t="s">
        <v>723</v>
      </c>
      <c r="F586" s="893" t="s">
        <v>706</v>
      </c>
      <c r="G586" s="892">
        <v>30000</v>
      </c>
      <c r="H586" s="891" t="s">
        <v>681</v>
      </c>
      <c r="I586" s="898">
        <f>+G586/'AFSC Exchange rates'!$E$12</f>
        <v>14.64637376708918</v>
      </c>
    </row>
    <row r="587" spans="2:10" s="884" customFormat="1" ht="14.5" x14ac:dyDescent="0.35">
      <c r="B587" s="885">
        <v>45070</v>
      </c>
      <c r="C587" s="886" t="s">
        <v>1285</v>
      </c>
      <c r="D587" s="887" t="s">
        <v>902</v>
      </c>
      <c r="E587" s="895" t="s">
        <v>723</v>
      </c>
      <c r="F587" s="893" t="s">
        <v>1286</v>
      </c>
      <c r="G587" s="897">
        <v>1174500</v>
      </c>
      <c r="H587" s="891" t="s">
        <v>681</v>
      </c>
      <c r="I587" s="898">
        <f>+G587/'AFSC Exchange rates'!$E$12</f>
        <v>573.40553298154146</v>
      </c>
      <c r="J587" s="894"/>
    </row>
    <row r="588" spans="2:10" s="884" customFormat="1" ht="14.5" x14ac:dyDescent="0.35">
      <c r="B588" s="885">
        <v>45071</v>
      </c>
      <c r="C588" s="886">
        <v>8</v>
      </c>
      <c r="D588" s="887" t="s">
        <v>684</v>
      </c>
      <c r="E588" s="895" t="s">
        <v>795</v>
      </c>
      <c r="F588" s="893" t="s">
        <v>1287</v>
      </c>
      <c r="G588" s="897">
        <v>770000</v>
      </c>
      <c r="H588" s="891" t="s">
        <v>681</v>
      </c>
      <c r="I588" s="898">
        <f>+G588/'AFSC Exchange rates'!$E$12</f>
        <v>375.92359335528897</v>
      </c>
      <c r="J588" s="894"/>
    </row>
    <row r="589" spans="2:10" s="884" customFormat="1" ht="14.5" x14ac:dyDescent="0.35">
      <c r="B589" s="885">
        <v>45071</v>
      </c>
      <c r="C589" s="886" t="s">
        <v>1285</v>
      </c>
      <c r="D589" s="887" t="s">
        <v>1134</v>
      </c>
      <c r="E589" s="895" t="s">
        <v>739</v>
      </c>
      <c r="F589" s="893" t="s">
        <v>1288</v>
      </c>
      <c r="G589" s="897">
        <v>1605000</v>
      </c>
      <c r="H589" s="891" t="s">
        <v>681</v>
      </c>
      <c r="I589" s="898">
        <f>+G589/'AFSC Exchange rates'!$E$12</f>
        <v>783.58099653927115</v>
      </c>
      <c r="J589" s="894"/>
    </row>
    <row r="590" spans="2:10" s="884" customFormat="1" ht="14.5" x14ac:dyDescent="0.35">
      <c r="B590" s="885">
        <v>45071</v>
      </c>
      <c r="C590" s="886">
        <v>9</v>
      </c>
      <c r="D590" s="887" t="s">
        <v>684</v>
      </c>
      <c r="E590" s="895" t="s">
        <v>795</v>
      </c>
      <c r="F590" s="893" t="s">
        <v>1264</v>
      </c>
      <c r="G590" s="892">
        <v>5930001</v>
      </c>
      <c r="H590" s="891" t="s">
        <v>681</v>
      </c>
      <c r="I590" s="898">
        <f>+G590/'AFSC Exchange rates'!$E$12</f>
        <v>2895.1003695070872</v>
      </c>
    </row>
    <row r="591" spans="2:10" s="884" customFormat="1" ht="14.5" x14ac:dyDescent="0.35">
      <c r="B591" s="885">
        <v>45071</v>
      </c>
      <c r="C591" s="886" t="s">
        <v>1272</v>
      </c>
      <c r="D591" s="887" t="s">
        <v>684</v>
      </c>
      <c r="E591" s="895" t="s">
        <v>723</v>
      </c>
      <c r="F591" s="893" t="s">
        <v>706</v>
      </c>
      <c r="G591" s="892">
        <v>25000</v>
      </c>
      <c r="H591" s="891" t="s">
        <v>681</v>
      </c>
      <c r="I591" s="898">
        <f>+G591/'AFSC Exchange rates'!$E$12</f>
        <v>12.205311472574317</v>
      </c>
    </row>
    <row r="592" spans="2:10" s="884" customFormat="1" ht="14.5" customHeight="1" x14ac:dyDescent="0.35">
      <c r="B592" s="885">
        <v>45075</v>
      </c>
      <c r="C592" s="886" t="s">
        <v>1360</v>
      </c>
      <c r="D592" s="887" t="s">
        <v>1361</v>
      </c>
      <c r="E592" s="895" t="s">
        <v>739</v>
      </c>
      <c r="F592" s="893" t="s">
        <v>1362</v>
      </c>
      <c r="G592" s="892">
        <v>360000</v>
      </c>
      <c r="H592" s="891" t="s">
        <v>681</v>
      </c>
      <c r="I592" s="898">
        <f>+G592/'AFSC Exchange rates'!$E$12</f>
        <v>175.75648520507016</v>
      </c>
    </row>
    <row r="593" spans="2:73" s="884" customFormat="1" ht="14.5" x14ac:dyDescent="0.35">
      <c r="B593" s="885">
        <v>45076</v>
      </c>
      <c r="C593" s="886" t="s">
        <v>504</v>
      </c>
      <c r="D593" s="887" t="s">
        <v>684</v>
      </c>
      <c r="E593" s="895" t="s">
        <v>723</v>
      </c>
      <c r="F593" s="893" t="s">
        <v>708</v>
      </c>
      <c r="G593" s="892">
        <v>10000</v>
      </c>
      <c r="H593" s="891" t="s">
        <v>681</v>
      </c>
      <c r="I593" s="898">
        <f>+G593/'AFSC Exchange rates'!$E$12</f>
        <v>4.8821245890297273</v>
      </c>
    </row>
    <row r="594" spans="2:73" s="884" customFormat="1" ht="14.5" x14ac:dyDescent="0.35">
      <c r="B594" s="885">
        <v>45076</v>
      </c>
      <c r="C594" s="886" t="s">
        <v>506</v>
      </c>
      <c r="D594" s="887" t="s">
        <v>684</v>
      </c>
      <c r="E594" s="895" t="s">
        <v>723</v>
      </c>
      <c r="F594" s="893" t="s">
        <v>747</v>
      </c>
      <c r="G594" s="892">
        <v>40000</v>
      </c>
      <c r="H594" s="891" t="s">
        <v>681</v>
      </c>
      <c r="I594" s="898">
        <f>+G594/'AFSC Exchange rates'!$E$12</f>
        <v>19.528498356118909</v>
      </c>
    </row>
    <row r="595" spans="2:73" s="884" customFormat="1" ht="14.5" x14ac:dyDescent="0.35">
      <c r="B595" s="885">
        <v>45076</v>
      </c>
      <c r="C595" s="886" t="s">
        <v>508</v>
      </c>
      <c r="D595" s="887" t="s">
        <v>684</v>
      </c>
      <c r="E595" s="895" t="s">
        <v>723</v>
      </c>
      <c r="F595" s="893" t="s">
        <v>1273</v>
      </c>
      <c r="G595" s="892">
        <v>255000</v>
      </c>
      <c r="H595" s="891" t="s">
        <v>681</v>
      </c>
      <c r="I595" s="898">
        <f>+G595/'AFSC Exchange rates'!$E$12</f>
        <v>124.49417702025804</v>
      </c>
      <c r="J595" s="894"/>
    </row>
    <row r="596" spans="2:73" s="884" customFormat="1" ht="14.5" x14ac:dyDescent="0.35">
      <c r="B596" s="885">
        <v>45076</v>
      </c>
      <c r="C596" s="886"/>
      <c r="D596" s="887" t="s">
        <v>684</v>
      </c>
      <c r="E596" s="895" t="s">
        <v>739</v>
      </c>
      <c r="F596" s="893" t="s">
        <v>1278</v>
      </c>
      <c r="G596" s="892">
        <v>10000</v>
      </c>
      <c r="H596" s="891" t="s">
        <v>681</v>
      </c>
      <c r="I596" s="898">
        <f>+G596/'AFSC Exchange rates'!$E$12</f>
        <v>4.8821245890297273</v>
      </c>
    </row>
    <row r="597" spans="2:73" s="884" customFormat="1" ht="14.5" x14ac:dyDescent="0.35">
      <c r="B597" s="885">
        <v>45076</v>
      </c>
      <c r="C597" s="886"/>
      <c r="D597" s="887" t="s">
        <v>684</v>
      </c>
      <c r="E597" s="895" t="s">
        <v>739</v>
      </c>
      <c r="F597" s="893" t="s">
        <v>1263</v>
      </c>
      <c r="G597" s="892">
        <v>10000</v>
      </c>
      <c r="H597" s="891" t="s">
        <v>681</v>
      </c>
      <c r="I597" s="898">
        <f>+G597/'AFSC Exchange rates'!$E$12</f>
        <v>4.8821245890297273</v>
      </c>
    </row>
    <row r="598" spans="2:73" s="884" customFormat="1" ht="14.5" x14ac:dyDescent="0.35">
      <c r="B598" s="885">
        <v>45077</v>
      </c>
      <c r="C598" s="886"/>
      <c r="D598" s="887" t="s">
        <v>684</v>
      </c>
      <c r="E598" s="895" t="s">
        <v>739</v>
      </c>
      <c r="F598" s="893" t="s">
        <v>1270</v>
      </c>
      <c r="G598" s="890">
        <v>8000</v>
      </c>
      <c r="H598" s="891" t="s">
        <v>681</v>
      </c>
      <c r="I598" s="898">
        <f>+G598/'AFSC Exchange rates'!$E$12</f>
        <v>3.9056996712237817</v>
      </c>
    </row>
    <row r="599" spans="2:73" s="884" customFormat="1" ht="14.5" x14ac:dyDescent="0.35">
      <c r="B599" s="885">
        <v>45077</v>
      </c>
      <c r="C599" s="886" t="s">
        <v>1289</v>
      </c>
      <c r="D599" s="887" t="s">
        <v>1234</v>
      </c>
      <c r="E599" s="895" t="s">
        <v>739</v>
      </c>
      <c r="F599" s="893" t="s">
        <v>1290</v>
      </c>
      <c r="G599" s="892">
        <v>8000</v>
      </c>
      <c r="H599" s="891" t="s">
        <v>681</v>
      </c>
      <c r="I599" s="898">
        <f>+G599/'AFSC Exchange rates'!$E$12</f>
        <v>3.9056996712237817</v>
      </c>
      <c r="J599" s="894"/>
    </row>
    <row r="600" spans="2:73" s="884" customFormat="1" ht="14.5" x14ac:dyDescent="0.35">
      <c r="B600" s="885">
        <v>45077</v>
      </c>
      <c r="C600" s="886"/>
      <c r="D600" s="887" t="s">
        <v>902</v>
      </c>
      <c r="E600" s="895" t="s">
        <v>739</v>
      </c>
      <c r="F600" s="893" t="s">
        <v>1291</v>
      </c>
      <c r="G600" s="892">
        <v>1383100</v>
      </c>
      <c r="H600" s="891" t="s">
        <v>681</v>
      </c>
      <c r="I600" s="898">
        <f>+G600/'AFSC Exchange rates'!$E$12</f>
        <v>675.24665190870155</v>
      </c>
      <c r="J600" s="894"/>
    </row>
    <row r="601" spans="2:73" s="884" customFormat="1" ht="14.5" x14ac:dyDescent="0.35">
      <c r="B601" s="885">
        <v>45077</v>
      </c>
      <c r="C601" s="886" t="s">
        <v>1337</v>
      </c>
      <c r="D601" s="887" t="s">
        <v>902</v>
      </c>
      <c r="E601" s="895" t="s">
        <v>723</v>
      </c>
      <c r="F601" s="893" t="s">
        <v>1336</v>
      </c>
      <c r="G601" s="892">
        <v>1386200</v>
      </c>
      <c r="H601" s="891" t="s">
        <v>681</v>
      </c>
      <c r="I601" s="898">
        <f>+G601/'AFSC Exchange rates'!$E$12</f>
        <v>676.76011053130071</v>
      </c>
      <c r="J601" s="894"/>
    </row>
    <row r="602" spans="2:73" s="884" customFormat="1" ht="14.5" customHeight="1" x14ac:dyDescent="0.35">
      <c r="B602" s="885">
        <v>45077</v>
      </c>
      <c r="C602" s="886"/>
      <c r="D602" s="887" t="s">
        <v>1363</v>
      </c>
      <c r="E602" s="895" t="s">
        <v>739</v>
      </c>
      <c r="F602" s="893" t="s">
        <v>1362</v>
      </c>
      <c r="G602" s="892">
        <v>240000</v>
      </c>
      <c r="H602" s="891" t="s">
        <v>681</v>
      </c>
      <c r="I602" s="898">
        <f>+G602/'AFSC Exchange rates'!$E$12</f>
        <v>117.17099013671344</v>
      </c>
      <c r="J602" s="894"/>
    </row>
    <row r="603" spans="2:73" s="884" customFormat="1" ht="14.5" x14ac:dyDescent="0.35">
      <c r="B603" s="885">
        <v>45077</v>
      </c>
      <c r="C603" s="886"/>
      <c r="D603" s="887" t="s">
        <v>1363</v>
      </c>
      <c r="E603" s="895" t="s">
        <v>723</v>
      </c>
      <c r="F603" s="893" t="s">
        <v>1364</v>
      </c>
      <c r="G603" s="892">
        <v>360000</v>
      </c>
      <c r="H603" s="891" t="s">
        <v>681</v>
      </c>
      <c r="I603" s="898">
        <f>+G603/'AFSC Exchange rates'!$E$12</f>
        <v>175.75648520507016</v>
      </c>
      <c r="J603" s="894"/>
    </row>
    <row r="604" spans="2:73" s="884" customFormat="1" ht="14.5" x14ac:dyDescent="0.35">
      <c r="B604" s="885">
        <v>45077</v>
      </c>
      <c r="C604" s="886"/>
      <c r="D604" s="887" t="s">
        <v>1363</v>
      </c>
      <c r="E604" s="895" t="s">
        <v>723</v>
      </c>
      <c r="F604" s="893" t="s">
        <v>1365</v>
      </c>
      <c r="G604" s="892">
        <v>600000</v>
      </c>
      <c r="H604" s="891" t="s">
        <v>681</v>
      </c>
      <c r="I604" s="898">
        <f>+G604/'AFSC Exchange rates'!$E$12</f>
        <v>292.92747534178363</v>
      </c>
      <c r="J604" s="894"/>
    </row>
    <row r="605" spans="2:73" s="910" customFormat="1" ht="15.5" x14ac:dyDescent="0.35">
      <c r="B605" s="900"/>
      <c r="C605" s="901"/>
      <c r="D605" s="901"/>
      <c r="E605" s="902"/>
      <c r="F605" s="903" t="s">
        <v>271</v>
      </c>
      <c r="G605" s="904">
        <f>SUM(G9:G604)</f>
        <v>687774528</v>
      </c>
      <c r="H605" s="905"/>
      <c r="I605" s="906">
        <f>SUM(I9:I604)</f>
        <v>409209.10743375868</v>
      </c>
      <c r="J605" s="907"/>
      <c r="K605" s="908"/>
      <c r="L605" s="909"/>
      <c r="M605" s="909"/>
      <c r="N605" s="909"/>
      <c r="O605" s="909"/>
      <c r="P605" s="909"/>
      <c r="Q605" s="909"/>
      <c r="R605" s="909"/>
      <c r="S605" s="909"/>
      <c r="T605" s="909"/>
      <c r="U605" s="909"/>
      <c r="V605" s="909"/>
      <c r="W605" s="909"/>
      <c r="X605" s="909"/>
      <c r="Y605" s="909"/>
      <c r="Z605" s="909"/>
      <c r="AA605" s="909"/>
      <c r="AB605" s="909"/>
      <c r="AC605" s="909"/>
      <c r="AD605" s="909"/>
      <c r="AE605" s="909"/>
      <c r="AF605" s="909"/>
      <c r="AG605" s="909"/>
      <c r="AH605" s="909"/>
      <c r="AI605" s="909"/>
      <c r="AJ605" s="909"/>
      <c r="AK605" s="909"/>
      <c r="AL605" s="909"/>
      <c r="AM605" s="909"/>
      <c r="AN605" s="909"/>
      <c r="AO605" s="909"/>
      <c r="AP605" s="909"/>
      <c r="AQ605" s="909"/>
      <c r="AR605" s="909"/>
      <c r="AS605" s="909"/>
      <c r="AT605" s="909"/>
      <c r="AU605" s="909"/>
      <c r="AV605" s="909"/>
      <c r="AW605" s="909"/>
      <c r="AX605" s="909"/>
      <c r="AY605" s="909"/>
      <c r="AZ605" s="909"/>
      <c r="BA605" s="909"/>
      <c r="BB605" s="909"/>
      <c r="BC605" s="909"/>
      <c r="BD605" s="909"/>
      <c r="BE605" s="909"/>
      <c r="BF605" s="909"/>
      <c r="BG605" s="909"/>
      <c r="BH605" s="909"/>
      <c r="BI605" s="909"/>
      <c r="BJ605" s="909"/>
      <c r="BK605" s="909"/>
      <c r="BL605" s="909"/>
      <c r="BM605" s="909"/>
      <c r="BN605" s="909"/>
      <c r="BO605" s="909"/>
      <c r="BP605" s="909"/>
      <c r="BQ605" s="909"/>
      <c r="BR605" s="909"/>
      <c r="BS605" s="909"/>
      <c r="BT605" s="909"/>
      <c r="BU605" s="909"/>
    </row>
    <row r="606" spans="2:73" x14ac:dyDescent="0.3">
      <c r="I606" s="912"/>
      <c r="J606" s="644"/>
    </row>
    <row r="611" spans="8:12" x14ac:dyDescent="0.3">
      <c r="H611" s="913"/>
    </row>
    <row r="612" spans="8:12" x14ac:dyDescent="0.3">
      <c r="L612" s="914"/>
    </row>
  </sheetData>
  <mergeCells count="7">
    <mergeCell ref="A442:A469"/>
    <mergeCell ref="A10:A77"/>
    <mergeCell ref="A78:A84"/>
    <mergeCell ref="A105:A112"/>
    <mergeCell ref="A175:A188"/>
    <mergeCell ref="A189:A196"/>
    <mergeCell ref="A281:A300"/>
  </mergeCells>
  <phoneticPr fontId="45" type="noConversion"/>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topLeftCell="C1" zoomScale="66" zoomScaleNormal="66" workbookViewId="0">
      <pane ySplit="4" topLeftCell="A10" activePane="bottomLeft" state="frozen"/>
      <selection pane="bottomLeft" activeCell="F25" sqref="F25"/>
    </sheetView>
  </sheetViews>
  <sheetFormatPr baseColWidth="10" defaultColWidth="9.1796875" defaultRowHeight="15.5" x14ac:dyDescent="0.35"/>
  <cols>
    <col min="1" max="1" width="4.453125" style="150" customWidth="1"/>
    <col min="2" max="2" width="3.26953125" style="150" customWidth="1"/>
    <col min="3" max="3" width="51.453125" style="150" customWidth="1"/>
    <col min="4" max="4" width="34.26953125" style="152" customWidth="1"/>
    <col min="5" max="6" width="35" style="152" customWidth="1"/>
    <col min="7" max="7" width="36.54296875" style="152" customWidth="1"/>
    <col min="8" max="8" width="25.7265625" style="150" customWidth="1"/>
    <col min="9" max="9" width="21.453125" style="150" customWidth="1"/>
    <col min="10" max="10" width="16.81640625" style="150" customWidth="1"/>
    <col min="11" max="11" width="19.453125" style="150" customWidth="1"/>
    <col min="12" max="12" width="19" style="150" customWidth="1"/>
    <col min="13" max="13" width="26" style="150" customWidth="1"/>
    <col min="14" max="14" width="21.1796875" style="150" customWidth="1"/>
    <col min="15" max="15" width="7" style="150" customWidth="1"/>
    <col min="16" max="16" width="24.26953125" style="150" customWidth="1"/>
    <col min="17" max="17" width="26.453125" style="150" customWidth="1"/>
    <col min="18" max="18" width="30.1796875" style="150" customWidth="1"/>
    <col min="19" max="19" width="33" style="150" customWidth="1"/>
    <col min="20" max="21" width="22.7265625" style="150" customWidth="1"/>
    <col min="22" max="22" width="23.453125" style="150" customWidth="1"/>
    <col min="23" max="23" width="32.1796875" style="150" customWidth="1"/>
    <col min="24" max="24" width="9.1796875" style="150"/>
    <col min="25" max="25" width="17.7265625" style="150" customWidth="1"/>
    <col min="26" max="26" width="26.453125" style="150" customWidth="1"/>
    <col min="27" max="27" width="22.453125" style="150" customWidth="1"/>
    <col min="28" max="28" width="29.7265625" style="150" customWidth="1"/>
    <col min="29" max="29" width="23.453125" style="150" customWidth="1"/>
    <col min="30" max="30" width="18.453125" style="150" customWidth="1"/>
    <col min="31" max="31" width="17.453125" style="150" customWidth="1"/>
    <col min="32" max="32" width="25.1796875" style="150" customWidth="1"/>
    <col min="33" max="16384" width="9.1796875" style="150"/>
  </cols>
  <sheetData>
    <row r="1" spans="2:14" ht="31.5" customHeight="1" x14ac:dyDescent="1">
      <c r="C1" s="991" t="s">
        <v>0</v>
      </c>
      <c r="D1" s="991"/>
      <c r="E1" s="991"/>
      <c r="F1" s="991"/>
      <c r="G1" s="991"/>
      <c r="H1" s="15"/>
      <c r="I1" s="16"/>
      <c r="J1" s="16"/>
      <c r="M1" s="10"/>
      <c r="N1" s="3"/>
    </row>
    <row r="2" spans="2:14" ht="24" customHeight="1" x14ac:dyDescent="0.45">
      <c r="C2" s="956" t="s">
        <v>233</v>
      </c>
      <c r="D2" s="956"/>
      <c r="E2" s="956"/>
      <c r="F2" s="181"/>
      <c r="G2" s="133"/>
      <c r="M2" s="10"/>
      <c r="N2" s="3"/>
    </row>
    <row r="3" spans="2:14" ht="24" customHeight="1" x14ac:dyDescent="0.35">
      <c r="C3" s="23"/>
      <c r="D3" s="23"/>
      <c r="E3" s="23"/>
      <c r="F3" s="23"/>
      <c r="G3" s="23"/>
      <c r="M3" s="10"/>
      <c r="N3" s="3"/>
    </row>
    <row r="4" spans="2:14" ht="24" customHeight="1" x14ac:dyDescent="0.35">
      <c r="C4" s="23"/>
      <c r="D4" s="143" t="s">
        <v>234</v>
      </c>
      <c r="E4" s="143" t="s">
        <v>6</v>
      </c>
      <c r="F4" s="45" t="s">
        <v>235</v>
      </c>
      <c r="G4" s="45" t="s">
        <v>236</v>
      </c>
      <c r="H4" s="144" t="s">
        <v>7</v>
      </c>
      <c r="M4" s="10"/>
      <c r="N4" s="3"/>
    </row>
    <row r="5" spans="2:14" ht="24" customHeight="1" x14ac:dyDescent="0.35">
      <c r="B5" s="988" t="s">
        <v>237</v>
      </c>
      <c r="C5" s="989"/>
      <c r="D5" s="989"/>
      <c r="E5" s="989"/>
      <c r="F5" s="989"/>
      <c r="G5" s="989"/>
      <c r="H5" s="990"/>
      <c r="M5" s="10"/>
      <c r="N5" s="3"/>
    </row>
    <row r="6" spans="2:14" ht="22.5" customHeight="1" x14ac:dyDescent="0.35">
      <c r="C6" s="988" t="s">
        <v>238</v>
      </c>
      <c r="D6" s="989"/>
      <c r="E6" s="989"/>
      <c r="F6" s="989"/>
      <c r="G6" s="989"/>
      <c r="H6" s="990"/>
      <c r="M6" s="10"/>
      <c r="N6" s="3"/>
    </row>
    <row r="7" spans="2:14" ht="24.75" customHeight="1" x14ac:dyDescent="0.35">
      <c r="C7" s="34" t="s">
        <v>239</v>
      </c>
      <c r="D7" s="35">
        <f>'1) Tableau budgétaire'!C14</f>
        <v>22000</v>
      </c>
      <c r="E7" s="35">
        <f>'1) Tableau budgétaire'!D14</f>
        <v>0</v>
      </c>
      <c r="F7" s="35">
        <f>'1) Tableau budgétaire'!E14</f>
        <v>97715</v>
      </c>
      <c r="G7" s="35">
        <f>'1) Tableau budgétaire'!F14</f>
        <v>0</v>
      </c>
      <c r="H7" s="36">
        <f>SUM(D7:G7)</f>
        <v>119715</v>
      </c>
      <c r="M7" s="10"/>
      <c r="N7" s="3"/>
    </row>
    <row r="8" spans="2:14" ht="21.75" customHeight="1" x14ac:dyDescent="0.35">
      <c r="C8" s="32" t="s">
        <v>240</v>
      </c>
      <c r="D8" s="146"/>
      <c r="E8" s="151"/>
      <c r="F8" s="151">
        <v>10000</v>
      </c>
      <c r="G8" s="151"/>
      <c r="H8" s="33">
        <f t="shared" ref="H8:H15" si="0">SUM(D8:G8)</f>
        <v>10000</v>
      </c>
    </row>
    <row r="9" spans="2:14" ht="23.25" customHeight="1" x14ac:dyDescent="0.35">
      <c r="C9" s="26" t="s">
        <v>241</v>
      </c>
      <c r="D9" s="147"/>
      <c r="E9" s="148"/>
      <c r="F9" s="148">
        <v>20000</v>
      </c>
      <c r="G9" s="148"/>
      <c r="H9" s="31">
        <f t="shared" si="0"/>
        <v>20000</v>
      </c>
    </row>
    <row r="10" spans="2:14" ht="15.75" customHeight="1" x14ac:dyDescent="0.35">
      <c r="C10" s="26" t="s">
        <v>242</v>
      </c>
      <c r="D10" s="147">
        <f>'1) Tableau budgétaire'!C7</f>
        <v>4000</v>
      </c>
      <c r="E10" s="147"/>
      <c r="F10" s="147">
        <v>12000</v>
      </c>
      <c r="G10" s="147"/>
      <c r="H10" s="31">
        <f t="shared" si="0"/>
        <v>16000</v>
      </c>
    </row>
    <row r="11" spans="2:14" x14ac:dyDescent="0.35">
      <c r="C11" s="27" t="s">
        <v>243</v>
      </c>
      <c r="D11" s="147">
        <f>'1) Tableau budgétaire'!C9</f>
        <v>10000</v>
      </c>
      <c r="E11" s="147"/>
      <c r="F11" s="147">
        <v>6500</v>
      </c>
      <c r="G11" s="147"/>
      <c r="H11" s="31">
        <f t="shared" si="0"/>
        <v>16500</v>
      </c>
    </row>
    <row r="12" spans="2:14" x14ac:dyDescent="0.35">
      <c r="C12" s="26" t="s">
        <v>244</v>
      </c>
      <c r="D12" s="147"/>
      <c r="E12" s="147"/>
      <c r="F12" s="147">
        <v>15000</v>
      </c>
      <c r="G12" s="147"/>
      <c r="H12" s="31">
        <f t="shared" si="0"/>
        <v>15000</v>
      </c>
    </row>
    <row r="13" spans="2:14" ht="21.75" customHeight="1" x14ac:dyDescent="0.35">
      <c r="C13" s="26" t="s">
        <v>245</v>
      </c>
      <c r="D13" s="147">
        <f>'1) Tableau budgétaire'!C8</f>
        <v>8000</v>
      </c>
      <c r="E13" s="147"/>
      <c r="F13" s="147">
        <v>30000</v>
      </c>
      <c r="G13" s="147"/>
      <c r="H13" s="31">
        <f t="shared" si="0"/>
        <v>38000</v>
      </c>
    </row>
    <row r="14" spans="2:14" ht="21.75" customHeight="1" x14ac:dyDescent="0.35">
      <c r="C14" s="26" t="s">
        <v>246</v>
      </c>
      <c r="D14" s="147"/>
      <c r="E14" s="147"/>
      <c r="F14" s="147">
        <v>4215</v>
      </c>
      <c r="G14" s="147"/>
      <c r="H14" s="31">
        <f t="shared" si="0"/>
        <v>4215</v>
      </c>
    </row>
    <row r="15" spans="2:14" ht="15.75" customHeight="1" x14ac:dyDescent="0.35">
      <c r="C15" s="28" t="s">
        <v>247</v>
      </c>
      <c r="D15" s="37">
        <f>SUM(D8:D14)</f>
        <v>22000</v>
      </c>
      <c r="E15" s="37">
        <f>SUM(E8:E14)</f>
        <v>0</v>
      </c>
      <c r="F15" s="37">
        <f>SUM(F8:F14)</f>
        <v>97715</v>
      </c>
      <c r="G15" s="37">
        <f>SUM(G8:G14)</f>
        <v>0</v>
      </c>
      <c r="H15" s="84">
        <f t="shared" si="0"/>
        <v>119715</v>
      </c>
    </row>
    <row r="16" spans="2:14" s="152" customFormat="1" x14ac:dyDescent="0.35">
      <c r="C16" s="41"/>
      <c r="D16" s="42"/>
      <c r="E16" s="42"/>
      <c r="F16" s="42"/>
      <c r="G16" s="42"/>
      <c r="H16" s="85"/>
    </row>
    <row r="17" spans="3:8" x14ac:dyDescent="0.35">
      <c r="C17" s="988" t="s">
        <v>248</v>
      </c>
      <c r="D17" s="989"/>
      <c r="E17" s="989"/>
      <c r="F17" s="989"/>
      <c r="G17" s="989"/>
      <c r="H17" s="990"/>
    </row>
    <row r="18" spans="3:8" ht="27" customHeight="1" thickBot="1" x14ac:dyDescent="0.4">
      <c r="C18" s="34" t="s">
        <v>239</v>
      </c>
      <c r="D18" s="35">
        <f>'1) Tableau budgétaire'!C23</f>
        <v>47200</v>
      </c>
      <c r="E18" s="35">
        <f>'1) Tableau budgétaire'!D23</f>
        <v>0</v>
      </c>
      <c r="F18" s="35">
        <f>+'1) Tableau budgétaire'!E23</f>
        <v>98366.483960059908</v>
      </c>
      <c r="G18" s="35">
        <f>'1) Tableau budgétaire'!F23</f>
        <v>0</v>
      </c>
      <c r="H18" s="36">
        <f t="shared" ref="H18:H26" si="1">SUM(D18:G18)</f>
        <v>145566.48396005991</v>
      </c>
    </row>
    <row r="19" spans="3:8" x14ac:dyDescent="0.35">
      <c r="C19" s="32" t="s">
        <v>240</v>
      </c>
      <c r="D19" s="146"/>
      <c r="E19" s="151"/>
      <c r="F19" s="151"/>
      <c r="G19" s="151"/>
      <c r="H19" s="33">
        <f t="shared" si="1"/>
        <v>0</v>
      </c>
    </row>
    <row r="20" spans="3:8" x14ac:dyDescent="0.35">
      <c r="C20" s="26" t="s">
        <v>241</v>
      </c>
      <c r="D20" s="147">
        <f>'1) Tableau budgétaire'!C16</f>
        <v>10000</v>
      </c>
      <c r="E20" s="148"/>
      <c r="F20" s="148"/>
      <c r="G20" s="148"/>
      <c r="H20" s="31">
        <f t="shared" si="1"/>
        <v>10000</v>
      </c>
    </row>
    <row r="21" spans="3:8" ht="31" x14ac:dyDescent="0.35">
      <c r="C21" s="26" t="s">
        <v>242</v>
      </c>
      <c r="D21" s="147"/>
      <c r="E21" s="147"/>
      <c r="F21" s="147"/>
      <c r="G21" s="147"/>
      <c r="H21" s="31">
        <f t="shared" si="1"/>
        <v>0</v>
      </c>
    </row>
    <row r="22" spans="3:8" x14ac:dyDescent="0.35">
      <c r="C22" s="27" t="s">
        <v>243</v>
      </c>
      <c r="D22" s="147">
        <f>'1) Tableau budgétaire'!C18+'1) Tableau budgétaire'!C19</f>
        <v>27200</v>
      </c>
      <c r="E22" s="147"/>
      <c r="F22" s="147">
        <v>10000</v>
      </c>
      <c r="G22" s="147"/>
      <c r="H22" s="31">
        <f t="shared" si="1"/>
        <v>37200</v>
      </c>
    </row>
    <row r="23" spans="3:8" x14ac:dyDescent="0.35">
      <c r="C23" s="26" t="s">
        <v>244</v>
      </c>
      <c r="D23" s="147"/>
      <c r="E23" s="147"/>
      <c r="F23" s="147">
        <v>20000</v>
      </c>
      <c r="G23" s="147"/>
      <c r="H23" s="31">
        <f t="shared" si="1"/>
        <v>20000</v>
      </c>
    </row>
    <row r="24" spans="3:8" x14ac:dyDescent="0.35">
      <c r="C24" s="26" t="s">
        <v>245</v>
      </c>
      <c r="D24" s="147">
        <f>'1) Tableau budgétaire'!C17</f>
        <v>10000</v>
      </c>
      <c r="E24" s="147"/>
      <c r="F24" s="147">
        <v>65000.480000000003</v>
      </c>
      <c r="G24" s="147"/>
      <c r="H24" s="31">
        <f t="shared" si="1"/>
        <v>75000.48000000001</v>
      </c>
    </row>
    <row r="25" spans="3:8" x14ac:dyDescent="0.35">
      <c r="C25" s="26" t="s">
        <v>246</v>
      </c>
      <c r="D25" s="147"/>
      <c r="E25" s="147"/>
      <c r="F25" s="147">
        <v>3366</v>
      </c>
      <c r="G25" s="147"/>
      <c r="H25" s="31">
        <f t="shared" si="1"/>
        <v>3366</v>
      </c>
    </row>
    <row r="26" spans="3:8" x14ac:dyDescent="0.35">
      <c r="C26" s="28" t="s">
        <v>247</v>
      </c>
      <c r="D26" s="37">
        <f>SUM(D19:D25)</f>
        <v>47200</v>
      </c>
      <c r="E26" s="37">
        <f>SUM(E19:E25)</f>
        <v>0</v>
      </c>
      <c r="F26" s="37">
        <f>SUM(F19:F25)</f>
        <v>98366.48000000001</v>
      </c>
      <c r="G26" s="37">
        <f>SUM(G19:G25)</f>
        <v>0</v>
      </c>
      <c r="H26" s="31">
        <f t="shared" si="1"/>
        <v>145566.48000000001</v>
      </c>
    </row>
    <row r="27" spans="3:8" s="152" customFormat="1" x14ac:dyDescent="0.35">
      <c r="C27" s="41"/>
      <c r="D27" s="42"/>
      <c r="E27" s="42"/>
      <c r="F27" s="42"/>
      <c r="G27" s="42"/>
      <c r="H27" s="43"/>
    </row>
    <row r="28" spans="3:8" x14ac:dyDescent="0.35">
      <c r="C28" s="988" t="s">
        <v>249</v>
      </c>
      <c r="D28" s="989"/>
      <c r="E28" s="989"/>
      <c r="F28" s="989"/>
      <c r="G28" s="989"/>
      <c r="H28" s="990"/>
    </row>
    <row r="29" spans="3:8" ht="21.75" customHeight="1" thickBot="1" x14ac:dyDescent="0.4">
      <c r="C29" s="34" t="s">
        <v>239</v>
      </c>
      <c r="D29" s="35">
        <f>'1) Tableau budgétaire'!C33</f>
        <v>28000</v>
      </c>
      <c r="E29" s="35"/>
      <c r="F29" s="35">
        <f>+'1) Tableau budgétaire'!E33</f>
        <v>50534</v>
      </c>
      <c r="G29" s="35"/>
      <c r="H29" s="36">
        <f t="shared" ref="H29:H37" si="2">SUM(D29:G29)</f>
        <v>78534</v>
      </c>
    </row>
    <row r="30" spans="3:8" x14ac:dyDescent="0.35">
      <c r="C30" s="32" t="s">
        <v>240</v>
      </c>
      <c r="D30" s="146"/>
      <c r="E30" s="151"/>
      <c r="F30" s="151"/>
      <c r="G30" s="151"/>
      <c r="H30" s="33">
        <f t="shared" si="2"/>
        <v>0</v>
      </c>
    </row>
    <row r="31" spans="3:8" s="152" customFormat="1" ht="15.75" customHeight="1" x14ac:dyDescent="0.35">
      <c r="C31" s="26" t="s">
        <v>241</v>
      </c>
      <c r="D31" s="147">
        <f>8000</f>
        <v>8000</v>
      </c>
      <c r="E31" s="148"/>
      <c r="F31" s="148">
        <v>5000</v>
      </c>
      <c r="G31" s="148"/>
      <c r="H31" s="31">
        <f t="shared" si="2"/>
        <v>13000</v>
      </c>
    </row>
    <row r="32" spans="3:8" s="152" customFormat="1" ht="31" x14ac:dyDescent="0.35">
      <c r="C32" s="26" t="s">
        <v>242</v>
      </c>
      <c r="D32" s="147"/>
      <c r="E32" s="147"/>
      <c r="F32" s="147"/>
      <c r="G32" s="147"/>
      <c r="H32" s="31">
        <f t="shared" si="2"/>
        <v>0</v>
      </c>
    </row>
    <row r="33" spans="3:8" s="152" customFormat="1" x14ac:dyDescent="0.35">
      <c r="C33" s="27" t="s">
        <v>243</v>
      </c>
      <c r="D33" s="147">
        <f>15000</f>
        <v>15000</v>
      </c>
      <c r="E33" s="147"/>
      <c r="F33" s="147"/>
      <c r="G33" s="147"/>
      <c r="H33" s="31">
        <f t="shared" si="2"/>
        <v>15000</v>
      </c>
    </row>
    <row r="34" spans="3:8" x14ac:dyDescent="0.35">
      <c r="C34" s="26" t="s">
        <v>244</v>
      </c>
      <c r="D34" s="147"/>
      <c r="E34" s="147"/>
      <c r="F34" s="147">
        <v>5534</v>
      </c>
      <c r="G34" s="147"/>
      <c r="H34" s="31">
        <f t="shared" si="2"/>
        <v>5534</v>
      </c>
    </row>
    <row r="35" spans="3:8" x14ac:dyDescent="0.35">
      <c r="C35" s="26" t="s">
        <v>245</v>
      </c>
      <c r="D35" s="147"/>
      <c r="E35" s="147"/>
      <c r="F35" s="147">
        <v>40000</v>
      </c>
      <c r="G35" s="147"/>
      <c r="H35" s="31">
        <f t="shared" si="2"/>
        <v>40000</v>
      </c>
    </row>
    <row r="36" spans="3:8" x14ac:dyDescent="0.35">
      <c r="C36" s="26" t="s">
        <v>246</v>
      </c>
      <c r="D36" s="147">
        <f>5000</f>
        <v>5000</v>
      </c>
      <c r="E36" s="147"/>
      <c r="F36" s="147"/>
      <c r="G36" s="147"/>
      <c r="H36" s="31">
        <f t="shared" si="2"/>
        <v>5000</v>
      </c>
    </row>
    <row r="37" spans="3:8" x14ac:dyDescent="0.35">
      <c r="C37" s="28" t="s">
        <v>247</v>
      </c>
      <c r="D37" s="37">
        <f>SUM(D30:D36)</f>
        <v>28000</v>
      </c>
      <c r="E37" s="37">
        <f>SUM(E30:E36)</f>
        <v>0</v>
      </c>
      <c r="F37" s="37">
        <f>SUM(F30:F36)</f>
        <v>50534</v>
      </c>
      <c r="G37" s="37">
        <f>SUM(G30:G36)</f>
        <v>0</v>
      </c>
      <c r="H37" s="31">
        <f t="shared" si="2"/>
        <v>78534</v>
      </c>
    </row>
    <row r="38" spans="3:8" x14ac:dyDescent="0.35">
      <c r="C38" s="988" t="s">
        <v>250</v>
      </c>
      <c r="D38" s="989"/>
      <c r="E38" s="989"/>
      <c r="F38" s="989"/>
      <c r="G38" s="989"/>
      <c r="H38" s="990"/>
    </row>
    <row r="39" spans="3:8" s="152" customFormat="1" x14ac:dyDescent="0.35">
      <c r="C39" s="38"/>
      <c r="D39" s="39"/>
      <c r="E39" s="39"/>
      <c r="F39" s="39"/>
      <c r="G39" s="39"/>
      <c r="H39" s="40"/>
    </row>
    <row r="40" spans="3:8" ht="20.25" customHeight="1" thickBot="1" x14ac:dyDescent="0.4">
      <c r="C40" s="34" t="s">
        <v>239</v>
      </c>
      <c r="D40" s="35">
        <f>'1) Tableau budgétaire'!C43</f>
        <v>0</v>
      </c>
      <c r="E40" s="35">
        <f>'1) Tableau budgétaire'!D43</f>
        <v>0</v>
      </c>
      <c r="F40" s="35"/>
      <c r="G40" s="35">
        <f>'1) Tableau budgétaire'!F43</f>
        <v>0</v>
      </c>
      <c r="H40" s="36">
        <f t="shared" ref="H40:H48" si="3">SUM(D40:G40)</f>
        <v>0</v>
      </c>
    </row>
    <row r="41" spans="3:8" x14ac:dyDescent="0.35">
      <c r="C41" s="32" t="s">
        <v>240</v>
      </c>
      <c r="D41" s="146"/>
      <c r="E41" s="151"/>
      <c r="F41" s="151"/>
      <c r="G41" s="151"/>
      <c r="H41" s="33">
        <f t="shared" si="3"/>
        <v>0</v>
      </c>
    </row>
    <row r="42" spans="3:8" ht="15.75" customHeight="1" x14ac:dyDescent="0.35">
      <c r="C42" s="26" t="s">
        <v>241</v>
      </c>
      <c r="D42" s="147"/>
      <c r="E42" s="148"/>
      <c r="F42" s="148"/>
      <c r="G42" s="148"/>
      <c r="H42" s="31">
        <f t="shared" si="3"/>
        <v>0</v>
      </c>
    </row>
    <row r="43" spans="3:8" ht="32.25" customHeight="1" x14ac:dyDescent="0.35">
      <c r="C43" s="26" t="s">
        <v>242</v>
      </c>
      <c r="D43" s="147"/>
      <c r="E43" s="147"/>
      <c r="F43" s="147"/>
      <c r="G43" s="147"/>
      <c r="H43" s="31">
        <f t="shared" si="3"/>
        <v>0</v>
      </c>
    </row>
    <row r="44" spans="3:8" s="152" customFormat="1" x14ac:dyDescent="0.35">
      <c r="C44" s="27" t="s">
        <v>243</v>
      </c>
      <c r="D44" s="147"/>
      <c r="E44" s="147"/>
      <c r="F44" s="147"/>
      <c r="G44" s="147"/>
      <c r="H44" s="31">
        <f t="shared" si="3"/>
        <v>0</v>
      </c>
    </row>
    <row r="45" spans="3:8" x14ac:dyDescent="0.35">
      <c r="C45" s="26" t="s">
        <v>244</v>
      </c>
      <c r="D45" s="147"/>
      <c r="E45" s="147"/>
      <c r="F45" s="147"/>
      <c r="G45" s="147"/>
      <c r="H45" s="31">
        <f t="shared" si="3"/>
        <v>0</v>
      </c>
    </row>
    <row r="46" spans="3:8" x14ac:dyDescent="0.35">
      <c r="C46" s="26" t="s">
        <v>245</v>
      </c>
      <c r="D46" s="147"/>
      <c r="E46" s="147"/>
      <c r="F46" s="147"/>
      <c r="G46" s="147"/>
      <c r="H46" s="31">
        <f t="shared" si="3"/>
        <v>0</v>
      </c>
    </row>
    <row r="47" spans="3:8" x14ac:dyDescent="0.35">
      <c r="C47" s="26" t="s">
        <v>246</v>
      </c>
      <c r="D47" s="147"/>
      <c r="E47" s="147"/>
      <c r="F47" s="147"/>
      <c r="G47" s="147"/>
      <c r="H47" s="31">
        <f t="shared" si="3"/>
        <v>0</v>
      </c>
    </row>
    <row r="48" spans="3:8" ht="21" customHeight="1" x14ac:dyDescent="0.35">
      <c r="C48" s="28" t="s">
        <v>247</v>
      </c>
      <c r="D48" s="37">
        <f>SUM(D41:D47)</f>
        <v>0</v>
      </c>
      <c r="E48" s="37">
        <f>SUM(E41:E47)</f>
        <v>0</v>
      </c>
      <c r="F48" s="37"/>
      <c r="G48" s="37">
        <f>SUM(G41:G47)</f>
        <v>0</v>
      </c>
      <c r="H48" s="31">
        <f t="shared" si="3"/>
        <v>0</v>
      </c>
    </row>
    <row r="49" spans="2:9" s="152" customFormat="1" ht="22.5" customHeight="1" x14ac:dyDescent="0.35">
      <c r="C49" s="44"/>
      <c r="D49" s="42"/>
      <c r="E49" s="42"/>
      <c r="F49" s="42"/>
      <c r="G49" s="42"/>
      <c r="H49" s="43"/>
    </row>
    <row r="50" spans="2:9" x14ac:dyDescent="0.35">
      <c r="B50" s="988" t="s">
        <v>251</v>
      </c>
      <c r="C50" s="989"/>
      <c r="D50" s="989"/>
      <c r="E50" s="989"/>
      <c r="F50" s="989"/>
      <c r="G50" s="989"/>
      <c r="H50" s="990"/>
    </row>
    <row r="51" spans="2:9" x14ac:dyDescent="0.35">
      <c r="C51" s="988" t="s">
        <v>252</v>
      </c>
      <c r="D51" s="989"/>
      <c r="E51" s="989"/>
      <c r="F51" s="989"/>
      <c r="G51" s="989"/>
      <c r="H51" s="990"/>
    </row>
    <row r="52" spans="2:9" ht="24" customHeight="1" thickBot="1" x14ac:dyDescent="0.4">
      <c r="C52" s="34" t="s">
        <v>239</v>
      </c>
      <c r="D52" s="35">
        <f>'1) Tableau budgétaire'!C55</f>
        <v>25000</v>
      </c>
      <c r="E52" s="35">
        <f>'1) Tableau budgétaire'!D55</f>
        <v>59000</v>
      </c>
      <c r="F52" s="35"/>
      <c r="G52" s="35"/>
      <c r="H52" s="36">
        <f>SUM(D52:G52)</f>
        <v>84000</v>
      </c>
    </row>
    <row r="53" spans="2:9" ht="15.75" customHeight="1" x14ac:dyDescent="0.35">
      <c r="C53" s="32" t="s">
        <v>240</v>
      </c>
      <c r="D53" s="146"/>
      <c r="E53" s="151"/>
      <c r="F53" s="151"/>
      <c r="G53" s="151"/>
      <c r="H53" s="33">
        <f t="shared" ref="H53:H59" si="4">SUM(D53:G53)</f>
        <v>0</v>
      </c>
    </row>
    <row r="54" spans="2:9" ht="15.75" customHeight="1" x14ac:dyDescent="0.35">
      <c r="C54" s="26" t="s">
        <v>241</v>
      </c>
      <c r="D54" s="147">
        <v>5000</v>
      </c>
      <c r="E54" s="147">
        <v>12000</v>
      </c>
      <c r="F54" s="147"/>
      <c r="G54" s="148"/>
      <c r="H54" s="31">
        <f t="shared" si="4"/>
        <v>17000</v>
      </c>
    </row>
    <row r="55" spans="2:9" ht="15.75" customHeight="1" x14ac:dyDescent="0.35">
      <c r="C55" s="26" t="s">
        <v>242</v>
      </c>
      <c r="D55" s="147"/>
      <c r="G55" s="147"/>
      <c r="H55" s="31">
        <f t="shared" si="4"/>
        <v>0</v>
      </c>
    </row>
    <row r="56" spans="2:9" ht="18.75" customHeight="1" x14ac:dyDescent="0.35">
      <c r="C56" s="27" t="s">
        <v>243</v>
      </c>
      <c r="D56" s="147">
        <v>20000</v>
      </c>
      <c r="E56" s="147">
        <v>30000</v>
      </c>
      <c r="F56" s="147"/>
      <c r="G56" s="147"/>
      <c r="H56" s="31">
        <f t="shared" si="4"/>
        <v>50000</v>
      </c>
    </row>
    <row r="57" spans="2:9" x14ac:dyDescent="0.35">
      <c r="C57" s="26" t="s">
        <v>244</v>
      </c>
      <c r="D57" s="147"/>
      <c r="E57" s="147">
        <v>17000</v>
      </c>
      <c r="F57" s="147"/>
      <c r="G57" s="147"/>
      <c r="H57" s="31">
        <f t="shared" si="4"/>
        <v>17000</v>
      </c>
    </row>
    <row r="58" spans="2:9" s="152" customFormat="1" ht="21.75" customHeight="1" x14ac:dyDescent="0.35">
      <c r="B58" s="150"/>
      <c r="C58" s="26" t="s">
        <v>245</v>
      </c>
      <c r="D58" s="147"/>
      <c r="E58" s="147"/>
      <c r="F58" s="147"/>
      <c r="G58" s="147"/>
      <c r="H58" s="31">
        <f t="shared" si="4"/>
        <v>0</v>
      </c>
    </row>
    <row r="59" spans="2:9" s="152" customFormat="1" x14ac:dyDescent="0.35">
      <c r="B59" s="150"/>
      <c r="C59" s="26" t="s">
        <v>246</v>
      </c>
      <c r="D59" s="147"/>
      <c r="E59" s="147"/>
      <c r="F59" s="147"/>
      <c r="G59" s="147"/>
      <c r="H59" s="31">
        <f t="shared" si="4"/>
        <v>0</v>
      </c>
    </row>
    <row r="60" spans="2:9" x14ac:dyDescent="0.35">
      <c r="C60" s="28" t="s">
        <v>247</v>
      </c>
      <c r="D60" s="37">
        <f>SUM(D53:D59)</f>
        <v>25000</v>
      </c>
      <c r="E60" s="37">
        <f>SUM(E53:E59)</f>
        <v>59000</v>
      </c>
      <c r="F60" s="37"/>
      <c r="G60" s="37">
        <f>SUM(G53:G59)</f>
        <v>0</v>
      </c>
      <c r="H60" s="31">
        <f>SUM(D60:G60)</f>
        <v>84000</v>
      </c>
      <c r="I60" s="153"/>
    </row>
    <row r="61" spans="2:9" s="152" customFormat="1" x14ac:dyDescent="0.35">
      <c r="C61" s="41"/>
      <c r="D61" s="42"/>
      <c r="E61" s="42">
        <f>E60-E52</f>
        <v>0</v>
      </c>
      <c r="F61" s="42"/>
      <c r="G61" s="42"/>
      <c r="H61" s="43"/>
    </row>
    <row r="62" spans="2:9" x14ac:dyDescent="0.35">
      <c r="B62" s="152"/>
      <c r="C62" s="988" t="s">
        <v>253</v>
      </c>
      <c r="D62" s="989"/>
      <c r="E62" s="989"/>
      <c r="F62" s="989"/>
      <c r="G62" s="989"/>
      <c r="H62" s="990"/>
    </row>
    <row r="63" spans="2:9" ht="21.75" customHeight="1" thickBot="1" x14ac:dyDescent="0.4">
      <c r="C63" s="34" t="s">
        <v>239</v>
      </c>
      <c r="D63" s="35">
        <f>'1) Tableau budgétaire'!C65</f>
        <v>46000</v>
      </c>
      <c r="E63" s="35">
        <f>'1) Tableau budgétaire'!D65</f>
        <v>92600</v>
      </c>
      <c r="F63" s="35"/>
      <c r="G63" s="35">
        <f>'1) Tableau budgétaire'!F65</f>
        <v>126260</v>
      </c>
      <c r="H63" s="36">
        <f>SUM(D63:G63)</f>
        <v>264860</v>
      </c>
    </row>
    <row r="64" spans="2:9" ht="15.75" customHeight="1" x14ac:dyDescent="0.35">
      <c r="C64" s="32" t="s">
        <v>240</v>
      </c>
      <c r="D64" s="146"/>
      <c r="E64" s="151"/>
      <c r="F64" s="151"/>
      <c r="G64" s="151"/>
      <c r="H64" s="33">
        <f t="shared" ref="H64:H70" si="5">SUM(D64:G64)</f>
        <v>0</v>
      </c>
    </row>
    <row r="65" spans="2:8" ht="15.75" customHeight="1" x14ac:dyDescent="0.35">
      <c r="C65" s="26" t="s">
        <v>241</v>
      </c>
      <c r="D65" s="147">
        <v>6000</v>
      </c>
      <c r="E65" s="148">
        <v>28600</v>
      </c>
      <c r="F65" s="148"/>
      <c r="G65" s="148"/>
      <c r="H65" s="31">
        <f t="shared" si="5"/>
        <v>34600</v>
      </c>
    </row>
    <row r="66" spans="2:8" ht="15.75" customHeight="1" x14ac:dyDescent="0.35">
      <c r="C66" s="26" t="s">
        <v>242</v>
      </c>
      <c r="D66" s="147"/>
      <c r="E66" s="147"/>
      <c r="F66" s="147"/>
      <c r="G66" s="147">
        <v>126260</v>
      </c>
      <c r="H66" s="31">
        <f t="shared" si="5"/>
        <v>126260</v>
      </c>
    </row>
    <row r="67" spans="2:8" x14ac:dyDescent="0.35">
      <c r="C67" s="27" t="s">
        <v>243</v>
      </c>
      <c r="D67" s="147">
        <v>30000</v>
      </c>
      <c r="E67" s="147">
        <v>50000</v>
      </c>
      <c r="F67" s="147"/>
      <c r="G67" s="147"/>
      <c r="H67" s="31">
        <f t="shared" si="5"/>
        <v>80000</v>
      </c>
    </row>
    <row r="68" spans="2:8" x14ac:dyDescent="0.35">
      <c r="C68" s="26" t="s">
        <v>244</v>
      </c>
      <c r="D68" s="147">
        <v>10000</v>
      </c>
      <c r="E68" s="147">
        <v>14000</v>
      </c>
      <c r="F68" s="147"/>
      <c r="G68" s="147"/>
      <c r="H68" s="31">
        <f t="shared" si="5"/>
        <v>24000</v>
      </c>
    </row>
    <row r="69" spans="2:8" x14ac:dyDescent="0.35">
      <c r="C69" s="26" t="s">
        <v>245</v>
      </c>
      <c r="D69" s="147"/>
      <c r="E69" s="147"/>
      <c r="F69" s="147"/>
      <c r="G69" s="147"/>
      <c r="H69" s="31">
        <f t="shared" si="5"/>
        <v>0</v>
      </c>
    </row>
    <row r="70" spans="2:8" x14ac:dyDescent="0.35">
      <c r="C70" s="26" t="s">
        <v>246</v>
      </c>
      <c r="D70" s="147"/>
      <c r="E70" s="147"/>
      <c r="F70" s="147"/>
      <c r="G70" s="147"/>
      <c r="H70" s="31">
        <f t="shared" si="5"/>
        <v>0</v>
      </c>
    </row>
    <row r="71" spans="2:8" x14ac:dyDescent="0.35">
      <c r="C71" s="28" t="s">
        <v>247</v>
      </c>
      <c r="D71" s="37">
        <f>SUM(D64:D70)</f>
        <v>46000</v>
      </c>
      <c r="E71" s="37">
        <f>SUM(E64:E70)</f>
        <v>92600</v>
      </c>
      <c r="F71" s="37"/>
      <c r="G71" s="37">
        <f>SUM(G64:G70)</f>
        <v>126260</v>
      </c>
      <c r="H71" s="31">
        <f>SUM(D71:G71)</f>
        <v>264860</v>
      </c>
    </row>
    <row r="72" spans="2:8" s="152" customFormat="1" x14ac:dyDescent="0.35">
      <c r="C72" s="41"/>
      <c r="D72" s="42"/>
      <c r="E72" s="42"/>
      <c r="F72" s="42"/>
      <c r="G72" s="42"/>
      <c r="H72" s="43"/>
    </row>
    <row r="73" spans="2:8" x14ac:dyDescent="0.35">
      <c r="C73" s="988" t="s">
        <v>254</v>
      </c>
      <c r="D73" s="989"/>
      <c r="E73" s="989"/>
      <c r="F73" s="989"/>
      <c r="G73" s="989"/>
      <c r="H73" s="990"/>
    </row>
    <row r="74" spans="2:8" ht="21.75" customHeight="1" thickBot="1" x14ac:dyDescent="0.4">
      <c r="B74" s="152"/>
      <c r="C74" s="34" t="s">
        <v>239</v>
      </c>
      <c r="D74" s="35">
        <f>'1) Tableau budgétaire'!C75</f>
        <v>45000</v>
      </c>
      <c r="E74" s="35">
        <f>'1) Tableau budgétaire'!D75</f>
        <v>76290</v>
      </c>
      <c r="F74" s="35"/>
      <c r="G74" s="35"/>
      <c r="H74" s="36">
        <f t="shared" ref="H74:H82" si="6">SUM(D74:G74)</f>
        <v>121290</v>
      </c>
    </row>
    <row r="75" spans="2:8" ht="18" customHeight="1" x14ac:dyDescent="0.35">
      <c r="C75" s="32" t="s">
        <v>240</v>
      </c>
      <c r="D75" s="146"/>
      <c r="E75" s="151"/>
      <c r="F75" s="151"/>
      <c r="G75" s="151"/>
      <c r="H75" s="33">
        <f t="shared" si="6"/>
        <v>0</v>
      </c>
    </row>
    <row r="76" spans="2:8" ht="15.75" customHeight="1" x14ac:dyDescent="0.35">
      <c r="C76" s="26" t="s">
        <v>241</v>
      </c>
      <c r="D76" s="147">
        <f>'1) Tableau budgétaire'!C68</f>
        <v>5000</v>
      </c>
      <c r="E76" s="148">
        <v>26290</v>
      </c>
      <c r="F76" s="148"/>
      <c r="G76" s="148"/>
      <c r="H76" s="31">
        <f t="shared" si="6"/>
        <v>31290</v>
      </c>
    </row>
    <row r="77" spans="2:8" s="152" customFormat="1" ht="15.75" customHeight="1" x14ac:dyDescent="0.35">
      <c r="B77" s="150"/>
      <c r="C77" s="26" t="s">
        <v>242</v>
      </c>
      <c r="D77" s="147"/>
      <c r="E77" s="147"/>
      <c r="F77" s="147"/>
      <c r="G77" s="147"/>
      <c r="H77" s="31">
        <f t="shared" si="6"/>
        <v>0</v>
      </c>
    </row>
    <row r="78" spans="2:8" x14ac:dyDescent="0.35">
      <c r="B78" s="152"/>
      <c r="C78" s="27" t="s">
        <v>243</v>
      </c>
      <c r="D78" s="147">
        <v>20000</v>
      </c>
      <c r="E78" s="147">
        <v>30000</v>
      </c>
      <c r="F78" s="147"/>
      <c r="G78" s="147"/>
      <c r="H78" s="31">
        <f t="shared" si="6"/>
        <v>50000</v>
      </c>
    </row>
    <row r="79" spans="2:8" x14ac:dyDescent="0.35">
      <c r="B79" s="152"/>
      <c r="C79" s="26" t="s">
        <v>244</v>
      </c>
      <c r="D79" s="147">
        <v>5000</v>
      </c>
      <c r="E79" s="147">
        <v>5000</v>
      </c>
      <c r="F79" s="147"/>
      <c r="G79" s="147"/>
      <c r="H79" s="31">
        <f t="shared" si="6"/>
        <v>10000</v>
      </c>
    </row>
    <row r="80" spans="2:8" x14ac:dyDescent="0.35">
      <c r="B80" s="152"/>
      <c r="C80" s="26" t="s">
        <v>245</v>
      </c>
      <c r="D80" s="147">
        <v>15000</v>
      </c>
      <c r="E80" s="147">
        <v>15000</v>
      </c>
      <c r="F80" s="147"/>
      <c r="G80" s="147"/>
      <c r="H80" s="31">
        <f t="shared" si="6"/>
        <v>30000</v>
      </c>
    </row>
    <row r="81" spans="2:8" x14ac:dyDescent="0.35">
      <c r="C81" s="26" t="s">
        <v>246</v>
      </c>
      <c r="D81" s="147"/>
      <c r="E81" s="147"/>
      <c r="F81" s="147"/>
      <c r="G81" s="147"/>
      <c r="H81" s="31">
        <f t="shared" si="6"/>
        <v>0</v>
      </c>
    </row>
    <row r="82" spans="2:8" x14ac:dyDescent="0.35">
      <c r="C82" s="28" t="s">
        <v>247</v>
      </c>
      <c r="D82" s="37">
        <f>SUM(D75:D81)</f>
        <v>45000</v>
      </c>
      <c r="E82" s="37">
        <f>SUM(E75:E81)</f>
        <v>76290</v>
      </c>
      <c r="F82" s="37"/>
      <c r="G82" s="37">
        <f>SUM(G75:G81)</f>
        <v>0</v>
      </c>
      <c r="H82" s="31">
        <f t="shared" si="6"/>
        <v>121290</v>
      </c>
    </row>
    <row r="83" spans="2:8" s="152" customFormat="1" x14ac:dyDescent="0.35">
      <c r="C83" s="41"/>
      <c r="D83" s="42"/>
      <c r="E83" s="42"/>
      <c r="F83" s="42"/>
      <c r="G83" s="42"/>
      <c r="H83" s="43"/>
    </row>
    <row r="84" spans="2:8" x14ac:dyDescent="0.35">
      <c r="C84" s="988" t="s">
        <v>255</v>
      </c>
      <c r="D84" s="989"/>
      <c r="E84" s="989"/>
      <c r="F84" s="989"/>
      <c r="G84" s="989"/>
      <c r="H84" s="990"/>
    </row>
    <row r="85" spans="2:8" ht="21.75" customHeight="1" thickBot="1" x14ac:dyDescent="0.4">
      <c r="C85" s="34" t="s">
        <v>239</v>
      </c>
      <c r="D85" s="35">
        <f>'1) Tableau budgétaire'!C85</f>
        <v>0</v>
      </c>
      <c r="E85" s="35">
        <f>'1) Tableau budgétaire'!D85</f>
        <v>0</v>
      </c>
      <c r="F85" s="35"/>
      <c r="G85" s="35">
        <f>'1) Tableau budgétaire'!F85</f>
        <v>0</v>
      </c>
      <c r="H85" s="36">
        <f t="shared" ref="H85:H93" si="7">SUM(D85:G85)</f>
        <v>0</v>
      </c>
    </row>
    <row r="86" spans="2:8" ht="15.75" customHeight="1" x14ac:dyDescent="0.35">
      <c r="C86" s="32" t="s">
        <v>240</v>
      </c>
      <c r="D86" s="146"/>
      <c r="E86" s="151"/>
      <c r="F86" s="151"/>
      <c r="G86" s="151"/>
      <c r="H86" s="33">
        <f t="shared" si="7"/>
        <v>0</v>
      </c>
    </row>
    <row r="87" spans="2:8" ht="15.75" customHeight="1" x14ac:dyDescent="0.35">
      <c r="B87" s="152"/>
      <c r="C87" s="26" t="s">
        <v>241</v>
      </c>
      <c r="D87" s="147"/>
      <c r="E87" s="148"/>
      <c r="F87" s="148"/>
      <c r="G87" s="148"/>
      <c r="H87" s="31">
        <f t="shared" si="7"/>
        <v>0</v>
      </c>
    </row>
    <row r="88" spans="2:8" ht="15.75" customHeight="1" x14ac:dyDescent="0.35">
      <c r="C88" s="26" t="s">
        <v>242</v>
      </c>
      <c r="D88" s="147"/>
      <c r="E88" s="147"/>
      <c r="F88" s="147"/>
      <c r="G88" s="147"/>
      <c r="H88" s="31">
        <f t="shared" si="7"/>
        <v>0</v>
      </c>
    </row>
    <row r="89" spans="2:8" x14ac:dyDescent="0.35">
      <c r="C89" s="27" t="s">
        <v>243</v>
      </c>
      <c r="D89" s="147"/>
      <c r="E89" s="147"/>
      <c r="F89" s="147"/>
      <c r="G89" s="147"/>
      <c r="H89" s="31">
        <f t="shared" si="7"/>
        <v>0</v>
      </c>
    </row>
    <row r="90" spans="2:8" x14ac:dyDescent="0.35">
      <c r="C90" s="26" t="s">
        <v>244</v>
      </c>
      <c r="D90" s="147"/>
      <c r="E90" s="147"/>
      <c r="F90" s="147"/>
      <c r="G90" s="147"/>
      <c r="H90" s="31">
        <f t="shared" si="7"/>
        <v>0</v>
      </c>
    </row>
    <row r="91" spans="2:8" ht="25.5" customHeight="1" x14ac:dyDescent="0.35">
      <c r="C91" s="26" t="s">
        <v>245</v>
      </c>
      <c r="D91" s="147"/>
      <c r="E91" s="147"/>
      <c r="F91" s="147"/>
      <c r="G91" s="147"/>
      <c r="H91" s="31">
        <f t="shared" si="7"/>
        <v>0</v>
      </c>
    </row>
    <row r="92" spans="2:8" x14ac:dyDescent="0.35">
      <c r="B92" s="152"/>
      <c r="C92" s="26" t="s">
        <v>246</v>
      </c>
      <c r="D92" s="147"/>
      <c r="E92" s="147"/>
      <c r="F92" s="147"/>
      <c r="G92" s="147"/>
      <c r="H92" s="31">
        <f t="shared" si="7"/>
        <v>0</v>
      </c>
    </row>
    <row r="93" spans="2:8" ht="15.75" customHeight="1" x14ac:dyDescent="0.35">
      <c r="C93" s="28" t="s">
        <v>247</v>
      </c>
      <c r="D93" s="37">
        <f>SUM(D86:D92)</f>
        <v>0</v>
      </c>
      <c r="E93" s="37">
        <f>SUM(E86:E92)</f>
        <v>0</v>
      </c>
      <c r="F93" s="37"/>
      <c r="G93" s="37">
        <f>SUM(G86:G92)</f>
        <v>0</v>
      </c>
      <c r="H93" s="31">
        <f t="shared" si="7"/>
        <v>0</v>
      </c>
    </row>
    <row r="94" spans="2:8" ht="25.5" customHeight="1" x14ac:dyDescent="0.35">
      <c r="D94" s="150"/>
      <c r="E94" s="150"/>
      <c r="F94" s="150"/>
      <c r="G94" s="150"/>
    </row>
    <row r="95" spans="2:8" x14ac:dyDescent="0.35">
      <c r="B95" s="988" t="s">
        <v>256</v>
      </c>
      <c r="C95" s="989"/>
      <c r="D95" s="989"/>
      <c r="E95" s="989"/>
      <c r="F95" s="989"/>
      <c r="G95" s="989"/>
      <c r="H95" s="990"/>
    </row>
    <row r="96" spans="2:8" x14ac:dyDescent="0.35">
      <c r="C96" s="988" t="s">
        <v>257</v>
      </c>
      <c r="D96" s="989"/>
      <c r="E96" s="989"/>
      <c r="F96" s="989"/>
      <c r="G96" s="989"/>
      <c r="H96" s="990"/>
    </row>
    <row r="97" spans="3:8" ht="22.5" customHeight="1" thickBot="1" x14ac:dyDescent="0.4">
      <c r="C97" s="34" t="s">
        <v>239</v>
      </c>
      <c r="D97" s="35">
        <f>'1) Tableau budgétaire'!C97</f>
        <v>36500</v>
      </c>
      <c r="E97" s="35">
        <f>'1) Tableau budgétaire'!D97</f>
        <v>30000</v>
      </c>
      <c r="F97" s="35">
        <f>'1) Tableau budgétaire'!E97</f>
        <v>272385</v>
      </c>
      <c r="G97" s="35">
        <f>+'1) Tableau budgétaire'!F97</f>
        <v>197500</v>
      </c>
      <c r="H97" s="36">
        <f>SUM(D97:G97)</f>
        <v>536385</v>
      </c>
    </row>
    <row r="98" spans="3:8" x14ac:dyDescent="0.35">
      <c r="C98" s="32" t="s">
        <v>240</v>
      </c>
      <c r="D98" s="146"/>
      <c r="E98" s="151"/>
      <c r="F98" s="151"/>
      <c r="G98" s="151"/>
      <c r="H98" s="33">
        <f t="shared" ref="H98:H105" si="8">SUM(D98:G98)</f>
        <v>0</v>
      </c>
    </row>
    <row r="99" spans="3:8" x14ac:dyDescent="0.35">
      <c r="C99" s="26" t="s">
        <v>241</v>
      </c>
      <c r="D99" s="147"/>
      <c r="E99" s="148">
        <f>'1) Tableau budgétaire'!D89</f>
        <v>0</v>
      </c>
      <c r="F99" s="148">
        <v>19394</v>
      </c>
      <c r="G99" s="148">
        <v>2950</v>
      </c>
      <c r="H99" s="31">
        <f t="shared" si="8"/>
        <v>22344</v>
      </c>
    </row>
    <row r="100" spans="3:8" ht="30" customHeight="1" x14ac:dyDescent="0.35">
      <c r="C100" s="26" t="s">
        <v>242</v>
      </c>
      <c r="D100" s="147"/>
      <c r="E100" s="147"/>
      <c r="F100" s="147">
        <v>10000</v>
      </c>
      <c r="G100" s="147"/>
      <c r="H100" s="31">
        <f t="shared" si="8"/>
        <v>10000</v>
      </c>
    </row>
    <row r="101" spans="3:8" x14ac:dyDescent="0.35">
      <c r="C101" s="27" t="s">
        <v>243</v>
      </c>
      <c r="D101" s="147">
        <v>6500</v>
      </c>
      <c r="E101" s="147">
        <v>10000</v>
      </c>
      <c r="F101" s="147">
        <v>12991</v>
      </c>
      <c r="G101" s="147">
        <v>126990</v>
      </c>
      <c r="H101" s="31">
        <f t="shared" si="8"/>
        <v>156481</v>
      </c>
    </row>
    <row r="102" spans="3:8" x14ac:dyDescent="0.35">
      <c r="C102" s="26" t="s">
        <v>244</v>
      </c>
      <c r="D102" s="147"/>
      <c r="E102" s="147"/>
      <c r="F102" s="147">
        <v>30000</v>
      </c>
      <c r="G102" s="147">
        <v>67560</v>
      </c>
      <c r="H102" s="31">
        <f t="shared" si="8"/>
        <v>97560</v>
      </c>
    </row>
    <row r="103" spans="3:8" x14ac:dyDescent="0.35">
      <c r="C103" s="26" t="s">
        <v>245</v>
      </c>
      <c r="D103" s="147">
        <v>30000</v>
      </c>
      <c r="E103" s="147">
        <v>20000</v>
      </c>
      <c r="F103" s="147">
        <v>200000</v>
      </c>
      <c r="G103" s="147"/>
      <c r="H103" s="31">
        <f t="shared" si="8"/>
        <v>250000</v>
      </c>
    </row>
    <row r="104" spans="3:8" x14ac:dyDescent="0.35">
      <c r="C104" s="26" t="s">
        <v>246</v>
      </c>
      <c r="D104" s="147"/>
      <c r="E104" s="147"/>
      <c r="F104" s="147"/>
      <c r="G104" s="147"/>
      <c r="H104" s="31">
        <f t="shared" si="8"/>
        <v>0</v>
      </c>
    </row>
    <row r="105" spans="3:8" x14ac:dyDescent="0.35">
      <c r="C105" s="28" t="s">
        <v>247</v>
      </c>
      <c r="D105" s="37">
        <f>SUM(D98:D104)</f>
        <v>36500</v>
      </c>
      <c r="E105" s="37">
        <f>SUM(E98:E104)</f>
        <v>30000</v>
      </c>
      <c r="F105" s="37">
        <f>SUM(F98:F104)</f>
        <v>272385</v>
      </c>
      <c r="G105" s="37">
        <f>SUM(G98:G104)</f>
        <v>197500</v>
      </c>
      <c r="H105" s="31">
        <f t="shared" si="8"/>
        <v>536385</v>
      </c>
    </row>
    <row r="106" spans="3:8" s="152" customFormat="1" x14ac:dyDescent="0.35">
      <c r="C106" s="41"/>
      <c r="D106" s="42"/>
      <c r="E106" s="42"/>
      <c r="F106" s="42"/>
      <c r="G106" s="42"/>
      <c r="H106" s="43"/>
    </row>
    <row r="107" spans="3:8" ht="15.75" customHeight="1" x14ac:dyDescent="0.35">
      <c r="C107" s="988" t="s">
        <v>258</v>
      </c>
      <c r="D107" s="989"/>
      <c r="E107" s="989"/>
      <c r="F107" s="989"/>
      <c r="G107" s="989"/>
      <c r="H107" s="990"/>
    </row>
    <row r="108" spans="3:8" ht="21.75" customHeight="1" thickBot="1" x14ac:dyDescent="0.4">
      <c r="C108" s="34" t="s">
        <v>239</v>
      </c>
      <c r="D108" s="35">
        <f>'1) Tableau budgétaire'!C107</f>
        <v>87000</v>
      </c>
      <c r="E108" s="35">
        <f>'1) Tableau budgétaire'!D107</f>
        <v>0</v>
      </c>
      <c r="F108" s="35">
        <f>'1) Tableau budgétaire'!E107</f>
        <v>326000</v>
      </c>
      <c r="G108" s="35">
        <f>'1) Tableau budgétaire'!F107</f>
        <v>180000</v>
      </c>
      <c r="H108" s="36">
        <f t="shared" ref="H108:H116" si="9">SUM(D108:G108)</f>
        <v>593000</v>
      </c>
    </row>
    <row r="109" spans="3:8" x14ac:dyDescent="0.35">
      <c r="C109" s="32" t="s">
        <v>240</v>
      </c>
      <c r="D109" s="146"/>
      <c r="E109" s="151"/>
      <c r="F109" s="151"/>
      <c r="G109" s="151"/>
      <c r="H109" s="33">
        <f t="shared" si="9"/>
        <v>0</v>
      </c>
    </row>
    <row r="110" spans="3:8" x14ac:dyDescent="0.35">
      <c r="C110" s="26" t="s">
        <v>241</v>
      </c>
      <c r="D110" s="147">
        <v>27000</v>
      </c>
      <c r="E110" s="148"/>
      <c r="F110" s="148">
        <v>20000</v>
      </c>
      <c r="G110" s="148">
        <v>49700</v>
      </c>
      <c r="H110" s="31">
        <f t="shared" si="9"/>
        <v>96700</v>
      </c>
    </row>
    <row r="111" spans="3:8" ht="31" x14ac:dyDescent="0.35">
      <c r="C111" s="26" t="s">
        <v>242</v>
      </c>
      <c r="D111" s="147"/>
      <c r="E111" s="147"/>
      <c r="F111" s="147">
        <v>20000</v>
      </c>
      <c r="G111" s="147"/>
      <c r="H111" s="31">
        <f t="shared" si="9"/>
        <v>20000</v>
      </c>
    </row>
    <row r="112" spans="3:8" x14ac:dyDescent="0.35">
      <c r="C112" s="27" t="s">
        <v>243</v>
      </c>
      <c r="D112" s="147">
        <v>20000</v>
      </c>
      <c r="E112" s="147"/>
      <c r="F112" s="147">
        <v>12991</v>
      </c>
      <c r="G112" s="147">
        <v>100000</v>
      </c>
      <c r="H112" s="31">
        <f t="shared" si="9"/>
        <v>132991</v>
      </c>
    </row>
    <row r="113" spans="3:8" x14ac:dyDescent="0.35">
      <c r="C113" s="26" t="s">
        <v>244</v>
      </c>
      <c r="D113" s="147"/>
      <c r="E113" s="147"/>
      <c r="F113" s="147">
        <v>23009</v>
      </c>
      <c r="G113" s="147">
        <v>30300</v>
      </c>
      <c r="H113" s="31">
        <f t="shared" si="9"/>
        <v>53309</v>
      </c>
    </row>
    <row r="114" spans="3:8" x14ac:dyDescent="0.35">
      <c r="C114" s="26" t="s">
        <v>245</v>
      </c>
      <c r="D114" s="147">
        <v>40000</v>
      </c>
      <c r="E114" s="147"/>
      <c r="F114" s="147">
        <v>250000</v>
      </c>
      <c r="G114" s="147"/>
      <c r="H114" s="31">
        <f t="shared" si="9"/>
        <v>290000</v>
      </c>
    </row>
    <row r="115" spans="3:8" x14ac:dyDescent="0.35">
      <c r="C115" s="26" t="s">
        <v>246</v>
      </c>
      <c r="D115" s="147"/>
      <c r="E115" s="147"/>
      <c r="F115" s="147"/>
      <c r="G115" s="147"/>
      <c r="H115" s="31">
        <f t="shared" si="9"/>
        <v>0</v>
      </c>
    </row>
    <row r="116" spans="3:8" x14ac:dyDescent="0.35">
      <c r="C116" s="28" t="s">
        <v>247</v>
      </c>
      <c r="D116" s="37">
        <f>SUM(D109:D115)</f>
        <v>87000</v>
      </c>
      <c r="E116" s="37">
        <f>SUM(E109:E115)</f>
        <v>0</v>
      </c>
      <c r="F116" s="37">
        <f>SUM(F109:F115)</f>
        <v>326000</v>
      </c>
      <c r="G116" s="37">
        <f>SUM(G109:G115)</f>
        <v>180000</v>
      </c>
      <c r="H116" s="31">
        <f t="shared" si="9"/>
        <v>593000</v>
      </c>
    </row>
    <row r="117" spans="3:8" s="152" customFormat="1" x14ac:dyDescent="0.35">
      <c r="C117" s="41"/>
      <c r="D117" s="42"/>
      <c r="E117" s="42"/>
      <c r="F117" s="42"/>
      <c r="G117" s="42"/>
      <c r="H117" s="43"/>
    </row>
    <row r="118" spans="3:8" x14ac:dyDescent="0.35">
      <c r="C118" s="988" t="s">
        <v>259</v>
      </c>
      <c r="D118" s="989"/>
      <c r="E118" s="989"/>
      <c r="F118" s="989"/>
      <c r="G118" s="989"/>
      <c r="H118" s="990"/>
    </row>
    <row r="119" spans="3:8" ht="21" customHeight="1" thickBot="1" x14ac:dyDescent="0.4">
      <c r="C119" s="34" t="s">
        <v>239</v>
      </c>
      <c r="D119" s="35">
        <f>'1) Tableau budgétaire'!C117</f>
        <v>53000</v>
      </c>
      <c r="E119" s="35">
        <f>'1) Tableau budgétaire'!D117</f>
        <v>0</v>
      </c>
      <c r="F119" s="35">
        <f>'1) Tableau budgétaire'!E117</f>
        <v>55000</v>
      </c>
      <c r="G119" s="35">
        <f>+'1) Tableau budgétaire'!F117</f>
        <v>35000</v>
      </c>
      <c r="H119" s="36">
        <f t="shared" ref="H119:H127" si="10">SUM(D119:G119)</f>
        <v>143000</v>
      </c>
    </row>
    <row r="120" spans="3:8" x14ac:dyDescent="0.35">
      <c r="C120" s="32" t="s">
        <v>240</v>
      </c>
      <c r="D120" s="146"/>
      <c r="E120" s="151"/>
      <c r="F120" s="151"/>
      <c r="G120" s="151"/>
      <c r="H120" s="33">
        <f t="shared" si="10"/>
        <v>0</v>
      </c>
    </row>
    <row r="121" spans="3:8" x14ac:dyDescent="0.35">
      <c r="C121" s="26" t="s">
        <v>241</v>
      </c>
      <c r="D121" s="147">
        <v>10000</v>
      </c>
      <c r="E121" s="148"/>
      <c r="F121" s="148">
        <v>5000</v>
      </c>
      <c r="G121" s="148">
        <v>1300</v>
      </c>
      <c r="H121" s="31">
        <f t="shared" si="10"/>
        <v>16300</v>
      </c>
    </row>
    <row r="122" spans="3:8" ht="31" x14ac:dyDescent="0.35">
      <c r="C122" s="26" t="s">
        <v>242</v>
      </c>
      <c r="D122" s="147"/>
      <c r="E122" s="147"/>
      <c r="F122" s="147">
        <v>5000</v>
      </c>
      <c r="G122" s="147"/>
      <c r="H122" s="31">
        <f t="shared" si="10"/>
        <v>5000</v>
      </c>
    </row>
    <row r="123" spans="3:8" x14ac:dyDescent="0.35">
      <c r="C123" s="27" t="s">
        <v>243</v>
      </c>
      <c r="D123" s="147">
        <v>23000</v>
      </c>
      <c r="E123" s="147"/>
      <c r="F123" s="147">
        <v>10000</v>
      </c>
      <c r="G123" s="147">
        <v>27700</v>
      </c>
      <c r="H123" s="31">
        <f t="shared" si="10"/>
        <v>60700</v>
      </c>
    </row>
    <row r="124" spans="3:8" x14ac:dyDescent="0.35">
      <c r="C124" s="26" t="s">
        <v>244</v>
      </c>
      <c r="D124" s="147"/>
      <c r="E124" s="147"/>
      <c r="F124" s="147">
        <v>10000</v>
      </c>
      <c r="G124" s="147">
        <v>6000</v>
      </c>
      <c r="H124" s="31">
        <f t="shared" si="10"/>
        <v>16000</v>
      </c>
    </row>
    <row r="125" spans="3:8" x14ac:dyDescent="0.35">
      <c r="C125" s="26" t="s">
        <v>245</v>
      </c>
      <c r="D125" s="147">
        <v>20000</v>
      </c>
      <c r="E125" s="147"/>
      <c r="F125" s="147">
        <v>25000</v>
      </c>
      <c r="G125" s="147"/>
      <c r="H125" s="31">
        <f t="shared" si="10"/>
        <v>45000</v>
      </c>
    </row>
    <row r="126" spans="3:8" x14ac:dyDescent="0.35">
      <c r="C126" s="26" t="s">
        <v>246</v>
      </c>
      <c r="D126" s="147"/>
      <c r="E126" s="147"/>
      <c r="F126" s="147"/>
      <c r="G126" s="147"/>
      <c r="H126" s="31">
        <f t="shared" si="10"/>
        <v>0</v>
      </c>
    </row>
    <row r="127" spans="3:8" x14ac:dyDescent="0.35">
      <c r="C127" s="28" t="s">
        <v>247</v>
      </c>
      <c r="D127" s="37">
        <f>SUM(D120:D126)</f>
        <v>53000</v>
      </c>
      <c r="E127" s="37">
        <f>SUM(E120:E126)</f>
        <v>0</v>
      </c>
      <c r="F127" s="37">
        <f>SUM(F120:F126)</f>
        <v>55000</v>
      </c>
      <c r="G127" s="37">
        <f>SUM(G120:G126)</f>
        <v>35000</v>
      </c>
      <c r="H127" s="31">
        <f t="shared" si="10"/>
        <v>143000</v>
      </c>
    </row>
    <row r="128" spans="3:8" s="152" customFormat="1" x14ac:dyDescent="0.35">
      <c r="C128" s="41"/>
      <c r="D128" s="42"/>
      <c r="E128" s="42"/>
      <c r="F128" s="42"/>
      <c r="G128" s="42"/>
      <c r="H128" s="43"/>
    </row>
    <row r="129" spans="2:8" x14ac:dyDescent="0.35">
      <c r="C129" s="988" t="s">
        <v>260</v>
      </c>
      <c r="D129" s="989"/>
      <c r="E129" s="989"/>
      <c r="F129" s="989"/>
      <c r="G129" s="989"/>
      <c r="H129" s="990"/>
    </row>
    <row r="130" spans="2:8" ht="24" customHeight="1" thickBot="1" x14ac:dyDescent="0.4">
      <c r="C130" s="34" t="s">
        <v>239</v>
      </c>
      <c r="D130" s="35">
        <f>'1) Tableau budgétaire'!C127</f>
        <v>0</v>
      </c>
      <c r="E130" s="35">
        <f>'1) Tableau budgétaire'!D127</f>
        <v>0</v>
      </c>
      <c r="F130" s="35"/>
      <c r="G130" s="35">
        <f>'1) Tableau budgétaire'!F127</f>
        <v>0</v>
      </c>
      <c r="H130" s="36">
        <f t="shared" ref="H130:H138" si="11">SUM(D130:G130)</f>
        <v>0</v>
      </c>
    </row>
    <row r="131" spans="2:8" ht="15.75" customHeight="1" x14ac:dyDescent="0.35">
      <c r="C131" s="32" t="s">
        <v>240</v>
      </c>
      <c r="D131" s="146"/>
      <c r="E131" s="151"/>
      <c r="F131" s="151"/>
      <c r="G131" s="151"/>
      <c r="H131" s="33">
        <f t="shared" si="11"/>
        <v>0</v>
      </c>
    </row>
    <row r="132" spans="2:8" x14ac:dyDescent="0.35">
      <c r="C132" s="26" t="s">
        <v>241</v>
      </c>
      <c r="D132" s="147"/>
      <c r="E132" s="148"/>
      <c r="F132" s="148"/>
      <c r="G132" s="148"/>
      <c r="H132" s="31">
        <f t="shared" si="11"/>
        <v>0</v>
      </c>
    </row>
    <row r="133" spans="2:8" ht="15.75" customHeight="1" x14ac:dyDescent="0.35">
      <c r="C133" s="26" t="s">
        <v>242</v>
      </c>
      <c r="D133" s="147"/>
      <c r="E133" s="147"/>
      <c r="F133" s="147"/>
      <c r="G133" s="147"/>
      <c r="H133" s="31">
        <f t="shared" si="11"/>
        <v>0</v>
      </c>
    </row>
    <row r="134" spans="2:8" x14ac:dyDescent="0.35">
      <c r="C134" s="27" t="s">
        <v>243</v>
      </c>
      <c r="D134" s="147"/>
      <c r="E134" s="147"/>
      <c r="F134" s="147"/>
      <c r="G134" s="147"/>
      <c r="H134" s="31">
        <f t="shared" si="11"/>
        <v>0</v>
      </c>
    </row>
    <row r="135" spans="2:8" x14ac:dyDescent="0.35">
      <c r="C135" s="26" t="s">
        <v>244</v>
      </c>
      <c r="D135" s="147"/>
      <c r="E135" s="147"/>
      <c r="F135" s="147"/>
      <c r="G135" s="147"/>
      <c r="H135" s="31">
        <f t="shared" si="11"/>
        <v>0</v>
      </c>
    </row>
    <row r="136" spans="2:8" ht="15.75" customHeight="1" x14ac:dyDescent="0.35">
      <c r="C136" s="26" t="s">
        <v>245</v>
      </c>
      <c r="D136" s="147"/>
      <c r="E136" s="147"/>
      <c r="F136" s="147"/>
      <c r="G136" s="147"/>
      <c r="H136" s="31">
        <f t="shared" si="11"/>
        <v>0</v>
      </c>
    </row>
    <row r="137" spans="2:8" x14ac:dyDescent="0.35">
      <c r="C137" s="26" t="s">
        <v>246</v>
      </c>
      <c r="D137" s="147"/>
      <c r="E137" s="147"/>
      <c r="F137" s="147"/>
      <c r="G137" s="147"/>
      <c r="H137" s="31">
        <f t="shared" si="11"/>
        <v>0</v>
      </c>
    </row>
    <row r="138" spans="2:8" x14ac:dyDescent="0.35">
      <c r="C138" s="28" t="s">
        <v>247</v>
      </c>
      <c r="D138" s="37">
        <f>SUM(D131:D137)</f>
        <v>0</v>
      </c>
      <c r="E138" s="37">
        <f>SUM(E131:E137)</f>
        <v>0</v>
      </c>
      <c r="F138" s="37"/>
      <c r="G138" s="37">
        <f>SUM(G131:G137)</f>
        <v>0</v>
      </c>
      <c r="H138" s="31">
        <f t="shared" si="11"/>
        <v>0</v>
      </c>
    </row>
    <row r="140" spans="2:8" x14ac:dyDescent="0.35">
      <c r="B140" s="988" t="s">
        <v>261</v>
      </c>
      <c r="C140" s="989"/>
      <c r="D140" s="989"/>
      <c r="E140" s="989"/>
      <c r="F140" s="989"/>
      <c r="G140" s="989"/>
      <c r="H140" s="990"/>
    </row>
    <row r="141" spans="2:8" x14ac:dyDescent="0.35">
      <c r="C141" s="988" t="s">
        <v>262</v>
      </c>
      <c r="D141" s="989"/>
      <c r="E141" s="989"/>
      <c r="F141" s="989"/>
      <c r="G141" s="989"/>
      <c r="H141" s="990"/>
    </row>
    <row r="142" spans="2:8" ht="24" customHeight="1" thickBot="1" x14ac:dyDescent="0.4">
      <c r="C142" s="34" t="s">
        <v>239</v>
      </c>
      <c r="D142" s="35">
        <f>'1) Tableau budgétaire'!C139</f>
        <v>0</v>
      </c>
      <c r="E142" s="35">
        <f>'1) Tableau budgétaire'!D139</f>
        <v>0</v>
      </c>
      <c r="F142" s="35"/>
      <c r="G142" s="35">
        <f>'1) Tableau budgétaire'!F139</f>
        <v>0</v>
      </c>
      <c r="H142" s="36">
        <f>SUM(D142:G142)</f>
        <v>0</v>
      </c>
    </row>
    <row r="143" spans="2:8" ht="24.75" customHeight="1" x14ac:dyDescent="0.35">
      <c r="C143" s="32" t="s">
        <v>240</v>
      </c>
      <c r="D143" s="146"/>
      <c r="E143" s="151"/>
      <c r="F143" s="151"/>
      <c r="G143" s="151"/>
      <c r="H143" s="33">
        <f t="shared" ref="H143:H150" si="12">SUM(D143:G143)</f>
        <v>0</v>
      </c>
    </row>
    <row r="144" spans="2:8" ht="15.75" customHeight="1" x14ac:dyDescent="0.35">
      <c r="C144" s="26" t="s">
        <v>241</v>
      </c>
      <c r="D144" s="147"/>
      <c r="E144" s="148"/>
      <c r="F144" s="148"/>
      <c r="G144" s="148"/>
      <c r="H144" s="31">
        <f t="shared" si="12"/>
        <v>0</v>
      </c>
    </row>
    <row r="145" spans="3:8" ht="15.75" customHeight="1" x14ac:dyDescent="0.35">
      <c r="C145" s="26" t="s">
        <v>242</v>
      </c>
      <c r="D145" s="147"/>
      <c r="E145" s="147"/>
      <c r="F145" s="147"/>
      <c r="G145" s="147"/>
      <c r="H145" s="31">
        <f t="shared" si="12"/>
        <v>0</v>
      </c>
    </row>
    <row r="146" spans="3:8" ht="15.75" customHeight="1" x14ac:dyDescent="0.35">
      <c r="C146" s="27" t="s">
        <v>243</v>
      </c>
      <c r="D146" s="147"/>
      <c r="E146" s="147"/>
      <c r="F146" s="147"/>
      <c r="G146" s="147"/>
      <c r="H146" s="31">
        <f t="shared" si="12"/>
        <v>0</v>
      </c>
    </row>
    <row r="147" spans="3:8" ht="15.75" customHeight="1" x14ac:dyDescent="0.35">
      <c r="C147" s="26" t="s">
        <v>244</v>
      </c>
      <c r="D147" s="147"/>
      <c r="E147" s="147"/>
      <c r="F147" s="147"/>
      <c r="G147" s="147"/>
      <c r="H147" s="31">
        <f t="shared" si="12"/>
        <v>0</v>
      </c>
    </row>
    <row r="148" spans="3:8" ht="15.75" customHeight="1" x14ac:dyDescent="0.35">
      <c r="C148" s="26" t="s">
        <v>245</v>
      </c>
      <c r="D148" s="147"/>
      <c r="E148" s="147"/>
      <c r="F148" s="147"/>
      <c r="G148" s="147"/>
      <c r="H148" s="31">
        <f t="shared" si="12"/>
        <v>0</v>
      </c>
    </row>
    <row r="149" spans="3:8" ht="15.75" customHeight="1" x14ac:dyDescent="0.35">
      <c r="C149" s="26" t="s">
        <v>246</v>
      </c>
      <c r="D149" s="147"/>
      <c r="E149" s="147"/>
      <c r="F149" s="147"/>
      <c r="G149" s="147"/>
      <c r="H149" s="31">
        <f t="shared" si="12"/>
        <v>0</v>
      </c>
    </row>
    <row r="150" spans="3:8" ht="15.75" customHeight="1" x14ac:dyDescent="0.35">
      <c r="C150" s="28" t="s">
        <v>247</v>
      </c>
      <c r="D150" s="37">
        <f>SUM(D143:D149)</f>
        <v>0</v>
      </c>
      <c r="E150" s="37">
        <f>SUM(E143:E149)</f>
        <v>0</v>
      </c>
      <c r="F150" s="37"/>
      <c r="G150" s="37">
        <f>SUM(G143:G149)</f>
        <v>0</v>
      </c>
      <c r="H150" s="31">
        <f t="shared" si="12"/>
        <v>0</v>
      </c>
    </row>
    <row r="151" spans="3:8" s="152" customFormat="1" ht="15.75" customHeight="1" x14ac:dyDescent="0.35">
      <c r="C151" s="41"/>
      <c r="D151" s="42"/>
      <c r="E151" s="42"/>
      <c r="F151" s="42"/>
      <c r="G151" s="42"/>
      <c r="H151" s="43"/>
    </row>
    <row r="152" spans="3:8" ht="15.75" customHeight="1" x14ac:dyDescent="0.35">
      <c r="C152" s="988" t="s">
        <v>263</v>
      </c>
      <c r="D152" s="989"/>
      <c r="E152" s="989"/>
      <c r="F152" s="989"/>
      <c r="G152" s="989"/>
      <c r="H152" s="990"/>
    </row>
    <row r="153" spans="3:8" ht="21" customHeight="1" thickBot="1" x14ac:dyDescent="0.4">
      <c r="C153" s="34" t="s">
        <v>239</v>
      </c>
      <c r="D153" s="35">
        <f>'1) Tableau budgétaire'!C149</f>
        <v>0</v>
      </c>
      <c r="E153" s="35">
        <f>'1) Tableau budgétaire'!D149</f>
        <v>0</v>
      </c>
      <c r="F153" s="35"/>
      <c r="G153" s="35">
        <f>'1) Tableau budgétaire'!F149</f>
        <v>0</v>
      </c>
      <c r="H153" s="36">
        <f t="shared" ref="H153:H161" si="13">SUM(D153:G153)</f>
        <v>0</v>
      </c>
    </row>
    <row r="154" spans="3:8" ht="15.75" customHeight="1" x14ac:dyDescent="0.35">
      <c r="C154" s="32" t="s">
        <v>240</v>
      </c>
      <c r="D154" s="146"/>
      <c r="E154" s="151"/>
      <c r="F154" s="151"/>
      <c r="G154" s="151"/>
      <c r="H154" s="33">
        <f t="shared" si="13"/>
        <v>0</v>
      </c>
    </row>
    <row r="155" spans="3:8" ht="15.75" customHeight="1" x14ac:dyDescent="0.35">
      <c r="C155" s="26" t="s">
        <v>241</v>
      </c>
      <c r="D155" s="147"/>
      <c r="E155" s="148"/>
      <c r="F155" s="148"/>
      <c r="G155" s="148"/>
      <c r="H155" s="31">
        <f t="shared" si="13"/>
        <v>0</v>
      </c>
    </row>
    <row r="156" spans="3:8" ht="15.75" customHeight="1" x14ac:dyDescent="0.35">
      <c r="C156" s="26" t="s">
        <v>242</v>
      </c>
      <c r="D156" s="147"/>
      <c r="E156" s="147"/>
      <c r="F156" s="147"/>
      <c r="G156" s="147"/>
      <c r="H156" s="31">
        <f t="shared" si="13"/>
        <v>0</v>
      </c>
    </row>
    <row r="157" spans="3:8" ht="15.75" customHeight="1" x14ac:dyDescent="0.35">
      <c r="C157" s="27" t="s">
        <v>243</v>
      </c>
      <c r="D157" s="147"/>
      <c r="E157" s="147"/>
      <c r="F157" s="147"/>
      <c r="G157" s="147"/>
      <c r="H157" s="31">
        <f t="shared" si="13"/>
        <v>0</v>
      </c>
    </row>
    <row r="158" spans="3:8" ht="15.75" customHeight="1" x14ac:dyDescent="0.35">
      <c r="C158" s="26" t="s">
        <v>244</v>
      </c>
      <c r="D158" s="147"/>
      <c r="E158" s="147"/>
      <c r="F158" s="147"/>
      <c r="G158" s="147"/>
      <c r="H158" s="31">
        <f t="shared" si="13"/>
        <v>0</v>
      </c>
    </row>
    <row r="159" spans="3:8" ht="15.75" customHeight="1" x14ac:dyDescent="0.35">
      <c r="C159" s="26" t="s">
        <v>245</v>
      </c>
      <c r="D159" s="147"/>
      <c r="E159" s="147"/>
      <c r="F159" s="147"/>
      <c r="G159" s="147"/>
      <c r="H159" s="31">
        <f t="shared" si="13"/>
        <v>0</v>
      </c>
    </row>
    <row r="160" spans="3:8" ht="15.75" customHeight="1" x14ac:dyDescent="0.35">
      <c r="C160" s="26" t="s">
        <v>246</v>
      </c>
      <c r="D160" s="147"/>
      <c r="E160" s="147"/>
      <c r="F160" s="147"/>
      <c r="G160" s="147"/>
      <c r="H160" s="31">
        <f t="shared" si="13"/>
        <v>0</v>
      </c>
    </row>
    <row r="161" spans="3:8" ht="15.75" customHeight="1" x14ac:dyDescent="0.35">
      <c r="C161" s="28" t="s">
        <v>247</v>
      </c>
      <c r="D161" s="37">
        <f>SUM(D154:D160)</f>
        <v>0</v>
      </c>
      <c r="E161" s="37">
        <f>SUM(E154:E160)</f>
        <v>0</v>
      </c>
      <c r="F161" s="37"/>
      <c r="G161" s="37">
        <f>SUM(G154:G160)</f>
        <v>0</v>
      </c>
      <c r="H161" s="31">
        <f t="shared" si="13"/>
        <v>0</v>
      </c>
    </row>
    <row r="162" spans="3:8" s="152" customFormat="1" ht="15.75" customHeight="1" x14ac:dyDescent="0.35">
      <c r="C162" s="41"/>
      <c r="D162" s="42"/>
      <c r="E162" s="42"/>
      <c r="F162" s="42"/>
      <c r="G162" s="42"/>
      <c r="H162" s="43"/>
    </row>
    <row r="163" spans="3:8" ht="15.75" customHeight="1" x14ac:dyDescent="0.35">
      <c r="C163" s="988" t="s">
        <v>264</v>
      </c>
      <c r="D163" s="989"/>
      <c r="E163" s="989"/>
      <c r="F163" s="989"/>
      <c r="G163" s="989"/>
      <c r="H163" s="990"/>
    </row>
    <row r="164" spans="3:8" ht="19.5" customHeight="1" thickBot="1" x14ac:dyDescent="0.4">
      <c r="C164" s="34" t="s">
        <v>239</v>
      </c>
      <c r="D164" s="35">
        <f>'1) Tableau budgétaire'!C159</f>
        <v>0</v>
      </c>
      <c r="E164" s="35">
        <f>'1) Tableau budgétaire'!D159</f>
        <v>0</v>
      </c>
      <c r="F164" s="35"/>
      <c r="G164" s="35">
        <f>'1) Tableau budgétaire'!F159</f>
        <v>0</v>
      </c>
      <c r="H164" s="36">
        <f t="shared" ref="H164:H172" si="14">SUM(D164:G164)</f>
        <v>0</v>
      </c>
    </row>
    <row r="165" spans="3:8" ht="15.75" customHeight="1" x14ac:dyDescent="0.35">
      <c r="C165" s="32" t="s">
        <v>240</v>
      </c>
      <c r="D165" s="146"/>
      <c r="E165" s="151"/>
      <c r="F165" s="151"/>
      <c r="G165" s="151"/>
      <c r="H165" s="33">
        <f t="shared" si="14"/>
        <v>0</v>
      </c>
    </row>
    <row r="166" spans="3:8" ht="15.75" customHeight="1" x14ac:dyDescent="0.35">
      <c r="C166" s="26" t="s">
        <v>241</v>
      </c>
      <c r="D166" s="147"/>
      <c r="E166" s="148"/>
      <c r="F166" s="148"/>
      <c r="G166" s="148"/>
      <c r="H166" s="31">
        <f t="shared" si="14"/>
        <v>0</v>
      </c>
    </row>
    <row r="167" spans="3:8" ht="15.75" customHeight="1" x14ac:dyDescent="0.35">
      <c r="C167" s="26" t="s">
        <v>242</v>
      </c>
      <c r="D167" s="147"/>
      <c r="E167" s="147"/>
      <c r="F167" s="147"/>
      <c r="G167" s="147"/>
      <c r="H167" s="31">
        <f t="shared" si="14"/>
        <v>0</v>
      </c>
    </row>
    <row r="168" spans="3:8" ht="15.75" customHeight="1" x14ac:dyDescent="0.35">
      <c r="C168" s="27" t="s">
        <v>243</v>
      </c>
      <c r="D168" s="147"/>
      <c r="E168" s="147"/>
      <c r="F168" s="147"/>
      <c r="G168" s="147"/>
      <c r="H168" s="31">
        <f t="shared" si="14"/>
        <v>0</v>
      </c>
    </row>
    <row r="169" spans="3:8" ht="15.75" customHeight="1" x14ac:dyDescent="0.35">
      <c r="C169" s="26" t="s">
        <v>244</v>
      </c>
      <c r="D169" s="147"/>
      <c r="E169" s="147"/>
      <c r="F169" s="147"/>
      <c r="G169" s="147"/>
      <c r="H169" s="31">
        <f t="shared" si="14"/>
        <v>0</v>
      </c>
    </row>
    <row r="170" spans="3:8" ht="15.75" customHeight="1" x14ac:dyDescent="0.35">
      <c r="C170" s="26" t="s">
        <v>245</v>
      </c>
      <c r="D170" s="147"/>
      <c r="E170" s="147"/>
      <c r="F170" s="147"/>
      <c r="G170" s="147"/>
      <c r="H170" s="31">
        <f t="shared" si="14"/>
        <v>0</v>
      </c>
    </row>
    <row r="171" spans="3:8" ht="15.75" customHeight="1" x14ac:dyDescent="0.35">
      <c r="C171" s="26" t="s">
        <v>246</v>
      </c>
      <c r="D171" s="147"/>
      <c r="E171" s="147"/>
      <c r="F171" s="147"/>
      <c r="G171" s="147"/>
      <c r="H171" s="31">
        <f t="shared" si="14"/>
        <v>0</v>
      </c>
    </row>
    <row r="172" spans="3:8" ht="15.75" customHeight="1" x14ac:dyDescent="0.35">
      <c r="C172" s="28" t="s">
        <v>247</v>
      </c>
      <c r="D172" s="37">
        <f>SUM(D165:D171)</f>
        <v>0</v>
      </c>
      <c r="E172" s="37">
        <f>SUM(E165:E171)</f>
        <v>0</v>
      </c>
      <c r="F172" s="37"/>
      <c r="G172" s="37">
        <f>SUM(G165:G171)</f>
        <v>0</v>
      </c>
      <c r="H172" s="31">
        <f t="shared" si="14"/>
        <v>0</v>
      </c>
    </row>
    <row r="173" spans="3:8" s="152" customFormat="1" ht="15.75" customHeight="1" x14ac:dyDescent="0.35">
      <c r="C173" s="41"/>
      <c r="D173" s="42"/>
      <c r="E173" s="42"/>
      <c r="F173" s="42"/>
      <c r="G173" s="42"/>
      <c r="H173" s="43"/>
    </row>
    <row r="174" spans="3:8" ht="15.75" customHeight="1" x14ac:dyDescent="0.35">
      <c r="C174" s="988" t="s">
        <v>265</v>
      </c>
      <c r="D174" s="989"/>
      <c r="E174" s="989"/>
      <c r="F174" s="989"/>
      <c r="G174" s="989"/>
      <c r="H174" s="990"/>
    </row>
    <row r="175" spans="3:8" ht="22.5" customHeight="1" thickBot="1" x14ac:dyDescent="0.4">
      <c r="C175" s="34" t="s">
        <v>239</v>
      </c>
      <c r="D175" s="35">
        <f>'1) Tableau budgétaire'!C169</f>
        <v>0</v>
      </c>
      <c r="E175" s="35">
        <f>'1) Tableau budgétaire'!D169</f>
        <v>0</v>
      </c>
      <c r="F175" s="35"/>
      <c r="G175" s="35">
        <f>'1) Tableau budgétaire'!F169</f>
        <v>0</v>
      </c>
      <c r="H175" s="36">
        <f t="shared" ref="H175:H183" si="15">SUM(D175:G175)</f>
        <v>0</v>
      </c>
    </row>
    <row r="176" spans="3:8" ht="15.75" customHeight="1" x14ac:dyDescent="0.35">
      <c r="C176" s="32" t="s">
        <v>240</v>
      </c>
      <c r="D176" s="146"/>
      <c r="E176" s="151"/>
      <c r="F176" s="151"/>
      <c r="G176" s="151"/>
      <c r="H176" s="33">
        <f t="shared" si="15"/>
        <v>0</v>
      </c>
    </row>
    <row r="177" spans="3:8" ht="15.75" customHeight="1" x14ac:dyDescent="0.35">
      <c r="C177" s="26" t="s">
        <v>241</v>
      </c>
      <c r="D177" s="147"/>
      <c r="E177" s="148"/>
      <c r="F177" s="148"/>
      <c r="G177" s="148"/>
      <c r="H177" s="31">
        <f t="shared" si="15"/>
        <v>0</v>
      </c>
    </row>
    <row r="178" spans="3:8" ht="15.75" customHeight="1" x14ac:dyDescent="0.35">
      <c r="C178" s="26" t="s">
        <v>242</v>
      </c>
      <c r="D178" s="147"/>
      <c r="E178" s="147"/>
      <c r="F178" s="147"/>
      <c r="G178" s="147"/>
      <c r="H178" s="31">
        <f t="shared" si="15"/>
        <v>0</v>
      </c>
    </row>
    <row r="179" spans="3:8" ht="15.75" customHeight="1" x14ac:dyDescent="0.35">
      <c r="C179" s="27" t="s">
        <v>243</v>
      </c>
      <c r="D179" s="147"/>
      <c r="E179" s="147"/>
      <c r="F179" s="147"/>
      <c r="G179" s="147"/>
      <c r="H179" s="31">
        <f t="shared" si="15"/>
        <v>0</v>
      </c>
    </row>
    <row r="180" spans="3:8" ht="15.75" customHeight="1" x14ac:dyDescent="0.35">
      <c r="C180" s="26" t="s">
        <v>244</v>
      </c>
      <c r="D180" s="147"/>
      <c r="E180" s="147"/>
      <c r="F180" s="147"/>
      <c r="G180" s="147"/>
      <c r="H180" s="31">
        <f t="shared" si="15"/>
        <v>0</v>
      </c>
    </row>
    <row r="181" spans="3:8" ht="15.75" customHeight="1" x14ac:dyDescent="0.35">
      <c r="C181" s="26" t="s">
        <v>245</v>
      </c>
      <c r="D181" s="147"/>
      <c r="E181" s="147"/>
      <c r="F181" s="147"/>
      <c r="G181" s="147"/>
      <c r="H181" s="31">
        <f t="shared" si="15"/>
        <v>0</v>
      </c>
    </row>
    <row r="182" spans="3:8" ht="15.75" customHeight="1" x14ac:dyDescent="0.35">
      <c r="C182" s="26" t="s">
        <v>246</v>
      </c>
      <c r="D182" s="147"/>
      <c r="E182" s="147"/>
      <c r="F182" s="147"/>
      <c r="G182" s="147"/>
      <c r="H182" s="31">
        <f t="shared" si="15"/>
        <v>0</v>
      </c>
    </row>
    <row r="183" spans="3:8" ht="15.75" customHeight="1" x14ac:dyDescent="0.35">
      <c r="C183" s="28" t="s">
        <v>247</v>
      </c>
      <c r="D183" s="37">
        <f>SUM(D176:D182)</f>
        <v>0</v>
      </c>
      <c r="E183" s="37">
        <f>SUM(E176:E182)</f>
        <v>0</v>
      </c>
      <c r="F183" s="37"/>
      <c r="G183" s="37">
        <f>SUM(G176:G182)</f>
        <v>0</v>
      </c>
      <c r="H183" s="31">
        <f t="shared" si="15"/>
        <v>0</v>
      </c>
    </row>
    <row r="184" spans="3:8" ht="15.75" customHeight="1" x14ac:dyDescent="0.35"/>
    <row r="185" spans="3:8" ht="15.75" customHeight="1" x14ac:dyDescent="0.35">
      <c r="C185" s="988" t="s">
        <v>266</v>
      </c>
      <c r="D185" s="989"/>
      <c r="E185" s="989"/>
      <c r="F185" s="989"/>
      <c r="G185" s="989"/>
      <c r="H185" s="990"/>
    </row>
    <row r="186" spans="3:8" ht="19.5" customHeight="1" thickBot="1" x14ac:dyDescent="0.4">
      <c r="C186" s="34" t="s">
        <v>267</v>
      </c>
      <c r="D186" s="35">
        <f>'1) Tableau budgétaire'!C176</f>
        <v>217776.64000000001</v>
      </c>
      <c r="E186" s="35">
        <f>'1) Tableau budgétaire'!D176</f>
        <v>69212.800000000003</v>
      </c>
      <c r="F186" s="35">
        <f>'1) Tableau budgétaire'!E176</f>
        <v>338317.27659999998</v>
      </c>
      <c r="G186" s="35">
        <f>+'1) Tableau budgétaire'!F176</f>
        <v>92081.12</v>
      </c>
      <c r="H186" s="36">
        <f>SUM(D186:G186)</f>
        <v>717387.83659999992</v>
      </c>
    </row>
    <row r="187" spans="3:8" ht="15.75" customHeight="1" x14ac:dyDescent="0.35">
      <c r="C187" s="32" t="s">
        <v>240</v>
      </c>
      <c r="D187" s="146">
        <f>'1) Tableau budgétaire'!C172</f>
        <v>173893.59</v>
      </c>
      <c r="E187" s="146">
        <f>'1) Tableau budgétaire'!D172</f>
        <v>50000</v>
      </c>
      <c r="F187" s="146">
        <f>'1) Tableau budgétaire'!E172</f>
        <v>260840.37999999998</v>
      </c>
      <c r="G187" s="146">
        <f>'1) Tableau budgétaire'!F172</f>
        <v>55291.4</v>
      </c>
      <c r="H187" s="33">
        <f t="shared" ref="H187:H194" si="16">SUM(D187:G187)</f>
        <v>540025.37</v>
      </c>
    </row>
    <row r="188" spans="3:8" ht="15.75" customHeight="1" x14ac:dyDescent="0.35">
      <c r="C188" s="26" t="s">
        <v>241</v>
      </c>
      <c r="D188" s="146">
        <f>'1) Tableau budgétaire'!C173</f>
        <v>7545.94</v>
      </c>
      <c r="E188" s="146">
        <f>'1) Tableau budgétaire'!D173</f>
        <v>5000</v>
      </c>
      <c r="F188" s="146"/>
      <c r="G188" s="146"/>
      <c r="H188" s="31">
        <f t="shared" si="16"/>
        <v>12545.939999999999</v>
      </c>
    </row>
    <row r="189" spans="3:8" ht="15.75" customHeight="1" x14ac:dyDescent="0.35">
      <c r="C189" s="26" t="s">
        <v>242</v>
      </c>
      <c r="D189" s="146"/>
      <c r="E189" s="147"/>
      <c r="F189" s="147"/>
      <c r="G189" s="147"/>
      <c r="H189" s="31">
        <f t="shared" si="16"/>
        <v>0</v>
      </c>
    </row>
    <row r="190" spans="3:8" ht="15.75" customHeight="1" x14ac:dyDescent="0.35">
      <c r="C190" s="27" t="s">
        <v>243</v>
      </c>
      <c r="D190" s="146">
        <f>'1) Tableau budgétaire'!C174+'1) Tableau budgétaire'!C175</f>
        <v>36337.11</v>
      </c>
      <c r="E190" s="146">
        <f>'1) Tableau budgétaire'!D174+'1) Tableau budgétaire'!D175</f>
        <v>14212.8</v>
      </c>
      <c r="F190" s="146">
        <f>'1) Tableau budgétaire'!E175</f>
        <v>37737.836600000002</v>
      </c>
      <c r="G190" s="146">
        <f>'1) Tableau budgétaire'!F175</f>
        <v>0</v>
      </c>
      <c r="H190" s="31">
        <f t="shared" si="16"/>
        <v>88287.746600000013</v>
      </c>
    </row>
    <row r="191" spans="3:8" ht="15.75" customHeight="1" x14ac:dyDescent="0.35">
      <c r="C191" s="26" t="s">
        <v>244</v>
      </c>
      <c r="D191" s="146"/>
      <c r="E191" s="147"/>
      <c r="F191" s="147"/>
      <c r="G191" s="147"/>
      <c r="H191" s="31">
        <f t="shared" si="16"/>
        <v>0</v>
      </c>
    </row>
    <row r="192" spans="3:8" ht="15.75" customHeight="1" x14ac:dyDescent="0.35">
      <c r="C192" s="26" t="s">
        <v>245</v>
      </c>
      <c r="D192" s="146"/>
      <c r="E192" s="147"/>
      <c r="F192" s="147"/>
      <c r="G192" s="147"/>
      <c r="H192" s="31">
        <f t="shared" si="16"/>
        <v>0</v>
      </c>
    </row>
    <row r="193" spans="3:14" ht="15.75" customHeight="1" x14ac:dyDescent="0.35">
      <c r="C193" s="26" t="s">
        <v>246</v>
      </c>
      <c r="D193" s="146"/>
      <c r="E193" s="146"/>
      <c r="F193" s="146">
        <f>'1) Tableau budgétaire'!E174+'1) Tableau budgétaire'!E173</f>
        <v>39739.06</v>
      </c>
      <c r="G193" s="146">
        <f>'1) Tableau budgétaire'!F174+'1) Tableau budgétaire'!F173</f>
        <v>36789.72</v>
      </c>
      <c r="H193" s="31">
        <f t="shared" si="16"/>
        <v>76528.78</v>
      </c>
    </row>
    <row r="194" spans="3:14" ht="15.75" customHeight="1" x14ac:dyDescent="0.35">
      <c r="C194" s="28" t="s">
        <v>247</v>
      </c>
      <c r="D194" s="37">
        <f>SUM(D187:D193)</f>
        <v>217776.64000000001</v>
      </c>
      <c r="E194" s="37">
        <f>SUM(E187:E193)</f>
        <v>69212.800000000003</v>
      </c>
      <c r="F194" s="37">
        <f>SUM(F187:F193)</f>
        <v>338317.27659999998</v>
      </c>
      <c r="G194" s="37">
        <f>SUM(G187:G193)</f>
        <v>92081.12</v>
      </c>
      <c r="H194" s="31">
        <f t="shared" si="16"/>
        <v>717387.83659999992</v>
      </c>
    </row>
    <row r="195" spans="3:14" ht="15.75" customHeight="1" thickBot="1" x14ac:dyDescent="0.4">
      <c r="D195" s="154"/>
    </row>
    <row r="196" spans="3:14" ht="19.5" customHeight="1" x14ac:dyDescent="0.35">
      <c r="C196" s="997" t="s">
        <v>216</v>
      </c>
      <c r="D196" s="998"/>
      <c r="E196" s="998"/>
      <c r="F196" s="998"/>
      <c r="G196" s="998"/>
      <c r="H196" s="999"/>
    </row>
    <row r="197" spans="3:14" ht="19.5" customHeight="1" x14ac:dyDescent="0.35">
      <c r="C197" s="101"/>
      <c r="D197" s="992" t="s">
        <v>234</v>
      </c>
      <c r="E197" s="992" t="s">
        <v>268</v>
      </c>
      <c r="F197" s="45" t="s">
        <v>235</v>
      </c>
      <c r="G197" s="994" t="s">
        <v>269</v>
      </c>
      <c r="H197" s="995" t="s">
        <v>216</v>
      </c>
    </row>
    <row r="198" spans="3:14" ht="19.5" customHeight="1" x14ac:dyDescent="0.35">
      <c r="C198" s="101"/>
      <c r="D198" s="993"/>
      <c r="E198" s="993"/>
      <c r="F198" s="240"/>
      <c r="G198" s="993"/>
      <c r="H198" s="996"/>
    </row>
    <row r="199" spans="3:14" ht="19.5" customHeight="1" x14ac:dyDescent="0.35">
      <c r="C199" s="96" t="s">
        <v>240</v>
      </c>
      <c r="D199" s="149">
        <f t="shared" ref="D199:E202" si="17">D187+D176+D165+D154+D143+D131+D120+D109+D98+D86+D75+D64+D53+D41+D30+D19+D8</f>
        <v>173893.59</v>
      </c>
      <c r="E199" s="149">
        <f t="shared" si="17"/>
        <v>50000</v>
      </c>
      <c r="F199" s="149">
        <f>F187+F176+F165+F154+F143+F131+F120+F109+F98+F86+F75+F64+F53+F41+F30+F19+F8</f>
        <v>270840.38</v>
      </c>
      <c r="G199" s="149">
        <f t="shared" ref="G199" si="18">SUM(G176,G165,G154,G143,G131,G120,G109,G98,G86,G75,G64,G53,G41,G30,G19,G8,G187)</f>
        <v>55291.4</v>
      </c>
      <c r="H199" s="46">
        <f>SUM(D199:G199)</f>
        <v>550025.37</v>
      </c>
      <c r="I199" s="153">
        <f>D199/D208</f>
        <v>0.26752859802440421</v>
      </c>
    </row>
    <row r="200" spans="3:14" ht="34.5" customHeight="1" x14ac:dyDescent="0.35">
      <c r="C200" s="96" t="s">
        <v>241</v>
      </c>
      <c r="D200" s="149">
        <f t="shared" si="17"/>
        <v>78545.94</v>
      </c>
      <c r="E200" s="149">
        <f t="shared" si="17"/>
        <v>71890</v>
      </c>
      <c r="F200" s="149">
        <f>F188+F177+F166+F155+F144+F132+F121+F110+F99+F87+F76+F65+F54+F42+F31+F20+F9</f>
        <v>69394</v>
      </c>
      <c r="G200" s="149">
        <f t="shared" ref="G200" si="19">SUM(G177,G166,G155,G144,G132,G121,G110,G99,G87,G76,G65,G54,G42,G31,G20,G9,G188)</f>
        <v>53950</v>
      </c>
      <c r="H200" s="99">
        <f t="shared" ref="H200:H206" si="20">SUM(D200:G200)</f>
        <v>273779.94</v>
      </c>
    </row>
    <row r="201" spans="3:14" ht="48" customHeight="1" x14ac:dyDescent="0.35">
      <c r="C201" s="96" t="s">
        <v>242</v>
      </c>
      <c r="D201" s="149">
        <f t="shared" si="17"/>
        <v>4000</v>
      </c>
      <c r="E201" s="149">
        <f t="shared" si="17"/>
        <v>0</v>
      </c>
      <c r="F201" s="149">
        <f>F189+F177+F167+F155+F145+F133+F122+F111+F100+F88+F77+F66+F55+F43+F32+F21+F10</f>
        <v>47000</v>
      </c>
      <c r="G201" s="149">
        <f t="shared" ref="D201:G205" si="21">SUM(G178,G167,G156,G145,G133,G122,G111,G100,G88,G77,G66,G55,G43,G32,G21,G10,G189)</f>
        <v>126260</v>
      </c>
      <c r="H201" s="99">
        <f t="shared" si="20"/>
        <v>177260</v>
      </c>
    </row>
    <row r="202" spans="3:14" ht="33" customHeight="1" x14ac:dyDescent="0.35">
      <c r="C202" s="98" t="s">
        <v>243</v>
      </c>
      <c r="D202" s="149">
        <f t="shared" si="17"/>
        <v>208037.11</v>
      </c>
      <c r="E202" s="149">
        <f t="shared" si="17"/>
        <v>134212.79999999999</v>
      </c>
      <c r="F202" s="149">
        <f t="shared" ref="F202:G205" si="22">F190+F179+F168+F157+F146+F134+F123+F112+F101+F89+F78+F67+F56+F44+F33+F22+F11</f>
        <v>90219.83660000001</v>
      </c>
      <c r="G202" s="149">
        <f t="shared" si="22"/>
        <v>254690</v>
      </c>
      <c r="H202" s="99">
        <f t="shared" si="20"/>
        <v>687159.74659999995</v>
      </c>
    </row>
    <row r="203" spans="3:14" ht="21" customHeight="1" x14ac:dyDescent="0.35">
      <c r="C203" s="96" t="s">
        <v>244</v>
      </c>
      <c r="D203" s="149">
        <f>D191+D180+D169+D158+D147+D135+D124+D113+D102+D90+D79+D68+D57+D45+D34+D23+D12</f>
        <v>15000</v>
      </c>
      <c r="E203" s="149">
        <f t="shared" si="21"/>
        <v>36000</v>
      </c>
      <c r="F203" s="149">
        <f t="shared" si="22"/>
        <v>103543</v>
      </c>
      <c r="G203" s="149">
        <f t="shared" si="22"/>
        <v>103860</v>
      </c>
      <c r="H203" s="99">
        <f t="shared" si="20"/>
        <v>258403</v>
      </c>
      <c r="I203" s="155"/>
      <c r="J203" s="155"/>
      <c r="K203" s="155"/>
      <c r="L203" s="155"/>
      <c r="M203" s="155"/>
      <c r="N203" s="156"/>
    </row>
    <row r="204" spans="3:14" ht="39.75" customHeight="1" x14ac:dyDescent="0.35">
      <c r="C204" s="96" t="s">
        <v>245</v>
      </c>
      <c r="D204" s="149">
        <f>D192+D181+D170+D159+D148+D136+D125+D114+D103+D91+D80+D69+D58+D46+D35+D24+D13</f>
        <v>123000</v>
      </c>
      <c r="E204" s="149">
        <f>E192+E181+E170+E159+E148+E136+E125+E114+E103+E91+E80+E69+E58+E46+E35+E24+E13</f>
        <v>35000</v>
      </c>
      <c r="F204" s="149">
        <f t="shared" si="22"/>
        <v>610000.48</v>
      </c>
      <c r="G204" s="149">
        <f t="shared" si="22"/>
        <v>0</v>
      </c>
      <c r="H204" s="99">
        <f t="shared" si="20"/>
        <v>768000.48</v>
      </c>
      <c r="I204" s="155"/>
      <c r="J204" s="155"/>
      <c r="K204" s="155"/>
      <c r="L204" s="155"/>
      <c r="M204" s="155"/>
      <c r="N204" s="156"/>
    </row>
    <row r="205" spans="3:14" ht="23.25" customHeight="1" x14ac:dyDescent="0.35">
      <c r="C205" s="96" t="s">
        <v>246</v>
      </c>
      <c r="D205" s="157">
        <f t="shared" si="21"/>
        <v>5000</v>
      </c>
      <c r="E205" s="157">
        <f t="shared" si="21"/>
        <v>0</v>
      </c>
      <c r="F205" s="157">
        <f t="shared" si="22"/>
        <v>47320.06</v>
      </c>
      <c r="G205" s="157">
        <f t="shared" si="22"/>
        <v>36789.72</v>
      </c>
      <c r="H205" s="99">
        <f t="shared" si="20"/>
        <v>89109.78</v>
      </c>
      <c r="I205" s="155"/>
      <c r="J205" s="155"/>
      <c r="K205" s="155"/>
      <c r="L205" s="155"/>
      <c r="M205" s="155"/>
      <c r="N205" s="156"/>
    </row>
    <row r="206" spans="3:14" ht="22.5" customHeight="1" x14ac:dyDescent="0.35">
      <c r="C206" s="158" t="s">
        <v>247</v>
      </c>
      <c r="D206" s="159">
        <f>SUM(D199:D205)</f>
        <v>607476.64</v>
      </c>
      <c r="E206" s="159">
        <f>SUM(E199:E205)</f>
        <v>327102.8</v>
      </c>
      <c r="F206" s="159">
        <f>'1) Tableau budgétaire'!E187</f>
        <v>1238317.7605600599</v>
      </c>
      <c r="G206" s="159">
        <f>'1) Tableau budgétaire'!F187</f>
        <v>630841.12</v>
      </c>
      <c r="H206" s="160">
        <f t="shared" si="20"/>
        <v>2803738.32056006</v>
      </c>
      <c r="I206" s="155"/>
      <c r="J206" s="155"/>
      <c r="K206" s="155"/>
      <c r="L206" s="155"/>
      <c r="M206" s="155"/>
      <c r="N206" s="156"/>
    </row>
    <row r="207" spans="3:14" ht="26.25" customHeight="1" thickBot="1" x14ac:dyDescent="0.4">
      <c r="C207" s="161" t="s">
        <v>270</v>
      </c>
      <c r="D207" s="162">
        <f>D206*0.07</f>
        <v>42523.364800000003</v>
      </c>
      <c r="E207" s="162">
        <f t="shared" ref="E207:H207" si="23">E206*0.07</f>
        <v>22897.196</v>
      </c>
      <c r="F207" s="162">
        <f>'1) Tableau budgétaire'!E188</f>
        <v>86682.243239204196</v>
      </c>
      <c r="G207" s="162">
        <f t="shared" si="23"/>
        <v>44158.878400000001</v>
      </c>
      <c r="H207" s="163">
        <f t="shared" si="23"/>
        <v>196261.68243920422</v>
      </c>
      <c r="I207" s="13"/>
      <c r="J207" s="13"/>
      <c r="K207" s="13"/>
      <c r="L207" s="13"/>
      <c r="M207" s="164"/>
      <c r="N207" s="152"/>
    </row>
    <row r="208" spans="3:14" ht="23.25" customHeight="1" thickBot="1" x14ac:dyDescent="0.4">
      <c r="C208" s="86" t="s">
        <v>271</v>
      </c>
      <c r="D208" s="87">
        <f>SUM(D206:D207)</f>
        <v>650000.0048</v>
      </c>
      <c r="E208" s="87">
        <f>SUM(E206:E207)</f>
        <v>349999.99599999998</v>
      </c>
      <c r="F208" s="87">
        <f>SUM(F206:F207)</f>
        <v>1325000.0037992641</v>
      </c>
      <c r="G208" s="87">
        <f t="shared" ref="G208:H208" si="24">SUM(G206:G207)</f>
        <v>674999.99840000004</v>
      </c>
      <c r="H208" s="47">
        <f t="shared" si="24"/>
        <v>3000000.0029992643</v>
      </c>
      <c r="I208" s="13"/>
      <c r="J208" s="13"/>
      <c r="K208" s="13"/>
      <c r="L208" s="13"/>
      <c r="M208" s="164"/>
      <c r="N208" s="152"/>
    </row>
    <row r="209" spans="3:14" ht="15.75" customHeight="1" x14ac:dyDescent="0.35">
      <c r="E209" s="154"/>
      <c r="F209" s="154"/>
      <c r="M209" s="29"/>
    </row>
    <row r="210" spans="3:14" ht="15.75" customHeight="1" x14ac:dyDescent="0.35">
      <c r="D210" s="154"/>
      <c r="F210" s="154"/>
      <c r="G210" s="154"/>
      <c r="I210" s="142"/>
      <c r="J210" s="142"/>
      <c r="M210" s="29"/>
    </row>
    <row r="211" spans="3:14" ht="15.75" customHeight="1" x14ac:dyDescent="0.35">
      <c r="F211" s="154"/>
      <c r="I211" s="142"/>
      <c r="J211" s="142"/>
    </row>
    <row r="212" spans="3:14" ht="40.5" customHeight="1" x14ac:dyDescent="0.35">
      <c r="I212" s="142"/>
      <c r="J212" s="142"/>
      <c r="M212" s="30"/>
    </row>
    <row r="213" spans="3:14" ht="24.75" customHeight="1" x14ac:dyDescent="0.35">
      <c r="I213" s="142"/>
      <c r="J213" s="142"/>
      <c r="M213" s="30"/>
    </row>
    <row r="214" spans="3:14" ht="41.25" customHeight="1" x14ac:dyDescent="0.35">
      <c r="I214" s="165"/>
      <c r="J214" s="142"/>
      <c r="M214" s="30"/>
    </row>
    <row r="215" spans="3:14" ht="51.75" customHeight="1" x14ac:dyDescent="0.35">
      <c r="I215" s="165"/>
      <c r="J215" s="142"/>
      <c r="M215" s="30"/>
    </row>
    <row r="216" spans="3:14" ht="42" customHeight="1" x14ac:dyDescent="0.35">
      <c r="I216" s="142"/>
      <c r="J216" s="142"/>
      <c r="M216" s="30"/>
    </row>
    <row r="217" spans="3:14" s="152" customFormat="1" ht="42" customHeight="1" x14ac:dyDescent="0.35">
      <c r="C217" s="150"/>
      <c r="H217" s="150"/>
      <c r="I217" s="150"/>
      <c r="J217" s="142"/>
      <c r="K217" s="150"/>
      <c r="L217" s="150"/>
      <c r="M217" s="30"/>
      <c r="N217" s="150"/>
    </row>
    <row r="218" spans="3:14" s="152" customFormat="1" ht="42" customHeight="1" x14ac:dyDescent="0.35">
      <c r="C218" s="150"/>
      <c r="H218" s="150"/>
      <c r="I218" s="150"/>
      <c r="J218" s="142"/>
      <c r="K218" s="150"/>
      <c r="L218" s="150"/>
      <c r="M218" s="150"/>
      <c r="N218" s="150"/>
    </row>
    <row r="219" spans="3:14" s="152" customFormat="1" ht="63.75" customHeight="1" x14ac:dyDescent="0.35">
      <c r="C219" s="150"/>
      <c r="H219" s="150"/>
      <c r="I219" s="150"/>
      <c r="J219" s="29"/>
      <c r="K219" s="150"/>
      <c r="L219" s="150"/>
      <c r="M219" s="150"/>
      <c r="N219" s="150"/>
    </row>
    <row r="220" spans="3:14" s="152" customFormat="1" ht="42" customHeight="1" x14ac:dyDescent="0.35">
      <c r="C220" s="150"/>
      <c r="H220" s="150"/>
      <c r="I220" s="150"/>
      <c r="J220" s="150"/>
      <c r="K220" s="150"/>
      <c r="L220" s="150"/>
      <c r="M220" s="150"/>
      <c r="N220" s="29"/>
    </row>
    <row r="221" spans="3:14" ht="23.25" customHeight="1" x14ac:dyDescent="0.35"/>
    <row r="222" spans="3:14" ht="27.75" customHeight="1" x14ac:dyDescent="0.35"/>
    <row r="223" spans="3:14" ht="55.5" customHeight="1" x14ac:dyDescent="0.35"/>
    <row r="224" spans="3:14" ht="57.75" customHeight="1" x14ac:dyDescent="0.35"/>
    <row r="225" spans="15:15" ht="21.75" customHeight="1" x14ac:dyDescent="0.35"/>
    <row r="226" spans="15:15" ht="49.5" customHeight="1" x14ac:dyDescent="0.35"/>
    <row r="227" spans="15:15" ht="28.5" customHeight="1" x14ac:dyDescent="0.35"/>
    <row r="228" spans="15:15" ht="28.5" customHeight="1" x14ac:dyDescent="0.35"/>
    <row r="229" spans="15:15" ht="28.5" customHeight="1" x14ac:dyDescent="0.35"/>
    <row r="230" spans="15:15" ht="23.25" customHeight="1" x14ac:dyDescent="0.35">
      <c r="O230" s="29"/>
    </row>
    <row r="231" spans="15:15" ht="43.5" customHeight="1" x14ac:dyDescent="0.35">
      <c r="O231" s="29"/>
    </row>
    <row r="232" spans="15:15" ht="55.5" customHeight="1" x14ac:dyDescent="0.35"/>
    <row r="233" spans="15:15" ht="42.75" customHeight="1" x14ac:dyDescent="0.35">
      <c r="O233" s="29"/>
    </row>
    <row r="234" spans="15:15" ht="21.75" customHeight="1" x14ac:dyDescent="0.35">
      <c r="O234" s="29"/>
    </row>
    <row r="235" spans="15:15" ht="21.75" customHeight="1" x14ac:dyDescent="0.35">
      <c r="O235" s="29"/>
    </row>
    <row r="236" spans="15:15" ht="23.25" customHeight="1" x14ac:dyDescent="0.35"/>
    <row r="237" spans="15:15" ht="23.25" customHeight="1" x14ac:dyDescent="0.35"/>
    <row r="238" spans="15:15" ht="21.75" customHeight="1" x14ac:dyDescent="0.35"/>
    <row r="239" spans="15:15" ht="16.5" customHeight="1" x14ac:dyDescent="0.35"/>
    <row r="240" spans="15:15"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D197:D198"/>
    <mergeCell ref="E197:E198"/>
    <mergeCell ref="G197:G198"/>
    <mergeCell ref="C2:E2"/>
    <mergeCell ref="C84:H84"/>
    <mergeCell ref="B95:H95"/>
    <mergeCell ref="C185:H185"/>
    <mergeCell ref="H197:H198"/>
    <mergeCell ref="C163:H163"/>
    <mergeCell ref="C174:H174"/>
    <mergeCell ref="C152:H152"/>
    <mergeCell ref="C51:H51"/>
    <mergeCell ref="C96:H96"/>
    <mergeCell ref="C107:H107"/>
    <mergeCell ref="C118:H118"/>
    <mergeCell ref="C196:H196"/>
    <mergeCell ref="C1:G1"/>
    <mergeCell ref="B5:H5"/>
    <mergeCell ref="C6:H6"/>
    <mergeCell ref="B50:H50"/>
    <mergeCell ref="C17:H17"/>
    <mergeCell ref="C28:H28"/>
    <mergeCell ref="C38:H38"/>
    <mergeCell ref="C129:H129"/>
    <mergeCell ref="B140:H140"/>
    <mergeCell ref="C141:H141"/>
    <mergeCell ref="C62:H62"/>
    <mergeCell ref="C73:H73"/>
  </mergeCells>
  <conditionalFormatting sqref="H15">
    <cfRule type="cellIs" dxfId="26" priority="18" operator="notEqual">
      <formula>$H$7</formula>
    </cfRule>
  </conditionalFormatting>
  <conditionalFormatting sqref="H26">
    <cfRule type="cellIs" dxfId="25" priority="17" operator="notEqual">
      <formula>$H$18</formula>
    </cfRule>
  </conditionalFormatting>
  <conditionalFormatting sqref="H37">
    <cfRule type="cellIs" dxfId="24" priority="16" operator="notEqual">
      <formula>$H$29</formula>
    </cfRule>
  </conditionalFormatting>
  <conditionalFormatting sqref="H48">
    <cfRule type="cellIs" dxfId="23" priority="15" operator="notEqual">
      <formula>$H$40</formula>
    </cfRule>
  </conditionalFormatting>
  <conditionalFormatting sqref="H60">
    <cfRule type="cellIs" dxfId="22" priority="14" operator="notEqual">
      <formula>$H$52</formula>
    </cfRule>
  </conditionalFormatting>
  <conditionalFormatting sqref="H71">
    <cfRule type="cellIs" dxfId="21" priority="13" operator="notEqual">
      <formula>$H$63</formula>
    </cfRule>
  </conditionalFormatting>
  <conditionalFormatting sqref="H82">
    <cfRule type="cellIs" dxfId="20" priority="12" operator="notEqual">
      <formula>$H$74</formula>
    </cfRule>
  </conditionalFormatting>
  <conditionalFormatting sqref="H93">
    <cfRule type="cellIs" dxfId="19" priority="11" operator="notEqual">
      <formula>$H$85</formula>
    </cfRule>
  </conditionalFormatting>
  <conditionalFormatting sqref="H105">
    <cfRule type="cellIs" dxfId="18" priority="10" operator="notEqual">
      <formula>$H$97</formula>
    </cfRule>
  </conditionalFormatting>
  <conditionalFormatting sqref="H116">
    <cfRule type="cellIs" dxfId="17" priority="9" operator="notEqual">
      <formula>$H$108</formula>
    </cfRule>
  </conditionalFormatting>
  <conditionalFormatting sqref="H127">
    <cfRule type="cellIs" dxfId="16" priority="8" operator="notEqual">
      <formula>$H$119</formula>
    </cfRule>
  </conditionalFormatting>
  <conditionalFormatting sqref="H138">
    <cfRule type="cellIs" dxfId="15" priority="7" operator="notEqual">
      <formula>$H$130</formula>
    </cfRule>
  </conditionalFormatting>
  <conditionalFormatting sqref="H150">
    <cfRule type="cellIs" dxfId="14" priority="6" operator="notEqual">
      <formula>$H$142</formula>
    </cfRule>
  </conditionalFormatting>
  <conditionalFormatting sqref="H161">
    <cfRule type="cellIs" dxfId="13" priority="5" operator="notEqual">
      <formula>$H$153</formula>
    </cfRule>
  </conditionalFormatting>
  <conditionalFormatting sqref="H172">
    <cfRule type="cellIs" dxfId="12" priority="4" operator="notEqual">
      <formula>$H$153</formula>
    </cfRule>
  </conditionalFormatting>
  <conditionalFormatting sqref="H183">
    <cfRule type="cellIs" dxfId="11" priority="3" operator="notEqual">
      <formula>$H$175</formula>
    </cfRule>
  </conditionalFormatting>
  <conditionalFormatting sqref="H194">
    <cfRule type="cellIs" dxfId="10"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D198:E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'https://unwomen.sharepoint.com/teams/BurundiCountryOffice/Shared Documents/EXTENSION PBF/[1) Budget Table]1) Budget Table'!#REF!</xm:f>
            <x14:dxf>
              <font>
                <color rgb="FF9C0006"/>
              </font>
              <fill>
                <patternFill>
                  <bgColor rgb="FFFFC7CE"/>
                </patternFill>
              </fill>
            </x14:dxf>
          </x14:cfRule>
          <xm:sqref>H208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D6" sqref="D6"/>
    </sheetView>
  </sheetViews>
  <sheetFormatPr baseColWidth="10" defaultColWidth="8.81640625" defaultRowHeight="14.5" x14ac:dyDescent="0.35"/>
  <cols>
    <col min="2" max="2" width="73.26953125" customWidth="1"/>
  </cols>
  <sheetData>
    <row r="1" spans="2:2" ht="15" thickBot="1" x14ac:dyDescent="0.4"/>
    <row r="2" spans="2:2" ht="15" thickBot="1" x14ac:dyDescent="0.4">
      <c r="B2" s="92" t="s">
        <v>272</v>
      </c>
    </row>
    <row r="3" spans="2:2" x14ac:dyDescent="0.35">
      <c r="B3" s="93"/>
    </row>
    <row r="4" spans="2:2" ht="30.75" customHeight="1" x14ac:dyDescent="0.35">
      <c r="B4" s="94" t="s">
        <v>273</v>
      </c>
    </row>
    <row r="5" spans="2:2" ht="30.75" customHeight="1" x14ac:dyDescent="0.35">
      <c r="B5" s="94"/>
    </row>
    <row r="6" spans="2:2" ht="58" x14ac:dyDescent="0.35">
      <c r="B6" s="94" t="s">
        <v>274</v>
      </c>
    </row>
    <row r="7" spans="2:2" x14ac:dyDescent="0.35">
      <c r="B7" s="94"/>
    </row>
    <row r="8" spans="2:2" ht="72.5" x14ac:dyDescent="0.35">
      <c r="B8" s="94" t="s">
        <v>275</v>
      </c>
    </row>
    <row r="9" spans="2:2" x14ac:dyDescent="0.35">
      <c r="B9" s="94"/>
    </row>
    <row r="10" spans="2:2" ht="72.5" x14ac:dyDescent="0.35">
      <c r="B10" s="94" t="s">
        <v>276</v>
      </c>
    </row>
    <row r="11" spans="2:2" x14ac:dyDescent="0.35">
      <c r="B11" s="94"/>
    </row>
    <row r="12" spans="2:2" ht="29" x14ac:dyDescent="0.35">
      <c r="B12" s="94" t="s">
        <v>277</v>
      </c>
    </row>
    <row r="13" spans="2:2" x14ac:dyDescent="0.35">
      <c r="B13" s="94"/>
    </row>
    <row r="14" spans="2:2" ht="72.5" x14ac:dyDescent="0.35">
      <c r="B14" s="94" t="s">
        <v>278</v>
      </c>
    </row>
    <row r="15" spans="2:2" x14ac:dyDescent="0.35">
      <c r="B15" s="94"/>
    </row>
    <row r="16" spans="2:2" ht="58.5" thickBot="1" x14ac:dyDescent="0.4">
      <c r="B16" s="95" t="s">
        <v>279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J48" sqref="J48"/>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1000" t="s">
        <v>280</v>
      </c>
      <c r="C2" s="1001"/>
      <c r="D2" s="1002"/>
    </row>
    <row r="3" spans="2:4" ht="15" thickBot="1" x14ac:dyDescent="0.4">
      <c r="B3" s="1003"/>
      <c r="C3" s="1004"/>
      <c r="D3" s="1005"/>
    </row>
    <row r="4" spans="2:4" ht="15" thickBot="1" x14ac:dyDescent="0.4"/>
    <row r="5" spans="2:4" x14ac:dyDescent="0.35">
      <c r="B5" s="1011" t="s">
        <v>281</v>
      </c>
      <c r="C5" s="1012"/>
      <c r="D5" s="1013"/>
    </row>
    <row r="6" spans="2:4" ht="15" thickBot="1" x14ac:dyDescent="0.4">
      <c r="B6" s="1008"/>
      <c r="C6" s="1009"/>
      <c r="D6" s="1010"/>
    </row>
    <row r="7" spans="2:4" x14ac:dyDescent="0.35">
      <c r="B7" s="54" t="s">
        <v>282</v>
      </c>
      <c r="C7" s="1006">
        <f>'1) Tableau budgétaire'!G14+'1) Tableau budgétaire'!G23</f>
        <v>265281.48396005994</v>
      </c>
      <c r="D7" s="1007"/>
    </row>
    <row r="8" spans="2:4" x14ac:dyDescent="0.35">
      <c r="B8" s="54" t="s">
        <v>283</v>
      </c>
      <c r="C8" s="1014">
        <f>SUM(D10:D14)</f>
        <v>0</v>
      </c>
      <c r="D8" s="1015"/>
    </row>
    <row r="9" spans="2:4" x14ac:dyDescent="0.35">
      <c r="B9" s="55" t="s">
        <v>284</v>
      </c>
      <c r="C9" s="56" t="s">
        <v>285</v>
      </c>
      <c r="D9" s="57" t="s">
        <v>286</v>
      </c>
    </row>
    <row r="10" spans="2:4" ht="35.15" customHeight="1" x14ac:dyDescent="0.35">
      <c r="B10" s="75"/>
      <c r="C10" s="59"/>
      <c r="D10" s="60">
        <f>$C$7*C10</f>
        <v>0</v>
      </c>
    </row>
    <row r="11" spans="2:4" ht="35.15" customHeight="1" x14ac:dyDescent="0.35">
      <c r="B11" s="75"/>
      <c r="C11" s="59"/>
      <c r="D11" s="60">
        <f>C7*C11</f>
        <v>0</v>
      </c>
    </row>
    <row r="12" spans="2:4" ht="35.15" customHeight="1" x14ac:dyDescent="0.35">
      <c r="B12" s="76"/>
      <c r="C12" s="59"/>
      <c r="D12" s="60">
        <f>C7*C12</f>
        <v>0</v>
      </c>
    </row>
    <row r="13" spans="2:4" ht="35.15" customHeight="1" x14ac:dyDescent="0.35">
      <c r="B13" s="76"/>
      <c r="C13" s="59"/>
      <c r="D13" s="60">
        <f>C7*C13</f>
        <v>0</v>
      </c>
    </row>
    <row r="14" spans="2:4" ht="35.15" customHeight="1" thickBot="1" x14ac:dyDescent="0.4">
      <c r="B14" s="77"/>
      <c r="C14" s="59"/>
      <c r="D14" s="64">
        <f>C7*C14</f>
        <v>0</v>
      </c>
    </row>
    <row r="15" spans="2:4" ht="15" thickBot="1" x14ac:dyDescent="0.4"/>
    <row r="16" spans="2:4" x14ac:dyDescent="0.35">
      <c r="B16" s="1011" t="s">
        <v>287</v>
      </c>
      <c r="C16" s="1012"/>
      <c r="D16" s="1013"/>
    </row>
    <row r="17" spans="2:4" ht="15" thickBot="1" x14ac:dyDescent="0.4">
      <c r="B17" s="1016"/>
      <c r="C17" s="1017"/>
      <c r="D17" s="1018"/>
    </row>
    <row r="18" spans="2:4" x14ac:dyDescent="0.35">
      <c r="B18" s="54" t="s">
        <v>282</v>
      </c>
      <c r="C18" s="1006">
        <f>'1) Tableau budgétaire'!G55+'1) Tableau budgétaire'!G65+'1) Tableau budgétaire'!G75</f>
        <v>470150</v>
      </c>
      <c r="D18" s="1007"/>
    </row>
    <row r="19" spans="2:4" x14ac:dyDescent="0.35">
      <c r="B19" s="54" t="s">
        <v>283</v>
      </c>
      <c r="C19" s="1014">
        <f>SUM(D21:D25)</f>
        <v>0</v>
      </c>
      <c r="D19" s="1015"/>
    </row>
    <row r="20" spans="2:4" x14ac:dyDescent="0.35">
      <c r="B20" s="55" t="s">
        <v>284</v>
      </c>
      <c r="C20" s="56" t="s">
        <v>285</v>
      </c>
      <c r="D20" s="57" t="s">
        <v>286</v>
      </c>
    </row>
    <row r="21" spans="2:4" ht="35.15" customHeight="1" x14ac:dyDescent="0.35">
      <c r="B21" s="58"/>
      <c r="C21" s="59"/>
      <c r="D21" s="60">
        <f>$C$18*C21</f>
        <v>0</v>
      </c>
    </row>
    <row r="22" spans="2:4" ht="35.15" customHeight="1" x14ac:dyDescent="0.35">
      <c r="B22" s="61"/>
      <c r="C22" s="59"/>
      <c r="D22" s="60">
        <f>$C$18*C22</f>
        <v>0</v>
      </c>
    </row>
    <row r="23" spans="2:4" ht="35.15" customHeight="1" x14ac:dyDescent="0.35">
      <c r="B23" s="62"/>
      <c r="C23" s="59"/>
      <c r="D23" s="60">
        <f>$C$18*C23</f>
        <v>0</v>
      </c>
    </row>
    <row r="24" spans="2:4" ht="35.15" customHeight="1" x14ac:dyDescent="0.35">
      <c r="B24" s="62"/>
      <c r="C24" s="59"/>
      <c r="D24" s="60">
        <f>$C$18*C24</f>
        <v>0</v>
      </c>
    </row>
    <row r="25" spans="2:4" ht="35.15" customHeight="1" thickBot="1" x14ac:dyDescent="0.4">
      <c r="B25" s="63"/>
      <c r="C25" s="59"/>
      <c r="D25" s="60">
        <f>$C$18*C25</f>
        <v>0</v>
      </c>
    </row>
    <row r="26" spans="2:4" ht="15" thickBot="1" x14ac:dyDescent="0.4"/>
    <row r="27" spans="2:4" x14ac:dyDescent="0.35">
      <c r="B27" s="1011" t="s">
        <v>288</v>
      </c>
      <c r="C27" s="1012"/>
      <c r="D27" s="1013"/>
    </row>
    <row r="28" spans="2:4" ht="15" thickBot="1" x14ac:dyDescent="0.4">
      <c r="B28" s="1008"/>
      <c r="C28" s="1009"/>
      <c r="D28" s="1010"/>
    </row>
    <row r="29" spans="2:4" x14ac:dyDescent="0.35">
      <c r="B29" s="54" t="s">
        <v>282</v>
      </c>
      <c r="C29" s="1006">
        <f>'1) Tableau budgétaire'!G97+'1) Tableau budgétaire'!G107+'1) Tableau budgétaire'!G117</f>
        <v>1272385</v>
      </c>
      <c r="D29" s="1007"/>
    </row>
    <row r="30" spans="2:4" x14ac:dyDescent="0.35">
      <c r="B30" s="54" t="s">
        <v>283</v>
      </c>
      <c r="C30" s="1014">
        <f>SUM(D32:D36)</f>
        <v>0</v>
      </c>
      <c r="D30" s="1015"/>
    </row>
    <row r="31" spans="2:4" x14ac:dyDescent="0.35">
      <c r="B31" s="55" t="s">
        <v>284</v>
      </c>
      <c r="C31" s="56" t="s">
        <v>285</v>
      </c>
      <c r="D31" s="57" t="s">
        <v>286</v>
      </c>
    </row>
    <row r="32" spans="2:4" ht="35.15" customHeight="1" x14ac:dyDescent="0.35">
      <c r="B32" s="58"/>
      <c r="C32" s="59"/>
      <c r="D32" s="60">
        <f>$C$29*C32</f>
        <v>0</v>
      </c>
    </row>
    <row r="33" spans="2:4" ht="35.15" customHeight="1" x14ac:dyDescent="0.35">
      <c r="B33" s="61"/>
      <c r="C33" s="59"/>
      <c r="D33" s="60">
        <f>$C$29*C33</f>
        <v>0</v>
      </c>
    </row>
    <row r="34" spans="2:4" ht="35.15" customHeight="1" x14ac:dyDescent="0.35">
      <c r="B34" s="62"/>
      <c r="C34" s="59"/>
      <c r="D34" s="60">
        <f>$C$29*C34</f>
        <v>0</v>
      </c>
    </row>
    <row r="35" spans="2:4" ht="35.15" customHeight="1" x14ac:dyDescent="0.35">
      <c r="B35" s="62"/>
      <c r="C35" s="59"/>
      <c r="D35" s="60">
        <f>$C$29*C35</f>
        <v>0</v>
      </c>
    </row>
    <row r="36" spans="2:4" ht="35.15" customHeight="1" thickBot="1" x14ac:dyDescent="0.4">
      <c r="B36" s="63"/>
      <c r="C36" s="59"/>
      <c r="D36" s="60">
        <f>$C$29*C36</f>
        <v>0</v>
      </c>
    </row>
    <row r="37" spans="2:4" ht="15" thickBot="1" x14ac:dyDescent="0.4"/>
    <row r="38" spans="2:4" x14ac:dyDescent="0.35">
      <c r="B38" s="1011" t="s">
        <v>289</v>
      </c>
      <c r="C38" s="1012"/>
      <c r="D38" s="1013"/>
    </row>
    <row r="39" spans="2:4" ht="15" thickBot="1" x14ac:dyDescent="0.4">
      <c r="B39" s="1008"/>
      <c r="C39" s="1009"/>
      <c r="D39" s="1010"/>
    </row>
    <row r="40" spans="2:4" x14ac:dyDescent="0.35">
      <c r="B40" s="54" t="s">
        <v>282</v>
      </c>
      <c r="C40" s="1006"/>
      <c r="D40" s="1007"/>
    </row>
    <row r="41" spans="2:4" x14ac:dyDescent="0.35">
      <c r="B41" s="54" t="s">
        <v>283</v>
      </c>
      <c r="C41" s="1014"/>
      <c r="D41" s="1015"/>
    </row>
    <row r="42" spans="2:4" x14ac:dyDescent="0.35">
      <c r="B42" s="55" t="s">
        <v>284</v>
      </c>
      <c r="C42" s="56" t="s">
        <v>285</v>
      </c>
      <c r="D42" s="57" t="s">
        <v>286</v>
      </c>
    </row>
    <row r="43" spans="2:4" ht="35.15" customHeight="1" x14ac:dyDescent="0.35">
      <c r="B43" s="58"/>
      <c r="C43" s="59"/>
      <c r="D43" s="60">
        <f>$C$40*C43</f>
        <v>0</v>
      </c>
    </row>
    <row r="44" spans="2:4" ht="35.15" customHeight="1" x14ac:dyDescent="0.35">
      <c r="B44" s="61"/>
      <c r="C44" s="59"/>
      <c r="D44" s="60">
        <f>$C$40*C44</f>
        <v>0</v>
      </c>
    </row>
    <row r="45" spans="2:4" ht="35.15" customHeight="1" x14ac:dyDescent="0.35">
      <c r="B45" s="62"/>
      <c r="C45" s="59"/>
      <c r="D45" s="60">
        <f>$C$40*C45</f>
        <v>0</v>
      </c>
    </row>
    <row r="46" spans="2:4" ht="35.15" customHeight="1" x14ac:dyDescent="0.35">
      <c r="B46" s="62"/>
      <c r="C46" s="59"/>
      <c r="D46" s="60">
        <f>$C$40*C46</f>
        <v>0</v>
      </c>
    </row>
    <row r="47" spans="2:4" ht="35.15" customHeight="1" thickBot="1" x14ac:dyDescent="0.4">
      <c r="B47" s="63"/>
      <c r="C47" s="59"/>
      <c r="D47" s="64">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8" priority="2" operator="greaterThan">
      <formula>$C$29</formula>
    </cfRule>
    <cfRule type="cellIs" dxfId="7" priority="5" operator="greaterThan">
      <formula>$C$29</formula>
    </cfRule>
  </conditionalFormatting>
  <conditionalFormatting sqref="C8:D8">
    <cfRule type="cellIs" dxfId="6" priority="4" operator="greaterThan">
      <formula>$C$7</formula>
    </cfRule>
  </conditionalFormatting>
  <conditionalFormatting sqref="C19:D19">
    <cfRule type="cellIs" dxfId="5" priority="3" operator="greaterThan">
      <formula>$C$18</formula>
    </cfRule>
  </conditionalFormatting>
  <conditionalFormatting sqref="C41:D41">
    <cfRule type="cellIs" dxfId="4"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'https://unwomen.sharepoint.com/teams/BurundiCountryOffice/Shared Documents/EXTENSION PBF/[Sheet2]Sheet2'!#REF!</xm:f>
          </x14:formula1>
          <xm:sqref>B10:B14 B21:B25 B32:B36 B43:B47</xm:sqref>
        </x14:dataValidation>
        <x14:dataValidation type="list" allowBlank="1" showInputMessage="1" showErrorMessage="1" xr:uid="{0777CB22-5B10-42BE-9A12-0810C4C8B0D2}">
          <x14:formula1>
            <xm:f>'https://unwomen.sharepoint.com/teams/BurundiCountryOffice/Shared Documents/EXTENSION PBF/[Dropdowns]Dropdowns'!#REF!</xm:f>
          </x14:formula1>
          <xm:sqref>C10:C14 C21:C25 C32:C36 C43:C47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MPTF_00006_00816</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45e16540-bef1-4b7f-84a6-78067f35d1b3"/>
    <ds:schemaRef ds:uri="389f9a27-8306-45dd-a60f-caea8a660675"/>
  </ds:schemaRefs>
</ds:datastoreItem>
</file>

<file path=customXml/itemProps2.xml><?xml version="1.0" encoding="utf-8"?>
<ds:datastoreItem xmlns:ds="http://schemas.openxmlformats.org/officeDocument/2006/customXml" ds:itemID="{246C2087-E375-4FC1-9075-1C9BCD6393E2}"/>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Instructions</vt:lpstr>
      <vt:lpstr>1) Tableau budgétaire</vt:lpstr>
      <vt:lpstr>UNW Expenses</vt:lpstr>
      <vt:lpstr>AFSC Exchange rates</vt:lpstr>
      <vt:lpstr>AFSC Pivot Table</vt:lpstr>
      <vt:lpstr>GL AFSC Expenses</vt:lpstr>
      <vt:lpstr>2) Par catégorie</vt:lpstr>
      <vt:lpstr>3) Notes explicatives</vt:lpstr>
      <vt:lpstr>4) -Pour une utilisation PBSO-</vt:lpstr>
      <vt:lpstr>5) -Pour une utilisation MPTF-</vt:lpstr>
      <vt:lpstr>6) Budget total 2,5 M $</vt:lpstr>
      <vt:lpstr>Listes déroulantes</vt:lpstr>
      <vt:lpstr>Feuille2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 00126644_midyear financial_2023.xlsx</dc:title>
  <dc:subject/>
  <dc:creator>Jelena Zelenovic</dc:creator>
  <cp:keywords/>
  <dc:description/>
  <cp:lastModifiedBy>Esperance Ndayishimiye</cp:lastModifiedBy>
  <cp:revision/>
  <dcterms:created xsi:type="dcterms:W3CDTF">2017-11-15T21:17:43Z</dcterms:created>
  <dcterms:modified xsi:type="dcterms:W3CDTF">2023-06-15T08:36:47Z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