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iomint-my.sharepoint.com/personal/tflobe_iom_int/Documents/Documents/GYPI SUIVI/"/>
    </mc:Choice>
  </mc:AlternateContent>
  <xr:revisionPtr revIDLastSave="0" documentId="8_{E968215B-07C5-4A08-A229-27EE3DD318E7}" xr6:coauthVersionLast="47" xr6:coauthVersionMax="47" xr10:uidLastSave="{00000000-0000-0000-0000-000000000000}"/>
  <bookViews>
    <workbookView xWindow="-110" yWindow="-110" windowWidth="19420" windowHeight="10420" activeTab="2"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externalReferences>
    <externalReference r:id="rId9"/>
  </externalReferences>
  <definedNames>
    <definedName name="_xlnm._FilterDatabase" localSheetId="2" hidden="1">'2) Tableau budgétaire 2'!$C$197:$I$207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7" i="5" l="1"/>
  <c r="H120" i="5"/>
  <c r="H121" i="5"/>
  <c r="H122" i="5"/>
  <c r="H123" i="5"/>
  <c r="H124" i="5"/>
  <c r="H125" i="5"/>
  <c r="H126" i="5"/>
  <c r="F119" i="5"/>
  <c r="H109" i="5"/>
  <c r="H110" i="5"/>
  <c r="H111" i="5"/>
  <c r="H112" i="5"/>
  <c r="H113" i="5"/>
  <c r="H114" i="5"/>
  <c r="H115" i="5"/>
  <c r="F108" i="5"/>
  <c r="H98" i="5"/>
  <c r="H99" i="5"/>
  <c r="H100" i="5"/>
  <c r="H101" i="5"/>
  <c r="H102" i="5"/>
  <c r="H103" i="5"/>
  <c r="H104" i="5"/>
  <c r="F97" i="5"/>
  <c r="H64" i="5"/>
  <c r="H65" i="5"/>
  <c r="H66" i="5"/>
  <c r="H67" i="5"/>
  <c r="H68" i="5"/>
  <c r="H69" i="5"/>
  <c r="H70" i="5"/>
  <c r="F63" i="5"/>
  <c r="H53" i="5"/>
  <c r="H54" i="5"/>
  <c r="H55" i="5"/>
  <c r="H56" i="5"/>
  <c r="H57" i="5"/>
  <c r="H58" i="5"/>
  <c r="H59" i="5"/>
  <c r="F52" i="5"/>
  <c r="H19" i="5"/>
  <c r="H20" i="5"/>
  <c r="H21" i="5"/>
  <c r="H22" i="5"/>
  <c r="H23" i="5"/>
  <c r="H24" i="5"/>
  <c r="H25" i="5"/>
  <c r="F18" i="5"/>
  <c r="H8" i="5"/>
  <c r="H9" i="5"/>
  <c r="H10" i="5"/>
  <c r="H11" i="5"/>
  <c r="H12" i="5"/>
  <c r="H13" i="5"/>
  <c r="H14" i="5"/>
  <c r="E4" i="5"/>
  <c r="I120" i="5"/>
  <c r="I121" i="5"/>
  <c r="I122" i="5"/>
  <c r="I123" i="5"/>
  <c r="I125" i="5"/>
  <c r="I126" i="5"/>
  <c r="I109" i="5"/>
  <c r="I110" i="5"/>
  <c r="I111" i="5"/>
  <c r="I112" i="5"/>
  <c r="I114" i="5"/>
  <c r="I115" i="5"/>
  <c r="I98" i="5"/>
  <c r="I99" i="5"/>
  <c r="I100" i="5"/>
  <c r="I103" i="5"/>
  <c r="I104" i="5"/>
  <c r="I64" i="5"/>
  <c r="I65" i="5"/>
  <c r="I66" i="5"/>
  <c r="I67" i="5"/>
  <c r="I69" i="5"/>
  <c r="I70" i="5"/>
  <c r="I53" i="5"/>
  <c r="I54" i="5"/>
  <c r="I55" i="5"/>
  <c r="I59" i="5"/>
  <c r="I8" i="5"/>
  <c r="I9" i="5"/>
  <c r="I10" i="5"/>
  <c r="I13" i="5"/>
  <c r="I20" i="5"/>
  <c r="I21" i="5"/>
  <c r="I25" i="5"/>
  <c r="F204" i="5"/>
  <c r="F203" i="5"/>
  <c r="F202" i="5"/>
  <c r="F201" i="5"/>
  <c r="F200" i="5"/>
  <c r="F199" i="5"/>
  <c r="F198" i="5"/>
  <c r="F197" i="5"/>
  <c r="F194" i="5"/>
  <c r="F183" i="5"/>
  <c r="F175" i="5"/>
  <c r="F172" i="5"/>
  <c r="F164" i="5"/>
  <c r="F161" i="5"/>
  <c r="F153" i="5"/>
  <c r="F150" i="5"/>
  <c r="F142" i="5"/>
  <c r="F138" i="5"/>
  <c r="F130" i="5"/>
  <c r="F127" i="5"/>
  <c r="F116" i="5"/>
  <c r="F105" i="5"/>
  <c r="F93" i="5"/>
  <c r="F85" i="5"/>
  <c r="F82" i="5"/>
  <c r="F74" i="5"/>
  <c r="F71" i="5"/>
  <c r="F60" i="5"/>
  <c r="F48" i="5"/>
  <c r="F40" i="5"/>
  <c r="F37" i="5"/>
  <c r="F29" i="5"/>
  <c r="F26" i="5"/>
  <c r="F15" i="5"/>
  <c r="F7" i="5"/>
  <c r="D4" i="5"/>
  <c r="G4" i="5"/>
  <c r="G7" i="5"/>
  <c r="E11" i="5"/>
  <c r="I11" i="5" s="1"/>
  <c r="E12" i="5"/>
  <c r="I12" i="5" s="1"/>
  <c r="E14" i="5"/>
  <c r="I14" i="5" s="1"/>
  <c r="D15" i="5"/>
  <c r="G15" i="5"/>
  <c r="E19" i="5"/>
  <c r="I19" i="5" s="1"/>
  <c r="E22" i="5"/>
  <c r="I22" i="5" s="1"/>
  <c r="E23" i="5"/>
  <c r="I23" i="5" s="1"/>
  <c r="E24" i="5"/>
  <c r="I24" i="5" s="1"/>
  <c r="D26" i="5"/>
  <c r="G26" i="5"/>
  <c r="D29" i="5"/>
  <c r="D37" i="5"/>
  <c r="E37" i="5"/>
  <c r="G37" i="5"/>
  <c r="I37" i="5"/>
  <c r="D40" i="5"/>
  <c r="D48" i="5"/>
  <c r="E48" i="5"/>
  <c r="G48" i="5"/>
  <c r="I48" i="5"/>
  <c r="E56" i="5"/>
  <c r="I56" i="5" s="1"/>
  <c r="E57" i="5"/>
  <c r="I57" i="5" s="1"/>
  <c r="E58" i="5"/>
  <c r="I58" i="5" s="1"/>
  <c r="D60" i="5"/>
  <c r="G60" i="5"/>
  <c r="E68" i="5"/>
  <c r="E71" i="5" s="1"/>
  <c r="D71" i="5"/>
  <c r="G71" i="5"/>
  <c r="D74" i="5"/>
  <c r="D82" i="5"/>
  <c r="E82" i="5"/>
  <c r="G82" i="5"/>
  <c r="I82" i="5"/>
  <c r="D85" i="5"/>
  <c r="D93" i="5"/>
  <c r="E93" i="5"/>
  <c r="G93" i="5"/>
  <c r="I93" i="5"/>
  <c r="E101" i="5"/>
  <c r="I101" i="5" s="1"/>
  <c r="E102" i="5"/>
  <c r="I102" i="5" s="1"/>
  <c r="D105" i="5"/>
  <c r="G105" i="5"/>
  <c r="E113" i="5"/>
  <c r="I113" i="5" s="1"/>
  <c r="D116" i="5"/>
  <c r="G116" i="5"/>
  <c r="E124" i="5"/>
  <c r="E127" i="5" s="1"/>
  <c r="D127" i="5"/>
  <c r="G127" i="5"/>
  <c r="D130" i="5"/>
  <c r="E130" i="5"/>
  <c r="G130" i="5"/>
  <c r="I130" i="5"/>
  <c r="D138" i="5"/>
  <c r="E138" i="5"/>
  <c r="G138" i="5"/>
  <c r="I138" i="5"/>
  <c r="D142" i="5"/>
  <c r="E142" i="5"/>
  <c r="G142" i="5"/>
  <c r="I142" i="5"/>
  <c r="D150" i="5"/>
  <c r="E150" i="5"/>
  <c r="G150" i="5"/>
  <c r="I150" i="5"/>
  <c r="D153" i="5"/>
  <c r="E153" i="5"/>
  <c r="G153" i="5"/>
  <c r="I153" i="5"/>
  <c r="D161" i="5"/>
  <c r="E161" i="5"/>
  <c r="G161" i="5"/>
  <c r="I161" i="5"/>
  <c r="D164" i="5"/>
  <c r="E164" i="5"/>
  <c r="G164" i="5"/>
  <c r="I164" i="5"/>
  <c r="D172" i="5"/>
  <c r="E172" i="5"/>
  <c r="G172" i="5"/>
  <c r="I172" i="5"/>
  <c r="D175" i="5"/>
  <c r="E175" i="5"/>
  <c r="G175" i="5"/>
  <c r="I175" i="5"/>
  <c r="D183" i="5"/>
  <c r="E183" i="5"/>
  <c r="G183" i="5"/>
  <c r="I183" i="5"/>
  <c r="E187" i="5"/>
  <c r="E190" i="5"/>
  <c r="D194" i="5"/>
  <c r="G194" i="5"/>
  <c r="I194" i="5"/>
  <c r="D197" i="5"/>
  <c r="G197" i="5"/>
  <c r="D198" i="5"/>
  <c r="H198" i="5" s="1"/>
  <c r="G198" i="5"/>
  <c r="D199" i="5"/>
  <c r="H199" i="5" s="1"/>
  <c r="E199" i="5"/>
  <c r="G199" i="5"/>
  <c r="D200" i="5"/>
  <c r="H200" i="5" s="1"/>
  <c r="E200" i="5"/>
  <c r="G200" i="5"/>
  <c r="D201" i="5"/>
  <c r="G201" i="5"/>
  <c r="D202" i="5"/>
  <c r="G202" i="5"/>
  <c r="D203" i="5"/>
  <c r="G203" i="5"/>
  <c r="D204" i="5"/>
  <c r="H204" i="5" s="1"/>
  <c r="G204" i="5"/>
  <c r="H203" i="5" l="1"/>
  <c r="H202" i="5"/>
  <c r="H201" i="5"/>
  <c r="H127" i="5"/>
  <c r="H116" i="5"/>
  <c r="H15" i="5"/>
  <c r="H105" i="5"/>
  <c r="H71" i="5"/>
  <c r="H60" i="5"/>
  <c r="H26" i="5"/>
  <c r="I127" i="5"/>
  <c r="I200" i="5"/>
  <c r="I199" i="5"/>
  <c r="I124" i="5"/>
  <c r="I71" i="5"/>
  <c r="I68" i="5"/>
  <c r="F205" i="5"/>
  <c r="F206" i="5" s="1"/>
  <c r="F207" i="5" s="1"/>
  <c r="E194" i="5"/>
  <c r="E105" i="5"/>
  <c r="I105" i="5" s="1"/>
  <c r="E203" i="5"/>
  <c r="I203" i="5" s="1"/>
  <c r="E201" i="5"/>
  <c r="I201" i="5" s="1"/>
  <c r="G205" i="5"/>
  <c r="G206" i="5" s="1"/>
  <c r="G207" i="5" s="1"/>
  <c r="E26" i="5"/>
  <c r="I26" i="5" s="1"/>
  <c r="D205" i="5"/>
  <c r="H205" i="5" s="1"/>
  <c r="E198" i="5"/>
  <c r="I198" i="5" s="1"/>
  <c r="E60" i="5"/>
  <c r="I60" i="5" s="1"/>
  <c r="E204" i="5"/>
  <c r="I204" i="5" s="1"/>
  <c r="E202" i="5"/>
  <c r="I202" i="5" s="1"/>
  <c r="E15" i="5"/>
  <c r="I15" i="5" s="1"/>
  <c r="E116" i="5"/>
  <c r="I116" i="5" s="1"/>
  <c r="D206" i="5" l="1"/>
  <c r="E205" i="5"/>
  <c r="I205" i="5" s="1"/>
  <c r="D207" i="5" l="1"/>
  <c r="H207" i="5" s="1"/>
  <c r="H206" i="5"/>
  <c r="E206" i="5"/>
  <c r="I206" i="5" s="1"/>
  <c r="I207" i="5" l="1"/>
  <c r="E207" i="5"/>
  <c r="D7" i="5" l="1"/>
  <c r="H7" i="5" s="1"/>
  <c r="D108" i="5" l="1"/>
  <c r="H108" i="5" s="1"/>
  <c r="D119" i="5"/>
  <c r="H119" i="5" s="1"/>
  <c r="D52" i="5" l="1"/>
  <c r="D18" i="5"/>
  <c r="H18" i="5" s="1"/>
  <c r="H52" i="5" l="1"/>
  <c r="F186" i="5"/>
  <c r="D186" i="5" l="1"/>
  <c r="D97" i="5" l="1"/>
  <c r="H97" i="5" s="1"/>
  <c r="D63" i="5"/>
  <c r="H63" i="5" s="1"/>
  <c r="G51" i="1" l="1"/>
  <c r="G59" i="1"/>
  <c r="H57" i="1" l="1"/>
  <c r="H40" i="1"/>
  <c r="H32" i="1"/>
  <c r="H31" i="1"/>
  <c r="H16" i="1"/>
  <c r="H13" i="1"/>
  <c r="H50" i="1"/>
  <c r="H37" i="1"/>
  <c r="H12" i="1"/>
  <c r="H11" i="1"/>
  <c r="H58" i="1" l="1"/>
  <c r="H56" i="1"/>
  <c r="H55" i="1"/>
  <c r="H49" i="1"/>
  <c r="H46" i="1"/>
  <c r="H45" i="1"/>
  <c r="H44" i="1"/>
  <c r="H43" i="1"/>
  <c r="H38" i="1"/>
  <c r="H28" i="1"/>
  <c r="H18" i="1"/>
  <c r="H17" i="1"/>
  <c r="G33" i="1" l="1"/>
  <c r="G47" i="1"/>
  <c r="G39" i="1"/>
  <c r="H39" i="1" s="1"/>
  <c r="G26" i="1"/>
  <c r="H26" i="1" s="1"/>
  <c r="H27" i="1"/>
  <c r="G25" i="1"/>
  <c r="H25" i="1" s="1"/>
  <c r="G20" i="1"/>
  <c r="H20" i="1" s="1"/>
  <c r="G19" i="1"/>
  <c r="H19" i="1" s="1"/>
  <c r="H10" i="1"/>
  <c r="H9" i="1"/>
  <c r="G8" i="1"/>
  <c r="H8" i="1" s="1"/>
  <c r="H59" i="1"/>
  <c r="H51" i="1"/>
  <c r="H47" i="1"/>
  <c r="E14" i="1"/>
  <c r="E7" i="5" s="1"/>
  <c r="I7" i="5" s="1"/>
  <c r="E51" i="1"/>
  <c r="E119" i="5" s="1"/>
  <c r="I119" i="5" s="1"/>
  <c r="E47" i="1"/>
  <c r="E108" i="5" s="1"/>
  <c r="I108" i="5" s="1"/>
  <c r="E41" i="1"/>
  <c r="E97" i="5" s="1"/>
  <c r="I97" i="5" s="1"/>
  <c r="E33" i="1"/>
  <c r="E63" i="5" s="1"/>
  <c r="I63" i="5" s="1"/>
  <c r="E29" i="1"/>
  <c r="E52" i="5" s="1"/>
  <c r="I52" i="5" s="1"/>
  <c r="E21" i="1"/>
  <c r="E18" i="5" s="1"/>
  <c r="I18" i="5" s="1"/>
  <c r="E59" i="1"/>
  <c r="H21" i="1" l="1"/>
  <c r="H33" i="1"/>
  <c r="G29" i="1"/>
  <c r="G14" i="1"/>
  <c r="H41" i="1"/>
  <c r="G41" i="1"/>
  <c r="G21" i="1"/>
  <c r="E69" i="1"/>
  <c r="E70" i="1" s="1"/>
  <c r="E71" i="1" s="1"/>
  <c r="H14" i="1" l="1"/>
  <c r="H29" i="1"/>
  <c r="G69" i="1" l="1"/>
  <c r="G70" i="1" l="1"/>
  <c r="G71" i="1" s="1"/>
  <c r="H69" i="1"/>
  <c r="H70" i="1" l="1"/>
  <c r="H71" i="1" s="1"/>
  <c r="D14" i="1" l="1"/>
  <c r="F14" i="1"/>
  <c r="F21" i="1" l="1"/>
  <c r="F47" i="1" l="1"/>
  <c r="D47" i="1"/>
  <c r="F51" i="1"/>
  <c r="D51" i="1"/>
  <c r="F29" i="1" l="1"/>
  <c r="D29" i="1"/>
  <c r="D21" i="1"/>
  <c r="D84" i="1" l="1"/>
  <c r="F59" i="1"/>
  <c r="D68" i="1"/>
  <c r="F68" i="1"/>
  <c r="D75" i="1"/>
  <c r="F75" i="1"/>
  <c r="I79" i="1"/>
  <c r="I59" i="1" l="1"/>
  <c r="D59" i="1"/>
  <c r="E186" i="5" s="1"/>
  <c r="I186" i="5" s="1"/>
  <c r="J59" i="1" l="1"/>
  <c r="D19" i="4" l="1"/>
  <c r="E19" i="4"/>
  <c r="C19" i="4"/>
  <c r="D6" i="4"/>
  <c r="E6" i="4"/>
  <c r="C6" i="4"/>
  <c r="G22" i="4"/>
  <c r="G21" i="4"/>
  <c r="G20" i="4"/>
  <c r="J51" i="1"/>
  <c r="J47" i="1"/>
  <c r="J41" i="1"/>
  <c r="J33" i="1"/>
  <c r="J29" i="1"/>
  <c r="J21" i="1"/>
  <c r="J14" i="1"/>
  <c r="D13" i="4"/>
  <c r="E12" i="4"/>
  <c r="D10" i="4"/>
  <c r="E9" i="4"/>
  <c r="E8" i="4"/>
  <c r="E7" i="4"/>
  <c r="F41" i="1"/>
  <c r="F33" i="1"/>
  <c r="D41" i="1"/>
  <c r="D33" i="1"/>
  <c r="E13" i="4" l="1"/>
  <c r="E10" i="4"/>
  <c r="D8" i="4"/>
  <c r="D9" i="4"/>
  <c r="D69" i="1"/>
  <c r="D7" i="4"/>
  <c r="D11" i="4"/>
  <c r="D12" i="4"/>
  <c r="C13" i="4"/>
  <c r="C11" i="4"/>
  <c r="C9" i="4"/>
  <c r="C8" i="4"/>
  <c r="I29" i="1"/>
  <c r="I47" i="1"/>
  <c r="J81" i="1"/>
  <c r="F69" i="1"/>
  <c r="I21" i="1"/>
  <c r="I14" i="1"/>
  <c r="C7" i="4"/>
  <c r="C12" i="4"/>
  <c r="C10" i="4"/>
  <c r="E11" i="4"/>
  <c r="I51" i="1"/>
  <c r="I33" i="1"/>
  <c r="I41" i="1"/>
  <c r="C29" i="6"/>
  <c r="C18" i="6"/>
  <c r="D25" i="6" s="1"/>
  <c r="C7" i="6"/>
  <c r="D10" i="6" s="1"/>
  <c r="F13" i="4" l="1"/>
  <c r="F10" i="4"/>
  <c r="F8" i="4"/>
  <c r="F9" i="4"/>
  <c r="F12" i="4"/>
  <c r="D14" i="4"/>
  <c r="D15" i="4" s="1"/>
  <c r="D16" i="4" s="1"/>
  <c r="F7" i="4"/>
  <c r="F11" i="4"/>
  <c r="D81" i="1"/>
  <c r="F70" i="1"/>
  <c r="F71" i="1" s="1"/>
  <c r="D70" i="1"/>
  <c r="D71" i="1" s="1"/>
  <c r="E14" i="4"/>
  <c r="E15" i="4" s="1"/>
  <c r="E16" i="4" s="1"/>
  <c r="C14" i="4"/>
  <c r="C15" i="4" s="1"/>
  <c r="C16" i="4" s="1"/>
  <c r="D36" i="6"/>
  <c r="D34" i="6"/>
  <c r="D35" i="6"/>
  <c r="D32" i="6"/>
  <c r="D33" i="6"/>
  <c r="D22" i="6"/>
  <c r="D23" i="6"/>
  <c r="D24" i="6"/>
  <c r="D21" i="6"/>
  <c r="D11" i="6"/>
  <c r="D12" i="6"/>
  <c r="D14" i="6"/>
  <c r="D13" i="6"/>
  <c r="F78" i="1" l="1"/>
  <c r="D22" i="4" s="1"/>
  <c r="F77" i="1"/>
  <c r="D21" i="4" s="1"/>
  <c r="F76" i="1"/>
  <c r="D20" i="4" s="1"/>
  <c r="D77" i="1"/>
  <c r="D76" i="1"/>
  <c r="D78" i="1"/>
  <c r="E21" i="4"/>
  <c r="E22" i="4"/>
  <c r="J82" i="1"/>
  <c r="F14" i="4"/>
  <c r="F15" i="4" s="1"/>
  <c r="F16" i="4" s="1"/>
  <c r="C30" i="6"/>
  <c r="C19" i="6"/>
  <c r="C8" i="6"/>
  <c r="H78" i="1" l="1"/>
  <c r="F22" i="4" s="1"/>
  <c r="H76" i="1"/>
  <c r="C21" i="4"/>
  <c r="H77" i="1"/>
  <c r="F79" i="1"/>
  <c r="D23" i="4" s="1"/>
  <c r="D85" i="1"/>
  <c r="D82" i="1"/>
  <c r="D79" i="1"/>
  <c r="C23" i="4" s="1"/>
  <c r="E23" i="4"/>
  <c r="C22" i="4"/>
  <c r="E20" i="4"/>
  <c r="C20" i="4"/>
  <c r="H79" i="1" l="1"/>
  <c r="F23" i="4" s="1"/>
  <c r="F21" i="4"/>
  <c r="F20" i="4"/>
</calcChain>
</file>

<file path=xl/sharedStrings.xml><?xml version="1.0" encoding="utf-8"?>
<sst xmlns="http://schemas.openxmlformats.org/spreadsheetml/2006/main" count="748" uniqueCount="574">
  <si>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</si>
  <si>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</si>
  <si>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</si>
  <si>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</si>
  <si>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</si>
  <si>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</si>
  <si>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</si>
  <si>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</si>
  <si>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</si>
  <si>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</si>
  <si>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</si>
  <si>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</si>
  <si>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</si>
  <si>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</si>
  <si>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</si>
  <si>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</si>
  <si>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</si>
  <si>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</si>
  <si>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</si>
  <si>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</si>
  <si>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</si>
  <si>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</si>
  <si>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</si>
  <si>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</si>
  <si>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</si>
  <si>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</si>
  <si>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</si>
  <si>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</si>
  <si>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</si>
  <si>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</si>
  <si>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</si>
  <si>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</si>
  <si>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</si>
  <si>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</si>
  <si>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</si>
  <si>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</si>
  <si>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</si>
  <si>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</si>
  <si>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</si>
  <si>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</si>
  <si>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</si>
  <si>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</si>
  <si>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</si>
  <si>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</si>
  <si>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</si>
  <si>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</si>
  <si>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</si>
  <si>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</si>
  <si>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</si>
  <si>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</si>
  <si>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</si>
  <si>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</si>
  <si>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</si>
  <si>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</si>
  <si>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</si>
  <si>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</si>
  <si>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</si>
  <si>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</si>
  <si>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</si>
  <si>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</si>
  <si>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</si>
  <si>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</si>
  <si>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</si>
  <si>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</si>
  <si>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</si>
  <si>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</si>
  <si>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</si>
  <si>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</si>
  <si>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</si>
  <si>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</si>
  <si>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</si>
  <si>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</si>
  <si>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</si>
  <si>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</si>
  <si>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</si>
  <si>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</si>
  <si>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</si>
  <si>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</si>
  <si>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</si>
  <si>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</si>
  <si>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</si>
  <si>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</si>
  <si>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</si>
  <si>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</si>
  <si>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</si>
  <si>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</si>
  <si>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</si>
  <si>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</si>
  <si>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</si>
  <si>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</si>
  <si>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</si>
  <si>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</si>
  <si>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</si>
  <si>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</si>
  <si>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</si>
  <si>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</si>
  <si>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</si>
  <si>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</si>
  <si>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</si>
  <si>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</si>
  <si>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</si>
  <si>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</si>
  <si>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</si>
  <si>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</si>
  <si>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</si>
  <si>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</si>
  <si>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</si>
  <si>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</si>
  <si>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</si>
  <si>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</si>
  <si>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</si>
  <si>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</si>
  <si>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</si>
  <si>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</si>
  <si>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</si>
  <si>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</si>
  <si>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</si>
  <si>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</si>
  <si>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</si>
  <si>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</si>
  <si>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</si>
  <si>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</si>
  <si>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</si>
  <si>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</si>
  <si>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</si>
  <si>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</si>
  <si>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</si>
  <si>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</si>
  <si>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</si>
  <si>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</si>
  <si>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</si>
  <si>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</si>
  <si>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</si>
  <si>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</si>
  <si>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</si>
  <si>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</si>
  <si>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</si>
  <si>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</si>
  <si>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</si>
  <si>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</si>
  <si>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</si>
  <si>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</si>
  <si>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</si>
  <si>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</si>
  <si>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</si>
  <si>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</si>
  <si>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</si>
  <si>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</si>
  <si>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</si>
  <si>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</si>
  <si>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</si>
  <si>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</si>
  <si>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</si>
  <si>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</si>
  <si>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</si>
  <si>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</si>
  <si>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</si>
  <si>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</si>
  <si>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</si>
  <si>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</si>
  <si>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</si>
  <si>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</si>
  <si>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</si>
  <si>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</si>
  <si>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</si>
  <si>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</si>
  <si>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</si>
  <si>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</si>
  <si>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</si>
  <si>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</si>
  <si>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</si>
  <si>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</si>
  <si>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</si>
  <si>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</si>
  <si>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</si>
  <si>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</si>
  <si>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</si>
  <si>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</si>
  <si>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</si>
  <si>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</si>
  <si>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</si>
  <si>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</si>
  <si>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</si>
  <si>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</si>
  <si>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</si>
  <si>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</si>
  <si>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</si>
  <si>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</si>
  <si>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</si>
  <si>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</si>
  <si>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</si>
  <si>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</si>
  <si>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</si>
  <si>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</si>
  <si>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</si>
  <si>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</si>
  <si>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</si>
  <si>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</si>
  <si>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</si>
  <si>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</si>
  <si>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</si>
  <si>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</si>
  <si>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</si>
  <si>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</si>
  <si>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</si>
  <si>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</si>
  <si>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</si>
  <si>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</si>
  <si>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</si>
  <si>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</si>
  <si>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</si>
  <si>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</si>
  <si>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</si>
  <si>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</si>
  <si>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</si>
  <si>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</si>
  <si>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</si>
  <si>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</si>
  <si>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</si>
  <si>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</si>
  <si>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</si>
  <si>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</si>
  <si>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</si>
  <si>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</si>
  <si>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</si>
  <si>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</si>
  <si>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</si>
  <si>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</si>
  <si>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</si>
  <si>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</si>
  <si>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</si>
  <si>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</si>
  <si>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</si>
  <si>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</si>
  <si>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</si>
  <si>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</si>
  <si>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</si>
  <si>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</si>
  <si>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</si>
  <si>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</si>
  <si>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</si>
  <si>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</si>
  <si>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</si>
  <si>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</si>
  <si>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</si>
  <si>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</si>
  <si>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</si>
  <si>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</si>
  <si>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</si>
  <si>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</si>
  <si>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</si>
  <si>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</si>
  <si>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</si>
  <si>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</si>
  <si>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</si>
  <si>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</si>
  <si>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</si>
  <si>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</si>
  <si>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</si>
  <si>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</si>
  <si>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</si>
  <si>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</si>
  <si>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</si>
  <si>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</si>
  <si>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</si>
  <si>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</si>
  <si>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</si>
  <si>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</si>
  <si>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</si>
  <si>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</si>
  <si>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</si>
  <si>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</si>
  <si>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</si>
  <si>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</si>
  <si>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</si>
  <si>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</si>
  <si>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</si>
  <si>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</si>
  <si>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</si>
  <si>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</si>
  <si>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</si>
  <si>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</si>
  <si>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</si>
  <si>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</si>
  <si>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</si>
  <si>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</si>
  <si>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</si>
  <si>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</si>
  <si>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</si>
  <si>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</si>
  <si>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</si>
  <si>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</si>
  <si>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</si>
  <si>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</si>
  <si>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</si>
  <si>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</si>
  <si>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</si>
  <si>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</si>
  <si>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</si>
  <si>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</si>
  <si>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</si>
  <si>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</si>
  <si>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</si>
  <si>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</si>
  <si>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</si>
  <si>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</si>
  <si>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</si>
  <si>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</si>
  <si>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</si>
  <si>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</si>
  <si>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</si>
  <si>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</si>
  <si>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</si>
  <si>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</si>
  <si>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</si>
  <si>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</si>
  <si>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</si>
  <si>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</si>
  <si>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</si>
  <si>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</si>
  <si>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</si>
  <si>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</si>
  <si>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</si>
  <si>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</si>
  <si>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</si>
  <si>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</si>
  <si>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</si>
  <si>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</si>
  <si>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</si>
  <si>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</si>
  <si>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</si>
  <si>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</si>
  <si>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</si>
  <si>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</si>
  <si>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</si>
  <si>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</si>
  <si>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</si>
  <si>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</si>
  <si>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</si>
  <si>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</si>
  <si>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</si>
  <si>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</si>
  <si>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</si>
  <si>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</si>
  <si>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</si>
  <si>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</si>
  <si>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</si>
  <si>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</si>
  <si>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</si>
  <si>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</si>
  <si>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</si>
  <si>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</si>
  <si>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</si>
  <si>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</si>
  <si>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</si>
  <si>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</si>
  <si>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</si>
  <si>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</si>
  <si>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</si>
  <si>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</si>
  <si>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</si>
  <si>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</si>
  <si>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</si>
  <si>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</si>
  <si>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</si>
  <si>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</si>
  <si>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</si>
  <si>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</si>
  <si>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</si>
  <si>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</si>
  <si>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</si>
  <si>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</si>
  <si>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Produit 1.2:</t>
  </si>
  <si>
    <t>Activite 1.2.1</t>
  </si>
  <si>
    <t>Activite 1.2.2</t>
  </si>
  <si>
    <t>Activite 1.2.3</t>
  </si>
  <si>
    <t>Activite 1.2.4</t>
  </si>
  <si>
    <t>Activite 1.2.5</t>
  </si>
  <si>
    <t xml:space="preserve">RESULTAT 2: </t>
  </si>
  <si>
    <t>Produit 2.1</t>
  </si>
  <si>
    <t>Activite 2.1.1</t>
  </si>
  <si>
    <t>Activite 2.1.2</t>
  </si>
  <si>
    <t>Activite 2.1.3</t>
  </si>
  <si>
    <t>Activite 2.1.4</t>
  </si>
  <si>
    <t>Produit 2.2</t>
  </si>
  <si>
    <t>Activite 2.2.1</t>
  </si>
  <si>
    <t>Activite' 2.2.2</t>
  </si>
  <si>
    <t>Produit 2.3</t>
  </si>
  <si>
    <t>Produit 2.4</t>
  </si>
  <si>
    <t xml:space="preserve">RESULTAT 3: </t>
  </si>
  <si>
    <t>Produit 3.1</t>
  </si>
  <si>
    <t>Activite 3.1.1</t>
  </si>
  <si>
    <t>Activite 3.1.2</t>
  </si>
  <si>
    <t>Activite 3.1.3</t>
  </si>
  <si>
    <t>Activite 3.1.4</t>
  </si>
  <si>
    <t>Produit 3.2:</t>
  </si>
  <si>
    <t>Activite 3.2.1</t>
  </si>
  <si>
    <t>Activite 3.2.2</t>
  </si>
  <si>
    <t>Activite 3.2.3</t>
  </si>
  <si>
    <t>Activite 3.2.4</t>
  </si>
  <si>
    <t>Produit 3.3</t>
  </si>
  <si>
    <t>Activite 3.3.1</t>
  </si>
  <si>
    <t>Activite 3.3.2</t>
  </si>
  <si>
    <t>Produit 3.4</t>
  </si>
  <si>
    <t>Produit 4.1</t>
  </si>
  <si>
    <t>Produit 4.2</t>
  </si>
  <si>
    <t>Produit 4.3</t>
  </si>
  <si>
    <t>Produit 4.4</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</si>
  <si>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</si>
  <si>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</si>
  <si>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</si>
  <si>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</si>
  <si>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</si>
  <si>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</si>
  <si>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</si>
  <si>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</si>
  <si>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</si>
  <si>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</si>
  <si>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</si>
  <si>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</si>
  <si>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</si>
  <si>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</si>
  <si>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</si>
  <si>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</si>
  <si>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</si>
  <si>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</si>
  <si>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</si>
  <si>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</si>
  <si>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</si>
  <si>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</si>
  <si>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</si>
  <si>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</si>
  <si>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</si>
  <si>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</si>
  <si>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</si>
  <si>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</si>
  <si>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</si>
  <si>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</si>
  <si>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</si>
  <si>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</si>
  <si>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</si>
  <si>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</si>
  <si>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</si>
  <si>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</si>
  <si>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</si>
  <si>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</si>
  <si>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</si>
  <si>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</si>
  <si>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</si>
  <si>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</si>
  <si>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</si>
  <si>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</si>
  <si>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</si>
  <si>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</si>
  <si>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</si>
  <si>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</si>
  <si>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</si>
  <si>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</si>
  <si>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</si>
  <si>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</si>
  <si>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</si>
  <si>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</si>
  <si>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</si>
  <si>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</si>
  <si>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</si>
  <si>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</si>
  <si>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</si>
  <si>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</si>
  <si>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</si>
  <si>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</si>
  <si>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</si>
  <si>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</si>
  <si>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</si>
  <si>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</si>
  <si>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</si>
  <si>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</si>
  <si>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</si>
  <si>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</si>
  <si>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</si>
  <si>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</si>
  <si>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</si>
  <si>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</si>
  <si>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</si>
  <si>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50% reflecte l'aspect genre </t>
  </si>
  <si>
    <t xml:space="preserve">A1.1.1Conduite d’évaluations des besoins et du niveau d’intégration des JHF déplacés et dans les communes de l’Ouest (les communes de Babadjou, Mbouda, Bafoussam 1er, Santchou) et du Littoral (les communes de Douala 4e, Nkongsamba 1er, Manjo, Melong)  </t>
  </si>
  <si>
    <t xml:space="preserve"> A1.1.2 Organisation d’ateliers communaux de restitution des évaluations de besoin et niveau d’intégration  </t>
  </si>
  <si>
    <t xml:space="preserve">A1.1.3 Elaboration et validation au niveau communal des plan d’action de réponses aux besoins des JHFD </t>
  </si>
  <si>
    <t xml:space="preserve">A1.1.4 Consolidation d’un plan d’action régional et partage aux différentes administrations Centrales </t>
  </si>
  <si>
    <t>Résultats 2 :  Amélioration de la situation socio-professionnelle des jeunes hommes et femmes, en particulier les jeunes déplacés,</t>
  </si>
  <si>
    <t xml:space="preserve">A.2.2.1 Identification des JHF déplacés candidats aux activités d’insertion socio-professionnelle ayant besoin d’un appui pour la reconstitution des pièces d’identités </t>
  </si>
  <si>
    <t>Outcome 2: Amélioration de la situation socio-professionnelle des jeunes hommes et femmes, en particulier les jeunes déplacés,</t>
  </si>
  <si>
    <t xml:space="preserve">Outcome 1: La situation socio-économique des jeunes hommes et femmes déplacés, est connue et une stratégie de réponses est mise en place </t>
  </si>
  <si>
    <t xml:space="preserve">Outcome 3:Résultat 3. La chaine de communication et la coopération est renforcée au niveau communautaire pour une paix durable </t>
  </si>
  <si>
    <t xml:space="preserve">salle de reunion, cartering transport participants , Dsa participants  </t>
  </si>
  <si>
    <t>au moins 50% des besoins des femmes adréssés dans les plan d'action</t>
  </si>
  <si>
    <t xml:space="preserve">prise en compte des besoins des femmes </t>
  </si>
  <si>
    <t xml:space="preserve">deux ONGs dirigées par des femmes et  ayant pour mandat l'encadrement des femmes déplacées </t>
  </si>
  <si>
    <t xml:space="preserve">la formation comprend plusieurs session sur l'egalité de sexes </t>
  </si>
  <si>
    <t xml:space="preserve">reconstitution des pièces d'dentité couvrant les frais de timbres, certificat de nationalité etc soit 10 usd*100=10000 usd </t>
  </si>
  <si>
    <t>associations de JFD</t>
  </si>
  <si>
    <t xml:space="preserve">R1. : Les communes connaissent la situation socio-économique et civique des jeunes hommes et femmes déplacés et ont mis en place des stratégies de réponse  </t>
  </si>
  <si>
    <t>Une monographie des besoins, et aspirations des jeunes hommes et femmes déplacés internes et des stratégies de réponse sont disponible et partagée aux niveaux communal et régional.</t>
  </si>
  <si>
    <t>A1.1.5 Atelier d’échanges (utilisation de la technique du Forum Ouvert) avec les points focaux communaux et des leaders associatifs sur la prise en compte des besoins des JHFD dans les PCD et la réponse aux violences basées sur le genre</t>
  </si>
  <si>
    <t>A1.2.1 Cartographie des acteurs et analyse de leurs interactions dans la fourniture des services communautaires pour faciliter l’accès aux opportunités disponibles</t>
  </si>
  <si>
    <t xml:space="preserve">A1.2.4 Renforcement des capacités des conseillers municipaux et conseillers de la jeunesse (CNJC) des zones cibles sur l’approche sensible aux jeunes dans le cadre du renforcement des services communautaires </t>
  </si>
  <si>
    <t xml:space="preserve">Produit 2.1 :  Des activités socio-professionnelles et liés à l’auto-emploi sont identifiées et proposées aux jeunes au niveau communal pour répondre à leurs besoins  </t>
  </si>
  <si>
    <t>A.2.1.1 Organisation des réunions d’élaboration et validation des critères de sélection des JHFD et jeunes des communes d’accueil aux activités socio -professionnelle</t>
  </si>
  <si>
    <t>A.2.1.2 Identification et sélection de 100 jeunes bénéficiaires de l’appui en apprentissage/formation professionnelle</t>
  </si>
  <si>
    <t xml:space="preserve">A.2.1.3 identification Formation de JHF déplacés et Jeunes des populations d’accueil à l’auto-emploi </t>
  </si>
  <si>
    <t xml:space="preserve">A.2.1.4 Appui matériel de 100 jeunes sélectionnés selon les critères de vulnérabilité avec au moins 80% de jeunes déplacés dont 50% de femmes </t>
  </si>
  <si>
    <t xml:space="preserve"> les JHFD éligibles aux activités socio-professionnelles sont accompagnés pour la reconstitution de leur identité  </t>
  </si>
  <si>
    <t>A.2.2.2 Appui à l’obtention ou la régularisation des cartes nationale d’identité et/ou acte de naissance</t>
  </si>
  <si>
    <t xml:space="preserve">Résultat 3 :  Les capacités des acteurs et les dispositifs de communication/coopération sont renforcées au niveau communautaire pour une paix durable 
</t>
  </si>
  <si>
    <t xml:space="preserve">Produit 3.1. Les capacités des acteurs de la chaine communautaire (leaders associatifs, leaders communautaires et CNJC) sont renforcées pour adresser   les préoccupations des jeunes </t>
  </si>
  <si>
    <t xml:space="preserve">A 3.1.1 Formation et Renforcement des capacités des associations de JHF à la connaissance du rôle de l’espace civique, à la communication pour la paix via l’usage des nouveaux médias sociaux,  techniques de plaidoyer pour la prise en compte des besoins des JHF dans les PCD et la réponse aux violences basées sur le genre, les dispositions légales et normatives en rapport avec le multiculturalisme et le vivre ensemble ainsi que l’organisation des évènements de promotion du vivre ensemble (multiculturalisme)  </t>
  </si>
  <si>
    <t xml:space="preserve">A.3.1.2.Formation théoriques et pratiques des jeunes volontaires déplacés et d’accueil au développement des émissions radios et articles de communication pour le développement via l’usage des médias classiques (radios communautaires), nouveaux médias et autres médias communautaires aux efforts de promotion et de préservation de la paix dans les régions concernées </t>
  </si>
  <si>
    <t>A.3.1.3Responsabilisation des PF genre et paix et Formation en Monitoring et reporting des cas de VBG</t>
  </si>
  <si>
    <t xml:space="preserve"> Un dispositif de communication communautaire pour les jeunes est constitué dans chaque commune, site du projet pour favoriser le dialogue, la promotion de l’espace civique et la paix entre les JHFD et jeunes des communautés.</t>
  </si>
  <si>
    <t>A.3.2.1 Participation des jeunes à la conception ou redynamisation des éditoriaux communautaires dans chaque commune pour la vulgarisation des actions en faveur du vivre ensemble</t>
  </si>
  <si>
    <t xml:space="preserve">A.3.2.2 Création d’une plateforme en ligne animés par les jeunes des communautés d’accueil et jeunes déplacés, pour la Promotion des talents locaux et la promotion de l’espace civique de paix </t>
  </si>
  <si>
    <t xml:space="preserve">A.3.2.3 Elaboration de Fact-checking contre les discours de Haine et concours de messages et images de communication pour la paix et le vivre ensemble avec l’implication des jeunes filles et garçons scolarisés </t>
  </si>
  <si>
    <t>Un cadre d’échanges favorisant la médiation sociocommunautaire entre les différents groupes et contribuant à la construction de l’espace civique pour la paix est constitué dans chaque commune</t>
  </si>
  <si>
    <t>A.3.3.1 renforcement des cadres de médiation sociocommunautaire sensible aux jeunes incluant la Commune, les chefs de quartiers et village, les comités de développement et jeunes populations</t>
  </si>
  <si>
    <t xml:space="preserve">A.3.3.2 cadres   d’échange pour les jeunes femmes visant l’organisation des #Sharing time# [moments pour les jeunes femmes ayant réussi leur intégration prises comme modèles afin d’échanger et encourager la coopération  </t>
  </si>
  <si>
    <t xml:space="preserve">salle de reunion, cartering transport participants , Dsa participants soit 5000/reunionx8communes </t>
  </si>
  <si>
    <t>reunions d'enrichissemnet et validation des plan d'action developpés par les consultants soit 5000usd/reunionx 8 communes</t>
  </si>
  <si>
    <t>salle de reunion, cartering transport participants , Dsa participants  10000usdx2 reunion</t>
  </si>
  <si>
    <t>plaidoyer pour les besoins des jeunes femmes</t>
  </si>
  <si>
    <t xml:space="preserve"> de jeunes  femmes  sensibilisées</t>
  </si>
  <si>
    <r>
      <t xml:space="preserve">A.1.2.3 </t>
    </r>
    <r>
      <rPr>
        <sz val="12"/>
        <color theme="1"/>
        <rFont val="Calibri"/>
        <family val="2"/>
        <scheme val="minor"/>
      </rPr>
      <t>Recensement évaluation et renforcement des capacités techniques et matérielles des services pertinents (CPFF et CNJC) pour répondre aux besoins des jeunes hommes et femmes des communautés d’accueil et déplacés internes</t>
    </r>
    <r>
      <rPr>
        <b/>
        <sz val="12"/>
        <color theme="1"/>
        <rFont val="Calibri"/>
        <family val="2"/>
        <scheme val="minor"/>
      </rPr>
      <t xml:space="preserve"> </t>
    </r>
  </si>
  <si>
    <t xml:space="preserve">A1.2.2  sensibilisations   des JHFD sur les services communautaires disponibles  </t>
  </si>
  <si>
    <t>50% d'appui pour les CPFF</t>
  </si>
  <si>
    <t>50% critères genre</t>
  </si>
  <si>
    <t>04 formation pour 300 jeunes salle de formation, cartering transport participants , Dsa /04 Activités de formation</t>
  </si>
  <si>
    <t>salle de reunion  cartering transport participants , Dsa /02 réunions de selection soit 02 par region pour les huit communes</t>
  </si>
  <si>
    <t>50% de  JF slectionnées</t>
  </si>
  <si>
    <t>representativité d'au moins 50% deJF</t>
  </si>
  <si>
    <t>assurer la prise en compte des JF dans la sélection des bénéficiaires</t>
  </si>
  <si>
    <t xml:space="preserve">50% de JF beneficiaires </t>
  </si>
  <si>
    <t>transport et frais de missions ONG locales pour l'dentification</t>
  </si>
  <si>
    <t xml:space="preserve">associations de JF formés  </t>
  </si>
  <si>
    <t>50% de prise en compte genre</t>
  </si>
  <si>
    <t>JF participantes et impliqués dans l'activité</t>
  </si>
  <si>
    <t xml:space="preserve">prestataire pour création d'une plateforme et animation , frais internet annuel </t>
  </si>
  <si>
    <t xml:space="preserve">services de cartering, transport particpants , kits de formation, etc pour deux formations soit 10000*4=30000usd </t>
  </si>
  <si>
    <t xml:space="preserve">services de cartering, transport particpants , kits de formation, etc pour deux formations soit 8500*2=17000usd </t>
  </si>
  <si>
    <t xml:space="preserve"> transport participants , Dsa /prime meilleur message</t>
  </si>
  <si>
    <t>uniquement JF</t>
  </si>
  <si>
    <t>conception, impression et vulgarisation des editoriaux avec l'appui des ONG locales ,missions staff</t>
  </si>
  <si>
    <t xml:space="preserve"> soit 3000usd/sponsoriser formation et kit matériel d'installation</t>
  </si>
  <si>
    <t xml:space="preserve">Appui opérationnels pour la mise en oeuvre du projet </t>
  </si>
  <si>
    <t>location bureaux, sécurité maintenance vehicule, communication, matériel de bureau et fournitures bureaux etc</t>
  </si>
  <si>
    <t xml:space="preserve">dépenses couvrant logistique et déplacement , transport journalier des relais communautaires </t>
  </si>
  <si>
    <t xml:space="preserve">Appui matriel soit 10000 usd*8communes </t>
  </si>
  <si>
    <t xml:space="preserve"> 01 assistant de protection est recruté au niveau national  pour la mise en œuvre du projet </t>
  </si>
  <si>
    <t xml:space="preserve">salle de reunion, cartering transport participants , Dsa /02 réunions soit 90000usd*2 </t>
  </si>
  <si>
    <t xml:space="preserve"> deux formations par region soit 10000*4=40000 usd couvrant salle cartering, déplacements  staff et participants</t>
  </si>
  <si>
    <t xml:space="preserve">A.3.1.3renforcement des capacités equipe projets et terrain </t>
  </si>
  <si>
    <t xml:space="preserve">voyages et formation en ligne ou en presentiel pour l'equipe projet pour un accompagnement optimal des bénéficiaires </t>
  </si>
  <si>
    <t xml:space="preserve">Financement de 4 ONGs locales pour effectuer la carthographie  les dépenses couvriront les frais de contrat et déplacements : contrat 10000usd *4=400000usd , </t>
  </si>
  <si>
    <t xml:space="preserve">A.3.2.4 recrutement de  mobilisateurs communautaires pour la mise en oeuvre du projet </t>
  </si>
  <si>
    <t xml:space="preserve">mobilisateurs recrutés pour 12 mois en raison de 1 par communes </t>
  </si>
  <si>
    <t xml:space="preserve">salle de reunion , cartering transport participants , Dsa /03 Activités  soit 7000usd /reunion </t>
  </si>
  <si>
    <t>OIM 1 (830000 USD)</t>
  </si>
  <si>
    <t>UNESCO 2 (670000 USD)</t>
  </si>
  <si>
    <t xml:space="preserve">salle de reunion , cartering transport participants , Dsa /03 Activités de formation soit 5000usd /reunion </t>
  </si>
  <si>
    <t xml:space="preserve">14 mois </t>
  </si>
  <si>
    <t xml:space="preserve">Recrutement de deux consultants nationaux pour l'evaluation à l'Ouest et au littoral,consultation, voyages et reunions Honoraires consultant 40000*2=80000usd vogages staff et consultant 10000usd cette activité rejoint l'activité A1.1.4  </t>
  </si>
  <si>
    <t xml:space="preserve">categorie </t>
  </si>
  <si>
    <t>UNESCO REVISION</t>
  </si>
  <si>
    <t xml:space="preserve">IOM REVISION </t>
  </si>
  <si>
    <t>Unesco 1 (670000 USD)</t>
  </si>
  <si>
    <t>Ancien Total</t>
  </si>
  <si>
    <t xml:space="preserve">Ancien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</si>
</sst>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3"/>
      <color theme="1"/>
      <name val="Calibri"/>
      <family val="2"/>
      <scheme val="minor"/>
    </font>
    <font>
      <sz val="8"/>
      <name val="Calibri"/>
      <family val="2"/>
      <scheme val="minor"/>
    </font>
    <font>
      <sz val="12"/>
      <name val="Calibri"/>
      <family val="2"/>
      <scheme val="minor"/>
    </font>
    <font>
      <sz val="10"/>
      <name val="Arial"/>
      <family val="2"/>
    </font>
    <font>
      <b/>
      <sz val="12"/>
      <color rgb="FFC00000"/>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9"/>
        <bgColor indexed="64"/>
      </patternFill>
    </fill>
    <fill>
      <patternFill patternType="solid">
        <fgColor rgb="FF00B050"/>
        <bgColor indexed="64"/>
      </patternFill>
    </fill>
    <fill>
      <patternFill patternType="solid">
        <fgColor theme="5" tint="0.79998168889431442"/>
        <bgColor indexed="64"/>
      </patternFill>
    </fill>
    <fill>
      <patternFill patternType="solid">
        <fgColor theme="9" tint="0.79998168889431442"/>
        <bgColor indexed="64"/>
      </patternFill>
    </fill>
  </fills>
  <borders count="4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26" fillId="0" borderId="0"/>
    <xf numFmtId="9" fontId="26" fillId="0" borderId="0" applyFont="0" applyFill="0" applyBorder="0" applyAlignment="0" applyProtection="0"/>
  </cellStyleXfs>
  <cellXfs count="342">
    <xf numFmtId="0" fontId="0" fillId="0" borderId="0" xfId="0"/>
    <xf numFmtId="0" fontId="5"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2" fillId="3" borderId="0" xfId="0" applyFont="1" applyFill="1" applyAlignment="1">
      <alignment vertical="center" wrapText="1"/>
    </xf>
    <xf numFmtId="164" fontId="2" fillId="0" borderId="0" xfId="0" applyNumberFormat="1" applyFont="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horizontal="left" vertical="top" wrapText="1"/>
      <protection locked="0"/>
    </xf>
    <xf numFmtId="0" fontId="2" fillId="3" borderId="0" xfId="0" applyFont="1" applyFill="1" applyAlignment="1" applyProtection="1">
      <alignment vertical="center" wrapText="1"/>
      <protection locked="0"/>
    </xf>
    <xf numFmtId="0" fontId="5" fillId="3" borderId="0" xfId="0" applyFont="1" applyFill="1" applyAlignment="1">
      <alignment vertical="center" wrapText="1"/>
    </xf>
    <xf numFmtId="0" fontId="5" fillId="3" borderId="3"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2" fillId="2" borderId="5"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0" fontId="2" fillId="2" borderId="34" xfId="0" applyFont="1" applyFill="1" applyBorder="1" applyAlignment="1">
      <alignment horizontal="center" wrapText="1"/>
    </xf>
    <xf numFmtId="0" fontId="6" fillId="2" borderId="34" xfId="0" applyFont="1" applyFill="1" applyBorder="1" applyAlignment="1">
      <alignment vertical="center"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3"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4"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4" xfId="0" applyNumberFormat="1" applyFont="1" applyBorder="1" applyAlignment="1" applyProtection="1">
      <alignment wrapText="1"/>
      <protection locked="0"/>
    </xf>
    <xf numFmtId="164" fontId="5" fillId="3" borderId="34" xfId="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lignment vertical="center" wrapText="1"/>
    </xf>
    <xf numFmtId="0" fontId="5" fillId="6" borderId="3" xfId="0" applyFont="1" applyFill="1" applyBorder="1" applyAlignment="1">
      <alignment vertical="center" wrapText="1"/>
    </xf>
    <xf numFmtId="0" fontId="2" fillId="2" borderId="3" xfId="0" applyFont="1" applyFill="1" applyBorder="1" applyAlignment="1">
      <alignment vertical="center" wrapText="1"/>
    </xf>
    <xf numFmtId="164" fontId="5" fillId="2" borderId="3" xfId="0" applyNumberFormat="1"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6"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3" borderId="3" xfId="1" applyNumberFormat="1" applyFont="1" applyFill="1" applyBorder="1" applyAlignment="1" applyProtection="1">
      <alignment horizontal="left" wrapText="1"/>
      <protection locked="0"/>
    </xf>
    <xf numFmtId="164" fontId="5" fillId="2" borderId="3" xfId="1" applyFont="1" applyFill="1" applyBorder="1" applyAlignment="1" applyProtection="1">
      <alignment vertical="center" wrapText="1"/>
    </xf>
    <xf numFmtId="0" fontId="5" fillId="2" borderId="8" xfId="0" applyFont="1" applyFill="1" applyBorder="1" applyAlignment="1">
      <alignment vertical="center" wrapText="1"/>
    </xf>
    <xf numFmtId="164" fontId="5" fillId="2" borderId="9" xfId="0" applyNumberFormat="1" applyFont="1" applyFill="1" applyBorder="1" applyAlignment="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2" fillId="2" borderId="34"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1" xfId="0" applyFont="1" applyFill="1" applyBorder="1" applyAlignment="1">
      <alignment vertical="center" wrapText="1"/>
    </xf>
    <xf numFmtId="164" fontId="2" fillId="2" borderId="35"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5" fillId="2" borderId="3" xfId="0" applyNumberFormat="1" applyFont="1" applyFill="1" applyBorder="1" applyAlignment="1">
      <alignment wrapText="1"/>
    </xf>
    <xf numFmtId="164" fontId="5" fillId="2" borderId="3" xfId="1" applyFont="1" applyFill="1" applyBorder="1" applyAlignment="1">
      <alignment wrapText="1"/>
    </xf>
    <xf numFmtId="0" fontId="2" fillId="2" borderId="29" xfId="0" applyFont="1" applyFill="1" applyBorder="1" applyAlignment="1">
      <alignment wrapText="1"/>
    </xf>
    <xf numFmtId="164" fontId="2" fillId="2" borderId="30"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28" xfId="2" applyFont="1" applyFill="1" applyBorder="1" applyAlignment="1" applyProtection="1">
      <alignment vertical="center" wrapText="1"/>
      <protection locked="0"/>
    </xf>
    <xf numFmtId="9" fontId="2" fillId="3" borderId="28"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7" fillId="2" borderId="45" xfId="0" applyFont="1" applyFill="1" applyBorder="1" applyAlignment="1">
      <alignment vertical="center" wrapText="1"/>
    </xf>
    <xf numFmtId="0" fontId="7" fillId="2" borderId="45" xfId="0" applyFont="1" applyFill="1" applyBorder="1" applyAlignment="1" applyProtection="1">
      <alignment vertical="center" wrapText="1"/>
      <protection locked="0"/>
    </xf>
    <xf numFmtId="0" fontId="3" fillId="2" borderId="21" xfId="0" applyFont="1" applyFill="1" applyBorder="1" applyAlignment="1">
      <alignment wrapText="1"/>
    </xf>
    <xf numFmtId="0" fontId="0" fillId="2" borderId="21" xfId="0" applyFill="1" applyBorder="1" applyAlignment="1">
      <alignment wrapText="1"/>
    </xf>
    <xf numFmtId="0" fontId="3" fillId="2" borderId="22" xfId="0" applyFont="1" applyFill="1" applyBorder="1" applyAlignment="1">
      <alignment wrapText="1"/>
    </xf>
    <xf numFmtId="0" fontId="3" fillId="2" borderId="6" xfId="0" applyFont="1" applyFill="1" applyBorder="1" applyAlignment="1">
      <alignment horizontal="center" vertical="center"/>
    </xf>
    <xf numFmtId="0" fontId="3" fillId="2" borderId="21" xfId="0" applyFont="1" applyFill="1" applyBorder="1" applyAlignment="1">
      <alignment vertical="center" wrapText="1"/>
    </xf>
    <xf numFmtId="0" fontId="2" fillId="8" borderId="3"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0" fontId="7" fillId="2" borderId="31" xfId="0" applyFont="1" applyFill="1" applyBorder="1" applyAlignment="1">
      <alignment vertical="center" wrapText="1"/>
    </xf>
    <xf numFmtId="164" fontId="5" fillId="2" borderId="5" xfId="0" applyNumberFormat="1" applyFont="1" applyFill="1" applyBorder="1" applyAlignment="1">
      <alignment wrapText="1"/>
    </xf>
    <xf numFmtId="164" fontId="2" fillId="2" borderId="28" xfId="0" applyNumberFormat="1" applyFont="1" applyFill="1" applyBorder="1" applyAlignment="1">
      <alignment wrapText="1"/>
    </xf>
    <xf numFmtId="164" fontId="2" fillId="2" borderId="9" xfId="1" applyFont="1" applyFill="1" applyBorder="1" applyAlignment="1">
      <alignment wrapText="1"/>
    </xf>
    <xf numFmtId="164" fontId="2" fillId="2" borderId="14" xfId="1" applyFont="1" applyFill="1" applyBorder="1" applyAlignment="1">
      <alignment wrapText="1"/>
    </xf>
    <xf numFmtId="164" fontId="5" fillId="2" borderId="26" xfId="1" applyFont="1" applyFill="1" applyBorder="1" applyAlignment="1" applyProtection="1">
      <alignment wrapText="1"/>
    </xf>
    <xf numFmtId="164" fontId="5" fillId="2" borderId="27" xfId="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lignment vertical="center" wrapText="1"/>
    </xf>
    <xf numFmtId="164" fontId="2" fillId="2" borderId="26"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2" xfId="0" applyFont="1" applyFill="1" applyBorder="1" applyAlignment="1">
      <alignment horizontal="center" vertical="center" wrapText="1"/>
    </xf>
    <xf numFmtId="9" fontId="2" fillId="2" borderId="32" xfId="2" applyFont="1" applyFill="1" applyBorder="1" applyAlignment="1">
      <alignment vertical="center" wrapText="1"/>
    </xf>
    <xf numFmtId="9" fontId="2" fillId="2" borderId="43" xfId="2" applyFont="1" applyFill="1" applyBorder="1" applyAlignment="1">
      <alignment vertical="center" wrapText="1"/>
    </xf>
    <xf numFmtId="164" fontId="3" fillId="2" borderId="13" xfId="0" applyNumberFormat="1" applyFont="1" applyFill="1" applyBorder="1"/>
    <xf numFmtId="0" fontId="5" fillId="2" borderId="31" xfId="0" applyFont="1" applyFill="1" applyBorder="1" applyAlignment="1">
      <alignment horizontal="center" vertical="center" wrapText="1"/>
    </xf>
    <xf numFmtId="164" fontId="2" fillId="2" borderId="2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46" xfId="0" applyFont="1" applyFill="1" applyBorder="1" applyAlignment="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164" fontId="1" fillId="0" borderId="3" xfId="1" applyFont="1" applyFill="1" applyBorder="1" applyAlignment="1" applyProtection="1">
      <alignment horizontal="center" vertical="center" wrapText="1"/>
      <protection locked="0"/>
    </xf>
    <xf numFmtId="9" fontId="1" fillId="0" borderId="3" xfId="1" applyNumberFormat="1" applyFont="1" applyFill="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vertical="center" wrapText="1"/>
      <protection locked="0"/>
    </xf>
    <xf numFmtId="49" fontId="1" fillId="0" borderId="3"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left" vertical="center" wrapText="1"/>
      <protection locked="0"/>
    </xf>
    <xf numFmtId="0" fontId="0" fillId="0" borderId="3" xfId="0" applyBorder="1" applyAlignment="1">
      <alignment wrapText="1"/>
    </xf>
    <xf numFmtId="0" fontId="1" fillId="0" borderId="3" xfId="0" applyFont="1" applyBorder="1" applyAlignment="1">
      <alignment wrapText="1"/>
    </xf>
    <xf numFmtId="12" fontId="1" fillId="0" borderId="3" xfId="1" applyNumberFormat="1" applyFont="1" applyFill="1" applyBorder="1" applyAlignment="1" applyProtection="1">
      <alignment horizontal="center" vertical="center" wrapText="1"/>
      <protection locked="0"/>
    </xf>
    <xf numFmtId="0" fontId="1" fillId="6" borderId="3" xfId="0" applyFont="1" applyFill="1" applyBorder="1" applyAlignment="1">
      <alignment vertical="center" wrapText="1"/>
    </xf>
    <xf numFmtId="0" fontId="1" fillId="0" borderId="0" xfId="0" applyFont="1" applyAlignment="1" applyProtection="1">
      <alignment horizontal="left" vertical="top" wrapText="1"/>
      <protection locked="0"/>
    </xf>
    <xf numFmtId="0" fontId="0" fillId="0" borderId="3" xfId="0" applyBorder="1" applyAlignment="1">
      <alignment vertical="top" wrapText="1"/>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164" fontId="5" fillId="10" borderId="3" xfId="1" applyFont="1" applyFill="1" applyBorder="1" applyAlignment="1" applyProtection="1">
      <alignment horizontal="center" vertical="center" wrapText="1"/>
      <protection locked="0"/>
    </xf>
    <xf numFmtId="164" fontId="5" fillId="11" borderId="3" xfId="1" applyFont="1" applyFill="1" applyBorder="1" applyAlignment="1" applyProtection="1">
      <alignment horizontal="center" vertical="center" wrapText="1"/>
      <protection locked="0"/>
    </xf>
    <xf numFmtId="0" fontId="1" fillId="10" borderId="3" xfId="0" applyFont="1" applyFill="1" applyBorder="1" applyAlignment="1" applyProtection="1">
      <alignment horizontal="left" vertical="top" wrapText="1"/>
      <protection locked="0"/>
    </xf>
    <xf numFmtId="0" fontId="1" fillId="13" borderId="3" xfId="0" applyFont="1" applyFill="1" applyBorder="1" applyAlignment="1" applyProtection="1">
      <alignment horizontal="left" vertical="top" wrapText="1"/>
      <protection locked="0"/>
    </xf>
    <xf numFmtId="0" fontId="1" fillId="12" borderId="3" xfId="0" applyFont="1" applyFill="1" applyBorder="1" applyAlignment="1" applyProtection="1">
      <alignment horizontal="left" vertical="top" wrapText="1"/>
      <protection locked="0"/>
    </xf>
    <xf numFmtId="0" fontId="2" fillId="14" borderId="0" xfId="0" applyFont="1" applyFill="1" applyAlignment="1">
      <alignment wrapText="1"/>
    </xf>
    <xf numFmtId="0" fontId="1" fillId="14" borderId="3" xfId="0" applyFont="1" applyFill="1" applyBorder="1" applyAlignment="1" applyProtection="1">
      <alignment horizontal="left" vertical="top" wrapText="1"/>
      <protection locked="0"/>
    </xf>
    <xf numFmtId="164" fontId="10" fillId="0" borderId="3" xfId="0" applyNumberFormat="1" applyFont="1" applyBorder="1" applyAlignment="1" applyProtection="1">
      <alignment wrapText="1"/>
      <protection locked="0"/>
    </xf>
    <xf numFmtId="164" fontId="25" fillId="0" borderId="3" xfId="0" applyNumberFormat="1" applyFont="1" applyBorder="1" applyAlignment="1" applyProtection="1">
      <alignment wrapText="1"/>
      <protection locked="0"/>
    </xf>
    <xf numFmtId="1" fontId="2" fillId="16" borderId="0" xfId="1" applyNumberFormat="1" applyFont="1" applyFill="1" applyBorder="1" applyAlignment="1" applyProtection="1">
      <alignment vertical="center" wrapText="1"/>
    </xf>
    <xf numFmtId="1" fontId="5" fillId="16" borderId="0" xfId="1" applyNumberFormat="1" applyFont="1" applyFill="1" applyBorder="1" applyAlignment="1" applyProtection="1">
      <alignment horizontal="right" vertical="center" wrapText="1"/>
    </xf>
    <xf numFmtId="1" fontId="1" fillId="16" borderId="0" xfId="1" applyNumberFormat="1" applyFont="1" applyFill="1" applyBorder="1" applyAlignment="1" applyProtection="1">
      <alignment horizontal="right" vertical="center" wrapText="1"/>
    </xf>
    <xf numFmtId="0" fontId="9" fillId="16" borderId="0" xfId="0" applyFont="1" applyFill="1" applyAlignment="1">
      <alignment horizontal="center" vertical="center" wrapText="1"/>
    </xf>
    <xf numFmtId="1" fontId="1" fillId="16" borderId="0" xfId="1" applyNumberFormat="1" applyFont="1" applyFill="1" applyBorder="1" applyAlignment="1" applyProtection="1">
      <alignment horizontal="right" vertical="center" wrapText="1" indent="1"/>
    </xf>
    <xf numFmtId="1" fontId="1" fillId="16" borderId="0" xfId="1" applyNumberFormat="1" applyFont="1" applyFill="1" applyBorder="1" applyAlignment="1" applyProtection="1">
      <alignment vertical="center" wrapText="1"/>
    </xf>
    <xf numFmtId="1" fontId="1" fillId="15" borderId="0" xfId="1" applyNumberFormat="1" applyFont="1" applyFill="1" applyBorder="1" applyAlignment="1" applyProtection="1">
      <alignment horizontal="right" vertical="center" wrapText="1"/>
    </xf>
    <xf numFmtId="0" fontId="5" fillId="16" borderId="0" xfId="1" applyNumberFormat="1" applyFont="1" applyFill="1" applyBorder="1" applyAlignment="1" applyProtection="1">
      <alignment horizontal="right" vertical="center" wrapText="1"/>
    </xf>
    <xf numFmtId="0" fontId="5" fillId="16" borderId="0" xfId="1" applyNumberFormat="1" applyFont="1" applyFill="1" applyBorder="1" applyAlignment="1" applyProtection="1">
      <alignment horizontal="right" vertical="center" wrapText="1" indent="1"/>
    </xf>
    <xf numFmtId="0" fontId="1" fillId="16" borderId="0" xfId="1" applyNumberFormat="1" applyFont="1" applyFill="1" applyBorder="1" applyAlignment="1" applyProtection="1">
      <alignment horizontal="right" vertical="center" wrapText="1"/>
    </xf>
    <xf numFmtId="0" fontId="1" fillId="16" borderId="0" xfId="1" applyNumberFormat="1" applyFont="1" applyFill="1" applyBorder="1" applyAlignment="1" applyProtection="1">
      <alignment horizontal="right" vertical="center" wrapText="1" indent="1"/>
    </xf>
    <xf numFmtId="0" fontId="1" fillId="16" borderId="0" xfId="1" applyNumberFormat="1" applyFont="1" applyFill="1" applyBorder="1" applyAlignment="1" applyProtection="1">
      <alignment horizontal="right" vertical="center" wrapText="1" indent="2"/>
    </xf>
    <xf numFmtId="0" fontId="2" fillId="16" borderId="0" xfId="1" applyNumberFormat="1" applyFont="1" applyFill="1" applyBorder="1" applyAlignment="1" applyProtection="1">
      <alignment horizontal="center" vertical="center" wrapText="1"/>
    </xf>
    <xf numFmtId="4" fontId="5" fillId="2" borderId="34" xfId="0" applyNumberFormat="1" applyFont="1" applyFill="1" applyBorder="1" applyAlignment="1">
      <alignment wrapText="1"/>
    </xf>
    <xf numFmtId="164" fontId="25" fillId="0" borderId="34" xfId="0" applyNumberFormat="1" applyFont="1" applyBorder="1" applyAlignment="1" applyProtection="1">
      <alignment wrapText="1"/>
      <protection locked="0"/>
    </xf>
    <xf numFmtId="164" fontId="25" fillId="2" borderId="34" xfId="0" applyNumberFormat="1" applyFont="1" applyFill="1" applyBorder="1" applyAlignment="1">
      <alignment wrapText="1"/>
    </xf>
    <xf numFmtId="164" fontId="5" fillId="0" borderId="0" xfId="0" applyNumberFormat="1" applyFont="1" applyAlignment="1">
      <alignment wrapText="1"/>
    </xf>
    <xf numFmtId="0" fontId="2" fillId="17" borderId="3" xfId="0" applyFont="1" applyFill="1" applyBorder="1" applyAlignment="1" applyProtection="1">
      <alignment horizontal="center" vertical="center" wrapText="1"/>
      <protection locked="0"/>
    </xf>
    <xf numFmtId="164" fontId="5" fillId="17" borderId="3" xfId="1" applyFont="1" applyFill="1" applyBorder="1" applyAlignment="1" applyProtection="1">
      <alignment horizontal="center" vertical="center" wrapText="1"/>
      <protection locked="0"/>
    </xf>
    <xf numFmtId="0" fontId="1" fillId="17" borderId="3" xfId="0" applyFont="1" applyFill="1" applyBorder="1" applyAlignment="1">
      <alignment wrapText="1"/>
    </xf>
    <xf numFmtId="164" fontId="5" fillId="17" borderId="3" xfId="1" applyFont="1" applyFill="1" applyBorder="1" applyAlignment="1" applyProtection="1">
      <alignment vertical="center" wrapText="1"/>
      <protection locked="0"/>
    </xf>
    <xf numFmtId="164" fontId="2" fillId="17" borderId="3" xfId="1" applyFont="1" applyFill="1" applyBorder="1" applyAlignment="1" applyProtection="1">
      <alignment vertical="center" wrapText="1"/>
    </xf>
    <xf numFmtId="164" fontId="2" fillId="17" borderId="3" xfId="1" applyFont="1" applyFill="1" applyBorder="1" applyAlignment="1" applyProtection="1">
      <alignment horizontal="center" vertical="center" wrapText="1"/>
      <protection locked="0"/>
    </xf>
    <xf numFmtId="164" fontId="5" fillId="17" borderId="3" xfId="0" applyNumberFormat="1" applyFont="1" applyFill="1" applyBorder="1" applyAlignment="1">
      <alignment vertical="center" wrapText="1"/>
    </xf>
    <xf numFmtId="164" fontId="2" fillId="17" borderId="13" xfId="1" applyFont="1" applyFill="1" applyBorder="1" applyAlignment="1" applyProtection="1">
      <alignment vertical="center" wrapText="1"/>
    </xf>
    <xf numFmtId="164" fontId="2" fillId="17" borderId="4" xfId="1" applyFont="1" applyFill="1" applyBorder="1" applyAlignment="1" applyProtection="1">
      <alignment vertical="center" wrapText="1"/>
    </xf>
    <xf numFmtId="0" fontId="2" fillId="18" borderId="3" xfId="0" applyFont="1" applyFill="1" applyBorder="1" applyAlignment="1" applyProtection="1">
      <alignment horizontal="center" vertical="center" wrapText="1"/>
      <protection locked="0"/>
    </xf>
    <xf numFmtId="164" fontId="5" fillId="18" borderId="3" xfId="1" applyFont="1" applyFill="1" applyBorder="1" applyAlignment="1" applyProtection="1">
      <alignment horizontal="center" vertical="center" wrapText="1"/>
      <protection locked="0"/>
    </xf>
    <xf numFmtId="0" fontId="1" fillId="18" borderId="3" xfId="0" applyFont="1" applyFill="1" applyBorder="1" applyAlignment="1">
      <alignment wrapText="1"/>
    </xf>
    <xf numFmtId="164" fontId="2" fillId="18" borderId="3" xfId="1" applyFont="1" applyFill="1" applyBorder="1" applyAlignment="1" applyProtection="1">
      <alignment horizontal="center" vertical="center" wrapText="1"/>
    </xf>
    <xf numFmtId="164" fontId="2" fillId="18" borderId="5" xfId="1" applyFont="1" applyFill="1" applyBorder="1" applyAlignment="1" applyProtection="1">
      <alignment horizontal="center" vertical="center" wrapText="1"/>
    </xf>
    <xf numFmtId="164" fontId="5" fillId="18" borderId="3" xfId="1" applyFont="1" applyFill="1" applyBorder="1" applyAlignment="1" applyProtection="1">
      <alignment vertical="center" wrapText="1"/>
      <protection locked="0"/>
    </xf>
    <xf numFmtId="164" fontId="2" fillId="18" borderId="3" xfId="1" applyFont="1" applyFill="1" applyBorder="1" applyAlignment="1" applyProtection="1">
      <alignment vertical="center" wrapText="1"/>
    </xf>
    <xf numFmtId="164" fontId="2" fillId="18" borderId="3" xfId="1" applyFont="1" applyFill="1" applyBorder="1" applyAlignment="1" applyProtection="1">
      <alignment horizontal="center" vertical="center" wrapText="1"/>
      <protection locked="0"/>
    </xf>
    <xf numFmtId="164" fontId="5" fillId="18" borderId="3" xfId="0" applyNumberFormat="1" applyFont="1" applyFill="1" applyBorder="1" applyAlignment="1">
      <alignment vertical="center" wrapText="1"/>
    </xf>
    <xf numFmtId="164" fontId="2" fillId="18" borderId="13" xfId="1" applyFont="1" applyFill="1" applyBorder="1" applyAlignment="1" applyProtection="1">
      <alignment vertical="center" wrapText="1"/>
    </xf>
    <xf numFmtId="164" fontId="2" fillId="18" borderId="4" xfId="1" applyFont="1" applyFill="1" applyBorder="1" applyAlignment="1" applyProtection="1">
      <alignment vertical="center" wrapText="1"/>
    </xf>
    <xf numFmtId="0" fontId="1" fillId="3" borderId="3" xfId="0" applyFont="1" applyFill="1" applyBorder="1" applyAlignment="1" applyProtection="1">
      <alignment horizontal="left" vertical="top" wrapText="1"/>
      <protection locked="0"/>
    </xf>
    <xf numFmtId="164" fontId="10" fillId="18" borderId="3" xfId="1" applyFont="1" applyFill="1" applyBorder="1" applyAlignment="1" applyProtection="1">
      <alignment horizontal="center" vertical="center" wrapText="1"/>
      <protection locked="0"/>
    </xf>
    <xf numFmtId="164" fontId="10" fillId="17" borderId="3" xfId="1" applyFont="1" applyFill="1" applyBorder="1" applyAlignment="1" applyProtection="1">
      <alignment horizontal="center" vertical="center" wrapText="1"/>
      <protection locked="0"/>
    </xf>
    <xf numFmtId="164" fontId="10" fillId="17" borderId="3" xfId="1" applyFont="1" applyFill="1" applyBorder="1" applyAlignment="1" applyProtection="1">
      <alignment vertical="center" wrapText="1"/>
      <protection locked="0"/>
    </xf>
    <xf numFmtId="164" fontId="9" fillId="17" borderId="5" xfId="1" applyFont="1" applyFill="1" applyBorder="1" applyAlignment="1" applyProtection="1">
      <alignment horizontal="center" vertical="center" wrapText="1"/>
    </xf>
    <xf numFmtId="164" fontId="9" fillId="17" borderId="3" xfId="1" applyFont="1" applyFill="1" applyBorder="1" applyAlignment="1" applyProtection="1">
      <alignment horizontal="center" vertical="center" wrapText="1"/>
    </xf>
    <xf numFmtId="164" fontId="25" fillId="18" borderId="3" xfId="1" applyFont="1" applyFill="1" applyBorder="1" applyAlignment="1" applyProtection="1">
      <alignment horizontal="center" vertical="center" wrapText="1"/>
      <protection locked="0"/>
    </xf>
    <xf numFmtId="164" fontId="10" fillId="18" borderId="3" xfId="1" applyFont="1" applyFill="1" applyBorder="1" applyAlignment="1" applyProtection="1">
      <alignment vertical="center" wrapText="1"/>
      <protection locked="0"/>
    </xf>
    <xf numFmtId="164" fontId="9" fillId="18" borderId="13" xfId="1" applyFont="1" applyFill="1" applyBorder="1" applyAlignment="1" applyProtection="1">
      <alignment vertical="center" wrapText="1"/>
    </xf>
    <xf numFmtId="164" fontId="9" fillId="2" borderId="3" xfId="1" applyFont="1" applyFill="1" applyBorder="1" applyAlignment="1" applyProtection="1">
      <alignment horizontal="center" vertical="center" wrapText="1"/>
      <protection locked="0"/>
    </xf>
    <xf numFmtId="164" fontId="5" fillId="2" borderId="3" xfId="1" applyFont="1" applyFill="1" applyBorder="1" applyAlignment="1" applyProtection="1">
      <alignment horizontal="center" vertical="center" wrapText="1"/>
      <protection locked="0"/>
    </xf>
    <xf numFmtId="0" fontId="17" fillId="0" borderId="0" xfId="0" applyFont="1" applyAlignment="1">
      <alignment horizontal="left" vertical="top" wrapText="1"/>
    </xf>
    <xf numFmtId="10" fontId="2" fillId="0" borderId="0" xfId="2" applyNumberFormat="1" applyFont="1" applyFill="1" applyBorder="1" applyAlignment="1" applyProtection="1">
      <alignment wrapText="1"/>
    </xf>
    <xf numFmtId="0" fontId="3" fillId="0" borderId="0" xfId="0" applyFont="1" applyAlignment="1">
      <alignment horizontal="center" vertical="center" wrapText="1"/>
    </xf>
    <xf numFmtId="164" fontId="2" fillId="0" borderId="0" xfId="2" applyNumberFormat="1" applyFont="1" applyFill="1" applyBorder="1" applyAlignment="1" applyProtection="1">
      <alignment wrapText="1"/>
    </xf>
    <xf numFmtId="0" fontId="0" fillId="0" borderId="0" xfId="0" applyAlignment="1">
      <alignment horizontal="center" vertical="center" wrapText="1"/>
    </xf>
    <xf numFmtId="9" fontId="2" fillId="0" borderId="0" xfId="2" applyFont="1" applyFill="1" applyBorder="1" applyAlignment="1">
      <alignment wrapText="1"/>
    </xf>
    <xf numFmtId="164" fontId="2" fillId="0" borderId="0" xfId="2" applyNumberFormat="1" applyFont="1" applyFill="1" applyBorder="1" applyAlignment="1">
      <alignment wrapText="1"/>
    </xf>
    <xf numFmtId="164" fontId="27" fillId="18" borderId="3" xfId="1" applyFont="1" applyFill="1" applyBorder="1" applyAlignment="1" applyProtection="1">
      <alignment horizontal="center" vertical="center" wrapText="1"/>
      <protection locked="0"/>
    </xf>
    <xf numFmtId="164" fontId="0" fillId="0" borderId="0" xfId="0" applyNumberFormat="1" applyAlignment="1">
      <alignment wrapText="1"/>
    </xf>
    <xf numFmtId="9" fontId="0" fillId="0" borderId="0" xfId="2" applyFont="1" applyAlignment="1">
      <alignment wrapText="1"/>
    </xf>
    <xf numFmtId="164" fontId="25" fillId="3" borderId="34" xfId="1" applyFont="1" applyFill="1" applyBorder="1" applyAlignment="1" applyProtection="1">
      <alignment horizontal="center" vertical="center" wrapText="1"/>
      <protection locked="0"/>
    </xf>
    <xf numFmtId="164" fontId="25" fillId="3" borderId="3" xfId="1" applyFont="1" applyFill="1" applyBorder="1" applyAlignment="1" applyProtection="1">
      <alignment horizontal="center" vertical="center" wrapText="1"/>
      <protection locked="0"/>
    </xf>
    <xf numFmtId="164" fontId="25" fillId="3" borderId="3" xfId="0" applyNumberFormat="1" applyFont="1" applyFill="1" applyBorder="1" applyAlignment="1" applyProtection="1">
      <alignment wrapText="1"/>
      <protection locked="0"/>
    </xf>
    <xf numFmtId="164" fontId="5" fillId="3" borderId="3" xfId="0" applyNumberFormat="1" applyFont="1" applyFill="1" applyBorder="1" applyAlignment="1" applyProtection="1">
      <alignment wrapText="1"/>
      <protection locked="0"/>
    </xf>
    <xf numFmtId="164" fontId="2" fillId="4" borderId="13" xfId="0" applyNumberFormat="1" applyFont="1" applyFill="1" applyBorder="1" applyAlignment="1">
      <alignment horizontal="center" wrapText="1"/>
    </xf>
    <xf numFmtId="164" fontId="27" fillId="3" borderId="3" xfId="0" applyNumberFormat="1" applyFont="1" applyFill="1" applyBorder="1" applyAlignment="1" applyProtection="1">
      <alignment wrapText="1"/>
      <protection locked="0"/>
    </xf>
    <xf numFmtId="164" fontId="5" fillId="2" borderId="34" xfId="1" applyFont="1" applyFill="1" applyBorder="1" applyAlignment="1" applyProtection="1">
      <alignment horizontal="center" vertical="center" wrapText="1"/>
      <protection locked="0"/>
    </xf>
    <xf numFmtId="164" fontId="5" fillId="2" borderId="3" xfId="0" applyNumberFormat="1" applyFont="1" applyFill="1" applyBorder="1" applyAlignment="1" applyProtection="1">
      <alignment wrapText="1"/>
      <protection locked="0"/>
    </xf>
    <xf numFmtId="0" fontId="17" fillId="0" borderId="0" xfId="0" applyFont="1" applyAlignment="1">
      <alignment horizontal="left" vertical="top" wrapText="1"/>
    </xf>
    <xf numFmtId="0" fontId="2" fillId="0" borderId="0" xfId="0" applyFont="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5" borderId="41" xfId="0" applyFill="1" applyBorder="1" applyAlignment="1">
      <alignment horizontal="center" vertical="center" wrapText="1"/>
    </xf>
    <xf numFmtId="0" fontId="0" fillId="5" borderId="43"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49" fontId="23" fillId="3" borderId="3" xfId="0" applyNumberFormat="1" applyFont="1" applyFill="1" applyBorder="1" applyAlignment="1" applyProtection="1">
      <alignment horizontal="left" vertical="top" wrapText="1"/>
      <protection locked="0"/>
    </xf>
    <xf numFmtId="164" fontId="23" fillId="3" borderId="3" xfId="1" applyFont="1" applyFill="1" applyBorder="1" applyAlignment="1" applyProtection="1">
      <alignment horizontal="left" vertical="top" wrapText="1"/>
      <protection locked="0"/>
    </xf>
    <xf numFmtId="0" fontId="23"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2" fillId="0" borderId="0" xfId="0" applyFont="1" applyAlignment="1">
      <alignment horizontal="left" wrapText="1"/>
    </xf>
    <xf numFmtId="49" fontId="2" fillId="3" borderId="3" xfId="0" applyNumberFormat="1" applyFont="1" applyFill="1" applyBorder="1" applyAlignment="1" applyProtection="1">
      <alignment horizontal="left" vertical="top" wrapText="1"/>
      <protection locked="0"/>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1" fillId="0" borderId="44" xfId="0" applyFont="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39" xfId="0" applyNumberFormat="1" applyFont="1" applyFill="1" applyBorder="1" applyAlignment="1">
      <alignment horizontal="center"/>
    </xf>
    <xf numFmtId="164" fontId="3" fillId="2" borderId="40" xfId="0" applyNumberFormat="1" applyFont="1" applyFill="1" applyBorder="1" applyAlignment="1">
      <alignment horizontal="center"/>
    </xf>
    <xf numFmtId="49" fontId="0" fillId="2" borderId="41" xfId="0" applyNumberFormat="1" applyFill="1" applyBorder="1" applyAlignment="1">
      <alignment horizontal="center" wrapText="1"/>
    </xf>
    <xf numFmtId="49" fontId="0" fillId="2" borderId="42" xfId="0" applyNumberFormat="1" applyFill="1" applyBorder="1" applyAlignment="1">
      <alignment horizontal="center" wrapText="1"/>
    </xf>
    <xf numFmtId="49" fontId="0" fillId="2" borderId="43" xfId="0" applyNumberFormat="1" applyFill="1" applyBorder="1" applyAlignment="1">
      <alignment horizontal="center" wrapText="1"/>
    </xf>
    <xf numFmtId="0" fontId="3" fillId="2" borderId="36" xfId="0" applyFont="1" applyFill="1" applyBorder="1" applyAlignment="1">
      <alignment horizontal="left"/>
    </xf>
    <xf numFmtId="0" fontId="3" fillId="2" borderId="37" xfId="0" applyFont="1" applyFill="1" applyBorder="1" applyAlignment="1">
      <alignment horizontal="left"/>
    </xf>
    <xf numFmtId="0" fontId="3" fillId="2" borderId="38" xfId="0" applyFont="1" applyFill="1" applyBorder="1" applyAlignment="1">
      <alignment horizontal="left"/>
    </xf>
    <xf numFmtId="164" fontId="3" fillId="2" borderId="4" xfId="0" applyNumberFormat="1" applyFont="1" applyFill="1" applyBorder="1" applyAlignment="1">
      <alignment horizontal="center"/>
    </xf>
    <xf numFmtId="164" fontId="3" fillId="2" borderId="32" xfId="0" applyNumberFormat="1" applyFont="1" applyFill="1" applyBorder="1" applyAlignment="1">
      <alignment horizontal="center"/>
    </xf>
    <xf numFmtId="0" fontId="0" fillId="2" borderId="41" xfId="0" applyFill="1" applyBorder="1" applyAlignment="1">
      <alignment horizontal="center" wrapText="1"/>
    </xf>
    <xf numFmtId="0" fontId="0" fillId="2" borderId="42" xfId="0" applyFill="1" applyBorder="1" applyAlignment="1">
      <alignment horizontal="center" wrapText="1"/>
    </xf>
    <xf numFmtId="0" fontId="0" fillId="2" borderId="43" xfId="0" applyFill="1" applyBorder="1" applyAlignment="1">
      <alignment horizont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0" xfId="0" applyFont="1" applyFill="1" applyBorder="1" applyAlignment="1">
      <alignment horizontal="center" vertical="center"/>
    </xf>
    <xf numFmtId="164" fontId="1" fillId="0" borderId="3" xfId="0" applyNumberFormat="1" applyFont="1" applyBorder="1" applyAlignment="1" applyProtection="1">
      <alignment wrapText="1"/>
      <protection locked="0"/>
    </xf>
    <xf numFmtId="164" fontId="1" fillId="0" borderId="34" xfId="0" applyNumberFormat="1" applyFont="1" applyBorder="1" applyAlignment="1" applyProtection="1">
      <alignment wrapText="1"/>
      <protection locked="0"/>
    </xf>
    <xf numFmtId="164" fontId="1" fillId="3" borderId="34"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0" fontId="1" fillId="3" borderId="1" xfId="0" applyFont="1" applyFill="1" applyBorder="1" applyAlignment="1">
      <alignment wrapText="1"/>
    </xf>
    <xf numFmtId="0" fontId="1" fillId="0" borderId="0" xfId="0" applyFont="1" applyAlignment="1">
      <alignment wrapText="1"/>
    </xf>
    <xf numFmtId="0" fontId="1" fillId="3" borderId="0" xfId="0" applyFont="1" applyFill="1" applyAlignment="1">
      <alignment wrapText="1"/>
    </xf>
    <xf numFmtId="164" fontId="1" fillId="2" borderId="3" xfId="0" applyNumberFormat="1" applyFont="1" applyFill="1" applyBorder="1" applyAlignment="1">
      <alignment wrapText="1"/>
    </xf>
    <xf numFmtId="164" fontId="1" fillId="2" borderId="34" xfId="0" applyNumberFormat="1" applyFont="1" applyFill="1" applyBorder="1" applyAlignment="1">
      <alignment wrapText="1"/>
    </xf>
    <xf numFmtId="4" fontId="1" fillId="2" borderId="34" xfId="0" applyNumberFormat="1" applyFont="1" applyFill="1" applyBorder="1" applyAlignment="1">
      <alignment wrapText="1"/>
    </xf>
    <xf numFmtId="164" fontId="1" fillId="2" borderId="3" xfId="1" applyFont="1" applyFill="1" applyBorder="1" applyAlignment="1">
      <alignment wrapText="1"/>
    </xf>
    <xf numFmtId="164" fontId="1" fillId="2" borderId="13" xfId="0" applyNumberFormat="1" applyFont="1" applyFill="1" applyBorder="1" applyAlignment="1">
      <alignment wrapText="1"/>
    </xf>
    <xf numFmtId="164" fontId="10" fillId="2" borderId="3" xfId="0" applyNumberFormat="1" applyFont="1" applyFill="1" applyBorder="1" applyAlignment="1">
      <alignment wrapText="1"/>
    </xf>
    <xf numFmtId="164" fontId="9" fillId="2" borderId="30" xfId="0" applyNumberFormat="1" applyFont="1" applyFill="1" applyBorder="1" applyAlignment="1">
      <alignment wrapText="1"/>
    </xf>
  </cellXfs>
  <cellStyles count="5">
    <cellStyle name="Monétaire" xfId="1" builtinId="4"/>
    <cellStyle name="Normal" xfId="0" builtinId="0"/>
    <cellStyle name="Normal 2" xfId="3" xr:uid="{CECA83C9-BD77-4FA5-85AF-6324E57901D2}"/>
    <cellStyle name="Percent 2" xfId="4" xr:uid="{43AB8F44-795A-40F4-8E20-0D4E21F8B9B2}"/>
    <cellStyle name="Pourcentage"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flobe\AppData\Local\Microsoft\Windows\INetCache\Content.Outlook\HQ9CHT5L\Copie%20de%20Budget%20revision%20coexistence%20pacifique%20REVUE%20TL250423.xlsx" TargetMode="External"/><Relationship Id="rId1" Type="http://schemas.openxmlformats.org/officeDocument/2006/relationships/externalLinkPath" Target="file:///C:\Users\tflobe\AppData\Local\Microsoft\Windows\INetCache\Content.Outlook\HQ9CHT5L\Copie%20de%20Budget%20revision%20coexistence%20pacifique%20REVUE%20TL2504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1) Tableau budgétaire 1"/>
      <sheetName val="2) Tableau budgétaire 2"/>
      <sheetName val="EXPENSES"/>
      <sheetName val="Working sheet"/>
      <sheetName val="3) Notes d'explication"/>
      <sheetName val="4) Pour utilisation par PBSO"/>
      <sheetName val="5) Pour utilisation par MPTFO"/>
      <sheetName val="Dropdowns"/>
      <sheetName val="Sheet2"/>
    </sheetNames>
    <sheetDataSet>
      <sheetData sheetId="0"/>
      <sheetData sheetId="1">
        <row r="5">
          <cell r="D5" t="str">
            <v>OIM 1 (830000 USD)</v>
          </cell>
        </row>
        <row r="14">
          <cell r="D14">
            <v>127600</v>
          </cell>
        </row>
        <row r="21">
          <cell r="D21">
            <v>105400</v>
          </cell>
        </row>
        <row r="29">
          <cell r="D29">
            <v>243000</v>
          </cell>
        </row>
        <row r="33">
          <cell r="D33">
            <v>9500</v>
          </cell>
        </row>
        <row r="41">
          <cell r="D41">
            <v>36300</v>
          </cell>
        </row>
        <row r="47">
          <cell r="D47">
            <v>76200</v>
          </cell>
        </row>
        <row r="51">
          <cell r="D51">
            <v>14000</v>
          </cell>
        </row>
        <row r="59">
          <cell r="D59">
            <v>163700.93</v>
          </cell>
          <cell r="F59">
            <v>0</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B3" sqref="B3"/>
    </sheetView>
  </sheetViews>
  <sheetFormatPr baseColWidth="10" defaultColWidth="8.7265625" defaultRowHeight="14.5" x14ac:dyDescent="0.35"/>
  <cols>
    <col min="2" max="2" width="133.453125" customWidth="1"/>
  </cols>
  <sheetData>
    <row r="2" spans="2:5" ht="36.75" customHeight="1" thickBot="1" x14ac:dyDescent="0.4">
      <c r="B2" s="275" t="s">
        <v>479</v>
      </c>
      <c r="C2" s="275"/>
      <c r="D2" s="275"/>
      <c r="E2" s="275"/>
    </row>
    <row r="3" spans="2:5" ht="361.5" customHeight="1" thickBot="1" x14ac:dyDescent="0.4">
      <c r="B3" s="169" t="s">
        <v>480</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O151"/>
  <sheetViews>
    <sheetView showGridLines="0" showZeros="0" zoomScale="60" zoomScaleNormal="60" workbookViewId="0">
      <pane ySplit="5" topLeftCell="A45" activePane="bottomLeft" state="frozen"/>
      <selection pane="bottomLeft" activeCell="E40" sqref="E40"/>
    </sheetView>
  </sheetViews>
  <sheetFormatPr baseColWidth="10" defaultColWidth="9.1796875" defaultRowHeight="14.5" x14ac:dyDescent="0.35"/>
  <cols>
    <col min="1" max="1" width="4.453125" style="32" customWidth="1"/>
    <col min="2" max="2" width="30.54296875" style="32" customWidth="1"/>
    <col min="3" max="3" width="32.453125" style="32" customWidth="1"/>
    <col min="4" max="8" width="23.1796875" style="32" customWidth="1"/>
    <col min="9" max="9" width="22.453125" style="32" customWidth="1"/>
    <col min="10" max="10" width="22.453125" style="146" customWidth="1"/>
    <col min="11" max="11" width="29.54296875" style="152" customWidth="1"/>
    <col min="12" max="12" width="30.453125" style="32" customWidth="1"/>
    <col min="13" max="13" width="13.54296875" style="32" customWidth="1"/>
    <col min="14" max="14" width="9.1796875" style="32"/>
    <col min="15" max="15" width="17.54296875" style="32" customWidth="1"/>
    <col min="16" max="16" width="26.453125" style="32" customWidth="1"/>
    <col min="17" max="17" width="22.453125" style="32" customWidth="1"/>
    <col min="18" max="18" width="29.54296875" style="32" customWidth="1"/>
    <col min="19" max="19" width="23.453125" style="32" customWidth="1"/>
    <col min="20" max="20" width="18.453125" style="32" customWidth="1"/>
    <col min="21" max="21" width="17.453125" style="32" customWidth="1"/>
    <col min="22" max="22" width="25.1796875" style="32" customWidth="1"/>
    <col min="23" max="16384" width="9.1796875" style="32"/>
  </cols>
  <sheetData>
    <row r="2" spans="1:15" ht="29.25" customHeight="1" x14ac:dyDescent="1">
      <c r="B2" s="275" t="s">
        <v>412</v>
      </c>
      <c r="C2" s="275"/>
      <c r="D2" s="275"/>
      <c r="E2" s="275"/>
      <c r="F2" s="275"/>
      <c r="G2" s="257"/>
      <c r="H2" s="30"/>
      <c r="I2" s="31"/>
      <c r="J2" s="153"/>
      <c r="K2" s="175"/>
      <c r="L2" s="31"/>
    </row>
    <row r="3" spans="1:15" ht="24" customHeight="1" x14ac:dyDescent="0.6">
      <c r="B3" s="292" t="s">
        <v>362</v>
      </c>
      <c r="C3" s="292"/>
      <c r="D3" s="292"/>
      <c r="E3" s="292"/>
      <c r="F3" s="292"/>
      <c r="G3" s="292"/>
      <c r="H3" s="292"/>
      <c r="I3" s="292"/>
      <c r="J3" s="154"/>
      <c r="K3" s="176"/>
    </row>
    <row r="4" spans="1:15" ht="6.75" customHeight="1" x14ac:dyDescent="0.35">
      <c r="D4" s="34"/>
      <c r="E4" s="34"/>
      <c r="F4" s="34"/>
      <c r="G4" s="34"/>
      <c r="H4" s="34"/>
      <c r="J4" s="152"/>
      <c r="L4" s="33"/>
      <c r="M4" s="33"/>
    </row>
    <row r="5" spans="1:15" ht="148.5" customHeight="1" x14ac:dyDescent="0.35">
      <c r="B5" s="22" t="s">
        <v>363</v>
      </c>
      <c r="C5" s="22" t="s">
        <v>413</v>
      </c>
      <c r="D5" s="170" t="s">
        <v>563</v>
      </c>
      <c r="E5" s="226" t="s">
        <v>570</v>
      </c>
      <c r="F5" s="170" t="s">
        <v>564</v>
      </c>
      <c r="G5" s="235" t="s">
        <v>569</v>
      </c>
      <c r="H5" s="22" t="s">
        <v>11</v>
      </c>
      <c r="I5" s="22" t="s">
        <v>414</v>
      </c>
      <c r="J5" s="22" t="s">
        <v>473</v>
      </c>
      <c r="K5" s="183" t="s">
        <v>481</v>
      </c>
      <c r="L5" s="22" t="s">
        <v>482</v>
      </c>
      <c r="M5" s="212" t="s">
        <v>568</v>
      </c>
    </row>
    <row r="6" spans="1:15" ht="51" customHeight="1" x14ac:dyDescent="0.35">
      <c r="B6" s="81" t="s">
        <v>364</v>
      </c>
      <c r="C6" s="287" t="s">
        <v>500</v>
      </c>
      <c r="D6" s="287"/>
      <c r="E6" s="287"/>
      <c r="F6" s="287"/>
      <c r="G6" s="287"/>
      <c r="H6" s="287"/>
      <c r="I6" s="287"/>
      <c r="J6" s="288"/>
      <c r="K6" s="288"/>
      <c r="L6" s="287"/>
      <c r="M6" s="14"/>
    </row>
    <row r="7" spans="1:15" ht="51" customHeight="1" x14ac:dyDescent="0.35">
      <c r="B7" s="81" t="s">
        <v>365</v>
      </c>
      <c r="C7" s="293" t="s">
        <v>501</v>
      </c>
      <c r="D7" s="293"/>
      <c r="E7" s="293"/>
      <c r="F7" s="293"/>
      <c r="G7" s="293"/>
      <c r="H7" s="293"/>
      <c r="I7" s="293"/>
      <c r="J7" s="291"/>
      <c r="K7" s="291"/>
      <c r="L7" s="293"/>
      <c r="M7" s="39"/>
    </row>
    <row r="8" spans="1:15" ht="141.75" customHeight="1" x14ac:dyDescent="0.35">
      <c r="B8" s="82" t="s">
        <v>366</v>
      </c>
      <c r="C8" s="246" t="s">
        <v>484</v>
      </c>
      <c r="D8" s="16">
        <v>50000</v>
      </c>
      <c r="E8" s="248">
        <v>45000</v>
      </c>
      <c r="F8" s="16">
        <v>0</v>
      </c>
      <c r="G8" s="252">
        <f>F8</f>
        <v>0</v>
      </c>
      <c r="H8" s="256">
        <f>E8+G8</f>
        <v>45000</v>
      </c>
      <c r="I8" s="107">
        <v>0.6</v>
      </c>
      <c r="J8" s="15"/>
      <c r="K8" s="186" t="s">
        <v>495</v>
      </c>
      <c r="L8" s="185" t="s">
        <v>567</v>
      </c>
      <c r="M8" s="209"/>
    </row>
    <row r="9" spans="1:15" ht="62" x14ac:dyDescent="0.35">
      <c r="B9" s="82" t="s">
        <v>367</v>
      </c>
      <c r="C9" s="184" t="s">
        <v>485</v>
      </c>
      <c r="D9" s="15">
        <v>15000</v>
      </c>
      <c r="E9" s="248">
        <v>12500</v>
      </c>
      <c r="F9" s="15">
        <v>25000</v>
      </c>
      <c r="G9" s="264">
        <v>24000</v>
      </c>
      <c r="H9" s="256">
        <f t="shared" ref="H9:H13" si="0">E9+G9</f>
        <v>36500</v>
      </c>
      <c r="I9" s="107">
        <v>0.6</v>
      </c>
      <c r="J9" s="15"/>
      <c r="K9" s="186"/>
      <c r="L9" s="185" t="s">
        <v>524</v>
      </c>
      <c r="M9" s="210"/>
    </row>
    <row r="10" spans="1:15" ht="77.5" x14ac:dyDescent="0.35">
      <c r="B10" s="82" t="s">
        <v>368</v>
      </c>
      <c r="C10" s="184" t="s">
        <v>486</v>
      </c>
      <c r="D10" s="15">
        <v>13000</v>
      </c>
      <c r="E10" s="248">
        <v>13045</v>
      </c>
      <c r="F10" s="15">
        <v>25000</v>
      </c>
      <c r="G10" s="264">
        <v>24200</v>
      </c>
      <c r="H10" s="256">
        <f t="shared" si="0"/>
        <v>37245</v>
      </c>
      <c r="I10" s="107">
        <v>0.5</v>
      </c>
      <c r="J10" s="15"/>
      <c r="K10" s="186" t="s">
        <v>494</v>
      </c>
      <c r="L10" s="185" t="s">
        <v>525</v>
      </c>
      <c r="M10" s="211"/>
    </row>
    <row r="11" spans="1:15" ht="62" x14ac:dyDescent="0.35">
      <c r="B11" s="82" t="s">
        <v>369</v>
      </c>
      <c r="C11" s="184" t="s">
        <v>487</v>
      </c>
      <c r="D11" s="15">
        <v>7000</v>
      </c>
      <c r="E11" s="248">
        <v>9000</v>
      </c>
      <c r="F11" s="15">
        <v>13000</v>
      </c>
      <c r="G11" s="264">
        <v>14800</v>
      </c>
      <c r="H11" s="256">
        <f t="shared" si="0"/>
        <v>23800</v>
      </c>
      <c r="I11" s="107">
        <v>0.5</v>
      </c>
      <c r="J11" s="15"/>
      <c r="K11" s="186" t="s">
        <v>494</v>
      </c>
      <c r="L11" s="185" t="s">
        <v>526</v>
      </c>
      <c r="M11" s="210"/>
    </row>
    <row r="12" spans="1:15" ht="124" x14ac:dyDescent="0.35">
      <c r="B12" s="195" t="s">
        <v>370</v>
      </c>
      <c r="C12" s="196" t="s">
        <v>502</v>
      </c>
      <c r="D12" s="15">
        <v>12000</v>
      </c>
      <c r="E12" s="248">
        <v>14000</v>
      </c>
      <c r="F12" s="15">
        <v>4000</v>
      </c>
      <c r="G12" s="236">
        <v>4000</v>
      </c>
      <c r="H12" s="256">
        <f t="shared" si="0"/>
        <v>18000</v>
      </c>
      <c r="I12" s="107">
        <v>0.5</v>
      </c>
      <c r="J12" s="15"/>
      <c r="K12" s="186" t="s">
        <v>527</v>
      </c>
      <c r="L12" s="185" t="s">
        <v>526</v>
      </c>
      <c r="M12" s="210"/>
      <c r="O12" s="265"/>
    </row>
    <row r="13" spans="1:15" ht="77.5" x14ac:dyDescent="0.35">
      <c r="B13" s="195" t="s">
        <v>371</v>
      </c>
      <c r="C13" s="197" t="s">
        <v>550</v>
      </c>
      <c r="D13" s="193">
        <v>30600</v>
      </c>
      <c r="E13" s="228">
        <v>29651</v>
      </c>
      <c r="F13" s="193">
        <v>0</v>
      </c>
      <c r="G13" s="237">
        <v>0</v>
      </c>
      <c r="H13" s="256">
        <f t="shared" si="0"/>
        <v>29651</v>
      </c>
      <c r="I13" s="198"/>
      <c r="J13" s="192"/>
      <c r="K13" s="192"/>
      <c r="L13" s="185" t="s">
        <v>551</v>
      </c>
      <c r="M13" s="210"/>
      <c r="O13" s="266"/>
    </row>
    <row r="14" spans="1:15" ht="15.5" x14ac:dyDescent="0.35">
      <c r="A14" s="33"/>
      <c r="C14" s="83" t="s">
        <v>415</v>
      </c>
      <c r="D14" s="17">
        <f>SUM(D8:D13)</f>
        <v>127600</v>
      </c>
      <c r="E14" s="251">
        <f>SUM(E8:E13)</f>
        <v>123196</v>
      </c>
      <c r="F14" s="17">
        <f>SUM(F8:F13)</f>
        <v>67000</v>
      </c>
      <c r="G14" s="238">
        <f>G8+G9+G10+G11+G12+G13</f>
        <v>67000</v>
      </c>
      <c r="H14" s="17">
        <f>SUM(H8:H13)</f>
        <v>190196</v>
      </c>
      <c r="I14" s="17">
        <f>(I9*H9)+(I10*H10)+(I11*H11)+(I13*H13)</f>
        <v>52422.5</v>
      </c>
      <c r="J14" s="17">
        <f>SUM(J9:J11)</f>
        <v>0</v>
      </c>
      <c r="K14" s="178"/>
      <c r="L14" s="96"/>
      <c r="M14" s="41"/>
    </row>
    <row r="15" spans="1:15" ht="51" customHeight="1" x14ac:dyDescent="0.35">
      <c r="A15" s="33"/>
      <c r="B15" s="81" t="s">
        <v>372</v>
      </c>
      <c r="C15" s="290">
        <v>1</v>
      </c>
      <c r="D15" s="290"/>
      <c r="E15" s="290"/>
      <c r="F15" s="290"/>
      <c r="G15" s="290"/>
      <c r="H15" s="290"/>
      <c r="I15" s="290"/>
      <c r="J15" s="291"/>
      <c r="K15" s="291"/>
      <c r="L15" s="290"/>
      <c r="M15" s="39"/>
    </row>
    <row r="16" spans="1:15" ht="93" x14ac:dyDescent="0.35">
      <c r="A16" s="33"/>
      <c r="B16" s="82" t="s">
        <v>373</v>
      </c>
      <c r="C16" s="204" t="s">
        <v>503</v>
      </c>
      <c r="D16" s="188">
        <v>20000</v>
      </c>
      <c r="E16" s="248">
        <v>19768</v>
      </c>
      <c r="F16" s="16">
        <v>18000</v>
      </c>
      <c r="G16" s="252">
        <v>18000</v>
      </c>
      <c r="H16" s="109">
        <f>E16+G16</f>
        <v>37768</v>
      </c>
      <c r="I16" s="107">
        <v>0.5</v>
      </c>
      <c r="J16" s="15"/>
      <c r="K16" s="186" t="s">
        <v>496</v>
      </c>
      <c r="L16" s="185" t="s">
        <v>559</v>
      </c>
      <c r="M16" s="213"/>
    </row>
    <row r="17" spans="1:13" ht="62" x14ac:dyDescent="0.35">
      <c r="A17" s="33"/>
      <c r="B17" s="82" t="s">
        <v>374</v>
      </c>
      <c r="C17" s="204" t="s">
        <v>530</v>
      </c>
      <c r="D17" s="15">
        <v>13000</v>
      </c>
      <c r="E17" s="248">
        <v>14500</v>
      </c>
      <c r="F17" s="15">
        <v>10000</v>
      </c>
      <c r="G17" s="252">
        <v>10000</v>
      </c>
      <c r="H17" s="109">
        <f t="shared" ref="H17:H20" si="1">E17+G17</f>
        <v>24500</v>
      </c>
      <c r="I17" s="107">
        <v>0.5</v>
      </c>
      <c r="J17" s="15"/>
      <c r="K17" s="186" t="s">
        <v>528</v>
      </c>
      <c r="L17" s="185" t="s">
        <v>552</v>
      </c>
      <c r="M17" s="213"/>
    </row>
    <row r="18" spans="1:13" ht="124" x14ac:dyDescent="0.35">
      <c r="A18" s="33"/>
      <c r="B18" s="82" t="s">
        <v>375</v>
      </c>
      <c r="C18" s="205" t="s">
        <v>529</v>
      </c>
      <c r="D18" s="201">
        <v>40000</v>
      </c>
      <c r="E18" s="227">
        <v>40000</v>
      </c>
      <c r="F18" s="16">
        <v>40000</v>
      </c>
      <c r="G18" s="264">
        <v>40000</v>
      </c>
      <c r="H18" s="109">
        <f t="shared" si="1"/>
        <v>80000</v>
      </c>
      <c r="I18" s="107">
        <v>0.5</v>
      </c>
      <c r="J18" s="15"/>
      <c r="K18" s="186" t="s">
        <v>531</v>
      </c>
      <c r="L18" s="185" t="s">
        <v>553</v>
      </c>
      <c r="M18" s="211"/>
    </row>
    <row r="19" spans="1:13" ht="108.5" x14ac:dyDescent="0.35">
      <c r="A19" s="33"/>
      <c r="B19" s="195" t="s">
        <v>376</v>
      </c>
      <c r="C19" s="184" t="s">
        <v>504</v>
      </c>
      <c r="D19" s="15">
        <v>10000</v>
      </c>
      <c r="E19" s="248">
        <v>10500</v>
      </c>
      <c r="F19" s="15">
        <v>10000</v>
      </c>
      <c r="G19" s="236">
        <f>F19</f>
        <v>10000</v>
      </c>
      <c r="H19" s="109">
        <f t="shared" si="1"/>
        <v>20500</v>
      </c>
      <c r="I19" s="107">
        <v>0.5</v>
      </c>
      <c r="J19" s="15"/>
      <c r="K19" s="186" t="s">
        <v>497</v>
      </c>
      <c r="L19" s="191" t="s">
        <v>493</v>
      </c>
      <c r="M19" s="210"/>
    </row>
    <row r="20" spans="1:13" ht="46.5" x14ac:dyDescent="0.35">
      <c r="A20" s="33"/>
      <c r="B20" s="195" t="s">
        <v>377</v>
      </c>
      <c r="C20" s="184" t="s">
        <v>554</v>
      </c>
      <c r="D20" s="15">
        <v>22400</v>
      </c>
      <c r="E20" s="248">
        <v>30600</v>
      </c>
      <c r="F20" s="15">
        <v>0</v>
      </c>
      <c r="G20" s="236">
        <f>F20</f>
        <v>0</v>
      </c>
      <c r="H20" s="109">
        <f t="shared" si="1"/>
        <v>30600</v>
      </c>
      <c r="I20" s="107">
        <v>0.5</v>
      </c>
      <c r="J20" s="15"/>
      <c r="K20" s="186"/>
      <c r="L20" s="189" t="s">
        <v>566</v>
      </c>
      <c r="M20" s="210"/>
    </row>
    <row r="21" spans="1:13" ht="15.5" x14ac:dyDescent="0.35">
      <c r="A21" s="33"/>
      <c r="C21" s="83" t="s">
        <v>415</v>
      </c>
      <c r="D21" s="19">
        <f>SUM(D16:D20)</f>
        <v>105400</v>
      </c>
      <c r="E21" s="250">
        <f>SUM(E16:E20)</f>
        <v>115368</v>
      </c>
      <c r="F21" s="19">
        <f>SUM(F16:F20)</f>
        <v>78000</v>
      </c>
      <c r="G21" s="239">
        <f>G16+G17+G18+G19+G20</f>
        <v>78000</v>
      </c>
      <c r="H21" s="19">
        <f>SUM(H16:H20)</f>
        <v>193368</v>
      </c>
      <c r="I21" s="17">
        <f>(I16*H16)+(I17*H17)+(I20*H20)</f>
        <v>46434</v>
      </c>
      <c r="J21" s="17">
        <f>SUM(J16:J20)</f>
        <v>0</v>
      </c>
      <c r="K21" s="178"/>
      <c r="L21" s="96"/>
      <c r="M21" s="41"/>
    </row>
    <row r="22" spans="1:13" ht="15.5" x14ac:dyDescent="0.35">
      <c r="B22" s="9"/>
      <c r="C22" s="10"/>
      <c r="D22" s="8"/>
      <c r="E22" s="179"/>
      <c r="F22" s="8"/>
      <c r="G22" s="179"/>
      <c r="H22" s="8"/>
      <c r="I22" s="8"/>
      <c r="J22" s="8"/>
      <c r="K22" s="179"/>
      <c r="L22" s="8"/>
      <c r="M22" s="40"/>
    </row>
    <row r="23" spans="1:13" ht="51" customHeight="1" x14ac:dyDescent="0.35">
      <c r="B23" s="83" t="s">
        <v>378</v>
      </c>
      <c r="C23" s="289" t="s">
        <v>488</v>
      </c>
      <c r="D23" s="289"/>
      <c r="E23" s="289"/>
      <c r="F23" s="289"/>
      <c r="G23" s="289"/>
      <c r="H23" s="289"/>
      <c r="I23" s="289"/>
      <c r="J23" s="288"/>
      <c r="K23" s="288"/>
      <c r="L23" s="289"/>
      <c r="M23" s="14"/>
    </row>
    <row r="24" spans="1:13" ht="51" customHeight="1" x14ac:dyDescent="0.35">
      <c r="B24" s="81" t="s">
        <v>379</v>
      </c>
      <c r="C24" s="290" t="s">
        <v>505</v>
      </c>
      <c r="D24" s="290"/>
      <c r="E24" s="290"/>
      <c r="F24" s="290"/>
      <c r="G24" s="290"/>
      <c r="H24" s="290"/>
      <c r="I24" s="290"/>
      <c r="J24" s="291"/>
      <c r="K24" s="291"/>
      <c r="L24" s="290"/>
      <c r="M24" s="39"/>
    </row>
    <row r="25" spans="1:13" ht="77.5" x14ac:dyDescent="0.35">
      <c r="B25" s="82" t="s">
        <v>380</v>
      </c>
      <c r="C25" s="184" t="s">
        <v>506</v>
      </c>
      <c r="D25" s="15">
        <v>10000</v>
      </c>
      <c r="E25" s="227">
        <v>10000</v>
      </c>
      <c r="F25" s="15">
        <v>8000</v>
      </c>
      <c r="G25" s="236">
        <f>F25</f>
        <v>8000</v>
      </c>
      <c r="H25" s="109">
        <f>E25+G25</f>
        <v>18000</v>
      </c>
      <c r="I25" s="107">
        <v>0.5</v>
      </c>
      <c r="J25" s="15"/>
      <c r="K25" s="186" t="s">
        <v>532</v>
      </c>
      <c r="L25" s="185" t="s">
        <v>555</v>
      </c>
      <c r="M25" s="210">
        <v>5</v>
      </c>
    </row>
    <row r="26" spans="1:13" ht="77.5" x14ac:dyDescent="0.35">
      <c r="B26" s="82" t="s">
        <v>381</v>
      </c>
      <c r="C26" s="184" t="s">
        <v>507</v>
      </c>
      <c r="D26" s="15">
        <v>8000</v>
      </c>
      <c r="E26" s="248">
        <v>8352</v>
      </c>
      <c r="F26" s="16">
        <v>8000</v>
      </c>
      <c r="G26" s="236">
        <f t="shared" ref="G26" si="2">F26</f>
        <v>8000</v>
      </c>
      <c r="H26" s="109">
        <f t="shared" ref="H26:H28" si="3">E26+G26</f>
        <v>16352</v>
      </c>
      <c r="I26" s="107">
        <v>0.5</v>
      </c>
      <c r="J26" s="15"/>
      <c r="K26" s="186" t="s">
        <v>535</v>
      </c>
      <c r="L26" s="189" t="s">
        <v>534</v>
      </c>
      <c r="M26" s="210">
        <v>4</v>
      </c>
    </row>
    <row r="27" spans="1:13" ht="69" customHeight="1" x14ac:dyDescent="0.35">
      <c r="B27" s="82" t="s">
        <v>382</v>
      </c>
      <c r="C27" s="206" t="s">
        <v>508</v>
      </c>
      <c r="D27" s="15">
        <v>25000</v>
      </c>
      <c r="E27" s="248">
        <v>35000</v>
      </c>
      <c r="F27" s="16">
        <v>20000</v>
      </c>
      <c r="G27" s="264">
        <v>18000</v>
      </c>
      <c r="H27" s="109">
        <f t="shared" si="3"/>
        <v>53000</v>
      </c>
      <c r="I27" s="107">
        <v>0.5</v>
      </c>
      <c r="J27" s="15"/>
      <c r="K27" s="186" t="s">
        <v>537</v>
      </c>
      <c r="L27" s="189" t="s">
        <v>533</v>
      </c>
      <c r="M27" s="214">
        <v>6</v>
      </c>
    </row>
    <row r="28" spans="1:13" ht="77.5" x14ac:dyDescent="0.35">
      <c r="B28" s="82" t="s">
        <v>383</v>
      </c>
      <c r="C28" s="202" t="s">
        <v>509</v>
      </c>
      <c r="D28" s="200">
        <v>200000</v>
      </c>
      <c r="E28" s="248">
        <v>160010</v>
      </c>
      <c r="F28" s="200">
        <v>100000</v>
      </c>
      <c r="G28" s="264">
        <v>102000</v>
      </c>
      <c r="H28" s="109">
        <f t="shared" si="3"/>
        <v>262010</v>
      </c>
      <c r="I28" s="107">
        <v>0.5</v>
      </c>
      <c r="J28" s="15"/>
      <c r="K28" s="186" t="s">
        <v>536</v>
      </c>
      <c r="L28" s="189" t="s">
        <v>549</v>
      </c>
      <c r="M28" s="214">
        <v>6</v>
      </c>
    </row>
    <row r="29" spans="1:13" s="33" customFormat="1" ht="15.5" x14ac:dyDescent="0.35">
      <c r="A29" s="32"/>
      <c r="B29" s="32"/>
      <c r="C29" s="83" t="s">
        <v>415</v>
      </c>
      <c r="D29" s="17">
        <f>SUM(D25:D28)</f>
        <v>243000</v>
      </c>
      <c r="E29" s="251">
        <f>SUM(E25:E28)</f>
        <v>213362</v>
      </c>
      <c r="F29" s="17">
        <f>SUM(F25:F28)</f>
        <v>136000</v>
      </c>
      <c r="G29" s="238">
        <f>G25+G26+G27+G28</f>
        <v>136000</v>
      </c>
      <c r="H29" s="19">
        <f>SUM(H25:H28)</f>
        <v>349362</v>
      </c>
      <c r="I29" s="17">
        <f>(I25*H25)+(I26*H26)+(I27*H27)+(I28*H28)</f>
        <v>174681</v>
      </c>
      <c r="J29" s="17">
        <f>SUM(J25:J28)</f>
        <v>0</v>
      </c>
      <c r="K29" s="178"/>
      <c r="L29" s="96"/>
      <c r="M29" s="41"/>
    </row>
    <row r="30" spans="1:13" ht="51" customHeight="1" x14ac:dyDescent="0.35">
      <c r="B30" s="81" t="s">
        <v>384</v>
      </c>
      <c r="C30" s="290" t="s">
        <v>510</v>
      </c>
      <c r="D30" s="290"/>
      <c r="E30" s="290"/>
      <c r="F30" s="290"/>
      <c r="G30" s="290"/>
      <c r="H30" s="290"/>
      <c r="I30" s="290"/>
      <c r="J30" s="291"/>
      <c r="K30" s="291"/>
      <c r="L30" s="290"/>
      <c r="M30" s="39"/>
    </row>
    <row r="31" spans="1:13" ht="93" x14ac:dyDescent="0.35">
      <c r="B31" s="82" t="s">
        <v>385</v>
      </c>
      <c r="C31" s="203" t="s">
        <v>489</v>
      </c>
      <c r="D31" s="15">
        <v>4000</v>
      </c>
      <c r="E31" s="248">
        <v>5500</v>
      </c>
      <c r="F31" s="16">
        <v>4000</v>
      </c>
      <c r="G31" s="236">
        <v>4000</v>
      </c>
      <c r="H31" s="109">
        <f>E31+G31</f>
        <v>9500</v>
      </c>
      <c r="I31" s="107">
        <v>0.5</v>
      </c>
      <c r="J31" s="15"/>
      <c r="K31" s="186" t="s">
        <v>538</v>
      </c>
      <c r="L31" s="185" t="s">
        <v>539</v>
      </c>
      <c r="M31" s="211">
        <v>5</v>
      </c>
    </row>
    <row r="32" spans="1:13" ht="62" x14ac:dyDescent="0.35">
      <c r="B32" s="82" t="s">
        <v>386</v>
      </c>
      <c r="C32" s="203" t="s">
        <v>511</v>
      </c>
      <c r="D32" s="15">
        <v>5500</v>
      </c>
      <c r="E32" s="248">
        <v>9500</v>
      </c>
      <c r="F32" s="15">
        <v>4500</v>
      </c>
      <c r="G32" s="236">
        <v>4500</v>
      </c>
      <c r="H32" s="109">
        <f>E32+G32</f>
        <v>14000</v>
      </c>
      <c r="I32" s="107">
        <v>0.5</v>
      </c>
      <c r="J32" s="15"/>
      <c r="K32" s="186" t="s">
        <v>538</v>
      </c>
      <c r="L32" s="185" t="s">
        <v>498</v>
      </c>
      <c r="M32" s="215">
        <v>2</v>
      </c>
    </row>
    <row r="33" spans="2:13" ht="15.5" x14ac:dyDescent="0.35">
      <c r="C33" s="83" t="s">
        <v>415</v>
      </c>
      <c r="D33" s="19">
        <f>SUM(D31:D32)</f>
        <v>9500</v>
      </c>
      <c r="E33" s="250">
        <f>SUM(E31:E32)</f>
        <v>15000</v>
      </c>
      <c r="F33" s="19">
        <f>SUM(F31:F32)</f>
        <v>8500</v>
      </c>
      <c r="G33" s="239">
        <f>G31+G32</f>
        <v>8500</v>
      </c>
      <c r="H33" s="19">
        <f>SUM(H31:H32)</f>
        <v>23500</v>
      </c>
      <c r="I33" s="17">
        <f>(I31*H31)+(I32*H32)</f>
        <v>11750</v>
      </c>
      <c r="J33" s="17">
        <f>SUM(J31:J32)</f>
        <v>0</v>
      </c>
      <c r="K33" s="178"/>
      <c r="L33" s="96"/>
      <c r="M33" s="41"/>
    </row>
    <row r="34" spans="2:13" ht="15.75" customHeight="1" x14ac:dyDescent="0.35">
      <c r="B34" s="5"/>
      <c r="C34" s="9"/>
      <c r="D34" s="20"/>
      <c r="E34" s="145"/>
      <c r="F34" s="20"/>
      <c r="G34" s="145"/>
      <c r="H34" s="20"/>
      <c r="I34" s="20"/>
      <c r="J34" s="20"/>
      <c r="K34" s="145"/>
      <c r="L34" s="9"/>
      <c r="M34" s="3"/>
    </row>
    <row r="35" spans="2:13" ht="51" customHeight="1" x14ac:dyDescent="0.35">
      <c r="B35" s="83" t="s">
        <v>389</v>
      </c>
      <c r="C35" s="289" t="s">
        <v>512</v>
      </c>
      <c r="D35" s="289"/>
      <c r="E35" s="289"/>
      <c r="F35" s="289"/>
      <c r="G35" s="289"/>
      <c r="H35" s="289"/>
      <c r="I35" s="289"/>
      <c r="J35" s="288"/>
      <c r="K35" s="288"/>
      <c r="L35" s="289"/>
      <c r="M35" s="14"/>
    </row>
    <row r="36" spans="2:13" ht="51" customHeight="1" x14ac:dyDescent="0.35">
      <c r="B36" s="81" t="s">
        <v>390</v>
      </c>
      <c r="C36" s="290" t="s">
        <v>513</v>
      </c>
      <c r="D36" s="290"/>
      <c r="E36" s="290"/>
      <c r="F36" s="290"/>
      <c r="G36" s="290"/>
      <c r="H36" s="290"/>
      <c r="I36" s="290"/>
      <c r="J36" s="291"/>
      <c r="K36" s="291"/>
      <c r="L36" s="290"/>
      <c r="M36" s="39"/>
    </row>
    <row r="37" spans="2:13" ht="263.5" x14ac:dyDescent="0.35">
      <c r="B37" s="82" t="s">
        <v>391</v>
      </c>
      <c r="C37" s="184" t="s">
        <v>514</v>
      </c>
      <c r="D37" s="15">
        <v>10000</v>
      </c>
      <c r="E37" s="227">
        <v>10000</v>
      </c>
      <c r="F37" s="15">
        <v>30000</v>
      </c>
      <c r="G37" s="264">
        <v>32000</v>
      </c>
      <c r="H37" s="109">
        <f>E37+G37</f>
        <v>42000</v>
      </c>
      <c r="I37" s="107">
        <v>0.5</v>
      </c>
      <c r="J37" s="15"/>
      <c r="K37" s="186" t="s">
        <v>540</v>
      </c>
      <c r="L37" s="189" t="s">
        <v>556</v>
      </c>
      <c r="M37" s="216">
        <v>4</v>
      </c>
    </row>
    <row r="38" spans="2:13" ht="201.5" x14ac:dyDescent="0.35">
      <c r="B38" s="82" t="s">
        <v>392</v>
      </c>
      <c r="C38" s="184" t="s">
        <v>515</v>
      </c>
      <c r="D38" s="15">
        <v>5000</v>
      </c>
      <c r="E38" s="248">
        <v>5100</v>
      </c>
      <c r="F38" s="15">
        <v>35000</v>
      </c>
      <c r="G38" s="264">
        <v>33000</v>
      </c>
      <c r="H38" s="109">
        <f t="shared" ref="H38:H40" si="4">E38+G38</f>
        <v>38100</v>
      </c>
      <c r="I38" s="107">
        <v>0.5</v>
      </c>
      <c r="J38" s="15"/>
      <c r="K38" s="186" t="s">
        <v>499</v>
      </c>
      <c r="L38" s="189" t="s">
        <v>544</v>
      </c>
      <c r="M38" s="216">
        <v>5</v>
      </c>
    </row>
    <row r="39" spans="2:13" ht="62" x14ac:dyDescent="0.35">
      <c r="B39" s="82" t="s">
        <v>393</v>
      </c>
      <c r="C39" s="184" t="s">
        <v>516</v>
      </c>
      <c r="D39" s="15">
        <v>7000</v>
      </c>
      <c r="E39" s="248">
        <v>9270</v>
      </c>
      <c r="F39" s="15">
        <v>8000</v>
      </c>
      <c r="G39" s="236">
        <f>F39</f>
        <v>8000</v>
      </c>
      <c r="H39" s="109">
        <f t="shared" si="4"/>
        <v>17270</v>
      </c>
      <c r="I39" s="107">
        <v>0.9</v>
      </c>
      <c r="J39" s="15"/>
      <c r="K39" s="194">
        <v>0.75</v>
      </c>
      <c r="L39" s="189" t="s">
        <v>545</v>
      </c>
      <c r="M39" s="216">
        <v>4</v>
      </c>
    </row>
    <row r="40" spans="2:13" ht="77.5" x14ac:dyDescent="0.35">
      <c r="B40" s="195" t="s">
        <v>394</v>
      </c>
      <c r="C40" s="184" t="s">
        <v>557</v>
      </c>
      <c r="D40" s="15">
        <v>14300</v>
      </c>
      <c r="E40" s="248">
        <v>12300</v>
      </c>
      <c r="F40" s="16">
        <v>15000</v>
      </c>
      <c r="G40" s="252">
        <v>15000</v>
      </c>
      <c r="H40" s="109">
        <f t="shared" si="4"/>
        <v>27300</v>
      </c>
      <c r="I40" s="107">
        <v>0.6</v>
      </c>
      <c r="J40" s="15"/>
      <c r="K40" s="194"/>
      <c r="L40" s="189" t="s">
        <v>558</v>
      </c>
      <c r="M40" s="217">
        <v>5</v>
      </c>
    </row>
    <row r="41" spans="2:13" ht="15.5" x14ac:dyDescent="0.35">
      <c r="C41" s="83" t="s">
        <v>415</v>
      </c>
      <c r="D41" s="17">
        <f>SUM(D37:D40)</f>
        <v>36300</v>
      </c>
      <c r="E41" s="251">
        <f>SUM(E37:E40)</f>
        <v>36670</v>
      </c>
      <c r="F41" s="17">
        <f>SUM(F37:F40)</f>
        <v>88000</v>
      </c>
      <c r="G41" s="238">
        <f>G40+G39+G38+G37</f>
        <v>88000</v>
      </c>
      <c r="H41" s="19">
        <f>SUM(H37:H40)</f>
        <v>124670</v>
      </c>
      <c r="I41" s="17">
        <f>(I37*H37)+(I38*H38)+(I40*H40)</f>
        <v>56430</v>
      </c>
      <c r="J41" s="17">
        <f>SUM(J37:J40)</f>
        <v>0</v>
      </c>
      <c r="K41" s="178"/>
      <c r="L41" s="96"/>
      <c r="M41" s="41"/>
    </row>
    <row r="42" spans="2:13" ht="51" customHeight="1" x14ac:dyDescent="0.35">
      <c r="B42" s="81" t="s">
        <v>395</v>
      </c>
      <c r="C42" s="290" t="s">
        <v>517</v>
      </c>
      <c r="D42" s="290"/>
      <c r="E42" s="290"/>
      <c r="F42" s="290"/>
      <c r="G42" s="290"/>
      <c r="H42" s="290"/>
      <c r="I42" s="290"/>
      <c r="J42" s="291"/>
      <c r="K42" s="291"/>
      <c r="L42" s="290"/>
      <c r="M42" s="39"/>
    </row>
    <row r="43" spans="2:13" ht="93" x14ac:dyDescent="0.35">
      <c r="B43" s="82" t="s">
        <v>396</v>
      </c>
      <c r="C43" s="184" t="s">
        <v>518</v>
      </c>
      <c r="D43" s="15">
        <v>0</v>
      </c>
      <c r="E43" s="227"/>
      <c r="F43" s="15">
        <v>15000</v>
      </c>
      <c r="G43" s="252">
        <v>15000</v>
      </c>
      <c r="H43" s="109">
        <f>E43+G43</f>
        <v>15000</v>
      </c>
      <c r="I43" s="107">
        <v>0.5</v>
      </c>
      <c r="J43" s="15"/>
      <c r="K43" s="186" t="s">
        <v>541</v>
      </c>
      <c r="L43" s="185" t="s">
        <v>548</v>
      </c>
      <c r="M43" s="40"/>
    </row>
    <row r="44" spans="2:13" ht="93" x14ac:dyDescent="0.35">
      <c r="B44" s="82" t="s">
        <v>397</v>
      </c>
      <c r="C44" s="184" t="s">
        <v>519</v>
      </c>
      <c r="D44" s="15">
        <v>7000</v>
      </c>
      <c r="E44" s="227">
        <v>9500</v>
      </c>
      <c r="F44" s="16">
        <v>8976</v>
      </c>
      <c r="G44" s="252">
        <v>8976</v>
      </c>
      <c r="H44" s="109">
        <f t="shared" ref="H44:H46" si="5">E44+G44</f>
        <v>18476</v>
      </c>
      <c r="I44" s="107">
        <v>0.5</v>
      </c>
      <c r="J44" s="15"/>
      <c r="K44" s="187" t="s">
        <v>483</v>
      </c>
      <c r="L44" s="190" t="s">
        <v>543</v>
      </c>
      <c r="M44" s="218">
        <v>6</v>
      </c>
    </row>
    <row r="45" spans="2:13" ht="108.5" x14ac:dyDescent="0.35">
      <c r="B45" s="82" t="s">
        <v>398</v>
      </c>
      <c r="C45" s="203" t="s">
        <v>520</v>
      </c>
      <c r="D45" s="15">
        <v>2000</v>
      </c>
      <c r="E45" s="227">
        <v>2832</v>
      </c>
      <c r="F45" s="15">
        <v>23000</v>
      </c>
      <c r="G45" s="252">
        <v>23000</v>
      </c>
      <c r="H45" s="109">
        <f t="shared" si="5"/>
        <v>25832</v>
      </c>
      <c r="I45" s="107">
        <v>0.5</v>
      </c>
      <c r="J45" s="15"/>
      <c r="K45" s="186" t="s">
        <v>542</v>
      </c>
      <c r="L45" s="189" t="s">
        <v>546</v>
      </c>
      <c r="M45" s="218">
        <v>5</v>
      </c>
    </row>
    <row r="46" spans="2:13" ht="57.75" customHeight="1" x14ac:dyDescent="0.35">
      <c r="B46" s="195" t="s">
        <v>399</v>
      </c>
      <c r="C46" s="184" t="s">
        <v>560</v>
      </c>
      <c r="D46" s="15">
        <v>67200</v>
      </c>
      <c r="E46" s="227">
        <v>73217</v>
      </c>
      <c r="F46" s="15">
        <v>28800</v>
      </c>
      <c r="G46" s="252">
        <v>28800</v>
      </c>
      <c r="H46" s="109">
        <f t="shared" si="5"/>
        <v>102017</v>
      </c>
      <c r="I46" s="107">
        <v>0.7</v>
      </c>
      <c r="J46" s="15"/>
      <c r="K46" s="186" t="s">
        <v>542</v>
      </c>
      <c r="L46" s="189" t="s">
        <v>561</v>
      </c>
      <c r="M46" s="218">
        <v>6</v>
      </c>
    </row>
    <row r="47" spans="2:13" ht="15.5" x14ac:dyDescent="0.35">
      <c r="C47" s="83" t="s">
        <v>415</v>
      </c>
      <c r="D47" s="19">
        <f>SUM(D43:D46)</f>
        <v>76200</v>
      </c>
      <c r="E47" s="250">
        <f>SUM(E44:E46)</f>
        <v>85549</v>
      </c>
      <c r="F47" s="19">
        <f>SUM(F43:F46)</f>
        <v>75776</v>
      </c>
      <c r="G47" s="239">
        <f>G43+G44+G45+G46</f>
        <v>75776</v>
      </c>
      <c r="H47" s="19">
        <f>SUM(H43:H46)</f>
        <v>161325</v>
      </c>
      <c r="I47" s="17">
        <f>(I43*H43)+(I44*H44)+(I46*H46)</f>
        <v>88149.9</v>
      </c>
      <c r="J47" s="17">
        <f>SUM(J43:J46)</f>
        <v>0</v>
      </c>
      <c r="K47" s="178"/>
      <c r="L47" s="96"/>
      <c r="M47" s="41"/>
    </row>
    <row r="48" spans="2:13" ht="51" customHeight="1" x14ac:dyDescent="0.35">
      <c r="B48" s="130" t="s">
        <v>400</v>
      </c>
      <c r="C48" s="290" t="s">
        <v>521</v>
      </c>
      <c r="D48" s="290"/>
      <c r="E48" s="290"/>
      <c r="F48" s="290"/>
      <c r="G48" s="290"/>
      <c r="H48" s="290"/>
      <c r="I48" s="290"/>
      <c r="J48" s="291"/>
      <c r="K48" s="291"/>
      <c r="L48" s="290"/>
      <c r="M48" s="39"/>
    </row>
    <row r="49" spans="2:13" ht="108.5" x14ac:dyDescent="0.35">
      <c r="B49" s="82" t="s">
        <v>401</v>
      </c>
      <c r="C49" s="184" t="s">
        <v>522</v>
      </c>
      <c r="D49" s="15">
        <v>5000</v>
      </c>
      <c r="E49" s="227">
        <v>5000</v>
      </c>
      <c r="F49" s="16">
        <v>16000</v>
      </c>
      <c r="G49" s="247">
        <v>16000</v>
      </c>
      <c r="H49" s="109">
        <f>E49+G49</f>
        <v>21000</v>
      </c>
      <c r="I49" s="107">
        <v>0.4</v>
      </c>
      <c r="J49" s="15"/>
      <c r="K49" s="177"/>
      <c r="L49" s="185" t="s">
        <v>562</v>
      </c>
      <c r="M49" s="219">
        <v>5</v>
      </c>
    </row>
    <row r="50" spans="2:13" ht="108.5" x14ac:dyDescent="0.35">
      <c r="B50" s="82" t="s">
        <v>402</v>
      </c>
      <c r="C50" s="184" t="s">
        <v>523</v>
      </c>
      <c r="D50" s="16">
        <v>9000</v>
      </c>
      <c r="E50" s="227">
        <v>9000</v>
      </c>
      <c r="F50" s="16">
        <v>6000</v>
      </c>
      <c r="G50" s="247">
        <v>6000</v>
      </c>
      <c r="H50" s="109">
        <f>E50+G50</f>
        <v>15000</v>
      </c>
      <c r="I50" s="107">
        <v>1</v>
      </c>
      <c r="J50" s="15"/>
      <c r="K50" s="186" t="s">
        <v>547</v>
      </c>
      <c r="L50" s="185" t="s">
        <v>565</v>
      </c>
      <c r="M50" s="220">
        <v>4</v>
      </c>
    </row>
    <row r="51" spans="2:13" ht="15.5" x14ac:dyDescent="0.35">
      <c r="C51" s="83" t="s">
        <v>415</v>
      </c>
      <c r="D51" s="19">
        <f>SUM(D49:D50)</f>
        <v>14000</v>
      </c>
      <c r="E51" s="250">
        <f>SUM(E49:E50)</f>
        <v>14000</v>
      </c>
      <c r="F51" s="19">
        <f>SUM(F49:F50)</f>
        <v>22000</v>
      </c>
      <c r="G51" s="239">
        <f>G49+G50</f>
        <v>22000</v>
      </c>
      <c r="H51" s="19">
        <f>SUM(H49:H50)</f>
        <v>36000</v>
      </c>
      <c r="I51" s="17">
        <f>(I49*H49)+(I50*H50)</f>
        <v>23400</v>
      </c>
      <c r="J51" s="17">
        <f>SUM(J49:J50)</f>
        <v>0</v>
      </c>
      <c r="K51" s="178"/>
      <c r="L51" s="96"/>
      <c r="M51" s="41"/>
    </row>
    <row r="52" spans="2:13" ht="15.75" customHeight="1" x14ac:dyDescent="0.35">
      <c r="B52" s="5"/>
      <c r="C52" s="9"/>
      <c r="D52" s="20"/>
      <c r="E52" s="145"/>
      <c r="F52" s="20"/>
      <c r="G52" s="145"/>
      <c r="H52" s="20"/>
      <c r="I52" s="20"/>
      <c r="J52" s="20"/>
      <c r="K52" s="145"/>
      <c r="L52" s="55"/>
      <c r="M52" s="3"/>
    </row>
    <row r="53" spans="2:13" ht="15.75" customHeight="1" x14ac:dyDescent="0.35">
      <c r="B53" s="5"/>
      <c r="C53" s="9"/>
      <c r="D53" s="20"/>
      <c r="E53" s="145"/>
      <c r="F53" s="20"/>
      <c r="G53" s="145"/>
      <c r="H53" s="20"/>
      <c r="I53" s="20"/>
      <c r="J53" s="20"/>
      <c r="K53" s="145"/>
      <c r="L53" s="9"/>
      <c r="M53" s="3"/>
    </row>
    <row r="54" spans="2:13" ht="15.75" customHeight="1" x14ac:dyDescent="0.35">
      <c r="B54" s="5"/>
      <c r="C54" s="9"/>
      <c r="D54" s="20"/>
      <c r="E54" s="145"/>
      <c r="F54" s="20"/>
      <c r="G54" s="145"/>
      <c r="H54" s="20"/>
      <c r="I54" s="20"/>
      <c r="J54" s="20"/>
      <c r="K54" s="145"/>
      <c r="L54" s="9"/>
      <c r="M54" s="3"/>
    </row>
    <row r="55" spans="2:13" ht="96.75" customHeight="1" x14ac:dyDescent="0.35">
      <c r="B55" s="83" t="s">
        <v>408</v>
      </c>
      <c r="C55" s="13"/>
      <c r="D55" s="26">
        <v>113000</v>
      </c>
      <c r="E55" s="249">
        <v>105694</v>
      </c>
      <c r="F55" s="26">
        <v>110000</v>
      </c>
      <c r="G55" s="253">
        <v>110000</v>
      </c>
      <c r="H55" s="97">
        <f>E55+G55</f>
        <v>215694</v>
      </c>
      <c r="I55" s="108"/>
      <c r="J55" s="26"/>
      <c r="K55" s="180"/>
      <c r="L55" s="101"/>
      <c r="M55" s="221">
        <v>1</v>
      </c>
    </row>
    <row r="56" spans="2:13" ht="69.75" customHeight="1" x14ac:dyDescent="0.35">
      <c r="B56" s="83" t="s">
        <v>409</v>
      </c>
      <c r="C56" s="13"/>
      <c r="D56" s="26">
        <v>0</v>
      </c>
      <c r="E56" s="229"/>
      <c r="F56" s="199">
        <v>20892.22</v>
      </c>
      <c r="G56" s="253">
        <v>20892.22</v>
      </c>
      <c r="H56" s="97">
        <f t="shared" ref="H56:H58" si="6">E56+G56</f>
        <v>20892.22</v>
      </c>
      <c r="I56" s="108"/>
      <c r="J56" s="26"/>
      <c r="K56" s="180"/>
      <c r="L56" s="101"/>
      <c r="M56" s="41"/>
    </row>
    <row r="57" spans="2:13" ht="57" customHeight="1" x14ac:dyDescent="0.35">
      <c r="B57" s="83" t="s">
        <v>410</v>
      </c>
      <c r="C57" s="102"/>
      <c r="D57" s="26">
        <v>46000</v>
      </c>
      <c r="E57" s="249">
        <v>62161</v>
      </c>
      <c r="F57" s="26">
        <v>0</v>
      </c>
      <c r="G57" s="240">
        <v>0</v>
      </c>
      <c r="H57" s="97">
        <f t="shared" si="6"/>
        <v>62161</v>
      </c>
      <c r="I57" s="108">
        <v>0.6</v>
      </c>
      <c r="J57" s="26"/>
      <c r="K57" s="180"/>
      <c r="L57" s="101"/>
      <c r="M57" s="221">
        <v>5</v>
      </c>
    </row>
    <row r="58" spans="2:13" ht="65.25" customHeight="1" x14ac:dyDescent="0.35">
      <c r="B58" s="103" t="s">
        <v>411</v>
      </c>
      <c r="C58" s="13"/>
      <c r="D58" s="26">
        <v>4700.93</v>
      </c>
      <c r="E58" s="229">
        <v>4700</v>
      </c>
      <c r="F58" s="26">
        <v>20000</v>
      </c>
      <c r="G58" s="240">
        <v>20000</v>
      </c>
      <c r="H58" s="97">
        <f t="shared" si="6"/>
        <v>24700</v>
      </c>
      <c r="I58" s="108">
        <v>0.6</v>
      </c>
      <c r="J58" s="26"/>
      <c r="K58" s="180"/>
      <c r="L58" s="101"/>
      <c r="M58" s="221">
        <v>5</v>
      </c>
    </row>
    <row r="59" spans="2:13" ht="38.25" customHeight="1" x14ac:dyDescent="0.35">
      <c r="B59" s="5"/>
      <c r="C59" s="104" t="s">
        <v>416</v>
      </c>
      <c r="D59" s="110">
        <f>SUM(D55:D58)</f>
        <v>163700.93</v>
      </c>
      <c r="E59" s="230">
        <f>SUM(E55:E58)</f>
        <v>172555</v>
      </c>
      <c r="F59" s="110">
        <f>SUM(F55:F58)</f>
        <v>150892.22</v>
      </c>
      <c r="G59" s="241">
        <f>G55+G56+G57+G58</f>
        <v>150892.22</v>
      </c>
      <c r="H59" s="110">
        <f>SUM(H55:H58)</f>
        <v>323447.21999999997</v>
      </c>
      <c r="I59" s="17">
        <f>(I55*H55)+(I56*H56)+(I57*H57)+(I58*H58)</f>
        <v>52116.6</v>
      </c>
      <c r="J59" s="17">
        <f>SUM(J55:J58)</f>
        <v>0</v>
      </c>
      <c r="K59" s="178"/>
      <c r="L59" s="13"/>
      <c r="M59" s="11"/>
    </row>
    <row r="60" spans="2:13" ht="15.75" customHeight="1" x14ac:dyDescent="0.35">
      <c r="B60" s="5"/>
      <c r="C60" s="9"/>
      <c r="D60" s="20"/>
      <c r="E60" s="145"/>
      <c r="F60" s="20"/>
      <c r="G60" s="145"/>
      <c r="H60" s="20"/>
      <c r="I60" s="20"/>
      <c r="J60" s="20"/>
      <c r="K60" s="145"/>
      <c r="L60" s="9"/>
      <c r="M60" s="11"/>
    </row>
    <row r="61" spans="2:13" ht="15.75" customHeight="1" x14ac:dyDescent="0.35">
      <c r="B61" s="5"/>
      <c r="C61" s="9"/>
      <c r="D61" s="20"/>
      <c r="E61" s="145"/>
      <c r="F61" s="20"/>
      <c r="G61" s="145"/>
      <c r="H61" s="20"/>
      <c r="I61" s="20"/>
      <c r="J61" s="20"/>
      <c r="K61" s="145"/>
      <c r="L61" s="9"/>
      <c r="M61" s="11"/>
    </row>
    <row r="62" spans="2:13" ht="15.75" customHeight="1" x14ac:dyDescent="0.35">
      <c r="B62" s="5"/>
      <c r="C62" s="9"/>
      <c r="D62" s="20"/>
      <c r="E62" s="145"/>
      <c r="F62" s="20"/>
      <c r="G62" s="145"/>
      <c r="H62" s="20"/>
      <c r="I62" s="20"/>
      <c r="J62" s="20"/>
      <c r="K62" s="145"/>
      <c r="L62" s="9"/>
      <c r="M62" s="11"/>
    </row>
    <row r="63" spans="2:13" ht="15.75" customHeight="1" x14ac:dyDescent="0.35">
      <c r="B63" s="5"/>
      <c r="C63" s="9"/>
      <c r="D63" s="20"/>
      <c r="E63" s="145"/>
      <c r="F63" s="20"/>
      <c r="G63" s="145"/>
      <c r="H63" s="20"/>
      <c r="I63" s="20"/>
      <c r="J63" s="20"/>
      <c r="K63" s="145"/>
      <c r="L63" s="9"/>
      <c r="M63" s="11"/>
    </row>
    <row r="64" spans="2:13" ht="15.75" customHeight="1" x14ac:dyDescent="0.35">
      <c r="B64" s="5"/>
      <c r="C64" s="9"/>
      <c r="D64" s="20"/>
      <c r="E64" s="145"/>
      <c r="F64" s="20"/>
      <c r="G64" s="145"/>
      <c r="H64" s="20"/>
      <c r="I64" s="20"/>
      <c r="J64" s="20"/>
      <c r="K64" s="145"/>
      <c r="L64" s="9"/>
      <c r="M64" s="11"/>
    </row>
    <row r="65" spans="2:13" ht="15.75" customHeight="1" x14ac:dyDescent="0.35">
      <c r="B65" s="5"/>
      <c r="C65" s="9"/>
      <c r="D65" s="20"/>
      <c r="E65" s="145"/>
      <c r="F65" s="20"/>
      <c r="G65" s="145"/>
      <c r="H65" s="20"/>
      <c r="I65" s="20"/>
      <c r="J65" s="20"/>
      <c r="K65" s="145"/>
      <c r="L65" s="9"/>
      <c r="M65" s="11"/>
    </row>
    <row r="66" spans="2:13" ht="15.75" customHeight="1" thickBot="1" x14ac:dyDescent="0.4">
      <c r="B66" s="5"/>
      <c r="C66" s="9"/>
      <c r="D66" s="20"/>
      <c r="E66" s="145"/>
      <c r="F66" s="20"/>
      <c r="G66" s="145"/>
      <c r="H66" s="20"/>
      <c r="I66" s="20"/>
      <c r="J66" s="20"/>
      <c r="K66" s="145"/>
      <c r="L66" s="9"/>
      <c r="M66" s="11"/>
    </row>
    <row r="67" spans="2:13" ht="15.5" x14ac:dyDescent="0.35">
      <c r="B67" s="5"/>
      <c r="C67" s="284" t="s">
        <v>425</v>
      </c>
      <c r="D67" s="285"/>
      <c r="E67" s="285"/>
      <c r="F67" s="285"/>
      <c r="G67" s="285"/>
      <c r="H67" s="286"/>
      <c r="I67" s="11"/>
      <c r="J67" s="144"/>
      <c r="K67" s="181"/>
      <c r="L67" s="11"/>
    </row>
    <row r="68" spans="2:13" ht="54.75" customHeight="1" x14ac:dyDescent="0.35">
      <c r="B68" s="5"/>
      <c r="C68" s="165"/>
      <c r="D68" s="173" t="str">
        <f>D5</f>
        <v>OIM 1 (830000 USD)</v>
      </c>
      <c r="E68" s="231"/>
      <c r="F68" s="173" t="str">
        <f>F5</f>
        <v>UNESCO 2 (670000 USD)</v>
      </c>
      <c r="G68" s="242"/>
      <c r="H68" s="166" t="s">
        <v>11</v>
      </c>
      <c r="I68" s="9"/>
      <c r="J68" s="20"/>
      <c r="K68" s="145"/>
      <c r="L68" s="11"/>
    </row>
    <row r="69" spans="2:13" ht="41.25" customHeight="1" x14ac:dyDescent="0.35">
      <c r="B69" s="12"/>
      <c r="C69" s="98" t="s">
        <v>417</v>
      </c>
      <c r="D69" s="84">
        <f>SUM(D14,D21,D29,D33,D41,D47,D51,D55,D56,D57,D58)</f>
        <v>775700.93</v>
      </c>
      <c r="E69" s="232">
        <f>E59+E51+E47+E41+E33+E29+E21+E14</f>
        <v>775700</v>
      </c>
      <c r="F69" s="84">
        <f>SUM(F14,F21,F29,F33,F41,F47,F51,F55,F56,F57,F58)</f>
        <v>626168.22</v>
      </c>
      <c r="G69" s="243">
        <f>G59+G51+G47+G41+G33+G29+G21+G14</f>
        <v>626168.22</v>
      </c>
      <c r="H69" s="99">
        <f>E69+G69</f>
        <v>1401868.22</v>
      </c>
      <c r="I69" s="9"/>
      <c r="J69" s="20"/>
      <c r="K69" s="145"/>
      <c r="L69" s="12"/>
    </row>
    <row r="70" spans="2:13" ht="51.75" customHeight="1" x14ac:dyDescent="0.35">
      <c r="B70" s="4"/>
      <c r="C70" s="155" t="s">
        <v>418</v>
      </c>
      <c r="D70" s="84">
        <f>D69*0.07</f>
        <v>54299.065100000007</v>
      </c>
      <c r="E70" s="232">
        <f>E69*0.07</f>
        <v>54299.000000000007</v>
      </c>
      <c r="F70" s="84">
        <f>F69*0.07</f>
        <v>43831.775399999999</v>
      </c>
      <c r="G70" s="243">
        <f>G69*0.07</f>
        <v>43831.775399999999</v>
      </c>
      <c r="H70" s="99">
        <f>E70+G70</f>
        <v>98130.775400000013</v>
      </c>
      <c r="I70" s="4"/>
      <c r="J70" s="145"/>
      <c r="K70" s="145"/>
      <c r="L70" s="1"/>
    </row>
    <row r="71" spans="2:13" ht="51.75" customHeight="1" thickBot="1" x14ac:dyDescent="0.4">
      <c r="B71" s="4"/>
      <c r="C71" s="7" t="s">
        <v>11</v>
      </c>
      <c r="D71" s="87">
        <f>SUM(D69:D70)</f>
        <v>829999.99510000006</v>
      </c>
      <c r="E71" s="233">
        <f>SUM(E69:E70)</f>
        <v>829999</v>
      </c>
      <c r="F71" s="87">
        <f>SUM(F69:F70)</f>
        <v>669999.99540000001</v>
      </c>
      <c r="G71" s="254">
        <f>SUM(G69:G70)</f>
        <v>669999.99540000001</v>
      </c>
      <c r="H71" s="100">
        <f>SUM(H69:H70)</f>
        <v>1499998.9953999999</v>
      </c>
      <c r="I71" s="4"/>
      <c r="J71" s="145"/>
      <c r="K71" s="145"/>
      <c r="L71" s="1"/>
    </row>
    <row r="72" spans="2:13" ht="42" customHeight="1" x14ac:dyDescent="0.35">
      <c r="B72" s="4"/>
      <c r="F72" s="33"/>
      <c r="L72" s="3"/>
      <c r="M72" s="1"/>
    </row>
    <row r="73" spans="2:13" s="33" customFormat="1" ht="29.25" customHeight="1" thickBot="1" x14ac:dyDescent="0.4">
      <c r="B73" s="9"/>
      <c r="C73" s="5"/>
      <c r="D73" s="28"/>
      <c r="E73" s="6"/>
      <c r="F73" s="28"/>
      <c r="G73" s="6"/>
      <c r="H73" s="28"/>
      <c r="I73" s="28"/>
      <c r="J73" s="147"/>
      <c r="K73" s="151"/>
      <c r="L73" s="11"/>
      <c r="M73" s="12"/>
    </row>
    <row r="74" spans="2:13" ht="23.25" customHeight="1" x14ac:dyDescent="0.35">
      <c r="B74" s="1"/>
      <c r="C74" s="277" t="s">
        <v>419</v>
      </c>
      <c r="D74" s="278"/>
      <c r="E74" s="278"/>
      <c r="F74" s="278"/>
      <c r="G74" s="278"/>
      <c r="H74" s="278"/>
      <c r="I74" s="279"/>
      <c r="J74" s="148"/>
      <c r="K74" s="41"/>
      <c r="L74" s="1"/>
    </row>
    <row r="75" spans="2:13" ht="51.75" customHeight="1" x14ac:dyDescent="0.35">
      <c r="B75" s="1"/>
      <c r="C75" s="24"/>
      <c r="D75" s="173" t="str">
        <f>D5</f>
        <v>OIM 1 (830000 USD)</v>
      </c>
      <c r="E75" s="231"/>
      <c r="F75" s="173" t="str">
        <f>F5</f>
        <v>UNESCO 2 (670000 USD)</v>
      </c>
      <c r="G75" s="242"/>
      <c r="H75" s="167" t="s">
        <v>11</v>
      </c>
      <c r="I75" s="168" t="s">
        <v>9</v>
      </c>
      <c r="J75" s="148"/>
      <c r="K75" s="41"/>
      <c r="L75" s="1"/>
    </row>
    <row r="76" spans="2:13" ht="55.5" customHeight="1" x14ac:dyDescent="0.35">
      <c r="B76" s="1"/>
      <c r="C76" s="23" t="s">
        <v>420</v>
      </c>
      <c r="D76" s="85">
        <f>$D$71*I76</f>
        <v>580999.99656999996</v>
      </c>
      <c r="E76" s="234"/>
      <c r="F76" s="86">
        <f>$F$71*I76</f>
        <v>468999.99677999999</v>
      </c>
      <c r="G76" s="245"/>
      <c r="H76" s="86">
        <f>SUM(D76:G76)</f>
        <v>1049999.9933499999</v>
      </c>
      <c r="I76" s="115">
        <v>0.7</v>
      </c>
      <c r="J76" s="144"/>
      <c r="K76" s="181"/>
      <c r="L76" s="1"/>
    </row>
    <row r="77" spans="2:13" ht="57.75" customHeight="1" x14ac:dyDescent="0.35">
      <c r="B77" s="276"/>
      <c r="C77" s="105" t="s">
        <v>421</v>
      </c>
      <c r="D77" s="85">
        <f>$D$71*I77</f>
        <v>248999.99853000001</v>
      </c>
      <c r="E77" s="234"/>
      <c r="F77" s="86">
        <f>$F$71*I77</f>
        <v>200999.99862</v>
      </c>
      <c r="G77" s="245"/>
      <c r="H77" s="106">
        <f>SUM(D77:G77)</f>
        <v>449999.99715000001</v>
      </c>
      <c r="I77" s="116">
        <v>0.3</v>
      </c>
      <c r="J77" s="144"/>
      <c r="K77" s="181"/>
    </row>
    <row r="78" spans="2:13" ht="57.75" customHeight="1" x14ac:dyDescent="0.35">
      <c r="B78" s="276"/>
      <c r="C78" s="105" t="s">
        <v>422</v>
      </c>
      <c r="D78" s="85">
        <f>$D$71*I78</f>
        <v>0</v>
      </c>
      <c r="E78" s="234"/>
      <c r="F78" s="86">
        <f>$F$71*I78</f>
        <v>0</v>
      </c>
      <c r="G78" s="245"/>
      <c r="H78" s="106">
        <f>SUM(D78:G78)</f>
        <v>0</v>
      </c>
      <c r="I78" s="117">
        <v>0</v>
      </c>
      <c r="J78" s="149"/>
      <c r="K78" s="182"/>
    </row>
    <row r="79" spans="2:13" ht="38.25" customHeight="1" thickBot="1" x14ac:dyDescent="0.4">
      <c r="B79" s="276"/>
      <c r="C79" s="7" t="s">
        <v>11</v>
      </c>
      <c r="D79" s="87">
        <f>SUM(D76:D78)</f>
        <v>829999.99509999994</v>
      </c>
      <c r="E79" s="233"/>
      <c r="F79" s="87">
        <f>SUM(F76:F78)</f>
        <v>669999.99540000001</v>
      </c>
      <c r="G79" s="244"/>
      <c r="H79" s="87">
        <f>SUM(H76:H78)</f>
        <v>1499999.9904999998</v>
      </c>
      <c r="I79" s="88">
        <f>SUM(I76:I78)</f>
        <v>1</v>
      </c>
      <c r="J79" s="150"/>
      <c r="K79" s="39"/>
    </row>
    <row r="80" spans="2:13" ht="21.75" customHeight="1" thickBot="1" x14ac:dyDescent="0.4">
      <c r="B80" s="276"/>
      <c r="C80" s="2"/>
      <c r="D80" s="6"/>
      <c r="E80" s="6"/>
      <c r="F80" s="6"/>
      <c r="G80" s="6"/>
      <c r="H80" s="6"/>
      <c r="I80" s="6"/>
      <c r="J80" s="151"/>
      <c r="K80" s="151"/>
    </row>
    <row r="81" spans="2:13" ht="49.5" customHeight="1" x14ac:dyDescent="0.35">
      <c r="B81" s="276"/>
      <c r="C81" s="89" t="s">
        <v>474</v>
      </c>
      <c r="D81" s="90">
        <f>SUM(I14,I21,I29,I33,I41,I47,I51,I59)*1.07</f>
        <v>540760.88</v>
      </c>
      <c r="E81" s="6"/>
      <c r="F81" s="28"/>
      <c r="G81" s="6"/>
      <c r="H81" s="28"/>
      <c r="I81" s="156" t="s">
        <v>476</v>
      </c>
      <c r="J81" s="157">
        <f>SUM(J59,J51,J47,J41,J33,J29,J21,J14)</f>
        <v>0</v>
      </c>
      <c r="K81" s="171"/>
    </row>
    <row r="82" spans="2:13" ht="28.5" customHeight="1" thickBot="1" x14ac:dyDescent="0.4">
      <c r="B82" s="276"/>
      <c r="C82" s="91" t="s">
        <v>423</v>
      </c>
      <c r="D82" s="143">
        <f>D81/H71</f>
        <v>0.36050749477721955</v>
      </c>
      <c r="E82" s="258"/>
      <c r="F82" s="35"/>
      <c r="G82" s="262"/>
      <c r="H82" s="35"/>
      <c r="I82" s="158" t="s">
        <v>477</v>
      </c>
      <c r="J82" s="159">
        <f>J81/H69</f>
        <v>0</v>
      </c>
      <c r="K82" s="172"/>
    </row>
    <row r="83" spans="2:13" ht="28.5" customHeight="1" x14ac:dyDescent="0.35">
      <c r="B83" s="276"/>
      <c r="C83" s="282"/>
      <c r="D83" s="283"/>
      <c r="E83" s="259"/>
      <c r="F83" s="36"/>
      <c r="G83" s="259"/>
      <c r="H83" s="36"/>
    </row>
    <row r="84" spans="2:13" ht="28.5" customHeight="1" x14ac:dyDescent="0.35">
      <c r="B84" s="276"/>
      <c r="C84" s="91" t="s">
        <v>475</v>
      </c>
      <c r="D84" s="92">
        <f>SUM(D57:G58)*1.07</f>
        <v>168591.26509999999</v>
      </c>
      <c r="E84" s="260"/>
      <c r="F84" s="37"/>
      <c r="G84" s="263"/>
      <c r="H84" s="37"/>
    </row>
    <row r="85" spans="2:13" ht="23.25" customHeight="1" x14ac:dyDescent="0.35">
      <c r="B85" s="276"/>
      <c r="C85" s="91" t="s">
        <v>424</v>
      </c>
      <c r="D85" s="143">
        <f>D84/H71</f>
        <v>0.11239425200751038</v>
      </c>
      <c r="E85" s="258"/>
      <c r="F85" s="37"/>
      <c r="G85" s="263"/>
      <c r="H85" s="37"/>
    </row>
    <row r="86" spans="2:13" ht="66.75" customHeight="1" thickBot="1" x14ac:dyDescent="0.4">
      <c r="B86" s="276"/>
      <c r="C86" s="280" t="s">
        <v>465</v>
      </c>
      <c r="D86" s="281"/>
      <c r="E86" s="261"/>
      <c r="F86" s="29"/>
      <c r="G86" s="261"/>
      <c r="H86" s="29"/>
      <c r="J86" s="152"/>
    </row>
    <row r="87" spans="2:13" ht="55.5" customHeight="1" x14ac:dyDescent="0.35">
      <c r="B87" s="276"/>
      <c r="M87" s="33"/>
    </row>
    <row r="88" spans="2:13" ht="42.75" customHeight="1" x14ac:dyDescent="0.35">
      <c r="B88" s="276"/>
    </row>
    <row r="89" spans="2:13" ht="21.75" customHeight="1" x14ac:dyDescent="0.35">
      <c r="B89" s="276"/>
    </row>
    <row r="90" spans="2:13" ht="21.75" customHeight="1" x14ac:dyDescent="0.35">
      <c r="B90" s="276"/>
    </row>
    <row r="91" spans="2:13" ht="23.25" customHeight="1" x14ac:dyDescent="0.35">
      <c r="B91" s="276"/>
    </row>
    <row r="92" spans="2:13" ht="23.25" customHeight="1" x14ac:dyDescent="0.35"/>
    <row r="93" spans="2:13" ht="21.75" customHeight="1" x14ac:dyDescent="0.35"/>
    <row r="94" spans="2:13" ht="16.5" customHeight="1" x14ac:dyDescent="0.35"/>
    <row r="95" spans="2:13" ht="29.25" customHeight="1" x14ac:dyDescent="0.35"/>
    <row r="96" spans="2:13" ht="24.75" customHeight="1" x14ac:dyDescent="0.35"/>
    <row r="97" ht="33" customHeight="1" x14ac:dyDescent="0.35"/>
    <row r="99" ht="15" customHeight="1" x14ac:dyDescent="0.35"/>
    <row r="100" ht="25.5" customHeight="1" x14ac:dyDescent="0.35"/>
    <row r="151" spans="1:1" x14ac:dyDescent="0.35">
      <c r="A151" s="32" t="s">
        <v>472</v>
      </c>
    </row>
  </sheetData>
  <sheetProtection formatCells="0" formatColumns="0" formatRows="0"/>
  <mergeCells count="17">
    <mergeCell ref="C30:L30"/>
    <mergeCell ref="C35:L35"/>
    <mergeCell ref="C36:L36"/>
    <mergeCell ref="C42:L42"/>
    <mergeCell ref="C48:L48"/>
    <mergeCell ref="C6:L6"/>
    <mergeCell ref="C23:L23"/>
    <mergeCell ref="C24:L24"/>
    <mergeCell ref="B2:F2"/>
    <mergeCell ref="B3:I3"/>
    <mergeCell ref="C15:L15"/>
    <mergeCell ref="C7:L7"/>
    <mergeCell ref="B77:B91"/>
    <mergeCell ref="C74:I74"/>
    <mergeCell ref="C86:D86"/>
    <mergeCell ref="C83:D83"/>
    <mergeCell ref="C67:H67"/>
  </mergeCells>
  <phoneticPr fontId="24" type="noConversion"/>
  <conditionalFormatting sqref="D82:E82">
    <cfRule type="cellIs" dxfId="6" priority="46" operator="lessThan">
      <formula>0.15</formula>
    </cfRule>
  </conditionalFormatting>
  <conditionalFormatting sqref="D85:E85">
    <cfRule type="cellIs" dxfId="5" priority="44" operator="lessThan">
      <formula>0.05</formula>
    </cfRule>
  </conditionalFormatting>
  <conditionalFormatting sqref="I79:K79">
    <cfRule type="cellIs" dxfId="4" priority="1" operator="greaterThan">
      <formula>1</formula>
    </cfRule>
  </conditionalFormatting>
  <dataValidations xWindow="431" yWindow="475" count="6">
    <dataValidation allowBlank="1" showInputMessage="1" showErrorMessage="1" prompt="Insert *text* description of Output here" sqref="C48 C15 C24 C30 C36 C42 C7" xr:uid="{31AC9CA6-D499-4711-A99F-BECD0A64F3A8}"/>
    <dataValidation allowBlank="1" showInputMessage="1" showErrorMessage="1" prompt="Insert *text* description of Activity here" sqref="C8 C16 C25 C31 C37 C43 C49" xr:uid="{E7A390F5-03DD-4A67-B842-17326B4F2DA4}"/>
    <dataValidation allowBlank="1" showErrorMessage="1" prompt="% Towards Gender Equality and Women's Empowerment Must be Higher than 15%_x000a_" sqref="D82:E82 D84:H84" xr:uid="{8C6643DA-1D03-44FB-AC1F-C4CB706ED3AA}"/>
    <dataValidation allowBlank="1" showInputMessage="1" showErrorMessage="1" prompt="% Towards Gender Equality and Women's Empowerment Must be Higher than 15%_x000a_" sqref="H82" xr:uid="{E72508C7-C8DD-46A5-878C-E4FA07CAB6AF}"/>
    <dataValidation allowBlank="1" showInputMessage="1" showErrorMessage="1" prompt="M&amp;E Budget Cannot be Less than 5%_x000a_" sqref="F85:H85" xr:uid="{53928C0A-D548-4B6B-97FC-07D38B0E5FA7}"/>
    <dataValidation allowBlank="1" showInputMessage="1" showErrorMessage="1" prompt="Insert *text* description of Outcome here" sqref="C35:L35 C23:L23 C6:L6" xr:uid="{89ACADD6-F982-42D9-AC8D-CCF9750605B2}"/>
  </dataValidations>
  <pageMargins left="0.7" right="0.7" top="0.75" bottom="0.75" header="0.3" footer="0.3"/>
  <pageSetup scale="74" orientation="landscape" r:id="rId1"/>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J244"/>
  <sheetViews>
    <sheetView showGridLines="0" showZeros="0" tabSelected="1" topLeftCell="C1" zoomScale="62" zoomScaleNormal="50" workbookViewId="0">
      <pane ySplit="4" topLeftCell="A5" activePane="bottomLeft" state="frozen"/>
      <selection pane="bottomLeft" activeCell="I198" sqref="I198:I207"/>
    </sheetView>
  </sheetViews>
  <sheetFormatPr baseColWidth="10" defaultColWidth="9.1796875" defaultRowHeight="15.5" x14ac:dyDescent="0.35"/>
  <cols>
    <col min="1" max="1" width="4.453125" style="44" customWidth="1"/>
    <col min="2" max="2" width="3.453125" style="44" customWidth="1"/>
    <col min="3" max="3" width="51.453125" style="44" customWidth="1"/>
    <col min="4" max="4" width="34.453125" style="334" customWidth="1"/>
    <col min="5" max="5" width="34.453125" style="45" customWidth="1"/>
    <col min="6" max="6" width="35" style="334" customWidth="1"/>
    <col min="7" max="8" width="35" style="45" customWidth="1"/>
    <col min="9" max="9" width="34" style="45" customWidth="1"/>
    <col min="10" max="10" width="17.81640625" style="44" customWidth="1"/>
    <col min="11" max="16384" width="9.1796875" style="44"/>
  </cols>
  <sheetData>
    <row r="1" spans="2:9" ht="33.75" customHeight="1" x14ac:dyDescent="0.35">
      <c r="C1" s="275" t="s">
        <v>412</v>
      </c>
      <c r="D1" s="275"/>
      <c r="E1" s="275"/>
      <c r="F1" s="275"/>
      <c r="G1" s="275"/>
      <c r="H1" s="275"/>
      <c r="I1" s="275"/>
    </row>
    <row r="2" spans="2:9" ht="25.5" customHeight="1" x14ac:dyDescent="0.45">
      <c r="C2" s="298" t="s">
        <v>466</v>
      </c>
      <c r="D2" s="298"/>
      <c r="E2" s="298"/>
      <c r="F2" s="298"/>
      <c r="G2" s="298"/>
      <c r="H2" s="298"/>
      <c r="I2" s="298"/>
    </row>
    <row r="3" spans="2:9" ht="9.75" customHeight="1" x14ac:dyDescent="0.35">
      <c r="C3" s="38"/>
      <c r="D3" s="38"/>
      <c r="E3" s="38"/>
      <c r="F3" s="38"/>
      <c r="G3" s="38"/>
      <c r="H3" s="38"/>
      <c r="I3" s="38"/>
    </row>
    <row r="4" spans="2:9" x14ac:dyDescent="0.35">
      <c r="C4" s="38"/>
      <c r="D4" s="173" t="str">
        <f>'[1]1) Tableau budgétaire 1'!D5</f>
        <v>OIM 1 (830000 USD)</v>
      </c>
      <c r="E4" s="255" t="str">
        <f>'1) Tableau budgétaire 1'!D5</f>
        <v>OIM 1 (830000 USD)</v>
      </c>
      <c r="F4" s="173" t="s">
        <v>571</v>
      </c>
      <c r="G4" s="255" t="str">
        <f>'1) Tableau budgétaire 1'!F5</f>
        <v>UNESCO 2 (670000 USD)</v>
      </c>
      <c r="H4" s="255" t="s">
        <v>572</v>
      </c>
      <c r="I4" s="255" t="s">
        <v>14</v>
      </c>
    </row>
    <row r="5" spans="2:9" ht="24" customHeight="1" x14ac:dyDescent="0.35">
      <c r="B5" s="296" t="s">
        <v>426</v>
      </c>
      <c r="C5" s="297"/>
      <c r="D5" s="297"/>
      <c r="E5" s="297"/>
      <c r="F5" s="297"/>
      <c r="G5" s="297"/>
      <c r="H5" s="297"/>
      <c r="I5" s="297"/>
    </row>
    <row r="6" spans="2:9" ht="22.5" customHeight="1" x14ac:dyDescent="0.35">
      <c r="C6" s="296" t="s">
        <v>427</v>
      </c>
      <c r="D6" s="297"/>
      <c r="E6" s="297"/>
      <c r="F6" s="297"/>
      <c r="G6" s="297"/>
      <c r="H6" s="297"/>
      <c r="I6" s="297"/>
    </row>
    <row r="7" spans="2:9" ht="24.75" customHeight="1" thickBot="1" x14ac:dyDescent="0.4">
      <c r="C7" s="49" t="s">
        <v>428</v>
      </c>
      <c r="D7" s="50">
        <f>'[1]1) Tableau budgétaire 1'!D14</f>
        <v>127600</v>
      </c>
      <c r="E7" s="50">
        <f>'1) Tableau budgétaire 1'!E14</f>
        <v>123196</v>
      </c>
      <c r="F7" s="50">
        <f>SUM(F8:F14)</f>
        <v>67000</v>
      </c>
      <c r="G7" s="271">
        <f>SUM(G8:G14)</f>
        <v>67000</v>
      </c>
      <c r="H7" s="271">
        <f>D7+F7</f>
        <v>194600</v>
      </c>
      <c r="I7" s="50">
        <f>E7+G7</f>
        <v>190196</v>
      </c>
    </row>
    <row r="8" spans="2:9" ht="21.75" customHeight="1" thickBot="1" x14ac:dyDescent="0.4">
      <c r="C8" s="48" t="s">
        <v>429</v>
      </c>
      <c r="D8" s="223">
        <v>0</v>
      </c>
      <c r="E8" s="223">
        <v>0</v>
      </c>
      <c r="F8" s="267">
        <v>0</v>
      </c>
      <c r="G8" s="267">
        <v>0</v>
      </c>
      <c r="H8" s="271">
        <f t="shared" ref="H8:H15" si="0">D8+F8</f>
        <v>0</v>
      </c>
      <c r="I8" s="50">
        <f t="shared" ref="I8:I15" si="1">E8+G8</f>
        <v>0</v>
      </c>
    </row>
    <row r="9" spans="2:9" ht="16" thickBot="1" x14ac:dyDescent="0.4">
      <c r="C9" s="42" t="s">
        <v>430</v>
      </c>
      <c r="D9" s="223">
        <v>0</v>
      </c>
      <c r="E9" s="223">
        <v>0</v>
      </c>
      <c r="F9" s="268">
        <v>5000</v>
      </c>
      <c r="G9" s="268">
        <v>5660</v>
      </c>
      <c r="H9" s="271">
        <f t="shared" si="0"/>
        <v>5000</v>
      </c>
      <c r="I9" s="50">
        <f t="shared" si="1"/>
        <v>5660</v>
      </c>
    </row>
    <row r="10" spans="2:9" ht="15.75" customHeight="1" thickBot="1" x14ac:dyDescent="0.4">
      <c r="C10" s="42" t="s">
        <v>431</v>
      </c>
      <c r="D10" s="223">
        <v>15000</v>
      </c>
      <c r="E10" s="223"/>
      <c r="F10" s="208"/>
      <c r="G10" s="269">
        <v>0</v>
      </c>
      <c r="H10" s="271">
        <f t="shared" si="0"/>
        <v>15000</v>
      </c>
      <c r="I10" s="50">
        <f t="shared" si="1"/>
        <v>0</v>
      </c>
    </row>
    <row r="11" spans="2:9" ht="16" thickBot="1" x14ac:dyDescent="0.4">
      <c r="C11" s="43" t="s">
        <v>432</v>
      </c>
      <c r="D11" s="208">
        <v>45000</v>
      </c>
      <c r="E11" s="208">
        <f>8468+9000+13045+45000+6000</f>
        <v>81513</v>
      </c>
      <c r="F11" s="208">
        <v>35000</v>
      </c>
      <c r="G11" s="269">
        <v>31000</v>
      </c>
      <c r="H11" s="271">
        <f t="shared" si="0"/>
        <v>80000</v>
      </c>
      <c r="I11" s="50">
        <f t="shared" si="1"/>
        <v>112513</v>
      </c>
    </row>
    <row r="12" spans="2:9" ht="16" thickBot="1" x14ac:dyDescent="0.4">
      <c r="C12" s="42" t="s">
        <v>433</v>
      </c>
      <c r="D12" s="208">
        <v>7000</v>
      </c>
      <c r="E12" s="208">
        <f>5532+6500</f>
        <v>12032</v>
      </c>
      <c r="F12" s="208">
        <v>6000</v>
      </c>
      <c r="G12" s="269">
        <v>6700</v>
      </c>
      <c r="H12" s="271">
        <f t="shared" si="0"/>
        <v>13000</v>
      </c>
      <c r="I12" s="50">
        <f t="shared" si="1"/>
        <v>18732</v>
      </c>
    </row>
    <row r="13" spans="2:9" ht="21.75" customHeight="1" thickBot="1" x14ac:dyDescent="0.4">
      <c r="C13" s="42" t="s">
        <v>434</v>
      </c>
      <c r="D13" s="208">
        <v>30000</v>
      </c>
      <c r="E13" s="208"/>
      <c r="F13" s="208">
        <v>20000</v>
      </c>
      <c r="G13" s="269">
        <v>22500</v>
      </c>
      <c r="H13" s="271">
        <f t="shared" si="0"/>
        <v>50000</v>
      </c>
      <c r="I13" s="50">
        <f t="shared" si="1"/>
        <v>22500</v>
      </c>
    </row>
    <row r="14" spans="2:9" ht="36.75" customHeight="1" thickBot="1" x14ac:dyDescent="0.4">
      <c r="C14" s="42" t="s">
        <v>435</v>
      </c>
      <c r="D14" s="328">
        <v>30600</v>
      </c>
      <c r="E14" s="80">
        <f>'1) Tableau budgétaire 1'!E13</f>
        <v>29651</v>
      </c>
      <c r="F14" s="328">
        <v>1000</v>
      </c>
      <c r="G14" s="270">
        <v>1140</v>
      </c>
      <c r="H14" s="271">
        <f t="shared" si="0"/>
        <v>31600</v>
      </c>
      <c r="I14" s="50">
        <f t="shared" si="1"/>
        <v>30791</v>
      </c>
    </row>
    <row r="15" spans="2:9" ht="15.75" customHeight="1" thickBot="1" x14ac:dyDescent="0.4">
      <c r="C15" s="46" t="s">
        <v>14</v>
      </c>
      <c r="D15" s="51">
        <f>SUM(D8:D14)</f>
        <v>127600</v>
      </c>
      <c r="E15" s="51">
        <f>SUM(E8:E14)</f>
        <v>123196</v>
      </c>
      <c r="F15" s="51">
        <f>SUM(F8:F14)</f>
        <v>67000</v>
      </c>
      <c r="G15" s="51">
        <f>SUM(G8:G14)</f>
        <v>67000</v>
      </c>
      <c r="H15" s="271">
        <f t="shared" si="0"/>
        <v>194600</v>
      </c>
      <c r="I15" s="50">
        <f t="shared" si="1"/>
        <v>190196</v>
      </c>
    </row>
    <row r="16" spans="2:9" s="45" customFormat="1" x14ac:dyDescent="0.35">
      <c r="C16" s="52"/>
      <c r="D16" s="53"/>
      <c r="E16" s="53"/>
      <c r="F16" s="53"/>
      <c r="G16" s="53"/>
      <c r="H16" s="53"/>
      <c r="I16" s="53"/>
    </row>
    <row r="17" spans="3:9" x14ac:dyDescent="0.35">
      <c r="C17" s="296" t="s">
        <v>436</v>
      </c>
      <c r="D17" s="297"/>
      <c r="E17" s="297"/>
      <c r="F17" s="297"/>
      <c r="G17" s="297"/>
      <c r="H17" s="297"/>
      <c r="I17" s="297"/>
    </row>
    <row r="18" spans="3:9" ht="27" customHeight="1" thickBot="1" x14ac:dyDescent="0.4">
      <c r="C18" s="49" t="s">
        <v>437</v>
      </c>
      <c r="D18" s="50">
        <f>'[1]1) Tableau budgétaire 1'!D21</f>
        <v>105400</v>
      </c>
      <c r="E18" s="50">
        <f>'1) Tableau budgétaire 1'!E21</f>
        <v>115368</v>
      </c>
      <c r="F18" s="50">
        <f>SUM(F20:F25)</f>
        <v>78000</v>
      </c>
      <c r="G18" s="271">
        <v>78000</v>
      </c>
      <c r="H18" s="271">
        <f>D18+F18</f>
        <v>183400</v>
      </c>
      <c r="I18" s="50">
        <f>E18+G18</f>
        <v>193368</v>
      </c>
    </row>
    <row r="19" spans="3:9" ht="16" thickBot="1" x14ac:dyDescent="0.4">
      <c r="C19" s="48" t="s">
        <v>429</v>
      </c>
      <c r="D19" s="329">
        <v>22400</v>
      </c>
      <c r="E19" s="78">
        <f>'1) Tableau budgétaire 1'!E20</f>
        <v>30600</v>
      </c>
      <c r="F19" s="330">
        <v>0</v>
      </c>
      <c r="G19" s="79">
        <v>0</v>
      </c>
      <c r="H19" s="271">
        <f t="shared" ref="H19:H26" si="2">D19+F19</f>
        <v>22400</v>
      </c>
      <c r="I19" s="50">
        <f t="shared" ref="I19:I26" si="3">E19+G19</f>
        <v>30600</v>
      </c>
    </row>
    <row r="20" spans="3:9" ht="16" thickBot="1" x14ac:dyDescent="0.4">
      <c r="C20" s="42" t="s">
        <v>430</v>
      </c>
      <c r="D20" s="208">
        <v>30000</v>
      </c>
      <c r="E20" s="208"/>
      <c r="F20" s="331">
        <v>36000</v>
      </c>
      <c r="G20" s="16">
        <v>31000</v>
      </c>
      <c r="H20" s="271">
        <f t="shared" si="2"/>
        <v>66000</v>
      </c>
      <c r="I20" s="50">
        <f t="shared" si="3"/>
        <v>31000</v>
      </c>
    </row>
    <row r="21" spans="3:9" ht="31.5" thickBot="1" x14ac:dyDescent="0.4">
      <c r="C21" s="42" t="s">
        <v>431</v>
      </c>
      <c r="D21" s="328"/>
      <c r="E21" s="80"/>
      <c r="F21" s="328">
        <v>0</v>
      </c>
      <c r="G21" s="270">
        <v>0</v>
      </c>
      <c r="H21" s="271">
        <f t="shared" si="2"/>
        <v>0</v>
      </c>
      <c r="I21" s="50">
        <f t="shared" si="3"/>
        <v>0</v>
      </c>
    </row>
    <row r="22" spans="3:9" ht="16" thickBot="1" x14ac:dyDescent="0.4">
      <c r="C22" s="43" t="s">
        <v>432</v>
      </c>
      <c r="D22" s="328">
        <v>25000</v>
      </c>
      <c r="E22" s="80">
        <f>30000+14500+4500</f>
        <v>49000</v>
      </c>
      <c r="F22" s="328">
        <v>28500</v>
      </c>
      <c r="G22" s="270">
        <v>32500</v>
      </c>
      <c r="H22" s="271">
        <f t="shared" si="2"/>
        <v>53500</v>
      </c>
      <c r="I22" s="50">
        <f t="shared" si="3"/>
        <v>81500</v>
      </c>
    </row>
    <row r="23" spans="3:9" ht="16" thickBot="1" x14ac:dyDescent="0.4">
      <c r="C23" s="42" t="s">
        <v>433</v>
      </c>
      <c r="D23" s="328">
        <v>8000</v>
      </c>
      <c r="E23" s="80">
        <f>10000+6000</f>
        <v>16000</v>
      </c>
      <c r="F23" s="328">
        <v>7000</v>
      </c>
      <c r="G23" s="270">
        <v>8000</v>
      </c>
      <c r="H23" s="271">
        <f t="shared" si="2"/>
        <v>15000</v>
      </c>
      <c r="I23" s="50">
        <f t="shared" si="3"/>
        <v>24000</v>
      </c>
    </row>
    <row r="24" spans="3:9" ht="16" thickBot="1" x14ac:dyDescent="0.4">
      <c r="C24" s="42" t="s">
        <v>434</v>
      </c>
      <c r="D24" s="328">
        <v>20000</v>
      </c>
      <c r="E24" s="80">
        <f>19768</f>
        <v>19768</v>
      </c>
      <c r="F24" s="328">
        <v>5000</v>
      </c>
      <c r="G24" s="270">
        <v>5000</v>
      </c>
      <c r="H24" s="271">
        <f t="shared" si="2"/>
        <v>25000</v>
      </c>
      <c r="I24" s="50">
        <f t="shared" si="3"/>
        <v>24768</v>
      </c>
    </row>
    <row r="25" spans="3:9" ht="31.5" thickBot="1" x14ac:dyDescent="0.4">
      <c r="C25" s="42" t="s">
        <v>435</v>
      </c>
      <c r="D25" s="328"/>
      <c r="E25" s="80"/>
      <c r="F25" s="328">
        <v>1500</v>
      </c>
      <c r="G25" s="270">
        <v>1500</v>
      </c>
      <c r="H25" s="271">
        <f t="shared" si="2"/>
        <v>1500</v>
      </c>
      <c r="I25" s="50">
        <f t="shared" si="3"/>
        <v>1500</v>
      </c>
    </row>
    <row r="26" spans="3:9" ht="16" thickBot="1" x14ac:dyDescent="0.4">
      <c r="C26" s="46" t="s">
        <v>14</v>
      </c>
      <c r="D26" s="51">
        <f>SUM(D19:D25)</f>
        <v>105400</v>
      </c>
      <c r="E26" s="51">
        <f>SUM(E19:E25)</f>
        <v>115368</v>
      </c>
      <c r="F26" s="51">
        <f>SUM(F19:F25)</f>
        <v>78000</v>
      </c>
      <c r="G26" s="51">
        <f>SUM(G19:G25)</f>
        <v>78000</v>
      </c>
      <c r="H26" s="271">
        <f t="shared" si="2"/>
        <v>183400</v>
      </c>
      <c r="I26" s="50">
        <f t="shared" si="3"/>
        <v>193368</v>
      </c>
    </row>
    <row r="27" spans="3:9" s="45" customFormat="1" x14ac:dyDescent="0.35">
      <c r="C27" s="52"/>
      <c r="D27" s="53"/>
      <c r="E27" s="53"/>
      <c r="F27" s="53"/>
      <c r="G27" s="53"/>
      <c r="H27" s="53"/>
      <c r="I27" s="53"/>
    </row>
    <row r="28" spans="3:9" x14ac:dyDescent="0.35">
      <c r="C28" s="296" t="s">
        <v>438</v>
      </c>
      <c r="D28" s="297"/>
      <c r="E28" s="297"/>
      <c r="F28" s="297"/>
      <c r="G28" s="297"/>
      <c r="H28" s="297"/>
      <c r="I28" s="297"/>
    </row>
    <row r="29" spans="3:9" ht="21.75" customHeight="1" thickBot="1" x14ac:dyDescent="0.4">
      <c r="C29" s="49" t="s">
        <v>439</v>
      </c>
      <c r="D29" s="50" t="e">
        <f>'[1]1) Tableau budgétaire 1'!#REF!</f>
        <v>#REF!</v>
      </c>
      <c r="E29" s="50">
        <v>0</v>
      </c>
      <c r="F29" s="50" t="e">
        <f>'[1]1) Tableau budgétaire 1'!#REF!</f>
        <v>#REF!</v>
      </c>
      <c r="G29" s="50">
        <v>0</v>
      </c>
      <c r="H29" s="50"/>
      <c r="I29" s="50">
        <v>0</v>
      </c>
    </row>
    <row r="30" spans="3:9" x14ac:dyDescent="0.35">
      <c r="C30" s="48" t="s">
        <v>429</v>
      </c>
      <c r="D30" s="329"/>
      <c r="E30" s="78"/>
      <c r="F30" s="330"/>
      <c r="G30" s="79"/>
      <c r="H30" s="79"/>
      <c r="I30" s="273"/>
    </row>
    <row r="31" spans="3:9" s="45" customFormat="1" ht="15.75" customHeight="1" x14ac:dyDescent="0.35">
      <c r="C31" s="42" t="s">
        <v>430</v>
      </c>
      <c r="D31" s="328"/>
      <c r="E31" s="80"/>
      <c r="F31" s="331"/>
      <c r="G31" s="16"/>
      <c r="H31" s="16"/>
      <c r="I31" s="256"/>
    </row>
    <row r="32" spans="3:9" s="45" customFormat="1" ht="31" x14ac:dyDescent="0.35">
      <c r="C32" s="42" t="s">
        <v>431</v>
      </c>
      <c r="D32" s="328"/>
      <c r="E32" s="80"/>
      <c r="F32" s="328"/>
      <c r="G32" s="80"/>
      <c r="H32" s="80"/>
      <c r="I32" s="274"/>
    </row>
    <row r="33" spans="3:9" s="45" customFormat="1" x14ac:dyDescent="0.35">
      <c r="C33" s="43" t="s">
        <v>432</v>
      </c>
      <c r="D33" s="328">
        <v>0</v>
      </c>
      <c r="E33" s="80">
        <v>0</v>
      </c>
      <c r="F33" s="328"/>
      <c r="G33" s="80"/>
      <c r="H33" s="80"/>
      <c r="I33" s="274"/>
    </row>
    <row r="34" spans="3:9" x14ac:dyDescent="0.35">
      <c r="C34" s="42" t="s">
        <v>433</v>
      </c>
      <c r="D34" s="328">
        <v>0</v>
      </c>
      <c r="E34" s="80">
        <v>0</v>
      </c>
      <c r="F34" s="328"/>
      <c r="G34" s="80"/>
      <c r="H34" s="80"/>
      <c r="I34" s="274"/>
    </row>
    <row r="35" spans="3:9" x14ac:dyDescent="0.35">
      <c r="C35" s="42" t="s">
        <v>434</v>
      </c>
      <c r="D35" s="328"/>
      <c r="E35" s="80"/>
      <c r="F35" s="328"/>
      <c r="G35" s="80"/>
      <c r="H35" s="80"/>
      <c r="I35" s="274"/>
    </row>
    <row r="36" spans="3:9" ht="31" x14ac:dyDescent="0.35">
      <c r="C36" s="42" t="s">
        <v>435</v>
      </c>
      <c r="D36" s="328"/>
      <c r="E36" s="80"/>
      <c r="F36" s="328"/>
      <c r="G36" s="80"/>
      <c r="H36" s="80"/>
      <c r="I36" s="274"/>
    </row>
    <row r="37" spans="3:9" x14ac:dyDescent="0.35">
      <c r="C37" s="119" t="s">
        <v>14</v>
      </c>
      <c r="D37" s="120">
        <f>SUM(D30:D36)</f>
        <v>0</v>
      </c>
      <c r="E37" s="120">
        <f>SUM(E30:E36)</f>
        <v>0</v>
      </c>
      <c r="F37" s="120">
        <f>SUM(F30:F36)</f>
        <v>0</v>
      </c>
      <c r="G37" s="120">
        <f>SUM(G30:G36)</f>
        <v>0</v>
      </c>
      <c r="H37" s="120"/>
      <c r="I37" s="120">
        <f>SUM(I30:I36)</f>
        <v>0</v>
      </c>
    </row>
    <row r="38" spans="3:9" x14ac:dyDescent="0.35">
      <c r="C38" s="121"/>
      <c r="D38" s="332"/>
      <c r="E38" s="122"/>
      <c r="F38" s="332"/>
      <c r="G38" s="122"/>
      <c r="H38" s="122"/>
      <c r="I38" s="122"/>
    </row>
    <row r="39" spans="3:9" s="45" customFormat="1" x14ac:dyDescent="0.35">
      <c r="C39" s="296" t="s">
        <v>440</v>
      </c>
      <c r="D39" s="297"/>
      <c r="E39" s="297"/>
      <c r="F39" s="297"/>
      <c r="G39" s="297"/>
      <c r="H39" s="297"/>
      <c r="I39" s="297"/>
    </row>
    <row r="40" spans="3:9" ht="20.25" customHeight="1" thickBot="1" x14ac:dyDescent="0.4">
      <c r="C40" s="49" t="s">
        <v>441</v>
      </c>
      <c r="D40" s="50" t="e">
        <f>'[1]1) Tableau budgétaire 1'!#REF!</f>
        <v>#REF!</v>
      </c>
      <c r="E40" s="50">
        <v>0</v>
      </c>
      <c r="F40" s="50" t="e">
        <f>'[1]1) Tableau budgétaire 1'!#REF!</f>
        <v>#REF!</v>
      </c>
      <c r="G40" s="50">
        <v>0</v>
      </c>
      <c r="H40" s="50"/>
      <c r="I40" s="50">
        <v>0</v>
      </c>
    </row>
    <row r="41" spans="3:9" x14ac:dyDescent="0.35">
      <c r="C41" s="48" t="s">
        <v>429</v>
      </c>
      <c r="D41" s="329"/>
      <c r="E41" s="78"/>
      <c r="F41" s="330"/>
      <c r="G41" s="79"/>
      <c r="H41" s="79"/>
      <c r="I41" s="273"/>
    </row>
    <row r="42" spans="3:9" ht="15.75" customHeight="1" x14ac:dyDescent="0.35">
      <c r="C42" s="42" t="s">
        <v>430</v>
      </c>
      <c r="D42" s="328"/>
      <c r="E42" s="80"/>
      <c r="F42" s="331"/>
      <c r="G42" s="16"/>
      <c r="H42" s="16"/>
      <c r="I42" s="256"/>
    </row>
    <row r="43" spans="3:9" ht="32.25" customHeight="1" x14ac:dyDescent="0.35">
      <c r="C43" s="42" t="s">
        <v>431</v>
      </c>
      <c r="D43" s="328"/>
      <c r="E43" s="80"/>
      <c r="F43" s="328"/>
      <c r="G43" s="80"/>
      <c r="H43" s="80"/>
      <c r="I43" s="274"/>
    </row>
    <row r="44" spans="3:9" s="45" customFormat="1" x14ac:dyDescent="0.35">
      <c r="C44" s="43" t="s">
        <v>432</v>
      </c>
      <c r="D44" s="328"/>
      <c r="E44" s="80"/>
      <c r="F44" s="328"/>
      <c r="G44" s="80"/>
      <c r="H44" s="80"/>
      <c r="I44" s="274"/>
    </row>
    <row r="45" spans="3:9" x14ac:dyDescent="0.35">
      <c r="C45" s="42" t="s">
        <v>433</v>
      </c>
      <c r="D45" s="328"/>
      <c r="E45" s="80"/>
      <c r="F45" s="328"/>
      <c r="G45" s="80"/>
      <c r="H45" s="80"/>
      <c r="I45" s="274"/>
    </row>
    <row r="46" spans="3:9" x14ac:dyDescent="0.35">
      <c r="C46" s="42" t="s">
        <v>434</v>
      </c>
      <c r="D46" s="328"/>
      <c r="E46" s="80"/>
      <c r="F46" s="328"/>
      <c r="G46" s="80"/>
      <c r="H46" s="80"/>
      <c r="I46" s="274"/>
    </row>
    <row r="47" spans="3:9" ht="31" x14ac:dyDescent="0.35">
      <c r="C47" s="42" t="s">
        <v>435</v>
      </c>
      <c r="D47" s="328"/>
      <c r="E47" s="80"/>
      <c r="F47" s="328"/>
      <c r="G47" s="80"/>
      <c r="H47" s="80"/>
      <c r="I47" s="274"/>
    </row>
    <row r="48" spans="3:9" ht="21" customHeight="1" x14ac:dyDescent="0.35">
      <c r="C48" s="46" t="s">
        <v>14</v>
      </c>
      <c r="D48" s="51">
        <f>SUM(D41:D47)</f>
        <v>0</v>
      </c>
      <c r="E48" s="51">
        <f>SUM(E41:E47)</f>
        <v>0</v>
      </c>
      <c r="F48" s="51">
        <f>SUM(F41:F47)</f>
        <v>0</v>
      </c>
      <c r="G48" s="51">
        <f>SUM(G41:G47)</f>
        <v>0</v>
      </c>
      <c r="H48" s="51"/>
      <c r="I48" s="51">
        <f>SUM(I41:I47)</f>
        <v>0</v>
      </c>
    </row>
    <row r="49" spans="2:9" s="45" customFormat="1" ht="22.5" customHeight="1" x14ac:dyDescent="0.35">
      <c r="C49" s="54"/>
      <c r="D49" s="53"/>
      <c r="E49" s="53"/>
      <c r="F49" s="53"/>
      <c r="G49" s="53"/>
      <c r="H49" s="53"/>
      <c r="I49" s="53"/>
    </row>
    <row r="50" spans="2:9" x14ac:dyDescent="0.35">
      <c r="B50" s="296" t="s">
        <v>442</v>
      </c>
      <c r="C50" s="297"/>
      <c r="D50" s="297"/>
      <c r="E50" s="297"/>
      <c r="F50" s="297"/>
      <c r="G50" s="297"/>
      <c r="H50" s="297"/>
      <c r="I50" s="297"/>
    </row>
    <row r="51" spans="2:9" x14ac:dyDescent="0.35">
      <c r="C51" s="296" t="s">
        <v>379</v>
      </c>
      <c r="D51" s="297"/>
      <c r="E51" s="297"/>
      <c r="F51" s="297"/>
      <c r="G51" s="297"/>
      <c r="H51" s="297"/>
      <c r="I51" s="297"/>
    </row>
    <row r="52" spans="2:9" ht="24" customHeight="1" thickBot="1" x14ac:dyDescent="0.4">
      <c r="C52" s="49" t="s">
        <v>443</v>
      </c>
      <c r="D52" s="50">
        <f>'[1]1) Tableau budgétaire 1'!D29</f>
        <v>243000</v>
      </c>
      <c r="E52" s="50">
        <f>'1) Tableau budgétaire 1'!E29</f>
        <v>213362</v>
      </c>
      <c r="F52" s="50">
        <f>SUM(F53:F59)</f>
        <v>136000</v>
      </c>
      <c r="G52" s="271">
        <v>136000</v>
      </c>
      <c r="H52" s="271">
        <f>D52+F52</f>
        <v>379000</v>
      </c>
      <c r="I52" s="50">
        <f>E52+G52</f>
        <v>349362</v>
      </c>
    </row>
    <row r="53" spans="2:9" ht="15.75" customHeight="1" thickBot="1" x14ac:dyDescent="0.4">
      <c r="C53" s="48" t="s">
        <v>429</v>
      </c>
      <c r="D53" s="329"/>
      <c r="E53" s="78"/>
      <c r="F53" s="330"/>
      <c r="G53" s="79">
        <v>0</v>
      </c>
      <c r="H53" s="271">
        <f t="shared" ref="H53:H60" si="4">D53+F53</f>
        <v>0</v>
      </c>
      <c r="I53" s="50">
        <f t="shared" ref="I53:I60" si="5">E53+G53</f>
        <v>0</v>
      </c>
    </row>
    <row r="54" spans="2:9" ht="16.5" customHeight="1" thickBot="1" x14ac:dyDescent="0.4">
      <c r="C54" s="42" t="s">
        <v>430</v>
      </c>
      <c r="D54" s="208">
        <v>211000</v>
      </c>
      <c r="E54" s="208">
        <v>145010</v>
      </c>
      <c r="F54" s="331">
        <v>100000</v>
      </c>
      <c r="G54" s="16">
        <v>104000</v>
      </c>
      <c r="H54" s="271">
        <f t="shared" si="4"/>
        <v>311000</v>
      </c>
      <c r="I54" s="50">
        <f t="shared" si="5"/>
        <v>249010</v>
      </c>
    </row>
    <row r="55" spans="2:9" ht="15.75" customHeight="1" thickBot="1" x14ac:dyDescent="0.4">
      <c r="C55" s="42" t="s">
        <v>431</v>
      </c>
      <c r="D55" s="208"/>
      <c r="E55" s="208"/>
      <c r="F55" s="328"/>
      <c r="G55" s="270">
        <v>0</v>
      </c>
      <c r="H55" s="271">
        <f t="shared" si="4"/>
        <v>0</v>
      </c>
      <c r="I55" s="50">
        <f t="shared" si="5"/>
        <v>0</v>
      </c>
    </row>
    <row r="56" spans="2:9" ht="18.75" customHeight="1" thickBot="1" x14ac:dyDescent="0.4">
      <c r="C56" s="43" t="s">
        <v>432</v>
      </c>
      <c r="D56" s="208">
        <v>17000</v>
      </c>
      <c r="E56" s="80">
        <f>24000+8352+10000</f>
        <v>42352</v>
      </c>
      <c r="F56" s="328">
        <v>28000</v>
      </c>
      <c r="G56" s="270">
        <v>24000</v>
      </c>
      <c r="H56" s="271">
        <f t="shared" si="4"/>
        <v>45000</v>
      </c>
      <c r="I56" s="50">
        <f t="shared" si="5"/>
        <v>66352</v>
      </c>
    </row>
    <row r="57" spans="2:9" ht="16" thickBot="1" x14ac:dyDescent="0.4">
      <c r="C57" s="42" t="s">
        <v>433</v>
      </c>
      <c r="D57" s="208">
        <v>10000</v>
      </c>
      <c r="E57" s="208">
        <f>11000</f>
        <v>11000</v>
      </c>
      <c r="F57" s="328">
        <v>3000</v>
      </c>
      <c r="G57" s="270">
        <v>3000</v>
      </c>
      <c r="H57" s="271">
        <f t="shared" si="4"/>
        <v>13000</v>
      </c>
      <c r="I57" s="50">
        <f t="shared" si="5"/>
        <v>14000</v>
      </c>
    </row>
    <row r="58" spans="2:9" s="45" customFormat="1" ht="21.75" customHeight="1" thickBot="1" x14ac:dyDescent="0.4">
      <c r="B58" s="44"/>
      <c r="C58" s="42" t="s">
        <v>434</v>
      </c>
      <c r="D58" s="208">
        <v>5000</v>
      </c>
      <c r="E58" s="208">
        <f>15000</f>
        <v>15000</v>
      </c>
      <c r="F58" s="328">
        <v>4500</v>
      </c>
      <c r="G58" s="270">
        <v>4500</v>
      </c>
      <c r="H58" s="271">
        <f t="shared" si="4"/>
        <v>9500</v>
      </c>
      <c r="I58" s="50">
        <f t="shared" si="5"/>
        <v>19500</v>
      </c>
    </row>
    <row r="59" spans="2:9" s="45" customFormat="1" ht="31.5" thickBot="1" x14ac:dyDescent="0.4">
      <c r="B59" s="44"/>
      <c r="C59" s="42" t="s">
        <v>435</v>
      </c>
      <c r="D59" s="328"/>
      <c r="E59" s="80"/>
      <c r="F59" s="328">
        <v>500</v>
      </c>
      <c r="G59" s="270">
        <v>500</v>
      </c>
      <c r="H59" s="271">
        <f t="shared" si="4"/>
        <v>500</v>
      </c>
      <c r="I59" s="50">
        <f t="shared" si="5"/>
        <v>500</v>
      </c>
    </row>
    <row r="60" spans="2:9" ht="16" thickBot="1" x14ac:dyDescent="0.4">
      <c r="C60" s="46" t="s">
        <v>14</v>
      </c>
      <c r="D60" s="51">
        <f>SUM(D53:D59)</f>
        <v>243000</v>
      </c>
      <c r="E60" s="51">
        <f>SUM(E53:E59)</f>
        <v>213362</v>
      </c>
      <c r="F60" s="51">
        <f>SUM(F53:F59)</f>
        <v>136000</v>
      </c>
      <c r="G60" s="51">
        <f>SUM(G53:G59)</f>
        <v>136000</v>
      </c>
      <c r="H60" s="271">
        <f t="shared" si="4"/>
        <v>379000</v>
      </c>
      <c r="I60" s="50">
        <f>E60+G60</f>
        <v>349362</v>
      </c>
    </row>
    <row r="61" spans="2:9" s="45" customFormat="1" x14ac:dyDescent="0.35">
      <c r="C61" s="52"/>
      <c r="D61" s="53"/>
      <c r="E61" s="53"/>
      <c r="F61" s="53"/>
      <c r="G61" s="53"/>
      <c r="H61" s="53"/>
      <c r="I61" s="53"/>
    </row>
    <row r="62" spans="2:9" x14ac:dyDescent="0.35">
      <c r="B62" s="45"/>
      <c r="C62" s="296" t="s">
        <v>384</v>
      </c>
      <c r="D62" s="297"/>
      <c r="E62" s="297"/>
      <c r="F62" s="297"/>
      <c r="G62" s="297"/>
      <c r="H62" s="297"/>
      <c r="I62" s="297"/>
    </row>
    <row r="63" spans="2:9" ht="21.75" customHeight="1" thickBot="1" x14ac:dyDescent="0.4">
      <c r="C63" s="49" t="s">
        <v>444</v>
      </c>
      <c r="D63" s="50">
        <f>'[1]1) Tableau budgétaire 1'!D33</f>
        <v>9500</v>
      </c>
      <c r="E63" s="50">
        <f>'1) Tableau budgétaire 1'!E33</f>
        <v>15000</v>
      </c>
      <c r="F63" s="50">
        <f>SUM(F64:F70)</f>
        <v>8500</v>
      </c>
      <c r="G63" s="271">
        <v>8500</v>
      </c>
      <c r="H63" s="271">
        <f>D63+F63</f>
        <v>18000</v>
      </c>
      <c r="I63" s="50">
        <f>E63+G63</f>
        <v>23500</v>
      </c>
    </row>
    <row r="64" spans="2:9" ht="15.75" customHeight="1" thickBot="1" x14ac:dyDescent="0.4">
      <c r="C64" s="48" t="s">
        <v>429</v>
      </c>
      <c r="D64" s="329"/>
      <c r="E64" s="78"/>
      <c r="F64" s="330"/>
      <c r="G64" s="79">
        <v>0</v>
      </c>
      <c r="H64" s="271">
        <f t="shared" ref="H64:H71" si="6">D64+F64</f>
        <v>0</v>
      </c>
      <c r="I64" s="50">
        <f t="shared" ref="I64:I71" si="7">E64+G64</f>
        <v>0</v>
      </c>
    </row>
    <row r="65" spans="2:9" ht="15.75" customHeight="1" thickBot="1" x14ac:dyDescent="0.4">
      <c r="C65" s="42" t="s">
        <v>430</v>
      </c>
      <c r="D65" s="328">
        <v>5000</v>
      </c>
      <c r="E65" s="80">
        <v>5000</v>
      </c>
      <c r="F65" s="331"/>
      <c r="G65" s="16">
        <v>0</v>
      </c>
      <c r="H65" s="271">
        <f t="shared" si="6"/>
        <v>5000</v>
      </c>
      <c r="I65" s="50">
        <f t="shared" si="7"/>
        <v>5000</v>
      </c>
    </row>
    <row r="66" spans="2:9" ht="15.75" customHeight="1" thickBot="1" x14ac:dyDescent="0.4">
      <c r="C66" s="42" t="s">
        <v>431</v>
      </c>
      <c r="D66" s="328"/>
      <c r="E66" s="80"/>
      <c r="F66" s="328"/>
      <c r="G66" s="270">
        <v>0</v>
      </c>
      <c r="H66" s="271">
        <f t="shared" si="6"/>
        <v>0</v>
      </c>
      <c r="I66" s="50">
        <f t="shared" si="7"/>
        <v>0</v>
      </c>
    </row>
    <row r="67" spans="2:9" ht="16" thickBot="1" x14ac:dyDescent="0.4">
      <c r="C67" s="43" t="s">
        <v>432</v>
      </c>
      <c r="D67" s="328"/>
      <c r="E67" s="80"/>
      <c r="F67" s="328"/>
      <c r="G67" s="272">
        <v>6750</v>
      </c>
      <c r="H67" s="271">
        <f t="shared" si="6"/>
        <v>0</v>
      </c>
      <c r="I67" s="50">
        <f t="shared" si="7"/>
        <v>6750</v>
      </c>
    </row>
    <row r="68" spans="2:9" ht="16" thickBot="1" x14ac:dyDescent="0.4">
      <c r="C68" s="42" t="s">
        <v>433</v>
      </c>
      <c r="D68" s="207"/>
      <c r="E68" s="207">
        <f>4500+5500</f>
        <v>10000</v>
      </c>
      <c r="F68" s="328">
        <v>2000</v>
      </c>
      <c r="G68" s="270">
        <v>1750</v>
      </c>
      <c r="H68" s="271">
        <f t="shared" si="6"/>
        <v>2000</v>
      </c>
      <c r="I68" s="50">
        <f t="shared" si="7"/>
        <v>11750</v>
      </c>
    </row>
    <row r="69" spans="2:9" ht="16" thickBot="1" x14ac:dyDescent="0.4">
      <c r="C69" s="42" t="s">
        <v>434</v>
      </c>
      <c r="D69" s="207">
        <v>4500</v>
      </c>
      <c r="E69" s="207"/>
      <c r="F69" s="328">
        <v>6500</v>
      </c>
      <c r="G69" s="270">
        <v>0</v>
      </c>
      <c r="H69" s="271">
        <f t="shared" si="6"/>
        <v>11000</v>
      </c>
      <c r="I69" s="50">
        <f t="shared" si="7"/>
        <v>0</v>
      </c>
    </row>
    <row r="70" spans="2:9" ht="31.5" thickBot="1" x14ac:dyDescent="0.4">
      <c r="C70" s="42" t="s">
        <v>435</v>
      </c>
      <c r="D70" s="328"/>
      <c r="E70" s="80"/>
      <c r="F70" s="328"/>
      <c r="G70" s="270">
        <v>0</v>
      </c>
      <c r="H70" s="271">
        <f t="shared" si="6"/>
        <v>0</v>
      </c>
      <c r="I70" s="50">
        <f t="shared" si="7"/>
        <v>0</v>
      </c>
    </row>
    <row r="71" spans="2:9" ht="16" thickBot="1" x14ac:dyDescent="0.4">
      <c r="C71" s="46" t="s">
        <v>14</v>
      </c>
      <c r="D71" s="51">
        <f>SUM(D64:D70)</f>
        <v>9500</v>
      </c>
      <c r="E71" s="51">
        <f>SUM(E64:E70)</f>
        <v>15000</v>
      </c>
      <c r="F71" s="51">
        <f>SUM(F64:F70)</f>
        <v>8500</v>
      </c>
      <c r="G71" s="51">
        <f>SUM(G64:G70)</f>
        <v>8500</v>
      </c>
      <c r="H71" s="271">
        <f t="shared" si="6"/>
        <v>18000</v>
      </c>
      <c r="I71" s="50">
        <f t="shared" si="7"/>
        <v>23500</v>
      </c>
    </row>
    <row r="72" spans="2:9" s="45" customFormat="1" x14ac:dyDescent="0.35">
      <c r="C72" s="52"/>
      <c r="D72" s="53"/>
      <c r="E72" s="53"/>
      <c r="F72" s="53"/>
      <c r="G72" s="53"/>
      <c r="H72" s="53"/>
      <c r="I72" s="53"/>
    </row>
    <row r="73" spans="2:9" x14ac:dyDescent="0.35">
      <c r="C73" s="296" t="s">
        <v>387</v>
      </c>
      <c r="D73" s="297"/>
      <c r="E73" s="297"/>
      <c r="F73" s="297"/>
      <c r="G73" s="297"/>
      <c r="H73" s="297"/>
      <c r="I73" s="297"/>
    </row>
    <row r="74" spans="2:9" ht="21.75" customHeight="1" thickBot="1" x14ac:dyDescent="0.4">
      <c r="B74" s="45"/>
      <c r="C74" s="49" t="s">
        <v>445</v>
      </c>
      <c r="D74" s="50" t="e">
        <f>'[1]1) Tableau budgétaire 1'!#REF!</f>
        <v>#REF!</v>
      </c>
      <c r="E74" s="50">
        <v>0</v>
      </c>
      <c r="F74" s="50" t="e">
        <f>'[1]1) Tableau budgétaire 1'!#REF!</f>
        <v>#REF!</v>
      </c>
      <c r="G74" s="50">
        <v>0</v>
      </c>
      <c r="H74" s="50"/>
      <c r="I74" s="50">
        <v>0</v>
      </c>
    </row>
    <row r="75" spans="2:9" ht="18" customHeight="1" x14ac:dyDescent="0.35">
      <c r="C75" s="48" t="s">
        <v>429</v>
      </c>
      <c r="D75" s="329"/>
      <c r="E75" s="78"/>
      <c r="F75" s="330"/>
      <c r="G75" s="79"/>
      <c r="H75" s="79"/>
      <c r="I75" s="79"/>
    </row>
    <row r="76" spans="2:9" ht="15.75" customHeight="1" x14ac:dyDescent="0.35">
      <c r="C76" s="42" t="s">
        <v>430</v>
      </c>
      <c r="D76" s="328"/>
      <c r="E76" s="80"/>
      <c r="F76" s="331"/>
      <c r="G76" s="16"/>
      <c r="H76" s="16"/>
      <c r="I76" s="256"/>
    </row>
    <row r="77" spans="2:9" s="45" customFormat="1" ht="15.75" customHeight="1" x14ac:dyDescent="0.35">
      <c r="B77" s="44"/>
      <c r="C77" s="42" t="s">
        <v>431</v>
      </c>
      <c r="D77" s="328"/>
      <c r="E77" s="80"/>
      <c r="F77" s="328"/>
      <c r="G77" s="80"/>
      <c r="H77" s="80"/>
      <c r="I77" s="274"/>
    </row>
    <row r="78" spans="2:9" x14ac:dyDescent="0.35">
      <c r="B78" s="45"/>
      <c r="C78" s="43" t="s">
        <v>432</v>
      </c>
      <c r="D78" s="328"/>
      <c r="E78" s="80"/>
      <c r="F78" s="328"/>
      <c r="G78" s="80"/>
      <c r="H78" s="80"/>
      <c r="I78" s="274"/>
    </row>
    <row r="79" spans="2:9" x14ac:dyDescent="0.35">
      <c r="B79" s="45"/>
      <c r="C79" s="42" t="s">
        <v>433</v>
      </c>
      <c r="D79" s="328"/>
      <c r="E79" s="80"/>
      <c r="F79" s="328"/>
      <c r="G79" s="80"/>
      <c r="H79" s="80"/>
      <c r="I79" s="274"/>
    </row>
    <row r="80" spans="2:9" x14ac:dyDescent="0.35">
      <c r="B80" s="45"/>
      <c r="C80" s="42" t="s">
        <v>434</v>
      </c>
      <c r="D80" s="328"/>
      <c r="E80" s="80"/>
      <c r="F80" s="328"/>
      <c r="G80" s="80"/>
      <c r="H80" s="80"/>
      <c r="I80" s="274"/>
    </row>
    <row r="81" spans="2:9" ht="31" x14ac:dyDescent="0.35">
      <c r="C81" s="42" t="s">
        <v>435</v>
      </c>
      <c r="D81" s="328"/>
      <c r="E81" s="80"/>
      <c r="F81" s="328"/>
      <c r="G81" s="80"/>
      <c r="H81" s="80"/>
      <c r="I81" s="274"/>
    </row>
    <row r="82" spans="2:9" x14ac:dyDescent="0.35">
      <c r="C82" s="46" t="s">
        <v>14</v>
      </c>
      <c r="D82" s="51">
        <f>SUM(D75:D81)</f>
        <v>0</v>
      </c>
      <c r="E82" s="51">
        <f>SUM(E75:E81)</f>
        <v>0</v>
      </c>
      <c r="F82" s="51">
        <f>SUM(F75:F81)</f>
        <v>0</v>
      </c>
      <c r="G82" s="51">
        <f>SUM(G75:G81)</f>
        <v>0</v>
      </c>
      <c r="H82" s="51"/>
      <c r="I82" s="51">
        <f>SUM(I75:I81)</f>
        <v>0</v>
      </c>
    </row>
    <row r="83" spans="2:9" s="45" customFormat="1" x14ac:dyDescent="0.35">
      <c r="C83" s="52"/>
      <c r="D83" s="53"/>
      <c r="E83" s="53"/>
      <c r="F83" s="53"/>
      <c r="G83" s="53"/>
      <c r="H83" s="53"/>
      <c r="I83" s="53"/>
    </row>
    <row r="84" spans="2:9" x14ac:dyDescent="0.35">
      <c r="C84" s="296" t="s">
        <v>388</v>
      </c>
      <c r="D84" s="297"/>
      <c r="E84" s="297"/>
      <c r="F84" s="297"/>
      <c r="G84" s="297"/>
      <c r="H84" s="297"/>
      <c r="I84" s="297"/>
    </row>
    <row r="85" spans="2:9" ht="21.75" customHeight="1" thickBot="1" x14ac:dyDescent="0.4">
      <c r="C85" s="49" t="s">
        <v>446</v>
      </c>
      <c r="D85" s="50" t="e">
        <f>'[1]1) Tableau budgétaire 1'!#REF!</f>
        <v>#REF!</v>
      </c>
      <c r="E85" s="50">
        <v>0</v>
      </c>
      <c r="F85" s="50" t="e">
        <f>'[1]1) Tableau budgétaire 1'!#REF!</f>
        <v>#REF!</v>
      </c>
      <c r="G85" s="50">
        <v>0</v>
      </c>
      <c r="H85" s="50"/>
      <c r="I85" s="50">
        <v>0</v>
      </c>
    </row>
    <row r="86" spans="2:9" ht="15.75" customHeight="1" x14ac:dyDescent="0.35">
      <c r="C86" s="48" t="s">
        <v>429</v>
      </c>
      <c r="D86" s="329"/>
      <c r="E86" s="78"/>
      <c r="F86" s="330"/>
      <c r="G86" s="79"/>
      <c r="H86" s="79"/>
      <c r="I86" s="273"/>
    </row>
    <row r="87" spans="2:9" ht="15.75" customHeight="1" x14ac:dyDescent="0.35">
      <c r="B87" s="45"/>
      <c r="C87" s="42" t="s">
        <v>430</v>
      </c>
      <c r="D87" s="328"/>
      <c r="E87" s="80"/>
      <c r="F87" s="331"/>
      <c r="G87" s="16"/>
      <c r="H87" s="16"/>
      <c r="I87" s="256"/>
    </row>
    <row r="88" spans="2:9" ht="15.75" customHeight="1" x14ac:dyDescent="0.35">
      <c r="C88" s="42" t="s">
        <v>431</v>
      </c>
      <c r="D88" s="328"/>
      <c r="E88" s="80"/>
      <c r="F88" s="328"/>
      <c r="G88" s="80"/>
      <c r="H88" s="80"/>
      <c r="I88" s="274"/>
    </row>
    <row r="89" spans="2:9" x14ac:dyDescent="0.35">
      <c r="C89" s="43" t="s">
        <v>432</v>
      </c>
      <c r="D89" s="328"/>
      <c r="E89" s="80"/>
      <c r="F89" s="328"/>
      <c r="G89" s="80"/>
      <c r="H89" s="80"/>
      <c r="I89" s="274"/>
    </row>
    <row r="90" spans="2:9" x14ac:dyDescent="0.35">
      <c r="C90" s="42" t="s">
        <v>433</v>
      </c>
      <c r="D90" s="328"/>
      <c r="E90" s="80"/>
      <c r="F90" s="328"/>
      <c r="G90" s="80"/>
      <c r="H90" s="80"/>
      <c r="I90" s="274"/>
    </row>
    <row r="91" spans="2:9" ht="25.5" customHeight="1" x14ac:dyDescent="0.35">
      <c r="C91" s="42" t="s">
        <v>434</v>
      </c>
      <c r="D91" s="328"/>
      <c r="E91" s="80"/>
      <c r="F91" s="328"/>
      <c r="G91" s="80"/>
      <c r="H91" s="80"/>
      <c r="I91" s="274"/>
    </row>
    <row r="92" spans="2:9" ht="31" x14ac:dyDescent="0.35">
      <c r="B92" s="45"/>
      <c r="C92" s="42" t="s">
        <v>435</v>
      </c>
      <c r="D92" s="328"/>
      <c r="E92" s="80"/>
      <c r="F92" s="328"/>
      <c r="G92" s="80"/>
      <c r="H92" s="80"/>
      <c r="I92" s="274"/>
    </row>
    <row r="93" spans="2:9" ht="15.75" customHeight="1" x14ac:dyDescent="0.35">
      <c r="C93" s="46" t="s">
        <v>14</v>
      </c>
      <c r="D93" s="51">
        <f>SUM(D86:D92)</f>
        <v>0</v>
      </c>
      <c r="E93" s="51">
        <f>SUM(E86:E92)</f>
        <v>0</v>
      </c>
      <c r="F93" s="51">
        <f>SUM(F86:F92)</f>
        <v>0</v>
      </c>
      <c r="G93" s="51">
        <f>SUM(G86:G92)</f>
        <v>0</v>
      </c>
      <c r="H93" s="51"/>
      <c r="I93" s="51">
        <f>SUM(I86:I92)</f>
        <v>0</v>
      </c>
    </row>
    <row r="94" spans="2:9" ht="25.5" customHeight="1" x14ac:dyDescent="0.35">
      <c r="D94" s="333"/>
      <c r="E94" s="44"/>
      <c r="F94" s="333"/>
      <c r="G94" s="44"/>
      <c r="H94" s="44"/>
      <c r="I94" s="44"/>
    </row>
    <row r="95" spans="2:9" x14ac:dyDescent="0.35">
      <c r="B95" s="296" t="s">
        <v>447</v>
      </c>
      <c r="C95" s="297"/>
      <c r="D95" s="297"/>
      <c r="E95" s="297"/>
      <c r="F95" s="297"/>
      <c r="G95" s="297"/>
      <c r="H95" s="297"/>
      <c r="I95" s="297"/>
    </row>
    <row r="96" spans="2:9" x14ac:dyDescent="0.35">
      <c r="C96" s="296" t="s">
        <v>390</v>
      </c>
      <c r="D96" s="297"/>
      <c r="E96" s="297"/>
      <c r="F96" s="297"/>
      <c r="G96" s="297"/>
      <c r="H96" s="297"/>
      <c r="I96" s="297"/>
    </row>
    <row r="97" spans="3:9" ht="22.5" customHeight="1" thickBot="1" x14ac:dyDescent="0.4">
      <c r="C97" s="49" t="s">
        <v>448</v>
      </c>
      <c r="D97" s="50">
        <f>'[1]1) Tableau budgétaire 1'!D41</f>
        <v>36300</v>
      </c>
      <c r="E97" s="50">
        <f>'1) Tableau budgétaire 1'!E41</f>
        <v>36670</v>
      </c>
      <c r="F97" s="50">
        <f>SUM(F98:F104)</f>
        <v>88000</v>
      </c>
      <c r="G97" s="271">
        <v>88000</v>
      </c>
      <c r="H97" s="271">
        <f>D97+F97</f>
        <v>124300</v>
      </c>
      <c r="I97" s="50">
        <f>E97+G97</f>
        <v>124670</v>
      </c>
    </row>
    <row r="98" spans="3:9" ht="16" thickBot="1" x14ac:dyDescent="0.4">
      <c r="C98" s="48" t="s">
        <v>429</v>
      </c>
      <c r="D98" s="329"/>
      <c r="E98" s="78"/>
      <c r="F98" s="330"/>
      <c r="G98" s="79">
        <v>0</v>
      </c>
      <c r="H98" s="271">
        <f t="shared" ref="H98:H105" si="8">D98+F98</f>
        <v>0</v>
      </c>
      <c r="I98" s="50">
        <f t="shared" ref="I98:I105" si="9">E98+G98</f>
        <v>0</v>
      </c>
    </row>
    <row r="99" spans="3:9" ht="16" thickBot="1" x14ac:dyDescent="0.4">
      <c r="C99" s="42" t="s">
        <v>430</v>
      </c>
      <c r="D99" s="328"/>
      <c r="E99" s="80"/>
      <c r="F99" s="331">
        <v>5000</v>
      </c>
      <c r="G99" s="16">
        <v>3400</v>
      </c>
      <c r="H99" s="271">
        <f t="shared" si="8"/>
        <v>5000</v>
      </c>
      <c r="I99" s="50">
        <f t="shared" si="9"/>
        <v>3400</v>
      </c>
    </row>
    <row r="100" spans="3:9" ht="15.75" customHeight="1" thickBot="1" x14ac:dyDescent="0.4">
      <c r="C100" s="42" t="s">
        <v>431</v>
      </c>
      <c r="D100" s="328"/>
      <c r="E100" s="80"/>
      <c r="F100" s="328"/>
      <c r="G100" s="270">
        <v>0</v>
      </c>
      <c r="H100" s="271">
        <f t="shared" si="8"/>
        <v>0</v>
      </c>
      <c r="I100" s="50">
        <f t="shared" si="9"/>
        <v>0</v>
      </c>
    </row>
    <row r="101" spans="3:9" ht="16" thickBot="1" x14ac:dyDescent="0.4">
      <c r="C101" s="43" t="s">
        <v>432</v>
      </c>
      <c r="D101" s="208">
        <v>7000</v>
      </c>
      <c r="E101" s="208">
        <f>5000+9270</f>
        <v>14270</v>
      </c>
      <c r="F101" s="328">
        <v>45000</v>
      </c>
      <c r="G101" s="270">
        <v>49720</v>
      </c>
      <c r="H101" s="271">
        <f t="shared" si="8"/>
        <v>52000</v>
      </c>
      <c r="I101" s="50">
        <f t="shared" si="9"/>
        <v>63990</v>
      </c>
    </row>
    <row r="102" spans="3:9" ht="16" thickBot="1" x14ac:dyDescent="0.4">
      <c r="C102" s="42" t="s">
        <v>433</v>
      </c>
      <c r="D102" s="208">
        <v>19800</v>
      </c>
      <c r="E102" s="208">
        <f>12300+5100+5000</f>
        <v>22400</v>
      </c>
      <c r="F102" s="328">
        <v>30000</v>
      </c>
      <c r="G102" s="270">
        <v>26000</v>
      </c>
      <c r="H102" s="271">
        <f t="shared" si="8"/>
        <v>49800</v>
      </c>
      <c r="I102" s="50">
        <f t="shared" si="9"/>
        <v>48400</v>
      </c>
    </row>
    <row r="103" spans="3:9" ht="16" thickBot="1" x14ac:dyDescent="0.4">
      <c r="C103" s="42" t="s">
        <v>434</v>
      </c>
      <c r="D103" s="208">
        <v>9500</v>
      </c>
      <c r="E103" s="208"/>
      <c r="F103" s="328">
        <v>7000</v>
      </c>
      <c r="G103" s="270">
        <v>8000</v>
      </c>
      <c r="H103" s="271">
        <f t="shared" si="8"/>
        <v>16500</v>
      </c>
      <c r="I103" s="50">
        <f t="shared" si="9"/>
        <v>8000</v>
      </c>
    </row>
    <row r="104" spans="3:9" ht="31.5" thickBot="1" x14ac:dyDescent="0.4">
      <c r="C104" s="42" t="s">
        <v>435</v>
      </c>
      <c r="D104" s="328"/>
      <c r="E104" s="80"/>
      <c r="F104" s="328">
        <v>1000</v>
      </c>
      <c r="G104" s="270">
        <v>880</v>
      </c>
      <c r="H104" s="271">
        <f t="shared" si="8"/>
        <v>1000</v>
      </c>
      <c r="I104" s="50">
        <f t="shared" si="9"/>
        <v>880</v>
      </c>
    </row>
    <row r="105" spans="3:9" ht="16" thickBot="1" x14ac:dyDescent="0.4">
      <c r="C105" s="46" t="s">
        <v>14</v>
      </c>
      <c r="D105" s="51">
        <f>SUM(D98:D104)</f>
        <v>36300</v>
      </c>
      <c r="E105" s="51">
        <f>SUM(E98:E104)</f>
        <v>36670</v>
      </c>
      <c r="F105" s="51">
        <f>SUM(F98:F104)</f>
        <v>88000</v>
      </c>
      <c r="G105" s="51">
        <f>SUM(G98:G104)</f>
        <v>88000</v>
      </c>
      <c r="H105" s="271">
        <f t="shared" si="8"/>
        <v>124300</v>
      </c>
      <c r="I105" s="50">
        <f t="shared" si="9"/>
        <v>124670</v>
      </c>
    </row>
    <row r="106" spans="3:9" s="45" customFormat="1" x14ac:dyDescent="0.35">
      <c r="C106" s="52"/>
      <c r="D106" s="53"/>
      <c r="E106" s="53"/>
      <c r="F106" s="53"/>
      <c r="G106" s="53"/>
      <c r="H106" s="53"/>
      <c r="I106" s="53"/>
    </row>
    <row r="107" spans="3:9" ht="15.75" customHeight="1" x14ac:dyDescent="0.35">
      <c r="C107" s="296" t="s">
        <v>449</v>
      </c>
      <c r="D107" s="297"/>
      <c r="E107" s="297"/>
      <c r="F107" s="297"/>
      <c r="G107" s="297"/>
      <c r="H107" s="297"/>
      <c r="I107" s="297"/>
    </row>
    <row r="108" spans="3:9" ht="21.75" customHeight="1" thickBot="1" x14ac:dyDescent="0.4">
      <c r="C108" s="49" t="s">
        <v>450</v>
      </c>
      <c r="D108" s="50">
        <f>'[1]1) Tableau budgétaire 1'!D47</f>
        <v>76200</v>
      </c>
      <c r="E108" s="50">
        <f>'1) Tableau budgétaire 1'!E47</f>
        <v>85549</v>
      </c>
      <c r="F108" s="50">
        <f>SUM(F109:F115)</f>
        <v>75776</v>
      </c>
      <c r="G108" s="271">
        <v>75776</v>
      </c>
      <c r="H108" s="271">
        <f>D108+F108</f>
        <v>151976</v>
      </c>
      <c r="I108" s="50">
        <f>E108+G108</f>
        <v>161325</v>
      </c>
    </row>
    <row r="109" spans="3:9" ht="16" thickBot="1" x14ac:dyDescent="0.4">
      <c r="C109" s="48" t="s">
        <v>429</v>
      </c>
      <c r="D109" s="329">
        <v>0</v>
      </c>
      <c r="E109" s="78">
        <v>0</v>
      </c>
      <c r="F109" s="330">
        <v>28800</v>
      </c>
      <c r="G109" s="79">
        <v>31400</v>
      </c>
      <c r="H109" s="271">
        <f t="shared" ref="H109:H116" si="10">D109+F109</f>
        <v>28800</v>
      </c>
      <c r="I109" s="50">
        <f t="shared" ref="I109:I116" si="11">E109+G109</f>
        <v>31400</v>
      </c>
    </row>
    <row r="110" spans="3:9" ht="16" thickBot="1" x14ac:dyDescent="0.4">
      <c r="C110" s="42" t="s">
        <v>430</v>
      </c>
      <c r="D110" s="328"/>
      <c r="E110" s="80"/>
      <c r="F110" s="331"/>
      <c r="G110" s="16">
        <v>0</v>
      </c>
      <c r="H110" s="271">
        <f t="shared" si="10"/>
        <v>0</v>
      </c>
      <c r="I110" s="50">
        <f t="shared" si="11"/>
        <v>0</v>
      </c>
    </row>
    <row r="111" spans="3:9" ht="31.5" thickBot="1" x14ac:dyDescent="0.4">
      <c r="C111" s="42" t="s">
        <v>431</v>
      </c>
      <c r="D111" s="328"/>
      <c r="E111" s="80"/>
      <c r="F111" s="328">
        <v>10169</v>
      </c>
      <c r="G111" s="270">
        <v>9169</v>
      </c>
      <c r="H111" s="271">
        <f t="shared" si="10"/>
        <v>10169</v>
      </c>
      <c r="I111" s="50">
        <f t="shared" si="11"/>
        <v>9169</v>
      </c>
    </row>
    <row r="112" spans="3:9" ht="16" thickBot="1" x14ac:dyDescent="0.4">
      <c r="C112" s="43" t="s">
        <v>432</v>
      </c>
      <c r="D112" s="208">
        <v>2000</v>
      </c>
      <c r="E112" s="208">
        <v>73217</v>
      </c>
      <c r="F112" s="328">
        <v>22200</v>
      </c>
      <c r="G112" s="270">
        <v>22200</v>
      </c>
      <c r="H112" s="271">
        <f t="shared" si="10"/>
        <v>24200</v>
      </c>
      <c r="I112" s="50">
        <f t="shared" si="11"/>
        <v>95417</v>
      </c>
    </row>
    <row r="113" spans="3:9" ht="16" thickBot="1" x14ac:dyDescent="0.4">
      <c r="C113" s="42" t="s">
        <v>433</v>
      </c>
      <c r="D113" s="208">
        <v>7000</v>
      </c>
      <c r="E113" s="208">
        <f>9500+2832</f>
        <v>12332</v>
      </c>
      <c r="F113" s="328">
        <v>6000</v>
      </c>
      <c r="G113" s="270">
        <v>5400</v>
      </c>
      <c r="H113" s="271">
        <f t="shared" si="10"/>
        <v>13000</v>
      </c>
      <c r="I113" s="50">
        <f t="shared" si="11"/>
        <v>17732</v>
      </c>
    </row>
    <row r="114" spans="3:9" ht="16" thickBot="1" x14ac:dyDescent="0.4">
      <c r="C114" s="42" t="s">
        <v>434</v>
      </c>
      <c r="D114" s="208">
        <v>67200</v>
      </c>
      <c r="E114" s="208"/>
      <c r="F114" s="328">
        <v>5607</v>
      </c>
      <c r="G114" s="270">
        <v>4907</v>
      </c>
      <c r="H114" s="271">
        <f t="shared" si="10"/>
        <v>72807</v>
      </c>
      <c r="I114" s="50">
        <f t="shared" si="11"/>
        <v>4907</v>
      </c>
    </row>
    <row r="115" spans="3:9" ht="31.5" thickBot="1" x14ac:dyDescent="0.4">
      <c r="C115" s="42" t="s">
        <v>435</v>
      </c>
      <c r="D115" s="328"/>
      <c r="E115" s="80"/>
      <c r="F115" s="328">
        <v>3000</v>
      </c>
      <c r="G115" s="270">
        <v>2700</v>
      </c>
      <c r="H115" s="271">
        <f t="shared" si="10"/>
        <v>3000</v>
      </c>
      <c r="I115" s="50">
        <f t="shared" si="11"/>
        <v>2700</v>
      </c>
    </row>
    <row r="116" spans="3:9" ht="16" thickBot="1" x14ac:dyDescent="0.4">
      <c r="C116" s="46" t="s">
        <v>14</v>
      </c>
      <c r="D116" s="51">
        <f>SUM(D109:D115)</f>
        <v>76200</v>
      </c>
      <c r="E116" s="51">
        <f>SUM(E109:E115)</f>
        <v>85549</v>
      </c>
      <c r="F116" s="51">
        <f>SUM(F109:F115)</f>
        <v>75776</v>
      </c>
      <c r="G116" s="51">
        <f>SUM(G109:G115)</f>
        <v>75776</v>
      </c>
      <c r="H116" s="271">
        <f t="shared" si="10"/>
        <v>151976</v>
      </c>
      <c r="I116" s="50">
        <f t="shared" si="11"/>
        <v>161325</v>
      </c>
    </row>
    <row r="117" spans="3:9" s="45" customFormat="1" x14ac:dyDescent="0.35">
      <c r="C117" s="52"/>
      <c r="D117" s="53"/>
      <c r="E117" s="53"/>
      <c r="F117" s="53"/>
      <c r="G117" s="53"/>
      <c r="H117" s="53"/>
      <c r="I117" s="53"/>
    </row>
    <row r="118" spans="3:9" x14ac:dyDescent="0.35">
      <c r="C118" s="296" t="s">
        <v>400</v>
      </c>
      <c r="D118" s="297"/>
      <c r="E118" s="297"/>
      <c r="F118" s="297"/>
      <c r="G118" s="297"/>
      <c r="H118" s="297"/>
      <c r="I118" s="297"/>
    </row>
    <row r="119" spans="3:9" ht="21" customHeight="1" thickBot="1" x14ac:dyDescent="0.4">
      <c r="C119" s="49" t="s">
        <v>451</v>
      </c>
      <c r="D119" s="50">
        <f>'[1]1) Tableau budgétaire 1'!D51</f>
        <v>14000</v>
      </c>
      <c r="E119" s="50">
        <f>'1) Tableau budgétaire 1'!E51</f>
        <v>14000</v>
      </c>
      <c r="F119" s="50">
        <f>SUM(F120:F126)</f>
        <v>22000</v>
      </c>
      <c r="G119" s="271">
        <v>22000</v>
      </c>
      <c r="H119" s="271">
        <f>D119+F119</f>
        <v>36000</v>
      </c>
      <c r="I119" s="50">
        <f>E119+G119</f>
        <v>36000</v>
      </c>
    </row>
    <row r="120" spans="3:9" ht="16" thickBot="1" x14ac:dyDescent="0.4">
      <c r="C120" s="48" t="s">
        <v>429</v>
      </c>
      <c r="D120" s="329"/>
      <c r="E120" s="78"/>
      <c r="F120" s="330"/>
      <c r="G120" s="79">
        <v>0</v>
      </c>
      <c r="H120" s="271">
        <f t="shared" ref="H120:H127" si="12">D120+F120</f>
        <v>0</v>
      </c>
      <c r="I120" s="50">
        <f t="shared" ref="I120:I127" si="13">E120+G120</f>
        <v>0</v>
      </c>
    </row>
    <row r="121" spans="3:9" ht="16" thickBot="1" x14ac:dyDescent="0.4">
      <c r="C121" s="42" t="s">
        <v>430</v>
      </c>
      <c r="D121" s="328"/>
      <c r="E121" s="80"/>
      <c r="F121" s="331"/>
      <c r="G121" s="16">
        <v>0</v>
      </c>
      <c r="H121" s="271">
        <f t="shared" si="12"/>
        <v>0</v>
      </c>
      <c r="I121" s="50">
        <f t="shared" si="13"/>
        <v>0</v>
      </c>
    </row>
    <row r="122" spans="3:9" ht="31.5" thickBot="1" x14ac:dyDescent="0.4">
      <c r="C122" s="42" t="s">
        <v>431</v>
      </c>
      <c r="D122" s="328"/>
      <c r="E122" s="80"/>
      <c r="F122" s="328"/>
      <c r="G122" s="270">
        <v>0</v>
      </c>
      <c r="H122" s="271">
        <f t="shared" si="12"/>
        <v>0</v>
      </c>
      <c r="I122" s="50">
        <f t="shared" si="13"/>
        <v>0</v>
      </c>
    </row>
    <row r="123" spans="3:9" ht="16" thickBot="1" x14ac:dyDescent="0.4">
      <c r="C123" s="43" t="s">
        <v>432</v>
      </c>
      <c r="D123" s="328">
        <v>9000</v>
      </c>
      <c r="E123" s="80"/>
      <c r="F123" s="328">
        <v>16000</v>
      </c>
      <c r="G123" s="270">
        <v>15700</v>
      </c>
      <c r="H123" s="271">
        <f t="shared" si="12"/>
        <v>25000</v>
      </c>
      <c r="I123" s="50">
        <f t="shared" si="13"/>
        <v>15700</v>
      </c>
    </row>
    <row r="124" spans="3:9" ht="16" thickBot="1" x14ac:dyDescent="0.4">
      <c r="C124" s="42" t="s">
        <v>433</v>
      </c>
      <c r="D124" s="328">
        <v>5000</v>
      </c>
      <c r="E124" s="80">
        <f>5000+9000</f>
        <v>14000</v>
      </c>
      <c r="F124" s="328">
        <v>5000</v>
      </c>
      <c r="G124" s="270">
        <v>5400</v>
      </c>
      <c r="H124" s="271">
        <f t="shared" si="12"/>
        <v>10000</v>
      </c>
      <c r="I124" s="50">
        <f t="shared" si="13"/>
        <v>19400</v>
      </c>
    </row>
    <row r="125" spans="3:9" ht="16" thickBot="1" x14ac:dyDescent="0.4">
      <c r="C125" s="42" t="s">
        <v>434</v>
      </c>
      <c r="D125" s="328"/>
      <c r="E125" s="80"/>
      <c r="F125" s="328"/>
      <c r="G125" s="270">
        <v>0</v>
      </c>
      <c r="H125" s="271">
        <f t="shared" si="12"/>
        <v>0</v>
      </c>
      <c r="I125" s="50">
        <f t="shared" si="13"/>
        <v>0</v>
      </c>
    </row>
    <row r="126" spans="3:9" ht="31.5" thickBot="1" x14ac:dyDescent="0.4">
      <c r="C126" s="42" t="s">
        <v>435</v>
      </c>
      <c r="D126" s="328"/>
      <c r="E126" s="80"/>
      <c r="F126" s="328">
        <v>1000</v>
      </c>
      <c r="G126" s="270">
        <v>900</v>
      </c>
      <c r="H126" s="271">
        <f t="shared" si="12"/>
        <v>1000</v>
      </c>
      <c r="I126" s="50">
        <f t="shared" si="13"/>
        <v>900</v>
      </c>
    </row>
    <row r="127" spans="3:9" ht="16" thickBot="1" x14ac:dyDescent="0.4">
      <c r="C127" s="46" t="s">
        <v>14</v>
      </c>
      <c r="D127" s="51">
        <f>SUM(D120:D126)</f>
        <v>14000</v>
      </c>
      <c r="E127" s="51">
        <f>SUM(E120:E126)</f>
        <v>14000</v>
      </c>
      <c r="F127" s="51">
        <f>SUM(F120:F126)</f>
        <v>22000</v>
      </c>
      <c r="G127" s="51">
        <f>SUM(G120:G126)</f>
        <v>22000</v>
      </c>
      <c r="H127" s="271">
        <f t="shared" si="12"/>
        <v>36000</v>
      </c>
      <c r="I127" s="50">
        <f t="shared" si="13"/>
        <v>36000</v>
      </c>
    </row>
    <row r="128" spans="3:9" s="45" customFormat="1" x14ac:dyDescent="0.35">
      <c r="C128" s="52"/>
      <c r="D128" s="53"/>
      <c r="E128" s="53"/>
      <c r="F128" s="53"/>
      <c r="G128" s="53"/>
      <c r="H128" s="53"/>
      <c r="I128" s="53"/>
    </row>
    <row r="129" spans="2:9" x14ac:dyDescent="0.35">
      <c r="C129" s="296" t="s">
        <v>403</v>
      </c>
      <c r="D129" s="297"/>
      <c r="E129" s="297"/>
      <c r="F129" s="297"/>
      <c r="G129" s="297"/>
      <c r="H129" s="297"/>
      <c r="I129" s="297"/>
    </row>
    <row r="130" spans="2:9" ht="24" customHeight="1" thickBot="1" x14ac:dyDescent="0.4">
      <c r="C130" s="49" t="s">
        <v>452</v>
      </c>
      <c r="D130" s="50" t="e">
        <f>'[1]1) Tableau budgétaire 1'!#REF!</f>
        <v>#REF!</v>
      </c>
      <c r="E130" s="50" t="e">
        <f>'1) Tableau budgétaire 1'!#REF!</f>
        <v>#REF!</v>
      </c>
      <c r="F130" s="50" t="e">
        <f>'[1]1) Tableau budgétaire 1'!#REF!</f>
        <v>#REF!</v>
      </c>
      <c r="G130" s="50" t="e">
        <f>'1) Tableau budgétaire 1'!#REF!</f>
        <v>#REF!</v>
      </c>
      <c r="H130" s="50"/>
      <c r="I130" s="50" t="e">
        <f>'1) Tableau budgétaire 1'!#REF!</f>
        <v>#REF!</v>
      </c>
    </row>
    <row r="131" spans="2:9" ht="15.75" customHeight="1" x14ac:dyDescent="0.35">
      <c r="C131" s="48" t="s">
        <v>429</v>
      </c>
      <c r="D131" s="329"/>
      <c r="E131" s="78"/>
      <c r="F131" s="330"/>
      <c r="G131" s="79"/>
      <c r="H131" s="79"/>
      <c r="I131" s="273"/>
    </row>
    <row r="132" spans="2:9" x14ac:dyDescent="0.35">
      <c r="C132" s="42" t="s">
        <v>430</v>
      </c>
      <c r="D132" s="328"/>
      <c r="E132" s="80"/>
      <c r="F132" s="331"/>
      <c r="G132" s="16"/>
      <c r="H132" s="16"/>
      <c r="I132" s="256"/>
    </row>
    <row r="133" spans="2:9" ht="15.75" customHeight="1" x14ac:dyDescent="0.35">
      <c r="C133" s="42" t="s">
        <v>431</v>
      </c>
      <c r="D133" s="328"/>
      <c r="E133" s="80"/>
      <c r="F133" s="328"/>
      <c r="G133" s="80"/>
      <c r="H133" s="80"/>
      <c r="I133" s="274"/>
    </row>
    <row r="134" spans="2:9" x14ac:dyDescent="0.35">
      <c r="C134" s="43" t="s">
        <v>432</v>
      </c>
      <c r="D134" s="328"/>
      <c r="E134" s="80"/>
      <c r="F134" s="328"/>
      <c r="G134" s="80"/>
      <c r="H134" s="80"/>
      <c r="I134" s="274"/>
    </row>
    <row r="135" spans="2:9" x14ac:dyDescent="0.35">
      <c r="C135" s="42" t="s">
        <v>433</v>
      </c>
      <c r="D135" s="328"/>
      <c r="E135" s="80"/>
      <c r="F135" s="328"/>
      <c r="G135" s="80"/>
      <c r="H135" s="80"/>
      <c r="I135" s="274"/>
    </row>
    <row r="136" spans="2:9" ht="15.75" customHeight="1" x14ac:dyDescent="0.35">
      <c r="C136" s="42" t="s">
        <v>434</v>
      </c>
      <c r="D136" s="328"/>
      <c r="E136" s="80"/>
      <c r="F136" s="328"/>
      <c r="G136" s="80"/>
      <c r="H136" s="80"/>
      <c r="I136" s="274"/>
    </row>
    <row r="137" spans="2:9" ht="31" x14ac:dyDescent="0.35">
      <c r="C137" s="42" t="s">
        <v>435</v>
      </c>
      <c r="D137" s="328"/>
      <c r="E137" s="80"/>
      <c r="F137" s="328"/>
      <c r="G137" s="80"/>
      <c r="H137" s="80"/>
      <c r="I137" s="274"/>
    </row>
    <row r="138" spans="2:9" x14ac:dyDescent="0.35">
      <c r="C138" s="46" t="s">
        <v>14</v>
      </c>
      <c r="D138" s="51">
        <f>SUM(D131:D137)</f>
        <v>0</v>
      </c>
      <c r="E138" s="51">
        <f>SUM(E131:E137)</f>
        <v>0</v>
      </c>
      <c r="F138" s="51">
        <f>SUM(F131:F137)</f>
        <v>0</v>
      </c>
      <c r="G138" s="51">
        <f>SUM(G131:G137)</f>
        <v>0</v>
      </c>
      <c r="H138" s="51"/>
      <c r="I138" s="51">
        <f>SUM(I131:I137)</f>
        <v>0</v>
      </c>
    </row>
    <row r="140" spans="2:9" x14ac:dyDescent="0.35">
      <c r="B140" s="296" t="s">
        <v>453</v>
      </c>
      <c r="C140" s="297"/>
      <c r="D140" s="297"/>
      <c r="E140" s="297"/>
      <c r="F140" s="297"/>
      <c r="G140" s="297"/>
      <c r="H140" s="297"/>
      <c r="I140" s="297"/>
    </row>
    <row r="141" spans="2:9" x14ac:dyDescent="0.35">
      <c r="C141" s="296" t="s">
        <v>404</v>
      </c>
      <c r="D141" s="297"/>
      <c r="E141" s="297"/>
      <c r="F141" s="297"/>
      <c r="G141" s="297"/>
      <c r="H141" s="297"/>
      <c r="I141" s="297"/>
    </row>
    <row r="142" spans="2:9" ht="24" customHeight="1" thickBot="1" x14ac:dyDescent="0.4">
      <c r="C142" s="49" t="s">
        <v>454</v>
      </c>
      <c r="D142" s="50" t="e">
        <f>'[1]1) Tableau budgétaire 1'!#REF!</f>
        <v>#REF!</v>
      </c>
      <c r="E142" s="50" t="e">
        <f>'1) Tableau budgétaire 1'!#REF!</f>
        <v>#REF!</v>
      </c>
      <c r="F142" s="50" t="e">
        <f>'[1]1) Tableau budgétaire 1'!#REF!</f>
        <v>#REF!</v>
      </c>
      <c r="G142" s="50" t="e">
        <f>'1) Tableau budgétaire 1'!#REF!</f>
        <v>#REF!</v>
      </c>
      <c r="H142" s="50"/>
      <c r="I142" s="50" t="e">
        <f>'1) Tableau budgétaire 1'!#REF!</f>
        <v>#REF!</v>
      </c>
    </row>
    <row r="143" spans="2:9" ht="24.75" customHeight="1" x14ac:dyDescent="0.35">
      <c r="C143" s="48" t="s">
        <v>429</v>
      </c>
      <c r="D143" s="329"/>
      <c r="E143" s="78"/>
      <c r="F143" s="330"/>
      <c r="G143" s="79"/>
      <c r="H143" s="79"/>
      <c r="I143" s="273"/>
    </row>
    <row r="144" spans="2:9" ht="15.75" customHeight="1" x14ac:dyDescent="0.35">
      <c r="C144" s="42" t="s">
        <v>430</v>
      </c>
      <c r="D144" s="328"/>
      <c r="E144" s="80"/>
      <c r="F144" s="331"/>
      <c r="G144" s="16"/>
      <c r="H144" s="16"/>
      <c r="I144" s="256"/>
    </row>
    <row r="145" spans="3:9" ht="15.75" customHeight="1" x14ac:dyDescent="0.35">
      <c r="C145" s="42" t="s">
        <v>431</v>
      </c>
      <c r="D145" s="328"/>
      <c r="E145" s="80"/>
      <c r="F145" s="328"/>
      <c r="G145" s="80"/>
      <c r="H145" s="80"/>
      <c r="I145" s="274"/>
    </row>
    <row r="146" spans="3:9" ht="15.75" customHeight="1" x14ac:dyDescent="0.35">
      <c r="C146" s="43" t="s">
        <v>432</v>
      </c>
      <c r="D146" s="328"/>
      <c r="E146" s="80"/>
      <c r="F146" s="328"/>
      <c r="G146" s="80"/>
      <c r="H146" s="80"/>
      <c r="I146" s="274"/>
    </row>
    <row r="147" spans="3:9" ht="15.75" customHeight="1" x14ac:dyDescent="0.35">
      <c r="C147" s="42" t="s">
        <v>433</v>
      </c>
      <c r="D147" s="328"/>
      <c r="E147" s="80"/>
      <c r="F147" s="328"/>
      <c r="G147" s="80"/>
      <c r="H147" s="80"/>
      <c r="I147" s="274"/>
    </row>
    <row r="148" spans="3:9" ht="15.75" customHeight="1" x14ac:dyDescent="0.35">
      <c r="C148" s="42" t="s">
        <v>434</v>
      </c>
      <c r="D148" s="328"/>
      <c r="E148" s="80"/>
      <c r="F148" s="328"/>
      <c r="G148" s="80"/>
      <c r="H148" s="80"/>
      <c r="I148" s="274"/>
    </row>
    <row r="149" spans="3:9" ht="15.75" customHeight="1" x14ac:dyDescent="0.35">
      <c r="C149" s="42" t="s">
        <v>435</v>
      </c>
      <c r="D149" s="328"/>
      <c r="E149" s="80"/>
      <c r="F149" s="328"/>
      <c r="G149" s="80"/>
      <c r="H149" s="80"/>
      <c r="I149" s="274"/>
    </row>
    <row r="150" spans="3:9" ht="15.75" customHeight="1" x14ac:dyDescent="0.35">
      <c r="C150" s="46" t="s">
        <v>14</v>
      </c>
      <c r="D150" s="51">
        <f>SUM(D143:D149)</f>
        <v>0</v>
      </c>
      <c r="E150" s="51">
        <f>SUM(E143:E149)</f>
        <v>0</v>
      </c>
      <c r="F150" s="51">
        <f>SUM(F143:F149)</f>
        <v>0</v>
      </c>
      <c r="G150" s="51">
        <f>SUM(G143:G149)</f>
        <v>0</v>
      </c>
      <c r="H150" s="51"/>
      <c r="I150" s="51">
        <f>SUM(I143:I149)</f>
        <v>0</v>
      </c>
    </row>
    <row r="151" spans="3:9" s="45" customFormat="1" ht="15.75" customHeight="1" x14ac:dyDescent="0.35">
      <c r="C151" s="52"/>
      <c r="D151" s="53"/>
      <c r="E151" s="53"/>
      <c r="F151" s="53"/>
      <c r="G151" s="53"/>
      <c r="H151" s="53"/>
      <c r="I151" s="53"/>
    </row>
    <row r="152" spans="3:9" ht="15.75" customHeight="1" x14ac:dyDescent="0.35">
      <c r="C152" s="296" t="s">
        <v>405</v>
      </c>
      <c r="D152" s="297"/>
      <c r="E152" s="297"/>
      <c r="F152" s="297"/>
      <c r="G152" s="297"/>
      <c r="H152" s="297"/>
      <c r="I152" s="297"/>
    </row>
    <row r="153" spans="3:9" ht="21" customHeight="1" thickBot="1" x14ac:dyDescent="0.4">
      <c r="C153" s="49" t="s">
        <v>455</v>
      </c>
      <c r="D153" s="50" t="e">
        <f>'[1]1) Tableau budgétaire 1'!#REF!</f>
        <v>#REF!</v>
      </c>
      <c r="E153" s="50" t="e">
        <f>'1) Tableau budgétaire 1'!#REF!</f>
        <v>#REF!</v>
      </c>
      <c r="F153" s="50" t="e">
        <f>'[1]1) Tableau budgétaire 1'!#REF!</f>
        <v>#REF!</v>
      </c>
      <c r="G153" s="50" t="e">
        <f>'1) Tableau budgétaire 1'!#REF!</f>
        <v>#REF!</v>
      </c>
      <c r="H153" s="50"/>
      <c r="I153" s="50" t="e">
        <f>'1) Tableau budgétaire 1'!#REF!</f>
        <v>#REF!</v>
      </c>
    </row>
    <row r="154" spans="3:9" ht="15.75" customHeight="1" x14ac:dyDescent="0.35">
      <c r="C154" s="48" t="s">
        <v>429</v>
      </c>
      <c r="D154" s="329"/>
      <c r="E154" s="78"/>
      <c r="F154" s="330"/>
      <c r="G154" s="79"/>
      <c r="H154" s="79"/>
      <c r="I154" s="273"/>
    </row>
    <row r="155" spans="3:9" ht="15.75" customHeight="1" x14ac:dyDescent="0.35">
      <c r="C155" s="42" t="s">
        <v>430</v>
      </c>
      <c r="D155" s="328"/>
      <c r="E155" s="80"/>
      <c r="F155" s="331"/>
      <c r="G155" s="16"/>
      <c r="H155" s="16"/>
      <c r="I155" s="256"/>
    </row>
    <row r="156" spans="3:9" ht="15.75" customHeight="1" x14ac:dyDescent="0.35">
      <c r="C156" s="42" t="s">
        <v>431</v>
      </c>
      <c r="D156" s="328"/>
      <c r="E156" s="80"/>
      <c r="F156" s="328"/>
      <c r="G156" s="80"/>
      <c r="H156" s="80"/>
      <c r="I156" s="274"/>
    </row>
    <row r="157" spans="3:9" ht="15.75" customHeight="1" x14ac:dyDescent="0.35">
      <c r="C157" s="43" t="s">
        <v>432</v>
      </c>
      <c r="D157" s="328"/>
      <c r="E157" s="80"/>
      <c r="F157" s="328"/>
      <c r="G157" s="80"/>
      <c r="H157" s="80"/>
      <c r="I157" s="274"/>
    </row>
    <row r="158" spans="3:9" ht="15.75" customHeight="1" x14ac:dyDescent="0.35">
      <c r="C158" s="42" t="s">
        <v>433</v>
      </c>
      <c r="D158" s="328"/>
      <c r="E158" s="80"/>
      <c r="F158" s="328"/>
      <c r="G158" s="80"/>
      <c r="H158" s="80"/>
      <c r="I158" s="274"/>
    </row>
    <row r="159" spans="3:9" ht="15.75" customHeight="1" x14ac:dyDescent="0.35">
      <c r="C159" s="42" t="s">
        <v>434</v>
      </c>
      <c r="D159" s="328"/>
      <c r="E159" s="80"/>
      <c r="F159" s="328"/>
      <c r="G159" s="80"/>
      <c r="H159" s="80"/>
      <c r="I159" s="274"/>
    </row>
    <row r="160" spans="3:9" ht="15.75" customHeight="1" x14ac:dyDescent="0.35">
      <c r="C160" s="42" t="s">
        <v>435</v>
      </c>
      <c r="D160" s="328"/>
      <c r="E160" s="80"/>
      <c r="F160" s="328"/>
      <c r="G160" s="80"/>
      <c r="H160" s="80"/>
      <c r="I160" s="80"/>
    </row>
    <row r="161" spans="3:9" ht="15.75" customHeight="1" x14ac:dyDescent="0.35">
      <c r="C161" s="46" t="s">
        <v>14</v>
      </c>
      <c r="D161" s="51">
        <f>SUM(D154:D160)</f>
        <v>0</v>
      </c>
      <c r="E161" s="51">
        <f>SUM(E154:E160)</f>
        <v>0</v>
      </c>
      <c r="F161" s="51">
        <f>SUM(F154:F160)</f>
        <v>0</v>
      </c>
      <c r="G161" s="51">
        <f>SUM(G154:G160)</f>
        <v>0</v>
      </c>
      <c r="H161" s="51"/>
      <c r="I161" s="51">
        <f>SUM(I154:I160)</f>
        <v>0</v>
      </c>
    </row>
    <row r="162" spans="3:9" s="45" customFormat="1" ht="15.75" customHeight="1" x14ac:dyDescent="0.35">
      <c r="C162" s="52"/>
      <c r="D162" s="53"/>
      <c r="E162" s="53"/>
      <c r="F162" s="53"/>
      <c r="G162" s="53"/>
      <c r="H162" s="53"/>
      <c r="I162" s="53"/>
    </row>
    <row r="163" spans="3:9" ht="15.75" customHeight="1" x14ac:dyDescent="0.35">
      <c r="C163" s="296" t="s">
        <v>406</v>
      </c>
      <c r="D163" s="297"/>
      <c r="E163" s="297"/>
      <c r="F163" s="297"/>
      <c r="G163" s="297"/>
      <c r="H163" s="297"/>
      <c r="I163" s="297"/>
    </row>
    <row r="164" spans="3:9" ht="19.5" customHeight="1" thickBot="1" x14ac:dyDescent="0.4">
      <c r="C164" s="49" t="s">
        <v>456</v>
      </c>
      <c r="D164" s="50" t="e">
        <f>'[1]1) Tableau budgétaire 1'!#REF!</f>
        <v>#REF!</v>
      </c>
      <c r="E164" s="50" t="e">
        <f>'1) Tableau budgétaire 1'!#REF!</f>
        <v>#REF!</v>
      </c>
      <c r="F164" s="50" t="e">
        <f>'[1]1) Tableau budgétaire 1'!#REF!</f>
        <v>#REF!</v>
      </c>
      <c r="G164" s="50" t="e">
        <f>'1) Tableau budgétaire 1'!#REF!</f>
        <v>#REF!</v>
      </c>
      <c r="H164" s="50"/>
      <c r="I164" s="50" t="e">
        <f>'1) Tableau budgétaire 1'!#REF!</f>
        <v>#REF!</v>
      </c>
    </row>
    <row r="165" spans="3:9" ht="15.75" customHeight="1" x14ac:dyDescent="0.35">
      <c r="C165" s="48" t="s">
        <v>429</v>
      </c>
      <c r="D165" s="329"/>
      <c r="E165" s="78"/>
      <c r="F165" s="330"/>
      <c r="G165" s="79"/>
      <c r="H165" s="79"/>
      <c r="I165" s="273"/>
    </row>
    <row r="166" spans="3:9" ht="15.75" customHeight="1" x14ac:dyDescent="0.35">
      <c r="C166" s="42" t="s">
        <v>430</v>
      </c>
      <c r="D166" s="328"/>
      <c r="E166" s="80"/>
      <c r="F166" s="331"/>
      <c r="G166" s="16"/>
      <c r="H166" s="16"/>
      <c r="I166" s="256"/>
    </row>
    <row r="167" spans="3:9" ht="15.75" customHeight="1" x14ac:dyDescent="0.35">
      <c r="C167" s="42" t="s">
        <v>431</v>
      </c>
      <c r="D167" s="328"/>
      <c r="E167" s="80"/>
      <c r="F167" s="328"/>
      <c r="G167" s="80"/>
      <c r="H167" s="80"/>
      <c r="I167" s="274"/>
    </row>
    <row r="168" spans="3:9" ht="15.75" customHeight="1" x14ac:dyDescent="0.35">
      <c r="C168" s="43" t="s">
        <v>432</v>
      </c>
      <c r="D168" s="328"/>
      <c r="E168" s="80"/>
      <c r="F168" s="328"/>
      <c r="G168" s="80"/>
      <c r="H168" s="80"/>
      <c r="I168" s="274"/>
    </row>
    <row r="169" spans="3:9" ht="15.75" customHeight="1" x14ac:dyDescent="0.35">
      <c r="C169" s="42" t="s">
        <v>433</v>
      </c>
      <c r="D169" s="328"/>
      <c r="E169" s="80"/>
      <c r="F169" s="328"/>
      <c r="G169" s="80"/>
      <c r="H169" s="80"/>
      <c r="I169" s="274"/>
    </row>
    <row r="170" spans="3:9" ht="15.75" customHeight="1" x14ac:dyDescent="0.35">
      <c r="C170" s="42" t="s">
        <v>434</v>
      </c>
      <c r="D170" s="328"/>
      <c r="E170" s="80"/>
      <c r="F170" s="328"/>
      <c r="G170" s="80"/>
      <c r="H170" s="80"/>
      <c r="I170" s="274"/>
    </row>
    <row r="171" spans="3:9" ht="15.75" customHeight="1" x14ac:dyDescent="0.35">
      <c r="C171" s="42" t="s">
        <v>435</v>
      </c>
      <c r="D171" s="328"/>
      <c r="E171" s="80"/>
      <c r="F171" s="328"/>
      <c r="G171" s="80"/>
      <c r="H171" s="80"/>
      <c r="I171" s="274"/>
    </row>
    <row r="172" spans="3:9" ht="15.75" customHeight="1" x14ac:dyDescent="0.35">
      <c r="C172" s="46" t="s">
        <v>14</v>
      </c>
      <c r="D172" s="51">
        <f>SUM(D165:D171)</f>
        <v>0</v>
      </c>
      <c r="E172" s="51">
        <f>SUM(E165:E171)</f>
        <v>0</v>
      </c>
      <c r="F172" s="51">
        <f>SUM(F165:F171)</f>
        <v>0</v>
      </c>
      <c r="G172" s="51">
        <f>SUM(G165:G171)</f>
        <v>0</v>
      </c>
      <c r="H172" s="51"/>
      <c r="I172" s="51">
        <f>SUM(I165:I171)</f>
        <v>0</v>
      </c>
    </row>
    <row r="173" spans="3:9" s="45" customFormat="1" ht="15.75" customHeight="1" x14ac:dyDescent="0.35">
      <c r="C173" s="52"/>
      <c r="D173" s="53"/>
      <c r="E173" s="53"/>
      <c r="F173" s="53"/>
      <c r="G173" s="53"/>
      <c r="H173" s="53"/>
      <c r="I173" s="53"/>
    </row>
    <row r="174" spans="3:9" ht="15.75" customHeight="1" x14ac:dyDescent="0.35">
      <c r="C174" s="296" t="s">
        <v>407</v>
      </c>
      <c r="D174" s="297"/>
      <c r="E174" s="297"/>
      <c r="F174" s="297"/>
      <c r="G174" s="297"/>
      <c r="H174" s="297"/>
      <c r="I174" s="297"/>
    </row>
    <row r="175" spans="3:9" ht="22.5" customHeight="1" thickBot="1" x14ac:dyDescent="0.4">
      <c r="C175" s="49" t="s">
        <v>457</v>
      </c>
      <c r="D175" s="50" t="e">
        <f>'[1]1) Tableau budgétaire 1'!#REF!</f>
        <v>#REF!</v>
      </c>
      <c r="E175" s="50" t="e">
        <f>'1) Tableau budgétaire 1'!#REF!</f>
        <v>#REF!</v>
      </c>
      <c r="F175" s="50" t="e">
        <f>'[1]1) Tableau budgétaire 1'!#REF!</f>
        <v>#REF!</v>
      </c>
      <c r="G175" s="50" t="e">
        <f>'1) Tableau budgétaire 1'!#REF!</f>
        <v>#REF!</v>
      </c>
      <c r="H175" s="50"/>
      <c r="I175" s="50" t="e">
        <f>'1) Tableau budgétaire 1'!#REF!</f>
        <v>#REF!</v>
      </c>
    </row>
    <row r="176" spans="3:9" ht="15.75" customHeight="1" x14ac:dyDescent="0.35">
      <c r="C176" s="48" t="s">
        <v>429</v>
      </c>
      <c r="D176" s="329"/>
      <c r="E176" s="78"/>
      <c r="F176" s="330"/>
      <c r="G176" s="79"/>
      <c r="H176" s="79"/>
      <c r="I176" s="273"/>
    </row>
    <row r="177" spans="3:9" ht="15.75" customHeight="1" x14ac:dyDescent="0.35">
      <c r="C177" s="42" t="s">
        <v>430</v>
      </c>
      <c r="D177" s="328"/>
      <c r="E177" s="80"/>
      <c r="F177" s="331"/>
      <c r="G177" s="16"/>
      <c r="H177" s="16"/>
      <c r="I177" s="256"/>
    </row>
    <row r="178" spans="3:9" ht="15.75" customHeight="1" x14ac:dyDescent="0.35">
      <c r="C178" s="42" t="s">
        <v>431</v>
      </c>
      <c r="D178" s="328"/>
      <c r="E178" s="80"/>
      <c r="F178" s="328"/>
      <c r="G178" s="80"/>
      <c r="H178" s="80"/>
      <c r="I178" s="274"/>
    </row>
    <row r="179" spans="3:9" ht="15.75" customHeight="1" x14ac:dyDescent="0.35">
      <c r="C179" s="43" t="s">
        <v>432</v>
      </c>
      <c r="D179" s="328"/>
      <c r="E179" s="80"/>
      <c r="F179" s="328"/>
      <c r="G179" s="80"/>
      <c r="H179" s="80"/>
      <c r="I179" s="274"/>
    </row>
    <row r="180" spans="3:9" ht="15.75" customHeight="1" x14ac:dyDescent="0.35">
      <c r="C180" s="42" t="s">
        <v>433</v>
      </c>
      <c r="D180" s="328"/>
      <c r="E180" s="80"/>
      <c r="F180" s="328"/>
      <c r="G180" s="80"/>
      <c r="H180" s="80"/>
      <c r="I180" s="274"/>
    </row>
    <row r="181" spans="3:9" ht="15.75" customHeight="1" x14ac:dyDescent="0.35">
      <c r="C181" s="42" t="s">
        <v>434</v>
      </c>
      <c r="D181" s="328"/>
      <c r="E181" s="80"/>
      <c r="F181" s="328"/>
      <c r="G181" s="80"/>
      <c r="H181" s="80"/>
      <c r="I181" s="274"/>
    </row>
    <row r="182" spans="3:9" ht="15.75" customHeight="1" x14ac:dyDescent="0.35">
      <c r="C182" s="42" t="s">
        <v>435</v>
      </c>
      <c r="D182" s="328"/>
      <c r="E182" s="80"/>
      <c r="F182" s="328"/>
      <c r="G182" s="80"/>
      <c r="H182" s="80"/>
      <c r="I182" s="274"/>
    </row>
    <row r="183" spans="3:9" ht="15.75" customHeight="1" x14ac:dyDescent="0.35">
      <c r="C183" s="46" t="s">
        <v>14</v>
      </c>
      <c r="D183" s="51">
        <f>SUM(D176:D182)</f>
        <v>0</v>
      </c>
      <c r="E183" s="51">
        <f>SUM(E176:E182)</f>
        <v>0</v>
      </c>
      <c r="F183" s="51">
        <f>SUM(F176:F182)</f>
        <v>0</v>
      </c>
      <c r="G183" s="51">
        <f>SUM(G176:G182)</f>
        <v>0</v>
      </c>
      <c r="H183" s="51"/>
      <c r="I183" s="51">
        <f>SUM(I176:I182)</f>
        <v>0</v>
      </c>
    </row>
    <row r="184" spans="3:9" ht="15.75" customHeight="1" x14ac:dyDescent="0.35"/>
    <row r="185" spans="3:9" ht="15.75" customHeight="1" x14ac:dyDescent="0.35">
      <c r="C185" s="296" t="s">
        <v>458</v>
      </c>
      <c r="D185" s="297"/>
      <c r="E185" s="297"/>
      <c r="F185" s="297"/>
      <c r="G185" s="297"/>
      <c r="H185" s="297"/>
      <c r="I185" s="297"/>
    </row>
    <row r="186" spans="3:9" ht="36" customHeight="1" thickBot="1" x14ac:dyDescent="0.4">
      <c r="C186" s="49" t="s">
        <v>459</v>
      </c>
      <c r="D186" s="50">
        <f>'[1]1) Tableau budgétaire 1'!D59</f>
        <v>163700.93</v>
      </c>
      <c r="E186" s="50">
        <f>'1) Tableau budgétaire 1'!D59</f>
        <v>163700.93</v>
      </c>
      <c r="F186" s="50">
        <f>'[1]1) Tableau budgétaire 1'!F59</f>
        <v>0</v>
      </c>
      <c r="G186" s="50"/>
      <c r="H186" s="50"/>
      <c r="I186" s="50">
        <f>SUM(E186:H186)</f>
        <v>163700.93</v>
      </c>
    </row>
    <row r="187" spans="3:9" ht="15.75" customHeight="1" x14ac:dyDescent="0.35">
      <c r="C187" s="48" t="s">
        <v>429</v>
      </c>
      <c r="D187" s="329">
        <v>113000</v>
      </c>
      <c r="E187" s="78">
        <f>'1) Tableau budgétaire 1'!E55</f>
        <v>105694</v>
      </c>
      <c r="F187" s="330">
        <v>110000</v>
      </c>
      <c r="G187" s="79">
        <v>107400</v>
      </c>
      <c r="H187" s="79"/>
      <c r="I187" s="273">
        <v>0</v>
      </c>
    </row>
    <row r="188" spans="3:9" ht="15.75" customHeight="1" x14ac:dyDescent="0.35">
      <c r="C188" s="42" t="s">
        <v>430</v>
      </c>
      <c r="D188" s="328"/>
      <c r="E188" s="80"/>
      <c r="F188" s="331"/>
      <c r="G188" s="16">
        <v>0</v>
      </c>
      <c r="H188" s="16"/>
      <c r="I188" s="256"/>
    </row>
    <row r="189" spans="3:9" ht="29.65" customHeight="1" x14ac:dyDescent="0.35">
      <c r="C189" s="42" t="s">
        <v>431</v>
      </c>
      <c r="D189" s="328"/>
      <c r="E189" s="80"/>
      <c r="F189" s="328">
        <v>20892.22</v>
      </c>
      <c r="G189" s="80">
        <v>23492.22</v>
      </c>
      <c r="H189" s="80"/>
      <c r="I189" s="274"/>
    </row>
    <row r="190" spans="3:9" ht="15.75" customHeight="1" x14ac:dyDescent="0.35">
      <c r="C190" s="43" t="s">
        <v>432</v>
      </c>
      <c r="D190" s="328">
        <v>46000</v>
      </c>
      <c r="E190" s="80">
        <f xml:space="preserve"> 4700.93+10000</f>
        <v>14700.93</v>
      </c>
      <c r="F190" s="328"/>
      <c r="G190" s="80">
        <v>0</v>
      </c>
      <c r="H190" s="80"/>
      <c r="I190" s="274">
        <v>0</v>
      </c>
    </row>
    <row r="191" spans="3:9" ht="15.75" customHeight="1" x14ac:dyDescent="0.35">
      <c r="C191" s="42" t="s">
        <v>433</v>
      </c>
      <c r="D191" s="328"/>
      <c r="E191" s="80">
        <v>52161</v>
      </c>
      <c r="F191" s="328"/>
      <c r="G191" s="80">
        <v>0</v>
      </c>
      <c r="H191" s="80"/>
      <c r="I191" s="274"/>
    </row>
    <row r="192" spans="3:9" ht="15.75" customHeight="1" x14ac:dyDescent="0.35">
      <c r="C192" s="42" t="s">
        <v>434</v>
      </c>
      <c r="D192" s="328">
        <v>4700.93</v>
      </c>
      <c r="E192" s="80"/>
      <c r="F192" s="328">
        <v>20000</v>
      </c>
      <c r="G192" s="80">
        <v>20000</v>
      </c>
      <c r="H192" s="80"/>
      <c r="I192" s="274"/>
    </row>
    <row r="193" spans="3:10" ht="15.75" customHeight="1" x14ac:dyDescent="0.35">
      <c r="C193" s="42" t="s">
        <v>435</v>
      </c>
      <c r="D193" s="328"/>
      <c r="E193" s="80"/>
      <c r="F193" s="328"/>
      <c r="G193" s="80">
        <v>0</v>
      </c>
      <c r="H193" s="80"/>
      <c r="I193" s="274">
        <v>0</v>
      </c>
    </row>
    <row r="194" spans="3:10" ht="15.75" customHeight="1" x14ac:dyDescent="0.35">
      <c r="C194" s="46" t="s">
        <v>14</v>
      </c>
      <c r="D194" s="51">
        <f>SUM(D187:D193)</f>
        <v>163700.93</v>
      </c>
      <c r="E194" s="51">
        <f>SUM(E187:E193)</f>
        <v>172555.93</v>
      </c>
      <c r="F194" s="51">
        <f>SUM(F187:F193)</f>
        <v>150892.22</v>
      </c>
      <c r="G194" s="51">
        <f>SUM(G187:G193)</f>
        <v>150892.22</v>
      </c>
      <c r="H194" s="51"/>
      <c r="I194" s="51">
        <f>SUM(I187:I193)</f>
        <v>0</v>
      </c>
    </row>
    <row r="195" spans="3:10" ht="15.75" customHeight="1" thickBot="1" x14ac:dyDescent="0.4"/>
    <row r="196" spans="3:10" ht="19.5" customHeight="1" thickBot="1" x14ac:dyDescent="0.4">
      <c r="C196" s="294" t="s">
        <v>425</v>
      </c>
      <c r="D196" s="295"/>
      <c r="E196" s="295"/>
      <c r="F196" s="295"/>
      <c r="G196" s="295"/>
      <c r="H196" s="295"/>
      <c r="I196" s="295"/>
    </row>
    <row r="197" spans="3:10" ht="51.75" customHeight="1" x14ac:dyDescent="0.35">
      <c r="C197" s="58"/>
      <c r="D197" s="173" t="str">
        <f>'[1]1) Tableau budgétaire 1'!D5</f>
        <v>OIM 1 (830000 USD)</v>
      </c>
      <c r="E197" s="255" t="str">
        <f>'1) Tableau budgétaire 1'!D5</f>
        <v>OIM 1 (830000 USD)</v>
      </c>
      <c r="F197" s="173">
        <f>'[1]1) Tableau budgétaire 1'!F5</f>
        <v>0</v>
      </c>
      <c r="G197" s="255" t="str">
        <f>'1) Tableau budgétaire 1'!F5</f>
        <v>UNESCO 2 (670000 USD)</v>
      </c>
      <c r="H197" s="255" t="s">
        <v>573</v>
      </c>
      <c r="I197" s="173" t="s">
        <v>14</v>
      </c>
    </row>
    <row r="198" spans="3:10" ht="27.65" customHeight="1" x14ac:dyDescent="0.35">
      <c r="C198" s="174" t="s">
        <v>429</v>
      </c>
      <c r="D198" s="335">
        <f>SUM(D176,D165,D154,D143,D131,D120,D109,D98,D86,D75,D64,D53,D41,D30,D19,D8,D187)</f>
        <v>135400</v>
      </c>
      <c r="E198" s="111">
        <f>SUM(E176,E165,E154,E143,E131,E120,E109,E98,E86,E75,E64,E53,E41,E30,E19,E8,E187)</f>
        <v>136294</v>
      </c>
      <c r="F198" s="335">
        <f t="shared" ref="F198:F204" si="14">SUM(F176,F165,F154,F143,F131,F120,F109,F98,F86,F75,F64,F53,F41,F30,F19,F8,F187)</f>
        <v>138800</v>
      </c>
      <c r="G198" s="111">
        <f t="shared" ref="E198:G204" si="15">SUM(G176,G165,G154,G143,G131,G120,G109,G98,G86,G75,G64,G53,G41,G30,G19,G8,G187)</f>
        <v>138800</v>
      </c>
      <c r="H198" s="111">
        <f>D198+F198</f>
        <v>274200</v>
      </c>
      <c r="I198" s="340">
        <f>E198+G198</f>
        <v>275094</v>
      </c>
      <c r="J198" s="225"/>
    </row>
    <row r="199" spans="3:10" ht="34.5" customHeight="1" x14ac:dyDescent="0.35">
      <c r="C199" s="123" t="s">
        <v>430</v>
      </c>
      <c r="D199" s="336">
        <f>SUM(D177,D166,D155,D144,D132,D121,D110,D99,D87,D76,D65,D54,D42,D31,D20,D9,D188)</f>
        <v>246000</v>
      </c>
      <c r="E199" s="59">
        <f>SUM(E177,E166,E155,E144,E132,E121,E110,E99,E87,E76,E65,E54,E42,E31,E20,E9,E188)</f>
        <v>150010</v>
      </c>
      <c r="F199" s="336">
        <f t="shared" si="14"/>
        <v>146000</v>
      </c>
      <c r="G199" s="59">
        <f t="shared" si="15"/>
        <v>144060</v>
      </c>
      <c r="H199" s="111">
        <f t="shared" ref="H199:H207" si="16">D199+F199</f>
        <v>392000</v>
      </c>
      <c r="I199" s="340">
        <f t="shared" ref="I199:I206" si="17">E199+G199</f>
        <v>294070</v>
      </c>
      <c r="J199" s="225"/>
    </row>
    <row r="200" spans="3:10" ht="48" customHeight="1" x14ac:dyDescent="0.35">
      <c r="C200" s="123" t="s">
        <v>431</v>
      </c>
      <c r="D200" s="337">
        <f>SUM(D178,D167,D156,D145,D133,D122,D111,D100,D88,D77,D66,D55,D43,D32,D21,D10,D189)</f>
        <v>15000</v>
      </c>
      <c r="E200" s="222">
        <f>SUM(E178,E167,E156,E145,E133,E122,E111,E100,E88,E77,E66,E55,E43,E32,E21,E10,E189)</f>
        <v>0</v>
      </c>
      <c r="F200" s="336">
        <f t="shared" si="14"/>
        <v>31061.22</v>
      </c>
      <c r="G200" s="59">
        <f t="shared" si="15"/>
        <v>32661.22</v>
      </c>
      <c r="H200" s="111">
        <f t="shared" si="16"/>
        <v>46061.22</v>
      </c>
      <c r="I200" s="340">
        <f t="shared" si="17"/>
        <v>32661.22</v>
      </c>
      <c r="J200" s="225"/>
    </row>
    <row r="201" spans="3:10" ht="33" customHeight="1" x14ac:dyDescent="0.35">
      <c r="C201" s="124" t="s">
        <v>432</v>
      </c>
      <c r="D201" s="224">
        <f t="shared" ref="D201:D204" si="18">SUM(D179,D168,D157,D146,D134,D123,D112,D101,D89,D78,D67,D56,D44,D33,D22,D11,D190)</f>
        <v>151000</v>
      </c>
      <c r="E201" s="224">
        <f t="shared" si="15"/>
        <v>275052.93</v>
      </c>
      <c r="F201" s="336">
        <f t="shared" si="14"/>
        <v>174700</v>
      </c>
      <c r="G201" s="59">
        <f t="shared" si="15"/>
        <v>181870</v>
      </c>
      <c r="H201" s="111">
        <f t="shared" si="16"/>
        <v>325700</v>
      </c>
      <c r="I201" s="340">
        <f t="shared" si="17"/>
        <v>456922.93</v>
      </c>
      <c r="J201" s="225"/>
    </row>
    <row r="202" spans="3:10" ht="21" customHeight="1" x14ac:dyDescent="0.35">
      <c r="C202" s="123" t="s">
        <v>433</v>
      </c>
      <c r="D202" s="224">
        <f>SUM(D180,D169,D158,D147,D135,D124,D113,D102,D90,D79,D68,D57,D45,D34,D23,D12,D191)</f>
        <v>56800</v>
      </c>
      <c r="E202" s="224">
        <f>SUM(E180,E169,E158,E147,E135,E124,E113,E102,E90,E79,E68,E57,E45,E34,E23,E12,E191)</f>
        <v>149925</v>
      </c>
      <c r="F202" s="336">
        <f t="shared" si="14"/>
        <v>59000</v>
      </c>
      <c r="G202" s="59">
        <f t="shared" si="15"/>
        <v>56250</v>
      </c>
      <c r="H202" s="111">
        <f t="shared" si="16"/>
        <v>115800</v>
      </c>
      <c r="I202" s="340">
        <f t="shared" si="17"/>
        <v>206175</v>
      </c>
      <c r="J202" s="225"/>
    </row>
    <row r="203" spans="3:10" ht="39.75" customHeight="1" x14ac:dyDescent="0.35">
      <c r="C203" s="123" t="s">
        <v>434</v>
      </c>
      <c r="D203" s="224">
        <f>SUM(D181,D170,D159,D148,D136,D125,D114,D103,D91,D80,D69,D58,D46,D35,D24,D13,D192)</f>
        <v>140900.93</v>
      </c>
      <c r="E203" s="224">
        <f>SUM(E181,E170,E159,E148,E136,E125,E114,E103,E91,E80,E69,E58,E46,E35,E24,E13,E192)</f>
        <v>34768</v>
      </c>
      <c r="F203" s="336">
        <f t="shared" si="14"/>
        <v>68607</v>
      </c>
      <c r="G203" s="59">
        <f t="shared" si="15"/>
        <v>64907</v>
      </c>
      <c r="H203" s="111">
        <f t="shared" si="16"/>
        <v>209507.93</v>
      </c>
      <c r="I203" s="340">
        <f t="shared" si="17"/>
        <v>99675</v>
      </c>
      <c r="J203" s="225"/>
    </row>
    <row r="204" spans="3:10" ht="39.75" customHeight="1" x14ac:dyDescent="0.35">
      <c r="C204" s="123" t="s">
        <v>435</v>
      </c>
      <c r="D204" s="335">
        <f t="shared" si="18"/>
        <v>30600</v>
      </c>
      <c r="E204" s="111">
        <f t="shared" si="15"/>
        <v>29651</v>
      </c>
      <c r="F204" s="335">
        <f t="shared" si="14"/>
        <v>8000</v>
      </c>
      <c r="G204" s="111">
        <f t="shared" si="15"/>
        <v>7620</v>
      </c>
      <c r="H204" s="111">
        <f t="shared" si="16"/>
        <v>38600</v>
      </c>
      <c r="I204" s="340">
        <f t="shared" si="17"/>
        <v>37271</v>
      </c>
      <c r="J204" s="225"/>
    </row>
    <row r="205" spans="3:10" ht="22.5" customHeight="1" x14ac:dyDescent="0.35">
      <c r="C205" s="98" t="s">
        <v>417</v>
      </c>
      <c r="D205" s="338">
        <f>SUM(D198:D204)</f>
        <v>775700.92999999993</v>
      </c>
      <c r="E205" s="112">
        <f>SUM(E198:E204)</f>
        <v>775700.92999999993</v>
      </c>
      <c r="F205" s="338">
        <f>SUM(F198:F204)</f>
        <v>626168.22</v>
      </c>
      <c r="G205" s="112">
        <f>SUM(G198:G204)</f>
        <v>626168.22</v>
      </c>
      <c r="H205" s="111">
        <f t="shared" si="16"/>
        <v>1401869.15</v>
      </c>
      <c r="I205" s="340">
        <f t="shared" si="17"/>
        <v>1401869.15</v>
      </c>
      <c r="J205" s="225"/>
    </row>
    <row r="206" spans="3:10" ht="26.25" customHeight="1" thickBot="1" x14ac:dyDescent="0.4">
      <c r="C206" s="98" t="s">
        <v>418</v>
      </c>
      <c r="D206" s="339">
        <f>D205*0.07</f>
        <v>54299.0651</v>
      </c>
      <c r="E206" s="60">
        <f t="shared" ref="E206:G206" si="19">E205*0.07</f>
        <v>54299.0651</v>
      </c>
      <c r="F206" s="339">
        <f t="shared" si="19"/>
        <v>43831.775399999999</v>
      </c>
      <c r="G206" s="60">
        <f t="shared" si="19"/>
        <v>43831.775399999999</v>
      </c>
      <c r="H206" s="111">
        <f t="shared" si="16"/>
        <v>98130.840499999991</v>
      </c>
      <c r="I206" s="340">
        <f t="shared" si="17"/>
        <v>98130.840499999991</v>
      </c>
      <c r="J206" s="225"/>
    </row>
    <row r="207" spans="3:10" ht="23.25" customHeight="1" thickBot="1" x14ac:dyDescent="0.4">
      <c r="C207" s="113" t="s">
        <v>360</v>
      </c>
      <c r="D207" s="114">
        <f>SUM(D205:D206)</f>
        <v>829999.99509999994</v>
      </c>
      <c r="E207" s="114">
        <f t="shared" ref="E207:I207" si="20">SUM(E205:E206)</f>
        <v>829999.99509999994</v>
      </c>
      <c r="F207" s="114">
        <f t="shared" ref="F207" si="21">SUM(F205:F206)</f>
        <v>669999.99540000001</v>
      </c>
      <c r="G207" s="114">
        <f t="shared" si="20"/>
        <v>669999.99540000001</v>
      </c>
      <c r="H207" s="111">
        <f t="shared" si="16"/>
        <v>1499999.9904999998</v>
      </c>
      <c r="I207" s="341">
        <f t="shared" si="20"/>
        <v>1499999.9904999998</v>
      </c>
    </row>
    <row r="208" spans="3:10" ht="15.75" customHeight="1" x14ac:dyDescent="0.35"/>
    <row r="209" spans="3:6" ht="15.75" customHeight="1" x14ac:dyDescent="0.35"/>
    <row r="210" spans="3:6" ht="15.75" customHeight="1" x14ac:dyDescent="0.35"/>
    <row r="211" spans="3:6" ht="40.5" customHeight="1" x14ac:dyDescent="0.35"/>
    <row r="212" spans="3:6" ht="24.75" customHeight="1" x14ac:dyDescent="0.35"/>
    <row r="213" spans="3:6" ht="41.25" customHeight="1" x14ac:dyDescent="0.35"/>
    <row r="214" spans="3:6" ht="51.75" customHeight="1" x14ac:dyDescent="0.35"/>
    <row r="215" spans="3:6" ht="42" customHeight="1" x14ac:dyDescent="0.35"/>
    <row r="216" spans="3:6" s="45" customFormat="1" ht="42" customHeight="1" x14ac:dyDescent="0.35">
      <c r="C216" s="44"/>
      <c r="D216" s="334"/>
      <c r="F216" s="334"/>
    </row>
    <row r="217" spans="3:6" s="45" customFormat="1" ht="42" customHeight="1" x14ac:dyDescent="0.35">
      <c r="C217" s="44"/>
      <c r="D217" s="334"/>
      <c r="F217" s="334"/>
    </row>
    <row r="218" spans="3:6" s="45" customFormat="1" ht="63.75" customHeight="1" x14ac:dyDescent="0.35">
      <c r="C218" s="44"/>
      <c r="D218" s="334"/>
      <c r="F218" s="334"/>
    </row>
    <row r="219" spans="3:6" s="45" customFormat="1" ht="42" customHeight="1" x14ac:dyDescent="0.35">
      <c r="C219" s="44"/>
      <c r="D219" s="334"/>
      <c r="F219" s="334"/>
    </row>
    <row r="220" spans="3:6" ht="23.25" customHeight="1" x14ac:dyDescent="0.35"/>
    <row r="221" spans="3:6" ht="27.75" customHeight="1" x14ac:dyDescent="0.35"/>
    <row r="222" spans="3:6" ht="55.5" customHeight="1" x14ac:dyDescent="0.35"/>
    <row r="223" spans="3:6" ht="57.75" customHeight="1" x14ac:dyDescent="0.35"/>
    <row r="224" spans="3:6" ht="21.75" customHeight="1" x14ac:dyDescent="0.35"/>
    <row r="225" ht="49.5" customHeight="1" x14ac:dyDescent="0.35"/>
    <row r="226" ht="28.5" customHeight="1" x14ac:dyDescent="0.35"/>
    <row r="227" ht="28.5" customHeight="1" x14ac:dyDescent="0.35"/>
    <row r="228" ht="28.5" customHeight="1" x14ac:dyDescent="0.35"/>
    <row r="229" ht="23.25" customHeight="1" x14ac:dyDescent="0.35"/>
    <row r="230" ht="43.5" customHeight="1" x14ac:dyDescent="0.35"/>
    <row r="231" ht="55.5" customHeight="1" x14ac:dyDescent="0.35"/>
    <row r="232" ht="42.75" customHeight="1" x14ac:dyDescent="0.35"/>
    <row r="233" ht="21.75" customHeight="1" x14ac:dyDescent="0.35"/>
    <row r="234" ht="21.75" customHeight="1" x14ac:dyDescent="0.35"/>
    <row r="235" ht="23.25" customHeight="1" x14ac:dyDescent="0.35"/>
    <row r="236" ht="23.25" customHeight="1" x14ac:dyDescent="0.35"/>
    <row r="237" ht="21.75" customHeight="1" x14ac:dyDescent="0.35"/>
    <row r="238" ht="16.5" customHeight="1" x14ac:dyDescent="0.35"/>
    <row r="239" ht="29.25" customHeight="1" x14ac:dyDescent="0.35"/>
    <row r="240" ht="24.75" customHeight="1" x14ac:dyDescent="0.35"/>
    <row r="241" ht="33" customHeight="1" x14ac:dyDescent="0.35"/>
    <row r="243" ht="15" customHeight="1" x14ac:dyDescent="0.35"/>
    <row r="244" ht="25.5" customHeight="1" x14ac:dyDescent="0.35"/>
  </sheetData>
  <sheetProtection insertColumns="0" insertRows="0" deleteRows="0"/>
  <mergeCells count="24">
    <mergeCell ref="C1:I1"/>
    <mergeCell ref="C2:I2"/>
    <mergeCell ref="B5:I5"/>
    <mergeCell ref="C6:I6"/>
    <mergeCell ref="B50:I50"/>
    <mergeCell ref="C17:I17"/>
    <mergeCell ref="C28:I28"/>
    <mergeCell ref="C39:I39"/>
    <mergeCell ref="C51:I51"/>
    <mergeCell ref="C96:I96"/>
    <mergeCell ref="C107:I107"/>
    <mergeCell ref="C118:I118"/>
    <mergeCell ref="C84:I84"/>
    <mergeCell ref="B95:I95"/>
    <mergeCell ref="C62:I62"/>
    <mergeCell ref="C73:I73"/>
    <mergeCell ref="C196:I196"/>
    <mergeCell ref="C129:I129"/>
    <mergeCell ref="B140:I140"/>
    <mergeCell ref="C141:I141"/>
    <mergeCell ref="C185:I185"/>
    <mergeCell ref="C163:I163"/>
    <mergeCell ref="C174:I174"/>
    <mergeCell ref="C152:I152"/>
  </mergeCells>
  <dataValidations disablePrompts="1" count="7">
    <dataValidation allowBlank="1" showInputMessage="1" showErrorMessage="1" prompt=" Includes all general operating costs for running an office. Examples include telecommunication, rents, finance charges and other costs which cannot be mapped to other expense categories." sqref="C204 C193 C171 C160 C149 C137 C126 C115 C104 C92 C81 C70 C59 C47 C36 C25 C14 C18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03 C192 C170 C159 C148 C136 C125 C114 C103 C91 C80 C69 C58 C46 C35 C24 C13 C181" xr:uid="{9DD30DAD-252C-43C8-B2D2-D70E24558917}"/>
    <dataValidation allowBlank="1" showInputMessage="1" showErrorMessage="1" prompt="Services contracted by an organization which follow the normal procurement processes." sqref="C201 C190 C168 C157 C146 C134 C123 C112 C101 C89 C78 C67 C56 C44 C33 C22 C11 C179" xr:uid="{D2D4883A-DF6E-4599-89E1-C25704DD6B71}"/>
    <dataValidation allowBlank="1" showInputMessage="1" showErrorMessage="1" prompt="Includes staff and non-staff travel paid for by the organization directly related to a project." sqref="C202 C191 C169 C158 C147 C135 C124 C113 C102 C90 C79 C68 C57 C45 C34 C23 C12 C18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0 C189 C167 C156 C145 C133 C122 C111 C100 C88 C77 C66 C55 C43 C32 C21 C10 C17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9 C188 C166 C155 C144 C132 C121 C110 C99 C87 C76 C65 C54 C42 C31 C20 C9 C177" xr:uid="{F098AF50-6738-49DD-B927-47F3EEE74261}"/>
    <dataValidation allowBlank="1" showInputMessage="1" showErrorMessage="1" prompt="Includes all related staff and temporary staff costs including base salary, post adjustment and all staff entitlements." sqref="C198 C187 C165 C154 C143 C131 C120 C109 C98 C86 C75 C64 C53 C41 C30 C19 C8 C176" xr:uid="{340B5EBB-3C3E-458C-BC5F-57C720FFB61A}"/>
  </dataValidations>
  <pageMargins left="0.7" right="0.7" top="0.75" bottom="0.75" header="0.3" footer="0.3"/>
  <pageSetup scale="74"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topLeftCell="A3" workbookViewId="0">
      <selection activeCell="B6" sqref="B6"/>
    </sheetView>
  </sheetViews>
  <sheetFormatPr baseColWidth="10" defaultColWidth="8.7265625" defaultRowHeight="14.5" x14ac:dyDescent="0.35"/>
  <cols>
    <col min="2" max="2" width="73.453125" customWidth="1"/>
  </cols>
  <sheetData>
    <row r="1" spans="2:2" ht="15" thickBot="1" x14ac:dyDescent="0.4"/>
    <row r="2" spans="2:2" ht="15" thickBot="1" x14ac:dyDescent="0.4">
      <c r="B2" s="128" t="s">
        <v>460</v>
      </c>
    </row>
    <row r="3" spans="2:2" ht="70.5" customHeight="1" x14ac:dyDescent="0.35">
      <c r="B3" s="129" t="s">
        <v>467</v>
      </c>
    </row>
    <row r="4" spans="2:2" ht="58" x14ac:dyDescent="0.35">
      <c r="B4" s="126" t="s">
        <v>461</v>
      </c>
    </row>
    <row r="5" spans="2:2" x14ac:dyDescent="0.35">
      <c r="B5" s="126"/>
    </row>
    <row r="6" spans="2:2" ht="58" x14ac:dyDescent="0.35">
      <c r="B6" s="125" t="s">
        <v>462</v>
      </c>
    </row>
    <row r="7" spans="2:2" x14ac:dyDescent="0.35">
      <c r="B7" s="126"/>
    </row>
    <row r="8" spans="2:2" ht="72.5" x14ac:dyDescent="0.35">
      <c r="B8" s="125" t="s">
        <v>468</v>
      </c>
    </row>
    <row r="9" spans="2:2" x14ac:dyDescent="0.35">
      <c r="B9" s="126"/>
    </row>
    <row r="10" spans="2:2" ht="29" x14ac:dyDescent="0.35">
      <c r="B10" s="126" t="s">
        <v>463</v>
      </c>
    </row>
    <row r="11" spans="2:2" x14ac:dyDescent="0.35">
      <c r="B11" s="126"/>
    </row>
    <row r="12" spans="2:2" ht="72.5" x14ac:dyDescent="0.35">
      <c r="B12" s="125" t="s">
        <v>469</v>
      </c>
    </row>
    <row r="13" spans="2:2" x14ac:dyDescent="0.35">
      <c r="B13" s="126"/>
    </row>
    <row r="14" spans="2:2" ht="58.5" thickBot="1" x14ac:dyDescent="0.4">
      <c r="B14" s="127" t="s">
        <v>464</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36"/>
  <sheetViews>
    <sheetView showGridLines="0" showZeros="0" zoomScale="80" zoomScaleNormal="80" zoomScaleSheetLayoutView="70" workbookViewId="0">
      <selection activeCell="C7" sqref="C7:D7"/>
    </sheetView>
  </sheetViews>
  <sheetFormatPr baseColWidth="10" defaultColWidth="8.7265625" defaultRowHeight="14.5" x14ac:dyDescent="0.35"/>
  <cols>
    <col min="2" max="2" width="61.7265625" customWidth="1"/>
    <col min="4" max="4" width="52.54296875" customWidth="1"/>
  </cols>
  <sheetData>
    <row r="1" spans="2:4" ht="15" thickBot="1" x14ac:dyDescent="0.4"/>
    <row r="2" spans="2:4" x14ac:dyDescent="0.35">
      <c r="B2" s="299" t="s">
        <v>361</v>
      </c>
      <c r="C2" s="300"/>
      <c r="D2" s="301"/>
    </row>
    <row r="3" spans="2:4" ht="15" thickBot="1" x14ac:dyDescent="0.4">
      <c r="B3" s="302"/>
      <c r="C3" s="303"/>
      <c r="D3" s="304"/>
    </row>
    <row r="4" spans="2:4" ht="15" thickBot="1" x14ac:dyDescent="0.4"/>
    <row r="5" spans="2:4" ht="26.65" customHeight="1" x14ac:dyDescent="0.35">
      <c r="B5" s="310" t="s">
        <v>491</v>
      </c>
      <c r="C5" s="311"/>
      <c r="D5" s="312"/>
    </row>
    <row r="6" spans="2:4" ht="15" thickBot="1" x14ac:dyDescent="0.4">
      <c r="B6" s="307"/>
      <c r="C6" s="308"/>
      <c r="D6" s="309"/>
    </row>
    <row r="7" spans="2:4" x14ac:dyDescent="0.35">
      <c r="B7" s="67" t="s">
        <v>15</v>
      </c>
      <c r="C7" s="305" t="e">
        <f>SUM('1) Tableau budgétaire 1'!D14:G14,'1) Tableau budgétaire 1'!D21:G21,'1) Tableau budgétaire 1'!#REF!,'1) Tableau budgétaire 1'!#REF!)</f>
        <v>#REF!</v>
      </c>
      <c r="D7" s="306"/>
    </row>
    <row r="8" spans="2:4" x14ac:dyDescent="0.35">
      <c r="B8" s="67" t="s">
        <v>359</v>
      </c>
      <c r="C8" s="313" t="e">
        <f>SUM(D10:D14)</f>
        <v>#REF!</v>
      </c>
      <c r="D8" s="314"/>
    </row>
    <row r="9" spans="2:4" x14ac:dyDescent="0.35">
      <c r="B9" s="68" t="s">
        <v>356</v>
      </c>
      <c r="C9" s="69" t="s">
        <v>357</v>
      </c>
      <c r="D9" s="70" t="s">
        <v>358</v>
      </c>
    </row>
    <row r="10" spans="2:4" ht="35.25" customHeight="1" x14ac:dyDescent="0.35">
      <c r="B10" s="93"/>
      <c r="C10" s="72"/>
      <c r="D10" s="73" t="e">
        <f>$C$7*C10</f>
        <v>#REF!</v>
      </c>
    </row>
    <row r="11" spans="2:4" ht="35.25" customHeight="1" x14ac:dyDescent="0.35">
      <c r="B11" s="93"/>
      <c r="C11" s="72"/>
      <c r="D11" s="73" t="e">
        <f>C7*C11</f>
        <v>#REF!</v>
      </c>
    </row>
    <row r="12" spans="2:4" ht="35.25" customHeight="1" x14ac:dyDescent="0.35">
      <c r="B12" s="94"/>
      <c r="C12" s="72"/>
      <c r="D12" s="73" t="e">
        <f>C7*C12</f>
        <v>#REF!</v>
      </c>
    </row>
    <row r="13" spans="2:4" ht="35.25" customHeight="1" x14ac:dyDescent="0.35">
      <c r="B13" s="94"/>
      <c r="C13" s="72"/>
      <c r="D13" s="73" t="e">
        <f>C7*C13</f>
        <v>#REF!</v>
      </c>
    </row>
    <row r="14" spans="2:4" ht="35.25" customHeight="1" thickBot="1" x14ac:dyDescent="0.4">
      <c r="B14" s="95"/>
      <c r="C14" s="72"/>
      <c r="D14" s="77" t="e">
        <f>C7*C14</f>
        <v>#REF!</v>
      </c>
    </row>
    <row r="15" spans="2:4" ht="15" thickBot="1" x14ac:dyDescent="0.4"/>
    <row r="16" spans="2:4" x14ac:dyDescent="0.35">
      <c r="B16" s="310" t="s">
        <v>490</v>
      </c>
      <c r="C16" s="311"/>
      <c r="D16" s="312"/>
    </row>
    <row r="17" spans="2:4" ht="15" thickBot="1" x14ac:dyDescent="0.4">
      <c r="B17" s="315"/>
      <c r="C17" s="316"/>
      <c r="D17" s="317"/>
    </row>
    <row r="18" spans="2:4" x14ac:dyDescent="0.35">
      <c r="B18" s="67" t="s">
        <v>15</v>
      </c>
      <c r="C18" s="305" t="e">
        <f>SUM('1) Tableau budgétaire 1'!D29:G29,'1) Tableau budgétaire 1'!D33:G33,'1) Tableau budgétaire 1'!#REF!,'1) Tableau budgétaire 1'!#REF!)</f>
        <v>#REF!</v>
      </c>
      <c r="D18" s="306"/>
    </row>
    <row r="19" spans="2:4" x14ac:dyDescent="0.35">
      <c r="B19" s="67" t="s">
        <v>359</v>
      </c>
      <c r="C19" s="313" t="e">
        <f>SUM(D21:D25)</f>
        <v>#REF!</v>
      </c>
      <c r="D19" s="314"/>
    </row>
    <row r="20" spans="2:4" x14ac:dyDescent="0.35">
      <c r="B20" s="68" t="s">
        <v>356</v>
      </c>
      <c r="C20" s="69" t="s">
        <v>357</v>
      </c>
      <c r="D20" s="70" t="s">
        <v>358</v>
      </c>
    </row>
    <row r="21" spans="2:4" ht="35.25" customHeight="1" x14ac:dyDescent="0.35">
      <c r="B21" s="71"/>
      <c r="C21" s="72"/>
      <c r="D21" s="73" t="e">
        <f>$C$18*C21</f>
        <v>#REF!</v>
      </c>
    </row>
    <row r="22" spans="2:4" ht="35.25" customHeight="1" x14ac:dyDescent="0.35">
      <c r="B22" s="74"/>
      <c r="C22" s="72"/>
      <c r="D22" s="73" t="e">
        <f>$C$18*C22</f>
        <v>#REF!</v>
      </c>
    </row>
    <row r="23" spans="2:4" ht="35.25" customHeight="1" x14ac:dyDescent="0.35">
      <c r="B23" s="75"/>
      <c r="C23" s="72"/>
      <c r="D23" s="73" t="e">
        <f>$C$18*C23</f>
        <v>#REF!</v>
      </c>
    </row>
    <row r="24" spans="2:4" ht="35.25" customHeight="1" x14ac:dyDescent="0.35">
      <c r="B24" s="75"/>
      <c r="C24" s="72"/>
      <c r="D24" s="73" t="e">
        <f>$C$18*C24</f>
        <v>#REF!</v>
      </c>
    </row>
    <row r="25" spans="2:4" ht="35.25" customHeight="1" thickBot="1" x14ac:dyDescent="0.4">
      <c r="B25" s="76"/>
      <c r="C25" s="72"/>
      <c r="D25" s="73" t="e">
        <f>$C$18*C25</f>
        <v>#REF!</v>
      </c>
    </row>
    <row r="26" spans="2:4" ht="15" thickBot="1" x14ac:dyDescent="0.4"/>
    <row r="27" spans="2:4" x14ac:dyDescent="0.35">
      <c r="B27" s="310" t="s">
        <v>492</v>
      </c>
      <c r="C27" s="311"/>
      <c r="D27" s="312"/>
    </row>
    <row r="28" spans="2:4" ht="15" thickBot="1" x14ac:dyDescent="0.4">
      <c r="B28" s="307"/>
      <c r="C28" s="308"/>
      <c r="D28" s="309"/>
    </row>
    <row r="29" spans="2:4" x14ac:dyDescent="0.35">
      <c r="B29" s="67" t="s">
        <v>15</v>
      </c>
      <c r="C29" s="305" t="e">
        <f>SUM('1) Tableau budgétaire 1'!D41:G41,'1) Tableau budgétaire 1'!D47:G47,'1) Tableau budgétaire 1'!D51:G51,'1) Tableau budgétaire 1'!#REF!)</f>
        <v>#REF!</v>
      </c>
      <c r="D29" s="306"/>
    </row>
    <row r="30" spans="2:4" x14ac:dyDescent="0.35">
      <c r="B30" s="67" t="s">
        <v>359</v>
      </c>
      <c r="C30" s="313" t="e">
        <f>SUM(D32:D36)</f>
        <v>#REF!</v>
      </c>
      <c r="D30" s="314"/>
    </row>
    <row r="31" spans="2:4" x14ac:dyDescent="0.35">
      <c r="B31" s="68" t="s">
        <v>356</v>
      </c>
      <c r="C31" s="69" t="s">
        <v>357</v>
      </c>
      <c r="D31" s="70" t="s">
        <v>358</v>
      </c>
    </row>
    <row r="32" spans="2:4" ht="35.25" customHeight="1" x14ac:dyDescent="0.35">
      <c r="B32" s="71"/>
      <c r="C32" s="72"/>
      <c r="D32" s="73" t="e">
        <f>$C$29*C32</f>
        <v>#REF!</v>
      </c>
    </row>
    <row r="33" spans="2:4" ht="35.25" customHeight="1" x14ac:dyDescent="0.35">
      <c r="B33" s="74"/>
      <c r="C33" s="72"/>
      <c r="D33" s="73" t="e">
        <f>$C$29*C33</f>
        <v>#REF!</v>
      </c>
    </row>
    <row r="34" spans="2:4" ht="35.25" customHeight="1" x14ac:dyDescent="0.35">
      <c r="B34" s="75"/>
      <c r="C34" s="72"/>
      <c r="D34" s="73" t="e">
        <f>$C$29*C34</f>
        <v>#REF!</v>
      </c>
    </row>
    <row r="35" spans="2:4" ht="35.25" customHeight="1" x14ac:dyDescent="0.35">
      <c r="B35" s="75"/>
      <c r="C35" s="72"/>
      <c r="D35" s="73" t="e">
        <f>$C$29*C35</f>
        <v>#REF!</v>
      </c>
    </row>
    <row r="36" spans="2:4" ht="35.25" customHeight="1" thickBot="1" x14ac:dyDescent="0.4">
      <c r="B36" s="76"/>
      <c r="C36" s="72"/>
      <c r="D36" s="73" t="e">
        <f>$C$29*C36</f>
        <v>#REF!</v>
      </c>
    </row>
  </sheetData>
  <mergeCells count="13">
    <mergeCell ref="C19:D19"/>
    <mergeCell ref="C30:D30"/>
    <mergeCell ref="B16:D16"/>
    <mergeCell ref="B17:D17"/>
    <mergeCell ref="C18:D18"/>
    <mergeCell ref="B27:D27"/>
    <mergeCell ref="B28:D28"/>
    <mergeCell ref="C29:D29"/>
    <mergeCell ref="B2:D3"/>
    <mergeCell ref="C7:D7"/>
    <mergeCell ref="B6:D6"/>
    <mergeCell ref="B5:D5"/>
    <mergeCell ref="C8:D8"/>
  </mergeCells>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30:D30">
    <cfRule type="cellIs" dxfId="1" priority="2" operator="greaterThan">
      <formula>$C$29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xm:sqref>
        </x14:dataValidation>
        <x14:dataValidation type="list" allowBlank="1" showInputMessage="1" showErrorMessage="1" xr:uid="{0777CB22-5B10-42BE-9A12-0810C4C8B0D2}">
          <x14:formula1>
            <xm:f>Dropdowns!$A$1:$A$6</xm:f>
          </x14:formula1>
          <xm:sqref>C10:C14 C21:C25 C32:C36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election activeCell="C9" sqref="C9"/>
    </sheetView>
  </sheetViews>
  <sheetFormatPr baseColWidth="10" defaultColWidth="8.7265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7265625" bestFit="1" customWidth="1"/>
    <col min="11" max="11" width="11.1796875" bestFit="1" customWidth="1"/>
  </cols>
  <sheetData>
    <row r="1" spans="2:6" ht="15" thickBot="1" x14ac:dyDescent="0.4"/>
    <row r="2" spans="2:6" s="61" customFormat="1" ht="15.5" x14ac:dyDescent="0.35">
      <c r="B2" s="322" t="s">
        <v>12</v>
      </c>
      <c r="C2" s="323"/>
      <c r="D2" s="323"/>
      <c r="E2" s="323"/>
      <c r="F2" s="324"/>
    </row>
    <row r="3" spans="2:6" s="61" customFormat="1" ht="16" thickBot="1" x14ac:dyDescent="0.4">
      <c r="B3" s="325"/>
      <c r="C3" s="326"/>
      <c r="D3" s="326"/>
      <c r="E3" s="326"/>
      <c r="F3" s="327"/>
    </row>
    <row r="4" spans="2:6" s="61" customFormat="1" ht="16" thickBot="1" x14ac:dyDescent="0.4"/>
    <row r="5" spans="2:6" s="61" customFormat="1" ht="16" thickBot="1" x14ac:dyDescent="0.4">
      <c r="B5" s="294" t="s">
        <v>6</v>
      </c>
      <c r="C5" s="295"/>
      <c r="D5" s="295"/>
      <c r="E5" s="295"/>
      <c r="F5" s="321"/>
    </row>
    <row r="6" spans="2:6" s="61" customFormat="1" ht="52.5" customHeight="1" x14ac:dyDescent="0.35">
      <c r="B6" s="58"/>
      <c r="C6" s="47" t="str">
        <f>'1) Tableau budgétaire 1'!D5</f>
        <v>OIM 1 (830000 USD)</v>
      </c>
      <c r="D6" s="47" t="str">
        <f>'1) Tableau budgétaire 1'!F5</f>
        <v>UNESCO 2 (670000 USD)</v>
      </c>
      <c r="E6" s="47" t="e">
        <f>'1) Tableau budgétaire 1'!#REF!</f>
        <v>#REF!</v>
      </c>
      <c r="F6" s="22" t="s">
        <v>6</v>
      </c>
    </row>
    <row r="7" spans="2:6" s="61" customFormat="1" ht="31" x14ac:dyDescent="0.35">
      <c r="B7" s="18" t="s">
        <v>0</v>
      </c>
      <c r="C7" s="59">
        <f>'2) Tableau budgétaire 2'!E198</f>
        <v>136294</v>
      </c>
      <c r="D7" s="59">
        <f>'2) Tableau budgétaire 2'!G198</f>
        <v>138800</v>
      </c>
      <c r="E7" s="59">
        <f>'2) Tableau budgétaire 2'!I198</f>
        <v>275094</v>
      </c>
      <c r="F7" s="56">
        <f t="shared" ref="F7:F14" si="0">SUM(C7:E7)</f>
        <v>550188</v>
      </c>
    </row>
    <row r="8" spans="2:6" s="61" customFormat="1" ht="46.5" x14ac:dyDescent="0.35">
      <c r="B8" s="18" t="s">
        <v>1</v>
      </c>
      <c r="C8" s="59">
        <f>'2) Tableau budgétaire 2'!E199</f>
        <v>150010</v>
      </c>
      <c r="D8" s="59">
        <f>'2) Tableau budgétaire 2'!G199</f>
        <v>144060</v>
      </c>
      <c r="E8" s="59">
        <f>'2) Tableau budgétaire 2'!I199</f>
        <v>294070</v>
      </c>
      <c r="F8" s="57">
        <f t="shared" si="0"/>
        <v>588140</v>
      </c>
    </row>
    <row r="9" spans="2:6" s="61" customFormat="1" ht="62" x14ac:dyDescent="0.35">
      <c r="B9" s="18" t="s">
        <v>2</v>
      </c>
      <c r="C9" s="59">
        <f>'2) Tableau budgétaire 2'!E200</f>
        <v>0</v>
      </c>
      <c r="D9" s="59">
        <f>'2) Tableau budgétaire 2'!G200</f>
        <v>32661.22</v>
      </c>
      <c r="E9" s="59">
        <f>'2) Tableau budgétaire 2'!I200</f>
        <v>32661.22</v>
      </c>
      <c r="F9" s="57">
        <f t="shared" si="0"/>
        <v>65322.44</v>
      </c>
    </row>
    <row r="10" spans="2:6" s="61" customFormat="1" ht="31" x14ac:dyDescent="0.35">
      <c r="B10" s="27" t="s">
        <v>3</v>
      </c>
      <c r="C10" s="59">
        <f>'2) Tableau budgétaire 2'!E201</f>
        <v>275052.93</v>
      </c>
      <c r="D10" s="59">
        <f>'2) Tableau budgétaire 2'!G201</f>
        <v>181870</v>
      </c>
      <c r="E10" s="59">
        <f>'2) Tableau budgétaire 2'!I201</f>
        <v>456922.93</v>
      </c>
      <c r="F10" s="57">
        <f t="shared" si="0"/>
        <v>913845.86</v>
      </c>
    </row>
    <row r="11" spans="2:6" s="61" customFormat="1" ht="15.5" x14ac:dyDescent="0.35">
      <c r="B11" s="18" t="s">
        <v>5</v>
      </c>
      <c r="C11" s="59">
        <f>'2) Tableau budgétaire 2'!E202</f>
        <v>149925</v>
      </c>
      <c r="D11" s="59">
        <f>'2) Tableau budgétaire 2'!G202</f>
        <v>56250</v>
      </c>
      <c r="E11" s="59">
        <f>'2) Tableau budgétaire 2'!I202</f>
        <v>206175</v>
      </c>
      <c r="F11" s="57">
        <f t="shared" si="0"/>
        <v>412350</v>
      </c>
    </row>
    <row r="12" spans="2:6" s="61" customFormat="1" ht="46.5" x14ac:dyDescent="0.35">
      <c r="B12" s="18" t="s">
        <v>4</v>
      </c>
      <c r="C12" s="59">
        <f>'2) Tableau budgétaire 2'!E203</f>
        <v>34768</v>
      </c>
      <c r="D12" s="59">
        <f>'2) Tableau budgétaire 2'!G203</f>
        <v>64907</v>
      </c>
      <c r="E12" s="59">
        <f>'2) Tableau budgétaire 2'!I203</f>
        <v>99675</v>
      </c>
      <c r="F12" s="57">
        <f t="shared" si="0"/>
        <v>199350</v>
      </c>
    </row>
    <row r="13" spans="2:6" s="61" customFormat="1" ht="31.5" thickBot="1" x14ac:dyDescent="0.4">
      <c r="B13" s="135" t="s">
        <v>13</v>
      </c>
      <c r="C13" s="136">
        <f>'2) Tableau budgétaire 2'!E204</f>
        <v>29651</v>
      </c>
      <c r="D13" s="136">
        <f>'2) Tableau budgétaire 2'!G204</f>
        <v>7620</v>
      </c>
      <c r="E13" s="136">
        <f>'2) Tableau budgétaire 2'!I204</f>
        <v>37271</v>
      </c>
      <c r="F13" s="137">
        <f t="shared" si="0"/>
        <v>74542</v>
      </c>
    </row>
    <row r="14" spans="2:6" s="61" customFormat="1" ht="30" customHeight="1" x14ac:dyDescent="0.35">
      <c r="B14" s="140" t="s">
        <v>471</v>
      </c>
      <c r="C14" s="141">
        <f>SUM(C7:C13)</f>
        <v>775700.92999999993</v>
      </c>
      <c r="D14" s="141">
        <f>SUM(D7:D13)</f>
        <v>626168.22</v>
      </c>
      <c r="E14" s="141">
        <f>SUM(E7:E13)</f>
        <v>1401869.15</v>
      </c>
      <c r="F14" s="142">
        <f t="shared" si="0"/>
        <v>2803738.3</v>
      </c>
    </row>
    <row r="15" spans="2:6" s="61" customFormat="1" ht="22.5" customHeight="1" x14ac:dyDescent="0.35">
      <c r="B15" s="131" t="s">
        <v>470</v>
      </c>
      <c r="C15" s="132">
        <f>C14*0.07</f>
        <v>54299.0651</v>
      </c>
      <c r="D15" s="132">
        <f>D14*0.07</f>
        <v>43831.775399999999</v>
      </c>
      <c r="E15" s="132">
        <f>E14*0.07</f>
        <v>98130.840500000006</v>
      </c>
      <c r="F15" s="138">
        <f>F14*0.07</f>
        <v>196261.68100000001</v>
      </c>
    </row>
    <row r="16" spans="2:6" s="61" customFormat="1" ht="30" customHeight="1" thickBot="1" x14ac:dyDescent="0.4">
      <c r="B16" s="133" t="s">
        <v>11</v>
      </c>
      <c r="C16" s="134">
        <f>C14+C15</f>
        <v>829999.99509999994</v>
      </c>
      <c r="D16" s="134">
        <f>D14+D15</f>
        <v>669999.99540000001</v>
      </c>
      <c r="E16" s="134">
        <f>E14+E15</f>
        <v>1499999.9904999998</v>
      </c>
      <c r="F16" s="139">
        <f>F14+F15</f>
        <v>2999999.9809999997</v>
      </c>
    </row>
    <row r="17" spans="2:7" s="61" customFormat="1" ht="16" thickBot="1" x14ac:dyDescent="0.4"/>
    <row r="18" spans="2:7" s="61" customFormat="1" ht="15.5" x14ac:dyDescent="0.35">
      <c r="B18" s="318" t="s">
        <v>7</v>
      </c>
      <c r="C18" s="319"/>
      <c r="D18" s="319"/>
      <c r="E18" s="319"/>
      <c r="F18" s="320"/>
    </row>
    <row r="19" spans="2:7" ht="48" customHeight="1" x14ac:dyDescent="0.35">
      <c r="B19" s="24"/>
      <c r="C19" s="22" t="str">
        <f>'1) Tableau budgétaire 1'!D5</f>
        <v>OIM 1 (830000 USD)</v>
      </c>
      <c r="D19" s="22" t="str">
        <f>'1) Tableau budgétaire 1'!F5</f>
        <v>UNESCO 2 (670000 USD)</v>
      </c>
      <c r="E19" s="22" t="e">
        <f>'1) Tableau budgétaire 1'!#REF!</f>
        <v>#REF!</v>
      </c>
      <c r="F19" s="25" t="s">
        <v>360</v>
      </c>
      <c r="G19" s="161" t="s">
        <v>9</v>
      </c>
    </row>
    <row r="20" spans="2:7" ht="23.25" customHeight="1" x14ac:dyDescent="0.35">
      <c r="B20" s="23" t="s">
        <v>8</v>
      </c>
      <c r="C20" s="21">
        <f>'1) Tableau budgétaire 1'!D76</f>
        <v>580999.99656999996</v>
      </c>
      <c r="D20" s="21">
        <f>'1) Tableau budgétaire 1'!F76</f>
        <v>468999.99677999999</v>
      </c>
      <c r="E20" s="21" t="e">
        <f>'1) Tableau budgétaire 1'!#REF!</f>
        <v>#REF!</v>
      </c>
      <c r="F20" s="160">
        <f>'1) Tableau budgétaire 1'!H76</f>
        <v>1049999.9933499999</v>
      </c>
      <c r="G20" s="162">
        <f>'1) Tableau budgétaire 1'!I76</f>
        <v>0.7</v>
      </c>
    </row>
    <row r="21" spans="2:7" ht="24.75" customHeight="1" x14ac:dyDescent="0.35">
      <c r="B21" s="23" t="s">
        <v>10</v>
      </c>
      <c r="C21" s="21">
        <f>'1) Tableau budgétaire 1'!D77</f>
        <v>248999.99853000001</v>
      </c>
      <c r="D21" s="21">
        <f>'1) Tableau budgétaire 1'!F77</f>
        <v>200999.99862</v>
      </c>
      <c r="E21" s="21" t="e">
        <f>'1) Tableau budgétaire 1'!#REF!</f>
        <v>#REF!</v>
      </c>
      <c r="F21" s="160">
        <f>'1) Tableau budgétaire 1'!H77</f>
        <v>449999.99715000001</v>
      </c>
      <c r="G21" s="162">
        <f>'1) Tableau budgétaire 1'!I77</f>
        <v>0.3</v>
      </c>
    </row>
    <row r="22" spans="2:7" ht="24.75" customHeight="1" thickBot="1" x14ac:dyDescent="0.4">
      <c r="B22" s="23" t="s">
        <v>478</v>
      </c>
      <c r="C22" s="21">
        <f>'1) Tableau budgétaire 1'!D78</f>
        <v>0</v>
      </c>
      <c r="D22" s="21">
        <f>'1) Tableau budgétaire 1'!F78</f>
        <v>0</v>
      </c>
      <c r="E22" s="21" t="e">
        <f>'1) Tableau budgétaire 1'!#REF!</f>
        <v>#REF!</v>
      </c>
      <c r="F22" s="160">
        <f>'1) Tableau budgétaire 1'!H78</f>
        <v>0</v>
      </c>
      <c r="G22" s="163">
        <f>'1) Tableau budgétaire 1'!I78</f>
        <v>0</v>
      </c>
    </row>
    <row r="23" spans="2:7" ht="16" thickBot="1" x14ac:dyDescent="0.4">
      <c r="B23" s="7" t="s">
        <v>360</v>
      </c>
      <c r="C23" s="164">
        <f>'1) Tableau budgétaire 1'!D79</f>
        <v>829999.99509999994</v>
      </c>
      <c r="D23" s="164">
        <f>'1) Tableau budgétaire 1'!F79</f>
        <v>669999.99540000001</v>
      </c>
      <c r="E23" s="164" t="e">
        <f>'1) Tableau budgétaire 1'!#REF!</f>
        <v>#REF!</v>
      </c>
      <c r="F23" s="164">
        <f>'1) Tableau budgétaire 1'!H79</f>
        <v>1499999.9904999998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1'!$H$71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7265625" defaultRowHeight="14.5" x14ac:dyDescent="0.35"/>
  <sheetData>
    <row r="1" spans="1:1" x14ac:dyDescent="0.35">
      <c r="A1" s="118">
        <v>0</v>
      </c>
    </row>
    <row r="2" spans="1:1" x14ac:dyDescent="0.35">
      <c r="A2" s="118">
        <v>0.2</v>
      </c>
    </row>
    <row r="3" spans="1:1" x14ac:dyDescent="0.35">
      <c r="A3" s="118">
        <v>0.4</v>
      </c>
    </row>
    <row r="4" spans="1:1" x14ac:dyDescent="0.35">
      <c r="A4" s="118">
        <v>0.6</v>
      </c>
    </row>
    <row r="5" spans="1:1" x14ac:dyDescent="0.35">
      <c r="A5" s="118">
        <v>0.8</v>
      </c>
    </row>
    <row r="6" spans="1:1" x14ac:dyDescent="0.35">
      <c r="A6" s="11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265625" defaultRowHeight="14.5" x14ac:dyDescent="0.35"/>
  <sheetData>
    <row r="1" spans="1:2" x14ac:dyDescent="0.35">
      <c r="A1" s="62" t="s">
        <v>16</v>
      </c>
      <c r="B1" s="63" t="s">
        <v>17</v>
      </c>
    </row>
    <row r="2" spans="1:2" x14ac:dyDescent="0.35">
      <c r="A2" s="64" t="s">
        <v>18</v>
      </c>
      <c r="B2" s="65" t="s">
        <v>19</v>
      </c>
    </row>
    <row r="3" spans="1:2" x14ac:dyDescent="0.35">
      <c r="A3" s="64" t="s">
        <v>20</v>
      </c>
      <c r="B3" s="65" t="s">
        <v>21</v>
      </c>
    </row>
    <row r="4" spans="1:2" x14ac:dyDescent="0.35">
      <c r="A4" s="64" t="s">
        <v>22</v>
      </c>
      <c r="B4" s="65" t="s">
        <v>23</v>
      </c>
    </row>
    <row r="5" spans="1:2" x14ac:dyDescent="0.35">
      <c r="A5" s="64" t="s">
        <v>24</v>
      </c>
      <c r="B5" s="65" t="s">
        <v>25</v>
      </c>
    </row>
    <row r="6" spans="1:2" x14ac:dyDescent="0.35">
      <c r="A6" s="64" t="s">
        <v>26</v>
      </c>
      <c r="B6" s="65" t="s">
        <v>27</v>
      </c>
    </row>
    <row r="7" spans="1:2" x14ac:dyDescent="0.35">
      <c r="A7" s="64" t="s">
        <v>28</v>
      </c>
      <c r="B7" s="65" t="s">
        <v>29</v>
      </c>
    </row>
    <row r="8" spans="1:2" x14ac:dyDescent="0.35">
      <c r="A8" s="64" t="s">
        <v>30</v>
      </c>
      <c r="B8" s="65" t="s">
        <v>31</v>
      </c>
    </row>
    <row r="9" spans="1:2" x14ac:dyDescent="0.35">
      <c r="A9" s="64" t="s">
        <v>32</v>
      </c>
      <c r="B9" s="65" t="s">
        <v>33</v>
      </c>
    </row>
    <row r="10" spans="1:2" x14ac:dyDescent="0.35">
      <c r="A10" s="64" t="s">
        <v>34</v>
      </c>
      <c r="B10" s="65" t="s">
        <v>35</v>
      </c>
    </row>
    <row r="11" spans="1:2" x14ac:dyDescent="0.35">
      <c r="A11" s="64" t="s">
        <v>36</v>
      </c>
      <c r="B11" s="65" t="s">
        <v>37</v>
      </c>
    </row>
    <row r="12" spans="1:2" x14ac:dyDescent="0.35">
      <c r="A12" s="64" t="s">
        <v>38</v>
      </c>
      <c r="B12" s="65" t="s">
        <v>39</v>
      </c>
    </row>
    <row r="13" spans="1:2" x14ac:dyDescent="0.35">
      <c r="A13" s="64" t="s">
        <v>40</v>
      </c>
      <c r="B13" s="65" t="s">
        <v>41</v>
      </c>
    </row>
    <row r="14" spans="1:2" x14ac:dyDescent="0.35">
      <c r="A14" s="64" t="s">
        <v>42</v>
      </c>
      <c r="B14" s="65" t="s">
        <v>43</v>
      </c>
    </row>
    <row r="15" spans="1:2" x14ac:dyDescent="0.35">
      <c r="A15" s="64" t="s">
        <v>44</v>
      </c>
      <c r="B15" s="65" t="s">
        <v>45</v>
      </c>
    </row>
    <row r="16" spans="1:2" x14ac:dyDescent="0.35">
      <c r="A16" s="64" t="s">
        <v>46</v>
      </c>
      <c r="B16" s="65" t="s">
        <v>47</v>
      </c>
    </row>
    <row r="17" spans="1:2" x14ac:dyDescent="0.35">
      <c r="A17" s="64" t="s">
        <v>48</v>
      </c>
      <c r="B17" s="65" t="s">
        <v>49</v>
      </c>
    </row>
    <row r="18" spans="1:2" x14ac:dyDescent="0.35">
      <c r="A18" s="64" t="s">
        <v>50</v>
      </c>
      <c r="B18" s="65" t="s">
        <v>51</v>
      </c>
    </row>
    <row r="19" spans="1:2" x14ac:dyDescent="0.35">
      <c r="A19" s="64" t="s">
        <v>52</v>
      </c>
      <c r="B19" s="65" t="s">
        <v>53</v>
      </c>
    </row>
    <row r="20" spans="1:2" x14ac:dyDescent="0.35">
      <c r="A20" s="64" t="s">
        <v>54</v>
      </c>
      <c r="B20" s="65" t="s">
        <v>55</v>
      </c>
    </row>
    <row r="21" spans="1:2" x14ac:dyDescent="0.35">
      <c r="A21" s="64" t="s">
        <v>56</v>
      </c>
      <c r="B21" s="65" t="s">
        <v>57</v>
      </c>
    </row>
    <row r="22" spans="1:2" x14ac:dyDescent="0.35">
      <c r="A22" s="64" t="s">
        <v>58</v>
      </c>
      <c r="B22" s="65" t="s">
        <v>59</v>
      </c>
    </row>
    <row r="23" spans="1:2" x14ac:dyDescent="0.35">
      <c r="A23" s="64" t="s">
        <v>60</v>
      </c>
      <c r="B23" s="65" t="s">
        <v>61</v>
      </c>
    </row>
    <row r="24" spans="1:2" x14ac:dyDescent="0.35">
      <c r="A24" s="64" t="s">
        <v>62</v>
      </c>
      <c r="B24" s="65" t="s">
        <v>63</v>
      </c>
    </row>
    <row r="25" spans="1:2" x14ac:dyDescent="0.35">
      <c r="A25" s="64" t="s">
        <v>64</v>
      </c>
      <c r="B25" s="65" t="s">
        <v>65</v>
      </c>
    </row>
    <row r="26" spans="1:2" x14ac:dyDescent="0.35">
      <c r="A26" s="64" t="s">
        <v>66</v>
      </c>
      <c r="B26" s="65" t="s">
        <v>67</v>
      </c>
    </row>
    <row r="27" spans="1:2" x14ac:dyDescent="0.35">
      <c r="A27" s="64" t="s">
        <v>68</v>
      </c>
      <c r="B27" s="65" t="s">
        <v>69</v>
      </c>
    </row>
    <row r="28" spans="1:2" x14ac:dyDescent="0.35">
      <c r="A28" s="64" t="s">
        <v>70</v>
      </c>
      <c r="B28" s="65" t="s">
        <v>71</v>
      </c>
    </row>
    <row r="29" spans="1:2" x14ac:dyDescent="0.35">
      <c r="A29" s="64" t="s">
        <v>72</v>
      </c>
      <c r="B29" s="65" t="s">
        <v>73</v>
      </c>
    </row>
    <row r="30" spans="1:2" x14ac:dyDescent="0.35">
      <c r="A30" s="64" t="s">
        <v>74</v>
      </c>
      <c r="B30" s="65" t="s">
        <v>75</v>
      </c>
    </row>
    <row r="31" spans="1:2" x14ac:dyDescent="0.35">
      <c r="A31" s="64" t="s">
        <v>76</v>
      </c>
      <c r="B31" s="65" t="s">
        <v>77</v>
      </c>
    </row>
    <row r="32" spans="1:2" x14ac:dyDescent="0.35">
      <c r="A32" s="64" t="s">
        <v>78</v>
      </c>
      <c r="B32" s="65" t="s">
        <v>79</v>
      </c>
    </row>
    <row r="33" spans="1:2" x14ac:dyDescent="0.35">
      <c r="A33" s="64" t="s">
        <v>80</v>
      </c>
      <c r="B33" s="65" t="s">
        <v>81</v>
      </c>
    </row>
    <row r="34" spans="1:2" x14ac:dyDescent="0.35">
      <c r="A34" s="64" t="s">
        <v>82</v>
      </c>
      <c r="B34" s="65" t="s">
        <v>83</v>
      </c>
    </row>
    <row r="35" spans="1:2" x14ac:dyDescent="0.35">
      <c r="A35" s="64" t="s">
        <v>84</v>
      </c>
      <c r="B35" s="65" t="s">
        <v>85</v>
      </c>
    </row>
    <row r="36" spans="1:2" x14ac:dyDescent="0.35">
      <c r="A36" s="64" t="s">
        <v>86</v>
      </c>
      <c r="B36" s="65" t="s">
        <v>87</v>
      </c>
    </row>
    <row r="37" spans="1:2" x14ac:dyDescent="0.35">
      <c r="A37" s="64" t="s">
        <v>88</v>
      </c>
      <c r="B37" s="65" t="s">
        <v>89</v>
      </c>
    </row>
    <row r="38" spans="1:2" x14ac:dyDescent="0.35">
      <c r="A38" s="64" t="s">
        <v>90</v>
      </c>
      <c r="B38" s="65" t="s">
        <v>91</v>
      </c>
    </row>
    <row r="39" spans="1:2" x14ac:dyDescent="0.35">
      <c r="A39" s="64" t="s">
        <v>92</v>
      </c>
      <c r="B39" s="65" t="s">
        <v>93</v>
      </c>
    </row>
    <row r="40" spans="1:2" x14ac:dyDescent="0.35">
      <c r="A40" s="64" t="s">
        <v>94</v>
      </c>
      <c r="B40" s="65" t="s">
        <v>95</v>
      </c>
    </row>
    <row r="41" spans="1:2" x14ac:dyDescent="0.35">
      <c r="A41" s="64" t="s">
        <v>96</v>
      </c>
      <c r="B41" s="65" t="s">
        <v>97</v>
      </c>
    </row>
    <row r="42" spans="1:2" x14ac:dyDescent="0.35">
      <c r="A42" s="64" t="s">
        <v>98</v>
      </c>
      <c r="B42" s="65" t="s">
        <v>99</v>
      </c>
    </row>
    <row r="43" spans="1:2" x14ac:dyDescent="0.35">
      <c r="A43" s="64" t="s">
        <v>100</v>
      </c>
      <c r="B43" s="65" t="s">
        <v>101</v>
      </c>
    </row>
    <row r="44" spans="1:2" x14ac:dyDescent="0.35">
      <c r="A44" s="64" t="s">
        <v>102</v>
      </c>
      <c r="B44" s="65" t="s">
        <v>103</v>
      </c>
    </row>
    <row r="45" spans="1:2" x14ac:dyDescent="0.35">
      <c r="A45" s="64" t="s">
        <v>104</v>
      </c>
      <c r="B45" s="65" t="s">
        <v>105</v>
      </c>
    </row>
    <row r="46" spans="1:2" x14ac:dyDescent="0.35">
      <c r="A46" s="64" t="s">
        <v>106</v>
      </c>
      <c r="B46" s="65" t="s">
        <v>107</v>
      </c>
    </row>
    <row r="47" spans="1:2" x14ac:dyDescent="0.35">
      <c r="A47" s="64" t="s">
        <v>108</v>
      </c>
      <c r="B47" s="65" t="s">
        <v>109</v>
      </c>
    </row>
    <row r="48" spans="1:2" x14ac:dyDescent="0.35">
      <c r="A48" s="64" t="s">
        <v>110</v>
      </c>
      <c r="B48" s="65" t="s">
        <v>111</v>
      </c>
    </row>
    <row r="49" spans="1:2" x14ac:dyDescent="0.35">
      <c r="A49" s="64" t="s">
        <v>112</v>
      </c>
      <c r="B49" s="65" t="s">
        <v>113</v>
      </c>
    </row>
    <row r="50" spans="1:2" x14ac:dyDescent="0.35">
      <c r="A50" s="64" t="s">
        <v>114</v>
      </c>
      <c r="B50" s="65" t="s">
        <v>115</v>
      </c>
    </row>
    <row r="51" spans="1:2" x14ac:dyDescent="0.35">
      <c r="A51" s="64" t="s">
        <v>116</v>
      </c>
      <c r="B51" s="65" t="s">
        <v>117</v>
      </c>
    </row>
    <row r="52" spans="1:2" x14ac:dyDescent="0.35">
      <c r="A52" s="64" t="s">
        <v>118</v>
      </c>
      <c r="B52" s="65" t="s">
        <v>119</v>
      </c>
    </row>
    <row r="53" spans="1:2" x14ac:dyDescent="0.35">
      <c r="A53" s="64" t="s">
        <v>120</v>
      </c>
      <c r="B53" s="65" t="s">
        <v>121</v>
      </c>
    </row>
    <row r="54" spans="1:2" x14ac:dyDescent="0.35">
      <c r="A54" s="64" t="s">
        <v>122</v>
      </c>
      <c r="B54" s="65" t="s">
        <v>123</v>
      </c>
    </row>
    <row r="55" spans="1:2" x14ac:dyDescent="0.35">
      <c r="A55" s="64" t="s">
        <v>124</v>
      </c>
      <c r="B55" s="65" t="s">
        <v>125</v>
      </c>
    </row>
    <row r="56" spans="1:2" x14ac:dyDescent="0.35">
      <c r="A56" s="64" t="s">
        <v>126</v>
      </c>
      <c r="B56" s="65" t="s">
        <v>127</v>
      </c>
    </row>
    <row r="57" spans="1:2" x14ac:dyDescent="0.35">
      <c r="A57" s="64" t="s">
        <v>128</v>
      </c>
      <c r="B57" s="65" t="s">
        <v>129</v>
      </c>
    </row>
    <row r="58" spans="1:2" x14ac:dyDescent="0.35">
      <c r="A58" s="64" t="s">
        <v>130</v>
      </c>
      <c r="B58" s="65" t="s">
        <v>131</v>
      </c>
    </row>
    <row r="59" spans="1:2" x14ac:dyDescent="0.35">
      <c r="A59" s="64" t="s">
        <v>132</v>
      </c>
      <c r="B59" s="65" t="s">
        <v>133</v>
      </c>
    </row>
    <row r="60" spans="1:2" x14ac:dyDescent="0.35">
      <c r="A60" s="64" t="s">
        <v>134</v>
      </c>
      <c r="B60" s="65" t="s">
        <v>135</v>
      </c>
    </row>
    <row r="61" spans="1:2" x14ac:dyDescent="0.35">
      <c r="A61" s="64" t="s">
        <v>136</v>
      </c>
      <c r="B61" s="65" t="s">
        <v>137</v>
      </c>
    </row>
    <row r="62" spans="1:2" x14ac:dyDescent="0.35">
      <c r="A62" s="64" t="s">
        <v>138</v>
      </c>
      <c r="B62" s="65" t="s">
        <v>139</v>
      </c>
    </row>
    <row r="63" spans="1:2" x14ac:dyDescent="0.35">
      <c r="A63" s="64" t="s">
        <v>140</v>
      </c>
      <c r="B63" s="65" t="s">
        <v>141</v>
      </c>
    </row>
    <row r="64" spans="1:2" x14ac:dyDescent="0.35">
      <c r="A64" s="64" t="s">
        <v>142</v>
      </c>
      <c r="B64" s="65" t="s">
        <v>143</v>
      </c>
    </row>
    <row r="65" spans="1:2" x14ac:dyDescent="0.35">
      <c r="A65" s="64" t="s">
        <v>144</v>
      </c>
      <c r="B65" s="65" t="s">
        <v>145</v>
      </c>
    </row>
    <row r="66" spans="1:2" x14ac:dyDescent="0.35">
      <c r="A66" s="64" t="s">
        <v>146</v>
      </c>
      <c r="B66" s="65" t="s">
        <v>147</v>
      </c>
    </row>
    <row r="67" spans="1:2" x14ac:dyDescent="0.35">
      <c r="A67" s="64" t="s">
        <v>148</v>
      </c>
      <c r="B67" s="65" t="s">
        <v>149</v>
      </c>
    </row>
    <row r="68" spans="1:2" x14ac:dyDescent="0.35">
      <c r="A68" s="64" t="s">
        <v>150</v>
      </c>
      <c r="B68" s="65" t="s">
        <v>151</v>
      </c>
    </row>
    <row r="69" spans="1:2" x14ac:dyDescent="0.35">
      <c r="A69" s="64" t="s">
        <v>152</v>
      </c>
      <c r="B69" s="65" t="s">
        <v>153</v>
      </c>
    </row>
    <row r="70" spans="1:2" x14ac:dyDescent="0.35">
      <c r="A70" s="64" t="s">
        <v>154</v>
      </c>
      <c r="B70" s="65" t="s">
        <v>155</v>
      </c>
    </row>
    <row r="71" spans="1:2" x14ac:dyDescent="0.35">
      <c r="A71" s="64" t="s">
        <v>156</v>
      </c>
      <c r="B71" s="65" t="s">
        <v>157</v>
      </c>
    </row>
    <row r="72" spans="1:2" x14ac:dyDescent="0.35">
      <c r="A72" s="64" t="s">
        <v>158</v>
      </c>
      <c r="B72" s="65" t="s">
        <v>159</v>
      </c>
    </row>
    <row r="73" spans="1:2" x14ac:dyDescent="0.35">
      <c r="A73" s="64" t="s">
        <v>160</v>
      </c>
      <c r="B73" s="65" t="s">
        <v>161</v>
      </c>
    </row>
    <row r="74" spans="1:2" x14ac:dyDescent="0.35">
      <c r="A74" s="64" t="s">
        <v>162</v>
      </c>
      <c r="B74" s="65" t="s">
        <v>163</v>
      </c>
    </row>
    <row r="75" spans="1:2" x14ac:dyDescent="0.35">
      <c r="A75" s="64" t="s">
        <v>164</v>
      </c>
      <c r="B75" s="66" t="s">
        <v>165</v>
      </c>
    </row>
    <row r="76" spans="1:2" x14ac:dyDescent="0.35">
      <c r="A76" s="64" t="s">
        <v>166</v>
      </c>
      <c r="B76" s="66" t="s">
        <v>167</v>
      </c>
    </row>
    <row r="77" spans="1:2" x14ac:dyDescent="0.35">
      <c r="A77" s="64" t="s">
        <v>168</v>
      </c>
      <c r="B77" s="66" t="s">
        <v>169</v>
      </c>
    </row>
    <row r="78" spans="1:2" x14ac:dyDescent="0.35">
      <c r="A78" s="64" t="s">
        <v>170</v>
      </c>
      <c r="B78" s="66" t="s">
        <v>171</v>
      </c>
    </row>
    <row r="79" spans="1:2" x14ac:dyDescent="0.35">
      <c r="A79" s="64" t="s">
        <v>172</v>
      </c>
      <c r="B79" s="66" t="s">
        <v>173</v>
      </c>
    </row>
    <row r="80" spans="1:2" x14ac:dyDescent="0.35">
      <c r="A80" s="64" t="s">
        <v>174</v>
      </c>
      <c r="B80" s="66" t="s">
        <v>175</v>
      </c>
    </row>
    <row r="81" spans="1:2" x14ac:dyDescent="0.35">
      <c r="A81" s="64" t="s">
        <v>176</v>
      </c>
      <c r="B81" s="66" t="s">
        <v>177</v>
      </c>
    </row>
    <row r="82" spans="1:2" x14ac:dyDescent="0.35">
      <c r="A82" s="64" t="s">
        <v>178</v>
      </c>
      <c r="B82" s="66" t="s">
        <v>179</v>
      </c>
    </row>
    <row r="83" spans="1:2" x14ac:dyDescent="0.35">
      <c r="A83" s="64" t="s">
        <v>180</v>
      </c>
      <c r="B83" s="66" t="s">
        <v>181</v>
      </c>
    </row>
    <row r="84" spans="1:2" x14ac:dyDescent="0.35">
      <c r="A84" s="64" t="s">
        <v>182</v>
      </c>
      <c r="B84" s="66" t="s">
        <v>183</v>
      </c>
    </row>
    <row r="85" spans="1:2" x14ac:dyDescent="0.35">
      <c r="A85" s="64" t="s">
        <v>184</v>
      </c>
      <c r="B85" s="66" t="s">
        <v>185</v>
      </c>
    </row>
    <row r="86" spans="1:2" x14ac:dyDescent="0.35">
      <c r="A86" s="64" t="s">
        <v>186</v>
      </c>
      <c r="B86" s="66" t="s">
        <v>187</v>
      </c>
    </row>
    <row r="87" spans="1:2" x14ac:dyDescent="0.35">
      <c r="A87" s="64" t="s">
        <v>188</v>
      </c>
      <c r="B87" s="66" t="s">
        <v>189</v>
      </c>
    </row>
    <row r="88" spans="1:2" x14ac:dyDescent="0.35">
      <c r="A88" s="64" t="s">
        <v>190</v>
      </c>
      <c r="B88" s="66" t="s">
        <v>191</v>
      </c>
    </row>
    <row r="89" spans="1:2" x14ac:dyDescent="0.35">
      <c r="A89" s="64" t="s">
        <v>192</v>
      </c>
      <c r="B89" s="66" t="s">
        <v>193</v>
      </c>
    </row>
    <row r="90" spans="1:2" x14ac:dyDescent="0.35">
      <c r="A90" s="64" t="s">
        <v>194</v>
      </c>
      <c r="B90" s="66" t="s">
        <v>195</v>
      </c>
    </row>
    <row r="91" spans="1:2" x14ac:dyDescent="0.35">
      <c r="A91" s="64" t="s">
        <v>196</v>
      </c>
      <c r="B91" s="66" t="s">
        <v>197</v>
      </c>
    </row>
    <row r="92" spans="1:2" x14ac:dyDescent="0.35">
      <c r="A92" s="64" t="s">
        <v>198</v>
      </c>
      <c r="B92" s="66" t="s">
        <v>199</v>
      </c>
    </row>
    <row r="93" spans="1:2" x14ac:dyDescent="0.35">
      <c r="A93" s="64" t="s">
        <v>200</v>
      </c>
      <c r="B93" s="66" t="s">
        <v>201</v>
      </c>
    </row>
    <row r="94" spans="1:2" x14ac:dyDescent="0.35">
      <c r="A94" s="64" t="s">
        <v>202</v>
      </c>
      <c r="B94" s="66" t="s">
        <v>203</v>
      </c>
    </row>
    <row r="95" spans="1:2" x14ac:dyDescent="0.35">
      <c r="A95" s="64" t="s">
        <v>204</v>
      </c>
      <c r="B95" s="66" t="s">
        <v>205</v>
      </c>
    </row>
    <row r="96" spans="1:2" x14ac:dyDescent="0.35">
      <c r="A96" s="64" t="s">
        <v>206</v>
      </c>
      <c r="B96" s="66" t="s">
        <v>207</v>
      </c>
    </row>
    <row r="97" spans="1:2" x14ac:dyDescent="0.35">
      <c r="A97" s="64" t="s">
        <v>208</v>
      </c>
      <c r="B97" s="66" t="s">
        <v>209</v>
      </c>
    </row>
    <row r="98" spans="1:2" x14ac:dyDescent="0.35">
      <c r="A98" s="64" t="s">
        <v>210</v>
      </c>
      <c r="B98" s="66" t="s">
        <v>211</v>
      </c>
    </row>
    <row r="99" spans="1:2" x14ac:dyDescent="0.35">
      <c r="A99" s="64" t="s">
        <v>212</v>
      </c>
      <c r="B99" s="66" t="s">
        <v>213</v>
      </c>
    </row>
    <row r="100" spans="1:2" x14ac:dyDescent="0.35">
      <c r="A100" s="64" t="s">
        <v>214</v>
      </c>
      <c r="B100" s="66" t="s">
        <v>215</v>
      </c>
    </row>
    <row r="101" spans="1:2" x14ac:dyDescent="0.35">
      <c r="A101" s="64" t="s">
        <v>216</v>
      </c>
      <c r="B101" s="66" t="s">
        <v>217</v>
      </c>
    </row>
    <row r="102" spans="1:2" x14ac:dyDescent="0.35">
      <c r="A102" s="64" t="s">
        <v>218</v>
      </c>
      <c r="B102" s="66" t="s">
        <v>219</v>
      </c>
    </row>
    <row r="103" spans="1:2" x14ac:dyDescent="0.35">
      <c r="A103" s="64" t="s">
        <v>220</v>
      </c>
      <c r="B103" s="66" t="s">
        <v>221</v>
      </c>
    </row>
    <row r="104" spans="1:2" x14ac:dyDescent="0.35">
      <c r="A104" s="64" t="s">
        <v>222</v>
      </c>
      <c r="B104" s="66" t="s">
        <v>223</v>
      </c>
    </row>
    <row r="105" spans="1:2" x14ac:dyDescent="0.35">
      <c r="A105" s="64" t="s">
        <v>224</v>
      </c>
      <c r="B105" s="66" t="s">
        <v>225</v>
      </c>
    </row>
    <row r="106" spans="1:2" x14ac:dyDescent="0.35">
      <c r="A106" s="64" t="s">
        <v>226</v>
      </c>
      <c r="B106" s="66" t="s">
        <v>227</v>
      </c>
    </row>
    <row r="107" spans="1:2" x14ac:dyDescent="0.35">
      <c r="A107" s="64" t="s">
        <v>228</v>
      </c>
      <c r="B107" s="66" t="s">
        <v>229</v>
      </c>
    </row>
    <row r="108" spans="1:2" x14ac:dyDescent="0.35">
      <c r="A108" s="64" t="s">
        <v>230</v>
      </c>
      <c r="B108" s="66" t="s">
        <v>231</v>
      </c>
    </row>
    <row r="109" spans="1:2" x14ac:dyDescent="0.35">
      <c r="A109" s="64" t="s">
        <v>232</v>
      </c>
      <c r="B109" s="66" t="s">
        <v>233</v>
      </c>
    </row>
    <row r="110" spans="1:2" x14ac:dyDescent="0.35">
      <c r="A110" s="64" t="s">
        <v>234</v>
      </c>
      <c r="B110" s="66" t="s">
        <v>235</v>
      </c>
    </row>
    <row r="111" spans="1:2" x14ac:dyDescent="0.35">
      <c r="A111" s="64" t="s">
        <v>236</v>
      </c>
      <c r="B111" s="66" t="s">
        <v>237</v>
      </c>
    </row>
    <row r="112" spans="1:2" x14ac:dyDescent="0.35">
      <c r="A112" s="64" t="s">
        <v>238</v>
      </c>
      <c r="B112" s="66" t="s">
        <v>239</v>
      </c>
    </row>
    <row r="113" spans="1:2" x14ac:dyDescent="0.35">
      <c r="A113" s="64" t="s">
        <v>240</v>
      </c>
      <c r="B113" s="66" t="s">
        <v>241</v>
      </c>
    </row>
    <row r="114" spans="1:2" x14ac:dyDescent="0.35">
      <c r="A114" s="64" t="s">
        <v>242</v>
      </c>
      <c r="B114" s="66" t="s">
        <v>243</v>
      </c>
    </row>
    <row r="115" spans="1:2" x14ac:dyDescent="0.35">
      <c r="A115" s="64" t="s">
        <v>244</v>
      </c>
      <c r="B115" s="66" t="s">
        <v>245</v>
      </c>
    </row>
    <row r="116" spans="1:2" x14ac:dyDescent="0.35">
      <c r="A116" s="64" t="s">
        <v>246</v>
      </c>
      <c r="B116" s="66" t="s">
        <v>247</v>
      </c>
    </row>
    <row r="117" spans="1:2" x14ac:dyDescent="0.35">
      <c r="A117" s="64" t="s">
        <v>248</v>
      </c>
      <c r="B117" s="66" t="s">
        <v>249</v>
      </c>
    </row>
    <row r="118" spans="1:2" x14ac:dyDescent="0.35">
      <c r="A118" s="64" t="s">
        <v>250</v>
      </c>
      <c r="B118" s="66" t="s">
        <v>251</v>
      </c>
    </row>
    <row r="119" spans="1:2" x14ac:dyDescent="0.35">
      <c r="A119" s="64" t="s">
        <v>252</v>
      </c>
      <c r="B119" s="66" t="s">
        <v>253</v>
      </c>
    </row>
    <row r="120" spans="1:2" x14ac:dyDescent="0.35">
      <c r="A120" s="64" t="s">
        <v>254</v>
      </c>
      <c r="B120" s="66" t="s">
        <v>255</v>
      </c>
    </row>
    <row r="121" spans="1:2" x14ac:dyDescent="0.35">
      <c r="A121" s="64" t="s">
        <v>256</v>
      </c>
      <c r="B121" s="66" t="s">
        <v>257</v>
      </c>
    </row>
    <row r="122" spans="1:2" x14ac:dyDescent="0.35">
      <c r="A122" s="64" t="s">
        <v>258</v>
      </c>
      <c r="B122" s="66" t="s">
        <v>259</v>
      </c>
    </row>
    <row r="123" spans="1:2" x14ac:dyDescent="0.35">
      <c r="A123" s="64" t="s">
        <v>260</v>
      </c>
      <c r="B123" s="66" t="s">
        <v>261</v>
      </c>
    </row>
    <row r="124" spans="1:2" x14ac:dyDescent="0.35">
      <c r="A124" s="64" t="s">
        <v>262</v>
      </c>
      <c r="B124" s="66" t="s">
        <v>263</v>
      </c>
    </row>
    <row r="125" spans="1:2" x14ac:dyDescent="0.35">
      <c r="A125" s="64" t="s">
        <v>264</v>
      </c>
      <c r="B125" s="66" t="s">
        <v>265</v>
      </c>
    </row>
    <row r="126" spans="1:2" x14ac:dyDescent="0.35">
      <c r="A126" s="64" t="s">
        <v>266</v>
      </c>
      <c r="B126" s="66" t="s">
        <v>267</v>
      </c>
    </row>
    <row r="127" spans="1:2" x14ac:dyDescent="0.35">
      <c r="A127" s="64" t="s">
        <v>268</v>
      </c>
      <c r="B127" s="66" t="s">
        <v>269</v>
      </c>
    </row>
    <row r="128" spans="1:2" x14ac:dyDescent="0.35">
      <c r="A128" s="64" t="s">
        <v>270</v>
      </c>
      <c r="B128" s="66" t="s">
        <v>271</v>
      </c>
    </row>
    <row r="129" spans="1:2" x14ac:dyDescent="0.35">
      <c r="A129" s="64" t="s">
        <v>272</v>
      </c>
      <c r="B129" s="66" t="s">
        <v>273</v>
      </c>
    </row>
    <row r="130" spans="1:2" x14ac:dyDescent="0.35">
      <c r="A130" s="64" t="s">
        <v>274</v>
      </c>
      <c r="B130" s="66" t="s">
        <v>275</v>
      </c>
    </row>
    <row r="131" spans="1:2" x14ac:dyDescent="0.35">
      <c r="A131" s="64" t="s">
        <v>276</v>
      </c>
      <c r="B131" s="66" t="s">
        <v>277</v>
      </c>
    </row>
    <row r="132" spans="1:2" x14ac:dyDescent="0.35">
      <c r="A132" s="64" t="s">
        <v>278</v>
      </c>
      <c r="B132" s="66" t="s">
        <v>279</v>
      </c>
    </row>
    <row r="133" spans="1:2" x14ac:dyDescent="0.35">
      <c r="A133" s="64" t="s">
        <v>280</v>
      </c>
      <c r="B133" s="66" t="s">
        <v>281</v>
      </c>
    </row>
    <row r="134" spans="1:2" x14ac:dyDescent="0.35">
      <c r="A134" s="64" t="s">
        <v>282</v>
      </c>
      <c r="B134" s="66" t="s">
        <v>283</v>
      </c>
    </row>
    <row r="135" spans="1:2" x14ac:dyDescent="0.35">
      <c r="A135" s="64" t="s">
        <v>284</v>
      </c>
      <c r="B135" s="66" t="s">
        <v>285</v>
      </c>
    </row>
    <row r="136" spans="1:2" x14ac:dyDescent="0.35">
      <c r="A136" s="64" t="s">
        <v>286</v>
      </c>
      <c r="B136" s="66" t="s">
        <v>287</v>
      </c>
    </row>
    <row r="137" spans="1:2" x14ac:dyDescent="0.35">
      <c r="A137" s="64" t="s">
        <v>288</v>
      </c>
      <c r="B137" s="66" t="s">
        <v>289</v>
      </c>
    </row>
    <row r="138" spans="1:2" x14ac:dyDescent="0.35">
      <c r="A138" s="64" t="s">
        <v>290</v>
      </c>
      <c r="B138" s="66" t="s">
        <v>291</v>
      </c>
    </row>
    <row r="139" spans="1:2" x14ac:dyDescent="0.35">
      <c r="A139" s="64" t="s">
        <v>292</v>
      </c>
      <c r="B139" s="66" t="s">
        <v>293</v>
      </c>
    </row>
    <row r="140" spans="1:2" x14ac:dyDescent="0.35">
      <c r="A140" s="64" t="s">
        <v>294</v>
      </c>
      <c r="B140" s="66" t="s">
        <v>295</v>
      </c>
    </row>
    <row r="141" spans="1:2" x14ac:dyDescent="0.35">
      <c r="A141" s="64" t="s">
        <v>296</v>
      </c>
      <c r="B141" s="66" t="s">
        <v>297</v>
      </c>
    </row>
    <row r="142" spans="1:2" x14ac:dyDescent="0.35">
      <c r="A142" s="64" t="s">
        <v>298</v>
      </c>
      <c r="B142" s="66" t="s">
        <v>299</v>
      </c>
    </row>
    <row r="143" spans="1:2" x14ac:dyDescent="0.35">
      <c r="A143" s="64" t="s">
        <v>300</v>
      </c>
      <c r="B143" s="66" t="s">
        <v>301</v>
      </c>
    </row>
    <row r="144" spans="1:2" x14ac:dyDescent="0.35">
      <c r="A144" s="64" t="s">
        <v>302</v>
      </c>
      <c r="B144" s="66" t="s">
        <v>303</v>
      </c>
    </row>
    <row r="145" spans="1:2" x14ac:dyDescent="0.35">
      <c r="A145" s="64" t="s">
        <v>304</v>
      </c>
      <c r="B145" s="66" t="s">
        <v>305</v>
      </c>
    </row>
    <row r="146" spans="1:2" x14ac:dyDescent="0.35">
      <c r="A146" s="64" t="s">
        <v>306</v>
      </c>
      <c r="B146" s="66" t="s">
        <v>307</v>
      </c>
    </row>
    <row r="147" spans="1:2" x14ac:dyDescent="0.35">
      <c r="A147" s="64" t="s">
        <v>308</v>
      </c>
      <c r="B147" s="66" t="s">
        <v>309</v>
      </c>
    </row>
    <row r="148" spans="1:2" x14ac:dyDescent="0.35">
      <c r="A148" s="64" t="s">
        <v>310</v>
      </c>
      <c r="B148" s="66" t="s">
        <v>311</v>
      </c>
    </row>
    <row r="149" spans="1:2" x14ac:dyDescent="0.35">
      <c r="A149" s="64" t="s">
        <v>312</v>
      </c>
      <c r="B149" s="66" t="s">
        <v>313</v>
      </c>
    </row>
    <row r="150" spans="1:2" x14ac:dyDescent="0.35">
      <c r="A150" s="64" t="s">
        <v>314</v>
      </c>
      <c r="B150" s="66" t="s">
        <v>315</v>
      </c>
    </row>
    <row r="151" spans="1:2" x14ac:dyDescent="0.35">
      <c r="A151" s="64" t="s">
        <v>316</v>
      </c>
      <c r="B151" s="66" t="s">
        <v>317</v>
      </c>
    </row>
    <row r="152" spans="1:2" x14ac:dyDescent="0.35">
      <c r="A152" s="64" t="s">
        <v>318</v>
      </c>
      <c r="B152" s="66" t="s">
        <v>319</v>
      </c>
    </row>
    <row r="153" spans="1:2" x14ac:dyDescent="0.35">
      <c r="A153" s="64" t="s">
        <v>320</v>
      </c>
      <c r="B153" s="66" t="s">
        <v>321</v>
      </c>
    </row>
    <row r="154" spans="1:2" x14ac:dyDescent="0.35">
      <c r="A154" s="64" t="s">
        <v>322</v>
      </c>
      <c r="B154" s="66" t="s">
        <v>323</v>
      </c>
    </row>
    <row r="155" spans="1:2" x14ac:dyDescent="0.35">
      <c r="A155" s="64" t="s">
        <v>324</v>
      </c>
      <c r="B155" s="66" t="s">
        <v>325</v>
      </c>
    </row>
    <row r="156" spans="1:2" x14ac:dyDescent="0.35">
      <c r="A156" s="64" t="s">
        <v>326</v>
      </c>
      <c r="B156" s="66" t="s">
        <v>327</v>
      </c>
    </row>
    <row r="157" spans="1:2" x14ac:dyDescent="0.35">
      <c r="A157" s="64" t="s">
        <v>328</v>
      </c>
      <c r="B157" s="66" t="s">
        <v>329</v>
      </c>
    </row>
    <row r="158" spans="1:2" x14ac:dyDescent="0.35">
      <c r="A158" s="64" t="s">
        <v>330</v>
      </c>
      <c r="B158" s="66" t="s">
        <v>331</v>
      </c>
    </row>
    <row r="159" spans="1:2" x14ac:dyDescent="0.35">
      <c r="A159" s="64" t="s">
        <v>332</v>
      </c>
      <c r="B159" s="66" t="s">
        <v>333</v>
      </c>
    </row>
    <row r="160" spans="1:2" x14ac:dyDescent="0.35">
      <c r="A160" s="64" t="s">
        <v>334</v>
      </c>
      <c r="B160" s="66" t="s">
        <v>335</v>
      </c>
    </row>
    <row r="161" spans="1:2" x14ac:dyDescent="0.35">
      <c r="A161" s="64" t="s">
        <v>336</v>
      </c>
      <c r="B161" s="66" t="s">
        <v>337</v>
      </c>
    </row>
    <row r="162" spans="1:2" x14ac:dyDescent="0.35">
      <c r="A162" s="64" t="s">
        <v>338</v>
      </c>
      <c r="B162" s="66" t="s">
        <v>339</v>
      </c>
    </row>
    <row r="163" spans="1:2" x14ac:dyDescent="0.35">
      <c r="A163" s="64" t="s">
        <v>340</v>
      </c>
      <c r="B163" s="66" t="s">
        <v>341</v>
      </c>
    </row>
    <row r="164" spans="1:2" x14ac:dyDescent="0.35">
      <c r="A164" s="64" t="s">
        <v>342</v>
      </c>
      <c r="B164" s="66" t="s">
        <v>343</v>
      </c>
    </row>
    <row r="165" spans="1:2" x14ac:dyDescent="0.35">
      <c r="A165" s="64" t="s">
        <v>344</v>
      </c>
      <c r="B165" s="66" t="s">
        <v>345</v>
      </c>
    </row>
    <row r="166" spans="1:2" x14ac:dyDescent="0.35">
      <c r="A166" s="64" t="s">
        <v>346</v>
      </c>
      <c r="B166" s="66" t="s">
        <v>347</v>
      </c>
    </row>
    <row r="167" spans="1:2" x14ac:dyDescent="0.35">
      <c r="A167" s="64" t="s">
        <v>348</v>
      </c>
      <c r="B167" s="66" t="s">
        <v>349</v>
      </c>
    </row>
    <row r="168" spans="1:2" x14ac:dyDescent="0.35">
      <c r="A168" s="64" t="s">
        <v>350</v>
      </c>
      <c r="B168" s="66" t="s">
        <v>351</v>
      </c>
    </row>
    <row r="169" spans="1:2" x14ac:dyDescent="0.35">
      <c r="A169" s="64" t="s">
        <v>352</v>
      </c>
      <c r="B169" s="66" t="s">
        <v>353</v>
      </c>
    </row>
    <row r="170" spans="1:2" x14ac:dyDescent="0.35">
      <c r="A170" s="64" t="s">
        <v>354</v>
      </c>
      <c r="B170" s="66" t="s">
        <v>355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8b886aaa-2ace-43d1-8504-81239637f55f" ContentTypeId="0x010100F123A77CFD71514892E9B10B3040D52E"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MPTF_00006_00878</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468F26C1-B24F-4D16-8937-AFADFF8579A3}">
  <ds:schemaRefs>
    <ds:schemaRef ds:uri="Microsoft.SharePoint.Taxonomy.ContentTypeSync"/>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8924DC79-1F7E-4774-A453-A98F3C2C19A0}"/>
</file>

<file path=customXml/itemProps4.xml><?xml version="1.0" encoding="utf-8"?>
<ds:datastoreItem xmlns:ds="http://schemas.openxmlformats.org/officeDocument/2006/customXml" ds:itemID="{F079AD25-5447-46AF-964C-4F6026B823DE}">
  <ds:schemaRef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www.w3.org/XML/1998/namespace"/>
    <ds:schemaRef ds:uri="http://schemas.microsoft.com/office/infopath/2007/PartnerControls"/>
    <ds:schemaRef ds:uri="e81e2c38-9487-48a0-8f55-b8a98745bb66"/>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Cameroon 00130027_midyear financial_2023.xlsx</dc:title>
  <dc:creator>Jelena Zelenovic</dc:creator>
  <cp:lastModifiedBy>LOBE Tatiana</cp:lastModifiedBy>
  <cp:lastPrinted>2017-12-11T22:51:21Z</cp:lastPrinted>
  <dcterms:created xsi:type="dcterms:W3CDTF">2017-11-15T21:17:43Z</dcterms:created>
  <dcterms:modified xsi:type="dcterms:W3CDTF">2023-06-07T12:23:41Z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SIP_Label_2059aa38-f392-4105-be92-628035578272_Enabled">
    <vt:lpwstr>true</vt:lpwstr>
  </property>
  <property fmtid="{D5CDD505-2E9C-101B-9397-08002B2CF9AE}" pid="5" name="MSIP_Label_2059aa38-f392-4105-be92-628035578272_SetDate">
    <vt:lpwstr>2021-12-16T12:55:41Z</vt:lpwstr>
  </property>
  <property fmtid="{D5CDD505-2E9C-101B-9397-08002B2CF9AE}" pid="6" name="MSIP_Label_2059aa38-f392-4105-be92-628035578272_Method">
    <vt:lpwstr>Privileged</vt:lpwstr>
  </property>
  <property fmtid="{D5CDD505-2E9C-101B-9397-08002B2CF9AE}" pid="7" name="MSIP_Label_2059aa38-f392-4105-be92-628035578272_Name">
    <vt:lpwstr>IOMLb0020IN123173</vt:lpwstr>
  </property>
  <property fmtid="{D5CDD505-2E9C-101B-9397-08002B2CF9AE}" pid="8" name="MSIP_Label_2059aa38-f392-4105-be92-628035578272_SiteId">
    <vt:lpwstr>1588262d-23fb-43b4-bd6e-bce49c8e6186</vt:lpwstr>
  </property>
  <property fmtid="{D5CDD505-2E9C-101B-9397-08002B2CF9AE}" pid="9" name="MSIP_Label_2059aa38-f392-4105-be92-628035578272_ActionId">
    <vt:lpwstr>eb8c9a2e-be9a-48bb-824a-626cbad46c93</vt:lpwstr>
  </property>
  <property fmtid="{D5CDD505-2E9C-101B-9397-08002B2CF9AE}" pid="10" name="MSIP_Label_2059aa38-f392-4105-be92-628035578272_ContentBits">
    <vt:lpwstr>0</vt:lpwstr>
  </property>
  <property fmtid="{D5CDD505-2E9C-101B-9397-08002B2CF9AE}" pid="11" name="MediaServiceImageTags">
    <vt:lpwstr/>
  </property>
</Properties>
</file>