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bookViews>
    <workbookView xWindow="65416" yWindow="65416" windowWidth="29040" windowHeight="15720" activeTab="1"/>
  </bookViews>
  <sheets>
    <sheet name="Instructions" sheetId="9" r:id="rId1"/>
    <sheet name="1) Tableau budgétaire 1" sheetId="1" r:id="rId2"/>
    <sheet name="Feuil1" sheetId="10" r:id="rId3"/>
    <sheet name="2) Tableau budgétaire 2" sheetId="5" r:id="rId4"/>
    <sheet name="3) Notes d'explication" sheetId="3" r:id="rId5"/>
    <sheet name="4) Pour utilisation par PBSO" sheetId="6" r:id="rId6"/>
    <sheet name="5) Pour utilisation par MPTFO" sheetId="4" r:id="rId7"/>
    <sheet name="Dropdowns" sheetId="8" state="hidden" r:id="rId8"/>
    <sheet name="Sheet2" sheetId="7" state="hidden" r:id="rId9"/>
  </sheets>
  <definedNames/>
  <calcPr calcId="191029"/>
  <extLst/>
</workbook>
</file>

<file path=xl/sharedStrings.xml><?xml version="1.0" encoding="utf-8"?>
<sst xmlns="http://schemas.openxmlformats.org/spreadsheetml/2006/main" count="849" uniqueCount="632">
  <si>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</si>
  <si>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</si>
  <si>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</si>
  <si>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</si>
  <si>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</si>
  <si>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</si>
  <si>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</si>
  <si>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</si>
  <si>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</si>
  <si>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</si>
  <si>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</si>
  <si>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</si>
  <si>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</si>
  <si>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</si>
  <si>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</si>
  <si>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</si>
  <si>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</si>
  <si>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</si>
  <si>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</si>
  <si>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</si>
  <si>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</si>
  <si>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</si>
  <si>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</si>
  <si>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</si>
  <si>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</si>
  <si>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</si>
  <si>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</si>
  <si>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</si>
  <si>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</si>
  <si>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</si>
  <si>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</si>
  <si>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</si>
  <si>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</si>
  <si>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</si>
  <si>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</si>
  <si>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</si>
  <si>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</si>
  <si>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</si>
  <si>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</si>
  <si>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</si>
  <si>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</si>
  <si>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</si>
  <si>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</si>
  <si>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</si>
  <si>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</si>
  <si>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</si>
  <si>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</si>
  <si>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</si>
  <si>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</si>
  <si>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</si>
  <si>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</si>
  <si>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</si>
  <si>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</si>
  <si>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</si>
  <si>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</si>
  <si>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</si>
  <si>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</si>
  <si>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</si>
  <si>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</si>
  <si>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</si>
  <si>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</si>
  <si>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</si>
  <si>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</si>
  <si>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</si>
  <si>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</si>
  <si>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</si>
  <si>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</si>
  <si>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</si>
  <si>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</si>
  <si>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</si>
  <si>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</si>
  <si>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</si>
  <si>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</si>
  <si>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</si>
  <si>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</si>
  <si>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</si>
  <si>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</si>
  <si>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</si>
  <si>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</si>
  <si>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</si>
  <si>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</si>
  <si>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</si>
  <si>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</si>
  <si>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</si>
  <si>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</si>
  <si>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</si>
  <si>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</si>
  <si>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</si>
  <si>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</si>
  <si>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</si>
  <si>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</si>
  <si>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</si>
  <si>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</si>
  <si>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</si>
  <si>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</si>
  <si>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</si>
  <si>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</si>
  <si>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</si>
  <si>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</si>
  <si>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</si>
  <si>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</si>
  <si>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</si>
  <si>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</si>
  <si>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</si>
  <si>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</si>
  <si>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</si>
  <si>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</si>
  <si>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</si>
  <si>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</si>
  <si>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</si>
  <si>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</si>
  <si>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</si>
  <si>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</si>
  <si>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</si>
  <si>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</si>
  <si>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</si>
  <si>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</si>
  <si>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</si>
  <si>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</si>
  <si>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</si>
  <si>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</si>
  <si>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</si>
  <si>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</si>
  <si>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</si>
  <si>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</si>
  <si>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</si>
  <si>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</si>
  <si>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</si>
  <si>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</si>
  <si>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</si>
  <si>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</si>
  <si>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</si>
  <si>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</si>
  <si>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</si>
  <si>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</si>
  <si>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</si>
  <si>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</si>
  <si>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</si>
  <si>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</si>
  <si>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</si>
  <si>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</si>
  <si>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</si>
  <si>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</si>
  <si>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</si>
  <si>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</si>
  <si>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</si>
  <si>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</si>
  <si>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</si>
  <si>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</si>
  <si>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</si>
  <si>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</si>
  <si>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</si>
  <si>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</si>
  <si>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</si>
  <si>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</si>
  <si>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</si>
  <si>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</si>
  <si>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</si>
  <si>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</si>
  <si>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</si>
  <si>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</si>
  <si>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</si>
  <si>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</si>
  <si>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</si>
  <si>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</si>
  <si>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</si>
  <si>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</si>
  <si>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</si>
  <si>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</si>
  <si>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</si>
  <si>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</si>
  <si>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</si>
  <si>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</si>
  <si>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</si>
  <si>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</si>
  <si>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</si>
  <si>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</si>
  <si>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</si>
  <si>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</si>
  <si>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</si>
  <si>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</si>
  <si>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</si>
  <si>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</si>
  <si>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</si>
  <si>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</si>
  <si>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</si>
  <si>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</si>
  <si>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</si>
  <si>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</si>
  <si>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</si>
  <si>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</si>
  <si>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</si>
  <si>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</si>
  <si>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</si>
  <si>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</si>
  <si>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</si>
  <si>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</si>
  <si>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</si>
  <si>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</si>
  <si>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</si>
  <si>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</si>
  <si>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</si>
  <si>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</si>
  <si>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</si>
  <si>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</si>
  <si>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</si>
  <si>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</si>
  <si>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</si>
  <si>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</si>
  <si>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</si>
  <si>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</si>
  <si>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</si>
  <si>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</si>
  <si>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</si>
  <si>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</si>
  <si>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</si>
  <si>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</si>
  <si>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</si>
  <si>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</si>
  <si>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</si>
  <si>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</si>
  <si>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</si>
  <si>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</si>
  <si>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</si>
  <si>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</si>
  <si>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</si>
  <si>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</si>
  <si>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</si>
  <si>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</si>
  <si>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</si>
  <si>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</si>
  <si>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</si>
  <si>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</si>
  <si>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</si>
  <si>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</si>
  <si>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</si>
  <si>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</si>
  <si>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</si>
  <si>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</si>
  <si>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</si>
  <si>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</si>
  <si>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</si>
  <si>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</si>
  <si>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</si>
  <si>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</si>
  <si>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</si>
  <si>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</si>
  <si>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</si>
  <si>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</si>
  <si>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</si>
  <si>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</si>
  <si>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</si>
  <si>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</si>
  <si>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</si>
  <si>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</si>
  <si>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</si>
  <si>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</si>
  <si>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</si>
  <si>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</si>
  <si>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</si>
  <si>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</si>
  <si>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</si>
  <si>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</si>
  <si>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</si>
  <si>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</si>
  <si>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</si>
  <si>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</si>
  <si>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</si>
  <si>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</si>
  <si>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</si>
  <si>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</si>
  <si>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</si>
  <si>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</si>
  <si>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</si>
  <si>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</si>
  <si>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</si>
  <si>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</si>
  <si>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</si>
  <si>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</si>
  <si>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</si>
  <si>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</si>
  <si>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</si>
  <si>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</si>
  <si>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</si>
  <si>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</si>
  <si>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</si>
  <si>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</si>
  <si>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</si>
  <si>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</si>
  <si>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</si>
  <si>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</si>
  <si>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</si>
  <si>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</si>
  <si>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</si>
  <si>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</si>
  <si>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</si>
  <si>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</si>
  <si>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</si>
  <si>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</si>
  <si>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</si>
  <si>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</si>
  <si>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</si>
  <si>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</si>
  <si>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</si>
  <si>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</si>
  <si>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</si>
  <si>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</si>
  <si>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</si>
  <si>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</si>
  <si>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</si>
  <si>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</si>
  <si>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</si>
  <si>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</si>
  <si>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</si>
  <si>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</si>
  <si>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</si>
  <si>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</si>
  <si>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</si>
  <si>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</si>
  <si>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</si>
  <si>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</si>
  <si>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</si>
  <si>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</si>
  <si>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</si>
  <si>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</si>
  <si>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</si>
  <si>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</si>
  <si>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</si>
  <si>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</si>
  <si>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</si>
  <si>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</si>
  <si>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</si>
  <si>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</si>
  <si>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</si>
  <si>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</si>
  <si>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</si>
  <si>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</si>
  <si>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</si>
  <si>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</si>
  <si>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</si>
  <si>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</si>
  <si>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</si>
  <si>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</si>
  <si>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</si>
  <si>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</si>
  <si>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</si>
  <si>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</si>
  <si>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</si>
  <si>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</si>
  <si>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</si>
  <si>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</si>
  <si>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</si>
  <si>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</si>
  <si>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</si>
  <si>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</si>
  <si>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</si>
  <si>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</si>
  <si>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</si>
  <si>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</si>
  <si>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</si>
  <si>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</si>
  <si>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</si>
  <si>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</si>
  <si>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</si>
  <si>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</si>
  <si>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</si>
  <si>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</si>
  <si>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</si>
  <si>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</si>
  <si>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</si>
  <si>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</si>
  <si>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</si>
  <si>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</si>
  <si>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</si>
  <si>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</si>
  <si>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</si>
  <si>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</si>
  <si>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</si>
  <si>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</si>
  <si>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</si>
  <si>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</si>
  <si>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</si>
  <si>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</si>
  <si>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</si>
  <si>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</si>
  <si>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</si>
  <si>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</si>
  <si>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</si>
  <si>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</si>
  <si>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</si>
  <si>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</si>
  <si>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</si>
  <si>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</si>
  <si>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</si>
  <si>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</si>
  <si>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</si>
  <si>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</si>
  <si>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</si>
  <si>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</si>
  <si>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</si>
  <si>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</si>
  <si>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</si>
  <si>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</si>
  <si>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</si>
  <si>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</si>
  <si>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</si>
  <si>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</si>
  <si>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</si>
  <si>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</si>
  <si>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</si>
  <si>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</si>
  <si>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</si>
  <si>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</si>
  <si>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</si>
  <si>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</si>
  <si>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</si>
  <si>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</si>
  <si>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</si>
  <si>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</si>
  <si>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</si>
  <si>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</si>
  <si>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</si>
  <si>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</si>
  <si>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</si>
  <si>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</si>
  <si>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</si>
  <si>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</si>
  <si>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</si>
  <si>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</si>
  <si>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</si>
  <si>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</si>
  <si>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</si>
  <si>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</si>
  <si>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</si>
  <si>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</si>
  <si>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</si>
  <si>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</si>
  <si>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</si>
  <si>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</si>
  <si>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</si>
  <si>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</si>
  <si>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</si>
  <si>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</si>
  <si>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</si>
  <si>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</si>
  <si>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</si>
  <si>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</si>
  <si>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</si>
  <si>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</si>
  <si>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</si>
  <si>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</si>
  <si>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</si>
  <si>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</si>
  <si>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</si>
  <si>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</si>
  <si>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</si>
  <si>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</si>
  <si>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</si>
  <si>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</si>
  <si>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</si>
  <si>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</si>
  <si>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</si>
  <si>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</si>
  <si>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</si>
  <si>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</si>
  <si>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</si>
  <si>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</si>
  <si>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</si>
  <si>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</si>
  <si>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</si>
  <si>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</si>
  <si>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</si>
  <si>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</si>
  <si>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</si>
  <si>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</si>
  <si>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</si>
  <si>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</si>
  <si>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</si>
  <si>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</si>
  <si>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</si>
  <si>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</si>
  <si>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</si>
  <si>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</si>
  <si>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</si>
  <si>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</si>
  <si>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</si>
  <si>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</si>
  <si>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</si>
  <si>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</si>
  <si>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</si>
  <si>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</si>
  <si>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</si>
  <si>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</si>
  <si>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</si>
  <si>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</si>
  <si>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</si>
  <si>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</si>
  <si>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</si>
  <si>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</si>
  <si>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</si>
  <si>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</si>
  <si>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</si>
  <si>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</si>
  <si>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</si>
  <si>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</si>
  <si>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</si>
  <si>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</si>
  <si>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</si>
  <si>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</si>
  <si>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</si>
  <si>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</si>
  <si>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</si>
  <si>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</si>
  <si>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</si>
  <si>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</si>
  <si>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</si>
  <si>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</si>
  <si>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</si>
  <si>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</si>
  <si>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</si>
  <si>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</si>
  <si>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</si>
  <si>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</si>
  <si>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</si>
  <si>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</si>
  <si>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</si>
  <si>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</si>
  <si>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</si>
  <si>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</si>
  <si>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</si>
  <si>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</si>
  <si>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</si>
  <si>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</si>
  <si>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</si>
  <si>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</si>
  <si>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</si>
  <si>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</si>
  <si>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</si>
  <si>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</si>
  <si>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</si>
  <si>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</si>
  <si>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</si>
  <si>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</si>
  <si>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</si>
  <si>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</si>
  <si>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</si>
  <si>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</si>
  <si>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</si>
  <si>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</si>
  <si>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</si>
  <si>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</si>
  <si>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</si>
  <si>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</si>
  <si>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</si>
  <si>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</si>
  <si>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</si>
  <si>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</si>
  <si>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</si>
  <si>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</si>
  <si>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</si>
  <si>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</si>
  <si>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</si>
  <si>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</si>
  <si>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</si>
  <si>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</si>
  <si>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</si>
  <si>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</si>
  <si>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</si>
  <si>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</si>
  <si>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</si>
  <si>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</si>
  <si>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</si>
  <si>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</si>
  <si>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</si>
  <si>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scheme val="minor"/>
      </rPr>
      <t xml:space="preserve"> </t>
    </r>
    <r>
      <rPr>
        <sz val="11"/>
        <color indexed="10"/>
        <rFont val="Calibri"/>
        <family val="2"/>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</si>
  <si>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</si>
  <si>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</si>
  <si>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</si>
  <si>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</si>
  <si>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</si>
  <si>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</si>
  <si>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</si>
  <si>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</si>
  <si>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</si>
  <si>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</si>
  <si>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</si>
  <si>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</si>
  <si>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</si>
  <si>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</si>
  <si>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val="single"/>
        <sz val="18"/>
        <color indexed="8"/>
        <rFont val="Calibri"/>
        <family val="2"/>
      </rPr>
      <t>Instructions</t>
    </r>
    <r>
      <rPr>
        <b/>
        <sz val="28"/>
        <color indexed="8"/>
        <rFont val="Calibri"/>
        <family val="2"/>
      </rPr>
      <t xml:space="preserve">
</t>
    </r>
    <r>
      <rPr>
        <b/>
        <sz val="12"/>
        <color indexed="8"/>
        <rFont val="Calibri"/>
        <family val="2"/>
      </rPr>
      <t xml:space="preserve">1. Ne remplissez que les cellules blanches. Les cellules grises sont verrouillées et / ou contiennent des formules de feuille de calcul.
2. Remplissez les feuilles 1 et 2.
</t>
    </r>
    <r>
      <rPr>
        <sz val="12"/>
        <color indexed="8"/>
        <rFont val="Calibri"/>
        <family val="2"/>
      </rPr>
      <t xml:space="preserve">a) Premièrement, préparez un </t>
    </r>
    <r>
      <rPr>
        <b/>
        <sz val="12"/>
        <color indexed="8"/>
        <rFont val="Calibri"/>
        <family val="2"/>
      </rPr>
      <t xml:space="preserve">budget organisé par activité / produit / résultat dans la feuille 1. </t>
    </r>
    <r>
      <rPr>
        <sz val="12"/>
        <color indexed="8"/>
        <rFont val="Calibri"/>
        <family val="2"/>
      </rPr>
      <t>(Les montants des activités peuvent être estimations indicatives.)</t>
    </r>
    <r>
      <rPr>
        <b/>
        <sz val="12"/>
        <color indexed="8"/>
        <rFont val="Calibri"/>
        <family val="2"/>
      </rPr>
      <t xml:space="preserve">
</t>
    </r>
    <r>
      <rPr>
        <sz val="12"/>
        <color indexed="8"/>
        <rFont val="Calibri"/>
        <family val="2"/>
      </rPr>
      <t>b) Ensuite, divisez chaque budget</t>
    </r>
    <r>
      <rPr>
        <b/>
        <sz val="12"/>
        <color indexed="8"/>
        <rFont val="Calibri"/>
        <family val="2"/>
      </rPr>
      <t xml:space="preserve"> en fonction des catégories de budget des Nations Unies dans la feuille 2.
3. N'utilisez pas les feuilles 4 ou 5,</t>
    </r>
    <r>
      <rPr>
        <sz val="12"/>
        <color indexed="8"/>
        <rFont val="Calibri"/>
        <family val="2"/>
      </rPr>
      <t xml:space="preserve"> qui sont destinées au MPTF et au PBSO.</t>
    </r>
    <r>
      <rPr>
        <b/>
        <sz val="12"/>
        <color indexed="8"/>
        <rFont val="Calibri"/>
        <family val="2"/>
      </rPr>
      <t xml:space="preserve">
</t>
    </r>
    <r>
      <rPr>
        <sz val="12"/>
        <color indexed="8"/>
        <rFont val="Calibri"/>
        <family val="2"/>
      </rPr>
      <t xml:space="preserve">4. Laissez  en blanc toutes les organisations / résultats / réalisations / activités qui ne sont pas nécessaires. </t>
    </r>
    <r>
      <rPr>
        <b/>
        <sz val="12"/>
        <color indexed="8"/>
        <rFont val="Calibri"/>
        <family val="2"/>
      </rPr>
      <t xml:space="preserve">NE PAS supprimer les cellules.
</t>
    </r>
    <r>
      <rPr>
        <sz val="14"/>
        <color indexed="8"/>
        <rFont val="Calibri"/>
        <family val="2"/>
      </rPr>
      <t xml:space="preserve">
</t>
    </r>
    <r>
      <rPr>
        <i/>
        <sz val="14"/>
        <color indexed="8"/>
        <rFont val="Calibri"/>
        <family val="2"/>
      </rPr>
      <t>Pour la feuille 1</t>
    </r>
    <r>
      <rPr>
        <b/>
        <sz val="14"/>
        <color indexed="8"/>
        <rFont val="Calibri"/>
        <family val="2"/>
      </rPr>
      <t xml:space="preserve">
</t>
    </r>
    <r>
      <rPr>
        <sz val="12"/>
        <color indexed="8"/>
        <rFont val="Calibri"/>
        <family val="2"/>
      </rPr>
      <t xml:space="preserve">1. Assurez-vous d’inclure </t>
    </r>
    <r>
      <rPr>
        <b/>
        <sz val="12"/>
        <color indexed="8"/>
        <rFont val="Calibri"/>
        <family val="2"/>
      </rPr>
      <t xml:space="preserve">% en faveur de l’égalité des sexes et de l’autonomisation des femmes (GEWE) et une justification
2. Ne pas ajuster les montants des tranches </t>
    </r>
    <r>
      <rPr>
        <sz val="12"/>
        <color indexed="8"/>
        <rFont val="Calibri"/>
        <family val="2"/>
      </rPr>
      <t xml:space="preserve">sans consulter PBSO.
</t>
    </r>
    <r>
      <rPr>
        <sz val="14"/>
        <color indexed="8"/>
        <rFont val="Calibri"/>
        <family val="2"/>
      </rPr>
      <t xml:space="preserve">
</t>
    </r>
    <r>
      <rPr>
        <i/>
        <sz val="14"/>
        <color indexed="8"/>
        <rFont val="Calibri"/>
        <family val="2"/>
      </rPr>
      <t>Pour la feuille 2</t>
    </r>
    <r>
      <rPr>
        <b/>
        <sz val="14"/>
        <color indexed="8"/>
        <rFont val="Calibri"/>
        <family val="2"/>
      </rPr>
      <t xml:space="preserve">
</t>
    </r>
    <r>
      <rPr>
        <sz val="12"/>
        <color indexed="8"/>
        <rFont val="Calibri"/>
        <family val="2"/>
      </rPr>
      <t xml:space="preserve">1. Divisez chaque budget en fonction des catégories de budget des Nations Unies </t>
    </r>
    <r>
      <rPr>
        <b/>
        <sz val="12"/>
        <color indexed="8"/>
        <rFont val="Calibri"/>
        <family val="2"/>
      </rPr>
      <t xml:space="preserve">
2. </t>
    </r>
    <r>
      <rPr>
        <sz val="12"/>
        <color indexed="8"/>
        <rFont val="Calibri"/>
        <family val="2"/>
      </rPr>
      <t xml:space="preserve"> À titre de référence, les totaux des produits ont été transférés du tableau 1. </t>
    </r>
    <r>
      <rPr>
        <b/>
        <sz val="12"/>
        <color indexed="8"/>
        <rFont val="Calibri"/>
        <family val="2"/>
      </rPr>
      <t>Les totaux des produits doivent correspondre et seront sinon affichés en</t>
    </r>
    <r>
      <rPr>
        <sz val="12"/>
        <color indexed="8"/>
        <rFont val="Calibri"/>
        <family val="2"/>
      </rPr>
      <t xml:space="preserve"> </t>
    </r>
    <r>
      <rPr>
        <b/>
        <sz val="12"/>
        <color indexed="10"/>
        <rFont val="Calibri"/>
        <family val="2"/>
      </rPr>
      <t>rouge</t>
    </r>
    <r>
      <rPr>
        <sz val="12"/>
        <color indexed="8"/>
        <rFont val="Calibri"/>
        <family val="2"/>
      </rPr>
      <t>.</t>
    </r>
  </si>
  <si>
    <r>
      <t>Justification du montant à GEWE</t>
    </r>
    <r>
      <rPr>
        <sz val="12"/>
        <color indexed="8"/>
        <rFont val="Calibri"/>
        <family val="2"/>
      </rPr>
      <t xml:space="preserve"> (par exemple, la formation comprend une session sur l'égalité des sexes, des efforts spécifiques déployés pour assurer une représentation égale des femmes et des hommes, etc.)</t>
    </r>
  </si>
  <si>
    <r>
      <t>Notes quelconque le cas echeant</t>
    </r>
    <r>
      <rPr>
        <sz val="12"/>
        <color indexed="8"/>
        <rFont val="Calibri"/>
        <family val="2"/>
      </rPr>
      <t xml:space="preserve"> (e.g sur types des entrants ou justification du budget)</t>
    </r>
  </si>
  <si>
    <t xml:space="preserve">Les femmes défenseuses des droits humains jouissent d’une protection renforcée et œuvrent dans un environnement sûr et propice à la promotion des droits humains </t>
  </si>
  <si>
    <t>Le dispositif institutionnel de protection des défenseuses des droits humains est consolidé</t>
  </si>
  <si>
    <t xml:space="preserve">Les femmes activistes de la société civile voient leurs capacités renforcées et sont accompagnées dans leurs actions de défense des droits des femmes et de consolidation de la paix </t>
  </si>
  <si>
    <t>Les capacités des communautés locales sont renforcées pour assurer la promotion des droits des femmes et la protection des défenseuses des droits humains</t>
  </si>
  <si>
    <t xml:space="preserve">les capacités des acteurs communautaires clés sont renforcées pour contribuer à la protection des défenseuses des droits humains </t>
  </si>
  <si>
    <t xml:space="preserve">Le poids socio-économique des femmes activistes est renforcé pour faciliter leur influence sociale et politique au sein des communautés et des mécanismes de défense des droits humains </t>
  </si>
  <si>
    <t xml:space="preserve">Former les femmes dans la structuration/groupement  socioéconomique en vue du financement </t>
  </si>
  <si>
    <t>Soutenir les capacités des groupements et des structures de femmes dans l’identification des activités et des secteurs prometteurs</t>
  </si>
  <si>
    <t>Appuyer la réalisation d'un film documentaire sur les " parcours de vie de 4 Femmes leaders modèles dans le domaine (Activiste sur les violations des DH &amp; participation politique)"</t>
  </si>
  <si>
    <t>Etude de base- cartographie</t>
  </si>
  <si>
    <t>Personnel</t>
  </si>
  <si>
    <t>Visites sur terrains- réunions de coordination du projet</t>
  </si>
  <si>
    <t>Renforcer les capacités de la CNDHLF pour assurer le suivi de la situation des droits des femmes et des défenseuses (3 sessions)</t>
  </si>
  <si>
    <t>Appuyer 3 sessions de sensibilisations des Sous-Commissions de la CVJRR  àl'inclusion des questions de genre dans leurs travaux pour assurer les droits et la  protection des victimes et témoins</t>
  </si>
  <si>
    <t>Renforcer les capacités des radios locales sur la promotion du genre, la prévention et la gestion pacifique des conflits (6 sessions)</t>
  </si>
  <si>
    <t xml:space="preserve">Appuyer 2 initiatives du REFELA dans le cadre de  la gouvernance des cités et la consolidation de la paix </t>
  </si>
  <si>
    <t>Renforcer les connaissances des femmes en gestion d’épargne, gestion des projets économiques et de production (6 sessions)</t>
  </si>
  <si>
    <t xml:space="preserve">Appuyer 4  missions de terrain et les rencontres nécessaires à la production de deux rapports de monitoring des DH et recommandations  par 2 OSC des femmes et jeunes activistes </t>
  </si>
  <si>
    <t>Organiser 4 sessions d'échanges, partage et suivi mentoring entre les femmes activistes sélectionnées et jeunes filles leaders universitaires/associations des jeunes filles dans les écoles</t>
  </si>
  <si>
    <t>Appuyer les activistes pour participer aux mécanismes de justice transitionnelle et de consolidation de la paix en identifiant les voies de réparations sensibles au genre</t>
  </si>
  <si>
    <t>Appuyer 4 actions du Forum des Femmes parlementaires pour le plaidoyer sur le renforcement sensible de la loi portant protection des défenseurs et défenseuses des droits humains et le rôle des femmes dans les mécanismes de consolidation de la paix</t>
  </si>
  <si>
    <t>Appuyer 18 rencontres d'échanges et de coaching entre Femmes élues locales &amp; nationales, femmes des Comités préfectoraux de mise en oeuvre de l'APPR et femmes activistes au niveau des zones cibles pour renforcer leur rôle dans les mécanismes de consolidation de la paix</t>
  </si>
  <si>
    <t>Organiser 2 sessions d'appropriation et contribution de la proposition de la loi avec les OSC des femmes et jeunes activistes</t>
  </si>
  <si>
    <t>Sensibiliser les acteurs clés au travail des défenseuses et leur contribution en faveur des droits de l'homme (18 sessions)</t>
  </si>
  <si>
    <t>Conception et multiplication des boîtes à images</t>
  </si>
  <si>
    <t>Appuyer la réalisation d'une exposition " portrait de femmes activistes" lors de la conférence débat du 8 mars 2022</t>
  </si>
  <si>
    <t>Appuyer deux sessions de formation sur le monitoring de droits des femmes à l'intention des activistes et la production d'outils de collecte de données de missions de terrain.</t>
  </si>
  <si>
    <t>Renforcer les réseaux locaux communautaires de soutien et de proctection des défenseuses (3 réseaux)</t>
  </si>
  <si>
    <t>Appuyer 2 sessions de formation des femmes et des jeunes activistes sur les techniques de plaidoyer</t>
  </si>
  <si>
    <t>Organiser 4 Formations des membres des Forum de droit de l'homme et des communtés locaux de protection-sécurisation communautaire dans la documentation des incidents, le développement des stratégies propre de protection et la diffusion du mécanisme d'alerte précoce accessible</t>
  </si>
  <si>
    <t>Contribution à la mise en œuvre des activités (SB3)</t>
  </si>
  <si>
    <t>Contribution à la mise en œuvre des activités (SB5)</t>
  </si>
  <si>
    <t>Evaluation finale - Audit(ASF)</t>
  </si>
  <si>
    <r>
      <t xml:space="preserve">Organisation recipiendiaire 1 (budget en USD)
</t>
    </r>
    <r>
      <rPr>
        <b/>
        <sz val="18"/>
        <rFont val="Calibri"/>
        <family val="2"/>
      </rPr>
      <t>PNUD</t>
    </r>
  </si>
  <si>
    <r>
      <t xml:space="preserve">Organisation recipiendiaire 2 (budget en USD)
</t>
    </r>
    <r>
      <rPr>
        <b/>
        <sz val="18"/>
        <rFont val="Calibri"/>
        <family val="2"/>
      </rPr>
      <t>ASF</t>
    </r>
  </si>
  <si>
    <t>Fournir un soutien financier et technique aux activités génératrices de revenus et de production (50 groupements de 500 femmes y compris 30% des jeunes filles et hommes)</t>
  </si>
  <si>
    <t>Fournitures-Loyers- communications - services -maintenance-équipements -  Voitures</t>
  </si>
  <si>
    <t>PNUD/ASF</t>
  </si>
  <si>
    <t>PNUD</t>
  </si>
  <si>
    <t>ASF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</si>
</sst>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00\ _€_-;\-* #,##0.00\ _€_-;_-* &quot;-&quot;??\ _€_-;_-@_-"/>
    <numFmt numFmtId="165" formatCode="_(&quot;$&quot;* #,##0.00_);_(&quot;$&quot;* \(#,##0.00\);_(&quot;$&quot;* &quot;-&quot;??_);_(@_)"/>
    <numFmt numFmtId="166" formatCode="_-* #,##0.00\ _F_B_-;\-* #,##0.00\ _F_B_-;_-* &quot;-&quot;??\ _F_B_-;_-@_-"/>
    <numFmt numFmtId="167" formatCode="_(&quot;$&quot;* #,##0.0000000_);_(&quot;$&quot;* \(#,##0.0000000\);_(&quot;$&quot;* &quot;-&quot;??_);_(@_)"/>
    <numFmt numFmtId="168" formatCode="_(&quot;$&quot;* #,##0.00000000_);_(&quot;$&quot;* \(#,##0.00000000\);_(&quot;$&quot;* &quot;-&quot;??_);_(@_)"/>
    <numFmt numFmtId="169" formatCode="_(&quot;$&quot;* #,##0.00000000000_);_(&quot;$&quot;* \(#,##0.00000000000\);_(&quot;$&quot;* &quot;-&quot;??_);_(@_)"/>
    <numFmt numFmtId="170" formatCode="_-* #,##0.0000000_-;\-* #,##0.0000000_-;_-* &quot;-&quot;_-;_-@_-"/>
  </numFmts>
  <fonts count="33">
    <font>
      <sz val="11"/>
      <color theme="1"/>
      <name val="Calibri"/>
      <family val="2"/>
      <scheme val="minor"/>
    </font>
    <font>
      <sz val="10"/>
      <name val="Arial"/>
      <family val="2"/>
    </font>
    <font>
      <sz val="12"/>
      <color indexed="8"/>
      <name val="Calibri"/>
      <family val="2"/>
    </font>
    <font>
      <b/>
      <sz val="12"/>
      <color indexed="8"/>
      <name val="Calibri"/>
      <family val="2"/>
    </font>
    <font>
      <b/>
      <sz val="11"/>
      <color indexed="8"/>
      <name val="Calibri"/>
      <family val="2"/>
    </font>
    <font>
      <sz val="11"/>
      <color indexed="10"/>
      <name val="Calibri"/>
      <family val="2"/>
    </font>
    <font>
      <b/>
      <sz val="12"/>
      <color indexed="10"/>
      <name val="Calibri"/>
      <family val="2"/>
    </font>
    <font>
      <b/>
      <sz val="28"/>
      <color indexed="8"/>
      <name val="Calibri"/>
      <family val="2"/>
    </font>
    <font>
      <b/>
      <u val="single"/>
      <sz val="18"/>
      <color indexed="8"/>
      <name val="Calibri"/>
      <family val="2"/>
    </font>
    <font>
      <sz val="14"/>
      <color indexed="8"/>
      <name val="Calibri"/>
      <family val="2"/>
    </font>
    <font>
      <i/>
      <sz val="14"/>
      <color indexed="8"/>
      <name val="Calibri"/>
      <family val="2"/>
    </font>
    <font>
      <b/>
      <sz val="14"/>
      <color indexed="8"/>
      <name val="Calibri"/>
      <family val="2"/>
    </font>
    <font>
      <b/>
      <sz val="18"/>
      <name val="Calibri"/>
      <family val="2"/>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8"/>
      <color theme="1"/>
      <name val="Calibri"/>
      <family val="2"/>
      <scheme val="minor"/>
    </font>
    <font>
      <b/>
      <sz val="20"/>
      <color theme="1"/>
      <name val="Calibri"/>
      <family val="2"/>
      <scheme val="minor"/>
    </font>
    <font>
      <b/>
      <sz val="12"/>
      <name val="Calibri"/>
      <family val="2"/>
      <scheme val="minor"/>
    </font>
    <font>
      <sz val="12"/>
      <name val="Calibri"/>
      <family val="2"/>
      <scheme val="minor"/>
    </font>
    <font>
      <b/>
      <sz val="24"/>
      <color rgb="FF00B0F0"/>
      <name val="Calibri"/>
      <family val="2"/>
      <scheme val="minor"/>
    </font>
    <font>
      <b/>
      <sz val="14"/>
      <name val="Calibri"/>
      <family val="2"/>
      <scheme val="minor"/>
    </font>
    <font>
      <b/>
      <u val="single"/>
      <sz val="14"/>
      <color theme="1"/>
      <name val="Calibri"/>
      <family val="2"/>
      <scheme val="minor"/>
    </font>
    <font>
      <b/>
      <sz val="14"/>
      <color theme="1"/>
      <name val="Calibri"/>
      <family val="2"/>
      <scheme val="minor"/>
    </font>
    <font>
      <sz val="36"/>
      <name val="Calibri"/>
      <family val="2"/>
      <scheme val="minor"/>
    </font>
    <font>
      <b/>
      <sz val="20"/>
      <name val="Calibri"/>
      <family val="2"/>
      <scheme val="minor"/>
    </font>
  </fonts>
  <fills count="11">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2"/>
        <bgColor indexed="64"/>
      </patternFill>
    </fill>
    <fill>
      <patternFill patternType="solid">
        <fgColor theme="0" tint="-0.04997999966144562"/>
        <bgColor indexed="64"/>
      </patternFill>
    </fill>
    <fill>
      <patternFill patternType="solid">
        <fgColor theme="6" tint="0.5999900102615356"/>
        <bgColor indexed="64"/>
      </patternFill>
    </fill>
    <fill>
      <patternFill patternType="solid">
        <fgColor theme="0" tint="-0.24997000396251678"/>
        <bgColor indexed="64"/>
      </patternFill>
    </fill>
    <fill>
      <patternFill patternType="solid">
        <fgColor theme="7" tint="0.39998000860214233"/>
        <bgColor indexed="64"/>
      </patternFill>
    </fill>
  </fills>
  <borders count="52">
    <border>
      <left/>
      <right/>
      <top/>
      <bottom/>
      <diagonal/>
    </border>
    <border>
      <left style="medium"/>
      <right style="thin"/>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bottom style="thin"/>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medium"/>
      <top/>
      <bottom style="medium"/>
    </border>
    <border>
      <left style="medium"/>
      <right style="thin"/>
      <top/>
      <bottom style="thin"/>
    </border>
    <border>
      <left style="thin"/>
      <right style="medium"/>
      <top style="thin"/>
      <bottom style="medium"/>
    </border>
    <border>
      <left style="medium"/>
      <right style="thin"/>
      <top/>
      <bottom style="medium"/>
    </border>
    <border>
      <left style="thin"/>
      <right style="thin"/>
      <top/>
      <bottom style="medium"/>
    </border>
    <border>
      <left style="thin"/>
      <right style="thin"/>
      <top style="thin"/>
      <bottom/>
    </border>
    <border>
      <left style="medium"/>
      <right style="medium"/>
      <top style="thin"/>
      <bottom style="thin"/>
    </border>
    <border>
      <left style="medium"/>
      <right style="medium"/>
      <top/>
      <bottom/>
    </border>
    <border>
      <left style="medium"/>
      <right style="medium"/>
      <top/>
      <bottom style="medium"/>
    </border>
    <border>
      <left style="medium"/>
      <right style="medium"/>
      <top style="medium"/>
      <bottom style="medium"/>
    </border>
    <border>
      <left style="medium"/>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thin"/>
    </border>
    <border>
      <left/>
      <right style="medium"/>
      <top style="thin"/>
      <bottom style="medium"/>
    </border>
    <border>
      <left style="thin"/>
      <right style="medium"/>
      <top/>
      <bottom/>
    </border>
    <border>
      <left style="medium"/>
      <right/>
      <top/>
      <bottom style="thin"/>
    </border>
    <border>
      <left style="thin"/>
      <right/>
      <top style="thin"/>
      <bottom/>
    </border>
    <border>
      <left style="thin"/>
      <right/>
      <top style="medium"/>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bottom style="thin"/>
    </border>
    <border>
      <left style="thin"/>
      <right/>
      <top/>
      <bottom style="thin"/>
    </border>
    <border>
      <left/>
      <right style="thin"/>
      <top/>
      <bottom style="thin"/>
    </border>
    <border>
      <left style="medium"/>
      <right/>
      <top style="thin"/>
      <bottom style="medium"/>
    </border>
    <border>
      <left/>
      <right/>
      <top style="thin"/>
      <bottom style="medium"/>
    </border>
    <border>
      <left/>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0" fillId="0" borderId="0" applyFon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9" fontId="1" fillId="0" borderId="0" applyFont="0" applyFill="0" applyBorder="0" applyAlignment="0" applyProtection="0"/>
  </cellStyleXfs>
  <cellXfs count="363">
    <xf numFmtId="0" fontId="0" fillId="0" borderId="0" xfId="0"/>
    <xf numFmtId="0" fontId="0" fillId="0" borderId="0" xfId="0" applyBorder="1"/>
    <xf numFmtId="0" fontId="14" fillId="0" borderId="0" xfId="0" applyFont="1" applyFill="1" applyBorder="1" applyAlignment="1">
      <alignment vertical="center" wrapText="1"/>
    </xf>
    <xf numFmtId="0" fontId="14" fillId="0" borderId="0" xfId="0" applyFont="1" applyFill="1" applyBorder="1" applyAlignment="1" applyProtection="1">
      <alignment vertical="center" wrapText="1"/>
      <protection locked="0"/>
    </xf>
    <xf numFmtId="0" fontId="16" fillId="0" borderId="0" xfId="0" applyFont="1" applyFill="1" applyBorder="1" applyAlignment="1">
      <alignment vertical="center" wrapText="1"/>
    </xf>
    <xf numFmtId="0" fontId="15" fillId="2" borderId="0" xfId="0" applyFont="1" applyFill="1" applyBorder="1" applyAlignment="1" applyProtection="1">
      <alignment vertical="center" wrapText="1"/>
      <protection/>
    </xf>
    <xf numFmtId="165" fontId="15" fillId="0" borderId="0" xfId="0" applyNumberFormat="1" applyFont="1" applyFill="1" applyBorder="1" applyAlignment="1">
      <alignment vertical="center" wrapText="1"/>
    </xf>
    <xf numFmtId="0" fontId="15" fillId="3" borderId="1" xfId="0" applyFont="1" applyFill="1" applyBorder="1" applyAlignment="1">
      <alignment vertical="center" wrapText="1"/>
    </xf>
    <xf numFmtId="0" fontId="14" fillId="2" borderId="0" xfId="0" applyFont="1" applyFill="1" applyBorder="1" applyAlignment="1" applyProtection="1">
      <alignment vertical="center" wrapText="1"/>
      <protection locked="0"/>
    </xf>
    <xf numFmtId="0" fontId="14" fillId="2" borderId="0" xfId="0" applyFont="1" applyFill="1" applyBorder="1" applyAlignment="1">
      <alignment horizontal="center" vertical="center" wrapText="1"/>
    </xf>
    <xf numFmtId="0" fontId="15" fillId="2" borderId="0" xfId="0" applyFont="1" applyFill="1" applyBorder="1" applyAlignment="1" applyProtection="1">
      <alignment vertical="center" wrapText="1"/>
      <protection locked="0"/>
    </xf>
    <xf numFmtId="0" fontId="14" fillId="2" borderId="0" xfId="0" applyFont="1" applyFill="1" applyBorder="1" applyAlignment="1">
      <alignment vertical="center" wrapText="1"/>
    </xf>
    <xf numFmtId="165" fontId="14" fillId="2" borderId="2" xfId="25" applyNumberFormat="1" applyFont="1" applyFill="1" applyBorder="1" applyAlignment="1" applyProtection="1">
      <alignment horizontal="center" vertical="center" wrapText="1"/>
      <protection locked="0"/>
    </xf>
    <xf numFmtId="0" fontId="17" fillId="3" borderId="3" xfId="0" applyFont="1" applyFill="1" applyBorder="1" applyAlignment="1" applyProtection="1">
      <alignment vertical="center" wrapText="1"/>
      <protection/>
    </xf>
    <xf numFmtId="165" fontId="17" fillId="2" borderId="0" xfId="25" applyFont="1" applyFill="1" applyBorder="1" applyAlignment="1" applyProtection="1">
      <alignment vertical="center" wrapText="1"/>
      <protection/>
    </xf>
    <xf numFmtId="165" fontId="14" fillId="2" borderId="0" xfId="25" applyFont="1" applyFill="1" applyBorder="1" applyAlignment="1" applyProtection="1">
      <alignment vertical="center" wrapText="1"/>
      <protection/>
    </xf>
    <xf numFmtId="165" fontId="14" fillId="2" borderId="0" xfId="25"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xf>
    <xf numFmtId="165" fontId="15" fillId="3" borderId="2" xfId="25" applyFont="1" applyFill="1" applyBorder="1" applyAlignment="1">
      <alignment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7" fillId="3" borderId="3" xfId="0" applyFont="1" applyFill="1" applyBorder="1" applyAlignment="1" applyProtection="1">
      <alignment vertical="center" wrapText="1"/>
      <protection locked="0"/>
    </xf>
    <xf numFmtId="165" fontId="15" fillId="2" borderId="0" xfId="0" applyNumberFormat="1" applyFont="1" applyFill="1" applyBorder="1" applyAlignment="1">
      <alignment vertical="center" wrapText="1"/>
    </xf>
    <xf numFmtId="0" fontId="0" fillId="2" borderId="0" xfId="0" applyFont="1" applyFill="1" applyBorder="1" applyAlignment="1">
      <alignment horizontal="center" vertical="center" wrapText="1"/>
    </xf>
    <xf numFmtId="0" fontId="18" fillId="0" borderId="0" xfId="0" applyFont="1" applyBorder="1" applyAlignment="1">
      <alignment wrapText="1"/>
    </xf>
    <xf numFmtId="0" fontId="19" fillId="0" borderId="0" xfId="0" applyFont="1" applyBorder="1" applyAlignment="1">
      <alignment wrapText="1"/>
    </xf>
    <xf numFmtId="0" fontId="0" fillId="0" borderId="0" xfId="0" applyFont="1" applyBorder="1" applyAlignment="1">
      <alignment wrapText="1"/>
    </xf>
    <xf numFmtId="0" fontId="0" fillId="2"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15" fillId="0" borderId="0" xfId="0" applyFont="1" applyFill="1" applyBorder="1" applyAlignment="1">
      <alignment horizontal="center" vertical="center" wrapText="1"/>
    </xf>
    <xf numFmtId="9" fontId="15" fillId="2" borderId="0" xfId="28" applyFont="1" applyFill="1" applyBorder="1" applyAlignment="1">
      <alignment wrapText="1"/>
    </xf>
    <xf numFmtId="0" fontId="13" fillId="2" borderId="0" xfId="0" applyFont="1" applyFill="1" applyBorder="1" applyAlignment="1">
      <alignment horizontal="center" vertical="center" wrapText="1"/>
    </xf>
    <xf numFmtId="165" fontId="15" fillId="2" borderId="0" xfId="28" applyNumberFormat="1" applyFont="1" applyFill="1" applyBorder="1" applyAlignment="1">
      <alignment wrapText="1"/>
    </xf>
    <xf numFmtId="0" fontId="20" fillId="0" borderId="0" xfId="0" applyFont="1" applyFill="1" applyBorder="1" applyAlignment="1" applyProtection="1">
      <alignment horizontal="center" vertical="center" wrapText="1"/>
      <protection/>
    </xf>
    <xf numFmtId="0" fontId="15" fillId="2" borderId="0" xfId="0" applyFont="1" applyFill="1" applyBorder="1" applyAlignment="1">
      <alignment horizontal="left" wrapText="1"/>
    </xf>
    <xf numFmtId="0" fontId="16" fillId="3" borderId="2" xfId="0" applyFont="1" applyFill="1" applyBorder="1" applyAlignment="1" applyProtection="1">
      <alignment vertical="center" wrapText="1"/>
      <protection/>
    </xf>
    <xf numFmtId="0" fontId="16" fillId="3" borderId="2" xfId="0" applyFont="1" applyFill="1" applyBorder="1" applyAlignment="1" applyProtection="1">
      <alignment vertical="center" wrapText="1"/>
      <protection locked="0"/>
    </xf>
    <xf numFmtId="0" fontId="14" fillId="0" borderId="0" xfId="0" applyFont="1" applyBorder="1" applyAlignment="1">
      <alignment wrapText="1"/>
    </xf>
    <xf numFmtId="0" fontId="14" fillId="2" borderId="0" xfId="0" applyFont="1" applyFill="1" applyBorder="1" applyAlignment="1">
      <alignment wrapText="1"/>
    </xf>
    <xf numFmtId="165" fontId="15" fillId="4" borderId="2" xfId="25" applyFont="1" applyFill="1" applyBorder="1" applyAlignment="1" applyProtection="1">
      <alignment wrapText="1"/>
      <protection/>
    </xf>
    <xf numFmtId="0" fontId="14" fillId="0" borderId="0" xfId="0" applyFont="1" applyFill="1" applyBorder="1" applyAlignment="1">
      <alignment wrapText="1"/>
    </xf>
    <xf numFmtId="165" fontId="14" fillId="2" borderId="0" xfId="0" applyNumberFormat="1" applyFont="1" applyFill="1" applyBorder="1" applyAlignment="1">
      <alignment vertical="center" wrapText="1"/>
    </xf>
    <xf numFmtId="165" fontId="15" fillId="0" borderId="0" xfId="0" applyNumberFormat="1" applyFont="1" applyFill="1" applyBorder="1" applyAlignment="1">
      <alignment wrapText="1"/>
    </xf>
    <xf numFmtId="165" fontId="16" fillId="0" borderId="0" xfId="25" applyFont="1" applyFill="1" applyBorder="1" applyAlignment="1">
      <alignment horizontal="right" vertical="center" wrapText="1"/>
    </xf>
    <xf numFmtId="0" fontId="15" fillId="3" borderId="5" xfId="0" applyFont="1" applyFill="1" applyBorder="1" applyAlignment="1">
      <alignment horizontal="center" wrapText="1"/>
    </xf>
    <xf numFmtId="165" fontId="15" fillId="3" borderId="2" xfId="0" applyNumberFormat="1" applyFont="1" applyFill="1" applyBorder="1" applyAlignment="1">
      <alignment wrapText="1"/>
    </xf>
    <xf numFmtId="0" fontId="16" fillId="3" borderId="5" xfId="0" applyFont="1" applyFill="1" applyBorder="1" applyAlignment="1" applyProtection="1">
      <alignment vertical="center" wrapText="1"/>
      <protection/>
    </xf>
    <xf numFmtId="165" fontId="15" fillId="3" borderId="5" xfId="0" applyNumberFormat="1" applyFont="1" applyFill="1" applyBorder="1" applyAlignment="1">
      <alignment wrapText="1"/>
    </xf>
    <xf numFmtId="0" fontId="15" fillId="3" borderId="6" xfId="0" applyFont="1" applyFill="1" applyBorder="1" applyAlignment="1">
      <alignment horizontal="left" wrapText="1"/>
    </xf>
    <xf numFmtId="165" fontId="15" fillId="3" borderId="6" xfId="0" applyNumberFormat="1" applyFont="1" applyFill="1" applyBorder="1" applyAlignment="1">
      <alignment horizontal="center" wrapText="1"/>
    </xf>
    <xf numFmtId="165" fontId="15" fillId="3" borderId="6" xfId="0" applyNumberFormat="1" applyFont="1" applyFill="1" applyBorder="1" applyAlignment="1">
      <alignment wrapText="1"/>
    </xf>
    <xf numFmtId="165" fontId="15" fillId="4" borderId="2" xfId="25" applyNumberFormat="1" applyFont="1" applyFill="1" applyBorder="1" applyAlignment="1">
      <alignment wrapText="1"/>
    </xf>
    <xf numFmtId="165" fontId="15" fillId="2" borderId="7" xfId="25" applyFont="1" applyFill="1" applyBorder="1" applyAlignment="1" applyProtection="1">
      <alignment wrapText="1"/>
      <protection/>
    </xf>
    <xf numFmtId="165" fontId="15" fillId="2" borderId="8" xfId="25" applyNumberFormat="1" applyFont="1" applyFill="1" applyBorder="1" applyAlignment="1">
      <alignment wrapText="1"/>
    </xf>
    <xf numFmtId="165" fontId="15" fillId="2" borderId="9" xfId="0" applyNumberFormat="1" applyFont="1" applyFill="1" applyBorder="1" applyAlignment="1">
      <alignment wrapText="1"/>
    </xf>
    <xf numFmtId="165" fontId="15" fillId="2" borderId="8" xfId="25" applyFont="1" applyFill="1" applyBorder="1" applyAlignment="1" applyProtection="1">
      <alignment wrapText="1"/>
      <protection/>
    </xf>
    <xf numFmtId="165" fontId="15" fillId="3" borderId="10" xfId="0" applyNumberFormat="1" applyFont="1" applyFill="1" applyBorder="1" applyAlignment="1">
      <alignment wrapText="1"/>
    </xf>
    <xf numFmtId="165" fontId="15" fillId="3" borderId="4" xfId="0" applyNumberFormat="1" applyFont="1" applyFill="1" applyBorder="1" applyAlignment="1">
      <alignment wrapText="1"/>
    </xf>
    <xf numFmtId="0" fontId="15" fillId="3" borderId="11" xfId="0" applyFont="1" applyFill="1" applyBorder="1" applyAlignment="1">
      <alignment horizontal="center" wrapText="1"/>
    </xf>
    <xf numFmtId="165" fontId="14" fillId="3" borderId="5" xfId="0" applyNumberFormat="1" applyFont="1" applyFill="1" applyBorder="1" applyAlignment="1">
      <alignment wrapText="1"/>
    </xf>
    <xf numFmtId="165" fontId="15" fillId="3" borderId="12" xfId="0" applyNumberFormat="1" applyFont="1" applyFill="1" applyBorder="1" applyAlignment="1">
      <alignment wrapText="1"/>
    </xf>
    <xf numFmtId="165" fontId="14" fillId="3" borderId="6" xfId="0" applyNumberFormat="1" applyFont="1" applyFill="1" applyBorder="1" applyAlignment="1">
      <alignment wrapText="1"/>
    </xf>
    <xf numFmtId="0" fontId="14" fillId="0" borderId="0" xfId="0" applyFont="1"/>
    <xf numFmtId="0" fontId="21" fillId="0" borderId="0" xfId="0" applyFont="1" applyAlignment="1">
      <alignment/>
    </xf>
    <xf numFmtId="49" fontId="0" fillId="0" borderId="0" xfId="0" applyNumberFormat="1"/>
    <xf numFmtId="0" fontId="21" fillId="0" borderId="0" xfId="0" applyFont="1" applyAlignment="1">
      <alignment vertical="center"/>
    </xf>
    <xf numFmtId="49" fontId="22" fillId="0" borderId="0" xfId="0" applyNumberFormat="1" applyFont="1" applyAlignment="1">
      <alignment horizontal="left"/>
    </xf>
    <xf numFmtId="49" fontId="22" fillId="0" borderId="0" xfId="0" applyNumberFormat="1" applyFont="1" applyAlignment="1">
      <alignment horizontal="left" wrapText="1"/>
    </xf>
    <xf numFmtId="49" fontId="22" fillId="0" borderId="0" xfId="0" applyNumberFormat="1" applyFont="1" applyFill="1" applyAlignment="1">
      <alignment horizontal="left" wrapText="1"/>
    </xf>
    <xf numFmtId="0" fontId="13" fillId="3" borderId="13" xfId="0" applyFont="1" applyFill="1" applyBorder="1" applyAlignment="1">
      <alignment/>
    </xf>
    <xf numFmtId="0" fontId="13" fillId="3" borderId="3" xfId="0" applyFont="1" applyFill="1" applyBorder="1"/>
    <xf numFmtId="0" fontId="13" fillId="3" borderId="2" xfId="0" applyFont="1" applyFill="1" applyBorder="1"/>
    <xf numFmtId="0" fontId="13" fillId="3" borderId="4" xfId="0" applyFont="1" applyFill="1" applyBorder="1" applyAlignment="1">
      <alignment/>
    </xf>
    <xf numFmtId="0" fontId="0" fillId="3" borderId="3" xfId="0" applyFill="1" applyBorder="1" applyAlignment="1">
      <alignment vertical="center" wrapText="1"/>
    </xf>
    <xf numFmtId="9" fontId="0" fillId="3" borderId="2" xfId="28" applyFont="1" applyFill="1" applyBorder="1" applyAlignment="1">
      <alignment vertical="center"/>
    </xf>
    <xf numFmtId="165" fontId="0" fillId="3" borderId="4" xfId="0" applyNumberFormat="1" applyFill="1" applyBorder="1" applyAlignment="1">
      <alignment vertical="center"/>
    </xf>
    <xf numFmtId="0" fontId="0" fillId="3" borderId="3" xfId="0" applyFill="1" applyBorder="1" applyAlignment="1">
      <alignment wrapText="1"/>
    </xf>
    <xf numFmtId="0" fontId="0" fillId="3" borderId="3" xfId="0" applyFill="1" applyBorder="1"/>
    <xf numFmtId="0" fontId="0" fillId="3" borderId="1" xfId="0" applyFill="1" applyBorder="1"/>
    <xf numFmtId="165" fontId="0" fillId="3" borderId="14" xfId="0" applyNumberFormat="1" applyFill="1" applyBorder="1" applyAlignment="1">
      <alignment vertical="center"/>
    </xf>
    <xf numFmtId="165" fontId="14" fillId="0" borderId="5" xfId="0" applyNumberFormat="1" applyFont="1" applyBorder="1" applyAlignment="1" applyProtection="1">
      <alignment wrapText="1"/>
      <protection locked="0"/>
    </xf>
    <xf numFmtId="165" fontId="14" fillId="2" borderId="5" xfId="25" applyNumberFormat="1" applyFont="1" applyFill="1" applyBorder="1" applyAlignment="1" applyProtection="1">
      <alignment horizontal="center" vertical="center" wrapText="1"/>
      <protection locked="0"/>
    </xf>
    <xf numFmtId="165" fontId="14" fillId="0" borderId="2" xfId="0" applyNumberFormat="1" applyFont="1" applyBorder="1" applyAlignment="1" applyProtection="1">
      <alignment wrapText="1"/>
      <protection locked="0"/>
    </xf>
    <xf numFmtId="165" fontId="14" fillId="3" borderId="2" xfId="0" applyNumberFormat="1" applyFont="1" applyFill="1" applyBorder="1" applyAlignment="1" applyProtection="1">
      <alignment vertical="center" wrapText="1"/>
      <protection/>
    </xf>
    <xf numFmtId="0" fontId="15" fillId="3" borderId="2" xfId="0" applyFont="1" applyFill="1" applyBorder="1" applyAlignment="1" applyProtection="1">
      <alignment horizontal="center" vertical="center" wrapText="1"/>
      <protection/>
    </xf>
    <xf numFmtId="165" fontId="15" fillId="3" borderId="7" xfId="25" applyFont="1" applyFill="1" applyBorder="1" applyAlignment="1" applyProtection="1">
      <alignment vertical="center" wrapText="1"/>
      <protection/>
    </xf>
    <xf numFmtId="165" fontId="15" fillId="3" borderId="6" xfId="25" applyFont="1" applyFill="1" applyBorder="1" applyAlignment="1" applyProtection="1">
      <alignment vertical="center" wrapText="1"/>
      <protection/>
    </xf>
    <xf numFmtId="165" fontId="15" fillId="3" borderId="4" xfId="28" applyNumberFormat="1" applyFont="1" applyFill="1" applyBorder="1" applyAlignment="1" applyProtection="1">
      <alignment wrapText="1"/>
      <protection/>
    </xf>
    <xf numFmtId="0" fontId="0" fillId="3" borderId="3" xfId="0" applyFill="1" applyBorder="1" applyAlignment="1">
      <alignment vertical="top" wrapText="1"/>
    </xf>
    <xf numFmtId="0" fontId="0" fillId="3" borderId="3" xfId="0" applyFill="1" applyBorder="1" applyAlignment="1">
      <alignment vertical="top"/>
    </xf>
    <xf numFmtId="0" fontId="0" fillId="3" borderId="1" xfId="0" applyFill="1" applyBorder="1" applyAlignment="1">
      <alignment vertical="top"/>
    </xf>
    <xf numFmtId="0" fontId="14" fillId="3" borderId="3" xfId="0" applyFont="1" applyFill="1" applyBorder="1" applyAlignment="1" applyProtection="1">
      <alignment vertical="center" wrapText="1"/>
      <protection/>
    </xf>
    <xf numFmtId="165" fontId="15" fillId="3" borderId="7" xfId="0" applyNumberFormat="1" applyFont="1" applyFill="1" applyBorder="1" applyAlignment="1">
      <alignment wrapText="1"/>
    </xf>
    <xf numFmtId="165" fontId="15" fillId="2" borderId="8" xfId="0" applyNumberFormat="1" applyFont="1" applyFill="1" applyBorder="1" applyAlignment="1">
      <alignment wrapText="1"/>
    </xf>
    <xf numFmtId="165" fontId="14" fillId="3" borderId="2" xfId="0" applyNumberFormat="1" applyFont="1" applyFill="1" applyBorder="1" applyAlignment="1">
      <alignment wrapText="1"/>
    </xf>
    <xf numFmtId="165" fontId="14" fillId="3" borderId="2" xfId="25" applyNumberFormat="1" applyFont="1" applyFill="1" applyBorder="1" applyAlignment="1">
      <alignment wrapText="1"/>
    </xf>
    <xf numFmtId="165" fontId="14" fillId="3" borderId="4" xfId="0" applyNumberFormat="1" applyFont="1" applyFill="1" applyBorder="1" applyAlignment="1">
      <alignment wrapText="1"/>
    </xf>
    <xf numFmtId="0" fontId="15" fillId="3" borderId="15" xfId="0" applyFont="1" applyFill="1" applyBorder="1" applyAlignment="1">
      <alignment wrapText="1"/>
    </xf>
    <xf numFmtId="165" fontId="15" fillId="3" borderId="16" xfId="0" applyNumberFormat="1" applyFont="1" applyFill="1" applyBorder="1" applyAlignment="1">
      <alignment wrapText="1"/>
    </xf>
    <xf numFmtId="165" fontId="14" fillId="3" borderId="14" xfId="0" applyNumberFormat="1" applyFont="1" applyFill="1" applyBorder="1" applyAlignment="1">
      <alignment wrapText="1"/>
    </xf>
    <xf numFmtId="9" fontId="0" fillId="0" borderId="0" xfId="28" applyFont="1"/>
    <xf numFmtId="165" fontId="15" fillId="4" borderId="17" xfId="25" applyFont="1" applyFill="1" applyBorder="1" applyAlignment="1" applyProtection="1">
      <alignment wrapText="1"/>
      <protection/>
    </xf>
    <xf numFmtId="165" fontId="15" fillId="4" borderId="17" xfId="25" applyNumberFormat="1" applyFont="1" applyFill="1" applyBorder="1" applyAlignment="1">
      <alignment wrapText="1"/>
    </xf>
    <xf numFmtId="165" fontId="15" fillId="3" borderId="17" xfId="0" applyNumberFormat="1" applyFont="1" applyFill="1" applyBorder="1" applyAlignment="1">
      <alignment wrapText="1"/>
    </xf>
    <xf numFmtId="0" fontId="14" fillId="0" borderId="7" xfId="0" applyFont="1" applyBorder="1" applyAlignment="1">
      <alignment wrapText="1"/>
    </xf>
    <xf numFmtId="0" fontId="14" fillId="2" borderId="8" xfId="0" applyFont="1" applyFill="1" applyBorder="1" applyAlignment="1">
      <alignment wrapText="1"/>
    </xf>
    <xf numFmtId="0" fontId="14" fillId="0" borderId="9" xfId="0" applyFont="1" applyBorder="1" applyAlignment="1">
      <alignment wrapText="1"/>
    </xf>
    <xf numFmtId="0" fontId="17" fillId="3" borderId="18" xfId="0" applyFont="1" applyFill="1" applyBorder="1" applyAlignment="1" applyProtection="1">
      <alignment vertical="center" wrapText="1"/>
      <protection/>
    </xf>
    <xf numFmtId="0" fontId="17" fillId="3" borderId="18" xfId="0" applyFont="1" applyFill="1" applyBorder="1" applyAlignment="1" applyProtection="1">
      <alignment vertical="center" wrapText="1"/>
      <protection locked="0"/>
    </xf>
    <xf numFmtId="0" fontId="13" fillId="3" borderId="19" xfId="0" applyFont="1" applyFill="1" applyBorder="1" applyAlignment="1">
      <alignment wrapText="1"/>
    </xf>
    <xf numFmtId="0" fontId="0" fillId="3" borderId="19" xfId="0" applyFill="1" applyBorder="1" applyAlignment="1">
      <alignment wrapText="1"/>
    </xf>
    <xf numFmtId="0" fontId="13" fillId="3" borderId="20" xfId="0" applyFont="1" applyFill="1" applyBorder="1" applyAlignment="1">
      <alignment wrapText="1"/>
    </xf>
    <xf numFmtId="0" fontId="13" fillId="3" borderId="21" xfId="0" applyFont="1" applyFill="1" applyBorder="1" applyAlignment="1">
      <alignment horizontal="center" vertical="center"/>
    </xf>
    <xf numFmtId="0" fontId="13" fillId="3" borderId="19" xfId="0" applyFont="1" applyFill="1" applyBorder="1" applyAlignment="1">
      <alignment vertical="center" wrapText="1"/>
    </xf>
    <xf numFmtId="165" fontId="14" fillId="3" borderId="3" xfId="25" applyFont="1" applyFill="1" applyBorder="1" applyAlignment="1" applyProtection="1">
      <alignment wrapText="1"/>
      <protection/>
    </xf>
    <xf numFmtId="165" fontId="15" fillId="3" borderId="2" xfId="25" applyNumberFormat="1" applyFont="1" applyFill="1" applyBorder="1" applyAlignment="1">
      <alignment wrapText="1"/>
    </xf>
    <xf numFmtId="165" fontId="15" fillId="3" borderId="1" xfId="25" applyFont="1" applyFill="1" applyBorder="1" applyAlignment="1" applyProtection="1">
      <alignment wrapText="1"/>
      <protection/>
    </xf>
    <xf numFmtId="165" fontId="15" fillId="3" borderId="6" xfId="25" applyNumberFormat="1" applyFont="1" applyFill="1" applyBorder="1" applyAlignment="1">
      <alignment wrapText="1"/>
    </xf>
    <xf numFmtId="0" fontId="17" fillId="3" borderId="22" xfId="0" applyFont="1" applyFill="1" applyBorder="1" applyAlignment="1" applyProtection="1">
      <alignment vertical="center" wrapText="1"/>
      <protection/>
    </xf>
    <xf numFmtId="165" fontId="14" fillId="3" borderId="17" xfId="0" applyNumberFormat="1" applyFont="1" applyFill="1" applyBorder="1" applyAlignment="1">
      <alignment wrapText="1"/>
    </xf>
    <xf numFmtId="165" fontId="15" fillId="3" borderId="23" xfId="0" applyNumberFormat="1" applyFont="1" applyFill="1" applyBorder="1" applyAlignment="1">
      <alignment wrapText="1"/>
    </xf>
    <xf numFmtId="165" fontId="15" fillId="3" borderId="4" xfId="25" applyNumberFormat="1" applyFont="1" applyFill="1" applyBorder="1" applyAlignment="1">
      <alignment wrapText="1"/>
    </xf>
    <xf numFmtId="165" fontId="15" fillId="3" borderId="14" xfId="25" applyNumberFormat="1" applyFont="1" applyFill="1" applyBorder="1" applyAlignment="1">
      <alignment wrapText="1"/>
    </xf>
    <xf numFmtId="165" fontId="14" fillId="3" borderId="24" xfId="25" applyFont="1" applyFill="1" applyBorder="1" applyAlignment="1" applyProtection="1">
      <alignment wrapText="1"/>
      <protection/>
    </xf>
    <xf numFmtId="165" fontId="14" fillId="3" borderId="25" xfId="25" applyNumberFormat="1" applyFont="1" applyFill="1" applyBorder="1" applyAlignment="1">
      <alignment wrapText="1"/>
    </xf>
    <xf numFmtId="165" fontId="14" fillId="3" borderId="26" xfId="0" applyNumberFormat="1" applyFont="1" applyFill="1" applyBorder="1" applyAlignment="1">
      <alignment wrapText="1"/>
    </xf>
    <xf numFmtId="10" fontId="15" fillId="3" borderId="4" xfId="28" applyNumberFormat="1" applyFont="1" applyFill="1" applyBorder="1" applyAlignment="1" applyProtection="1">
      <alignment wrapText="1"/>
      <protection/>
    </xf>
    <xf numFmtId="165" fontId="0" fillId="0" borderId="0" xfId="25" applyFont="1" applyFill="1" applyBorder="1" applyAlignment="1">
      <alignment wrapText="1"/>
    </xf>
    <xf numFmtId="0" fontId="0" fillId="3" borderId="1" xfId="0" applyFont="1" applyFill="1" applyBorder="1" applyAlignment="1">
      <alignment wrapText="1"/>
    </xf>
    <xf numFmtId="165" fontId="15" fillId="3" borderId="4" xfId="28" applyNumberFormat="1" applyFont="1" applyFill="1" applyBorder="1" applyAlignment="1">
      <alignment vertical="center" wrapText="1"/>
    </xf>
    <xf numFmtId="0" fontId="15" fillId="3" borderId="27" xfId="0" applyFont="1" applyFill="1" applyBorder="1" applyAlignment="1">
      <alignment horizontal="center" vertical="center" wrapText="1"/>
    </xf>
    <xf numFmtId="9" fontId="15" fillId="3" borderId="27" xfId="28" applyFont="1" applyFill="1" applyBorder="1" applyAlignment="1">
      <alignment vertical="center" wrapText="1"/>
    </xf>
    <xf numFmtId="9" fontId="15" fillId="3" borderId="28" xfId="28" applyFont="1" applyFill="1" applyBorder="1" applyAlignment="1">
      <alignment vertical="center" wrapText="1"/>
    </xf>
    <xf numFmtId="165" fontId="13" fillId="3" borderId="6" xfId="0" applyNumberFormat="1" applyFont="1" applyFill="1" applyBorder="1"/>
    <xf numFmtId="0" fontId="15" fillId="3" borderId="17"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23" fillId="5" borderId="21" xfId="0" applyFont="1" applyFill="1" applyBorder="1" applyAlignment="1">
      <alignment vertical="top" wrapText="1"/>
    </xf>
    <xf numFmtId="0" fontId="15" fillId="0" borderId="2" xfId="0" applyFont="1" applyFill="1" applyBorder="1" applyAlignment="1" applyProtection="1">
      <alignment horizontal="center" vertical="center" wrapText="1"/>
      <protection locked="0"/>
    </xf>
    <xf numFmtId="9" fontId="0" fillId="0" borderId="0" xfId="28" applyFont="1" applyFill="1" applyBorder="1" applyAlignment="1">
      <alignment wrapText="1"/>
    </xf>
    <xf numFmtId="165" fontId="15" fillId="3" borderId="2" xfId="25" applyFont="1" applyFill="1" applyBorder="1" applyAlignment="1" applyProtection="1">
      <alignment horizontal="center" vertical="center" wrapText="1"/>
      <protection locked="0"/>
    </xf>
    <xf numFmtId="0" fontId="17" fillId="3" borderId="30" xfId="0" applyFont="1" applyFill="1" applyBorder="1" applyAlignment="1" applyProtection="1">
      <alignment vertical="center" wrapText="1"/>
      <protection/>
    </xf>
    <xf numFmtId="165" fontId="19" fillId="0" borderId="0" xfId="25" applyFont="1" applyFill="1" applyBorder="1" applyAlignment="1">
      <alignment wrapText="1"/>
    </xf>
    <xf numFmtId="165" fontId="24" fillId="0" borderId="0" xfId="25" applyFont="1" applyFill="1" applyBorder="1" applyAlignment="1">
      <alignment horizontal="left" wrapText="1"/>
    </xf>
    <xf numFmtId="0" fontId="22" fillId="0" borderId="0" xfId="0" applyFont="1" applyBorder="1" applyAlignment="1">
      <alignment wrapText="1"/>
    </xf>
    <xf numFmtId="0" fontId="25" fillId="6" borderId="2" xfId="0" applyFont="1" applyFill="1" applyBorder="1" applyAlignment="1" applyProtection="1">
      <alignment vertical="center" wrapText="1"/>
      <protection/>
    </xf>
    <xf numFmtId="165" fontId="26" fillId="0" borderId="0" xfId="25" applyFont="1" applyFill="1" applyBorder="1" applyAlignment="1" applyProtection="1">
      <alignment vertical="center" wrapText="1"/>
      <protection/>
    </xf>
    <xf numFmtId="165" fontId="25" fillId="0" borderId="0" xfId="25" applyFont="1" applyFill="1" applyBorder="1" applyAlignment="1" applyProtection="1">
      <alignment vertical="center" wrapText="1"/>
      <protection/>
    </xf>
    <xf numFmtId="0" fontId="26" fillId="6" borderId="2" xfId="0" applyFont="1" applyFill="1" applyBorder="1" applyAlignment="1" applyProtection="1">
      <alignment vertical="center" wrapText="1"/>
      <protection/>
    </xf>
    <xf numFmtId="165" fontId="26" fillId="0" borderId="2" xfId="25" applyNumberFormat="1" applyFont="1" applyBorder="1" applyAlignment="1" applyProtection="1">
      <alignment horizontal="center" vertical="center" wrapText="1"/>
      <protection locked="0"/>
    </xf>
    <xf numFmtId="165" fontId="26" fillId="0" borderId="0" xfId="25" applyNumberFormat="1" applyFont="1" applyFill="1" applyBorder="1" applyAlignment="1" applyProtection="1">
      <alignment horizontal="center" vertical="center" wrapText="1"/>
      <protection/>
    </xf>
    <xf numFmtId="165" fontId="26" fillId="0" borderId="2" xfId="25" applyNumberFormat="1" applyFont="1" applyFill="1" applyBorder="1" applyAlignment="1" applyProtection="1">
      <alignment horizontal="center" vertical="center" wrapText="1"/>
      <protection locked="0"/>
    </xf>
    <xf numFmtId="165" fontId="26" fillId="2" borderId="2" xfId="25" applyNumberFormat="1" applyFont="1" applyFill="1" applyBorder="1" applyAlignment="1" applyProtection="1">
      <alignment horizontal="center" vertical="center" wrapText="1"/>
      <protection locked="0"/>
    </xf>
    <xf numFmtId="0" fontId="22" fillId="2" borderId="0" xfId="0" applyFont="1" applyFill="1" applyBorder="1" applyAlignment="1">
      <alignment wrapText="1"/>
    </xf>
    <xf numFmtId="0" fontId="22" fillId="0" borderId="0" xfId="0" applyFont="1" applyFill="1" applyBorder="1" applyAlignment="1">
      <alignment wrapText="1"/>
    </xf>
    <xf numFmtId="0" fontId="25" fillId="3" borderId="2" xfId="0" applyFont="1" applyFill="1" applyBorder="1" applyAlignment="1" applyProtection="1">
      <alignment vertical="center" wrapText="1"/>
      <protection/>
    </xf>
    <xf numFmtId="165" fontId="25" fillId="3" borderId="2" xfId="25" applyNumberFormat="1" applyFont="1" applyFill="1" applyBorder="1" applyAlignment="1" applyProtection="1">
      <alignment horizontal="center" vertical="center" wrapText="1"/>
      <protection/>
    </xf>
    <xf numFmtId="165" fontId="25" fillId="0" borderId="0" xfId="25" applyFont="1" applyFill="1" applyBorder="1" applyAlignment="1" applyProtection="1">
      <alignment horizontal="center" vertical="center" wrapText="1"/>
      <protection/>
    </xf>
    <xf numFmtId="0" fontId="26" fillId="0" borderId="0" xfId="0" applyFont="1" applyFill="1" applyBorder="1" applyAlignment="1" applyProtection="1">
      <alignment wrapText="1"/>
      <protection locked="0"/>
    </xf>
    <xf numFmtId="0" fontId="22" fillId="0" borderId="21" xfId="0" applyFont="1" applyBorder="1" applyAlignment="1" applyProtection="1">
      <alignment wrapText="1"/>
      <protection locked="0"/>
    </xf>
    <xf numFmtId="165" fontId="26" fillId="0" borderId="9" xfId="25" applyNumberFormat="1" applyFont="1" applyBorder="1" applyAlignment="1" applyProtection="1">
      <alignment horizontal="center" vertical="center" wrapText="1"/>
      <protection locked="0"/>
    </xf>
    <xf numFmtId="165" fontId="25" fillId="3" borderId="17" xfId="25" applyNumberFormat="1" applyFont="1" applyFill="1" applyBorder="1" applyAlignment="1" applyProtection="1">
      <alignment horizontal="center" vertical="center" wrapText="1"/>
      <protection/>
    </xf>
    <xf numFmtId="0" fontId="26" fillId="2" borderId="0" xfId="0" applyFont="1" applyFill="1" applyBorder="1" applyAlignment="1" applyProtection="1">
      <alignment vertical="center" wrapText="1"/>
      <protection locked="0"/>
    </xf>
    <xf numFmtId="165" fontId="26" fillId="2" borderId="0" xfId="25" applyFont="1" applyFill="1" applyBorder="1" applyAlignment="1" applyProtection="1">
      <alignment horizontal="center" vertical="center" wrapText="1"/>
      <protection locked="0"/>
    </xf>
    <xf numFmtId="165" fontId="26" fillId="0" borderId="0" xfId="25" applyFont="1" applyFill="1" applyBorder="1" applyAlignment="1" applyProtection="1">
      <alignment horizontal="center" vertical="center" wrapText="1"/>
      <protection/>
    </xf>
    <xf numFmtId="0" fontId="25" fillId="2" borderId="0" xfId="0" applyFont="1" applyFill="1" applyBorder="1" applyAlignment="1" applyProtection="1">
      <alignment vertical="center" wrapText="1"/>
      <protection/>
    </xf>
    <xf numFmtId="165" fontId="26" fillId="2" borderId="0" xfId="25" applyFont="1" applyFill="1" applyBorder="1" applyAlignment="1" applyProtection="1">
      <alignment vertical="center" wrapText="1"/>
      <protection locked="0"/>
    </xf>
    <xf numFmtId="0" fontId="25" fillId="0" borderId="0" xfId="0" applyFont="1" applyFill="1" applyBorder="1" applyAlignment="1" applyProtection="1">
      <alignment vertical="center" wrapText="1"/>
      <protection locked="0"/>
    </xf>
    <xf numFmtId="0" fontId="25" fillId="7" borderId="2" xfId="0" applyFont="1" applyFill="1" applyBorder="1" applyAlignment="1" applyProtection="1">
      <alignment vertical="center" wrapText="1"/>
      <protection/>
    </xf>
    <xf numFmtId="165" fontId="26" fillId="0" borderId="2" xfId="25" applyFont="1" applyBorder="1" applyAlignment="1" applyProtection="1">
      <alignment vertical="center" wrapText="1"/>
      <protection locked="0"/>
    </xf>
    <xf numFmtId="0" fontId="25" fillId="3" borderId="5" xfId="0" applyFont="1" applyFill="1" applyBorder="1" applyAlignment="1" applyProtection="1">
      <alignment vertical="center" wrapText="1"/>
      <protection/>
    </xf>
    <xf numFmtId="165" fontId="25" fillId="4" borderId="2" xfId="25" applyFont="1" applyFill="1" applyBorder="1" applyAlignment="1" applyProtection="1">
      <alignment vertical="center" wrapText="1"/>
      <protection/>
    </xf>
    <xf numFmtId="0" fontId="25" fillId="2" borderId="0" xfId="0" applyFont="1" applyFill="1" applyBorder="1" applyAlignment="1" applyProtection="1">
      <alignment vertical="center" wrapText="1"/>
      <protection locked="0"/>
    </xf>
    <xf numFmtId="0" fontId="15" fillId="3" borderId="2" xfId="0" applyFont="1" applyFill="1" applyBorder="1" applyAlignment="1" applyProtection="1">
      <alignment horizontal="center" wrapText="1"/>
      <protection/>
    </xf>
    <xf numFmtId="165" fontId="25" fillId="3" borderId="2" xfId="25" applyFont="1" applyFill="1" applyBorder="1" applyAlignment="1" applyProtection="1">
      <alignment horizontal="center" wrapText="1"/>
      <protection/>
    </xf>
    <xf numFmtId="165" fontId="26" fillId="2" borderId="0" xfId="25" applyFont="1" applyFill="1" applyBorder="1" applyAlignment="1" applyProtection="1">
      <alignment horizontal="center" wrapText="1"/>
      <protection locked="0"/>
    </xf>
    <xf numFmtId="165" fontId="26" fillId="2" borderId="0" xfId="25" applyFont="1" applyFill="1" applyBorder="1" applyAlignment="1" applyProtection="1">
      <alignment wrapText="1"/>
      <protection locked="0"/>
    </xf>
    <xf numFmtId="165" fontId="26" fillId="0" borderId="2" xfId="25" applyFont="1" applyBorder="1" applyAlignment="1" applyProtection="1">
      <alignment wrapText="1"/>
      <protection locked="0"/>
    </xf>
    <xf numFmtId="165" fontId="14" fillId="2" borderId="0" xfId="25" applyFont="1" applyFill="1" applyBorder="1" applyAlignment="1" applyProtection="1">
      <alignment wrapText="1"/>
      <protection locked="0"/>
    </xf>
    <xf numFmtId="165" fontId="15" fillId="0" borderId="0" xfId="25" applyFont="1" applyFill="1" applyBorder="1" applyAlignment="1">
      <alignment wrapText="1"/>
    </xf>
    <xf numFmtId="0" fontId="25" fillId="0" borderId="2" xfId="0" applyFont="1" applyFill="1" applyBorder="1" applyAlignment="1" applyProtection="1">
      <alignment horizontal="center" wrapText="1"/>
      <protection locked="0"/>
    </xf>
    <xf numFmtId="165" fontId="26" fillId="0" borderId="2" xfId="25" applyNumberFormat="1" applyFont="1" applyBorder="1" applyAlignment="1" applyProtection="1">
      <alignment horizontal="center" wrapText="1"/>
      <protection locked="0"/>
    </xf>
    <xf numFmtId="165" fontId="26" fillId="2" borderId="2" xfId="25" applyNumberFormat="1" applyFont="1" applyFill="1" applyBorder="1" applyAlignment="1" applyProtection="1">
      <alignment horizontal="center" wrapText="1"/>
      <protection locked="0"/>
    </xf>
    <xf numFmtId="165" fontId="25" fillId="3" borderId="2" xfId="25" applyNumberFormat="1" applyFont="1" applyFill="1" applyBorder="1" applyAlignment="1" applyProtection="1">
      <alignment horizontal="center" wrapText="1"/>
      <protection/>
    </xf>
    <xf numFmtId="165" fontId="26" fillId="2" borderId="5" xfId="25" applyNumberFormat="1" applyFont="1" applyFill="1" applyBorder="1" applyAlignment="1" applyProtection="1">
      <alignment horizontal="center" wrapText="1"/>
      <protection locked="0"/>
    </xf>
    <xf numFmtId="165" fontId="25" fillId="3" borderId="17" xfId="25" applyNumberFormat="1" applyFont="1" applyFill="1" applyBorder="1" applyAlignment="1" applyProtection="1">
      <alignment horizontal="center" wrapText="1"/>
      <protection/>
    </xf>
    <xf numFmtId="165" fontId="25" fillId="4" borderId="2" xfId="25" applyFont="1" applyFill="1" applyBorder="1" applyAlignment="1" applyProtection="1">
      <alignment wrapText="1"/>
      <protection/>
    </xf>
    <xf numFmtId="165" fontId="15" fillId="3" borderId="2" xfId="25" applyFont="1" applyFill="1" applyBorder="1" applyAlignment="1" applyProtection="1">
      <alignment horizontal="center" wrapText="1"/>
      <protection locked="0"/>
    </xf>
    <xf numFmtId="165" fontId="14" fillId="3" borderId="2" xfId="0" applyNumberFormat="1" applyFont="1" applyFill="1" applyBorder="1" applyAlignment="1" applyProtection="1">
      <alignment wrapText="1"/>
      <protection/>
    </xf>
    <xf numFmtId="165" fontId="15" fillId="3" borderId="6" xfId="25" applyFont="1" applyFill="1" applyBorder="1" applyAlignment="1" applyProtection="1">
      <alignment wrapText="1"/>
      <protection/>
    </xf>
    <xf numFmtId="165" fontId="15" fillId="2" borderId="0" xfId="0" applyNumberFormat="1" applyFont="1" applyFill="1" applyBorder="1" applyAlignment="1">
      <alignment wrapText="1"/>
    </xf>
    <xf numFmtId="165" fontId="15" fillId="3" borderId="2" xfId="25" applyFont="1" applyFill="1" applyBorder="1" applyAlignment="1" applyProtection="1">
      <alignment wrapText="1"/>
      <protection/>
    </xf>
    <xf numFmtId="165" fontId="15" fillId="3" borderId="26" xfId="0" applyNumberFormat="1" applyFont="1" applyFill="1" applyBorder="1" applyAlignment="1" applyProtection="1">
      <alignment wrapText="1"/>
      <protection/>
    </xf>
    <xf numFmtId="165" fontId="15" fillId="3" borderId="7" xfId="25" applyFont="1" applyFill="1" applyBorder="1" applyAlignment="1" applyProtection="1">
      <alignment wrapText="1"/>
      <protection/>
    </xf>
    <xf numFmtId="0" fontId="13" fillId="2" borderId="0" xfId="0" applyFont="1" applyFill="1" applyBorder="1" applyAlignment="1">
      <alignment horizontal="center" wrapText="1"/>
    </xf>
    <xf numFmtId="0" fontId="0" fillId="2" borderId="0" xfId="0" applyFont="1" applyFill="1" applyBorder="1" applyAlignment="1">
      <alignment horizontal="center" wrapText="1"/>
    </xf>
    <xf numFmtId="9" fontId="26" fillId="0" borderId="2" xfId="28" applyFont="1" applyBorder="1" applyAlignment="1" applyProtection="1">
      <alignment horizontal="center" wrapText="1"/>
      <protection locked="0"/>
    </xf>
    <xf numFmtId="9" fontId="26" fillId="2" borderId="2" xfId="28" applyFont="1" applyFill="1" applyBorder="1" applyAlignment="1" applyProtection="1">
      <alignment horizontal="center" wrapText="1"/>
      <protection locked="0"/>
    </xf>
    <xf numFmtId="9" fontId="26" fillId="0" borderId="2" xfId="28" applyFont="1" applyBorder="1" applyAlignment="1" applyProtection="1">
      <alignment wrapText="1"/>
      <protection locked="0"/>
    </xf>
    <xf numFmtId="0" fontId="15" fillId="2" borderId="0" xfId="0" applyFont="1" applyFill="1" applyBorder="1" applyAlignment="1" applyProtection="1">
      <alignment wrapText="1"/>
      <protection locked="0"/>
    </xf>
    <xf numFmtId="0" fontId="14" fillId="2" borderId="0" xfId="0" applyFont="1" applyFill="1" applyBorder="1" applyAlignment="1" applyProtection="1">
      <alignment wrapText="1"/>
      <protection locked="0"/>
    </xf>
    <xf numFmtId="0" fontId="14" fillId="0" borderId="0" xfId="0" applyFont="1" applyFill="1" applyBorder="1" applyAlignment="1" applyProtection="1">
      <alignment wrapText="1"/>
      <protection locked="0"/>
    </xf>
    <xf numFmtId="0" fontId="15" fillId="3" borderId="23" xfId="0" applyFont="1" applyFill="1" applyBorder="1" applyAlignment="1" applyProtection="1">
      <alignment horizontal="center" wrapText="1"/>
      <protection/>
    </xf>
    <xf numFmtId="9" fontId="15" fillId="2" borderId="4" xfId="28" applyFont="1" applyFill="1" applyBorder="1" applyAlignment="1" applyProtection="1">
      <alignment wrapText="1"/>
      <protection locked="0"/>
    </xf>
    <xf numFmtId="9" fontId="15" fillId="2" borderId="23" xfId="28" applyFont="1" applyFill="1" applyBorder="1" applyAlignment="1" applyProtection="1">
      <alignment wrapText="1"/>
      <protection locked="0"/>
    </xf>
    <xf numFmtId="9" fontId="15" fillId="2" borderId="23" xfId="28" applyFont="1" applyFill="1" applyBorder="1" applyAlignment="1" applyProtection="1">
      <alignment horizontal="right" wrapText="1"/>
      <protection locked="0"/>
    </xf>
    <xf numFmtId="9" fontId="15" fillId="3" borderId="14" xfId="28" applyFont="1" applyFill="1" applyBorder="1" applyAlignment="1" applyProtection="1">
      <alignment wrapText="1"/>
      <protection/>
    </xf>
    <xf numFmtId="165" fontId="15" fillId="3" borderId="24" xfId="0" applyNumberFormat="1" applyFont="1" applyFill="1" applyBorder="1" applyAlignment="1">
      <alignment wrapText="1"/>
    </xf>
    <xf numFmtId="165" fontId="26" fillId="2" borderId="21" xfId="25" applyNumberFormat="1" applyFont="1" applyFill="1" applyBorder="1" applyAlignment="1" applyProtection="1">
      <alignment horizontal="center" wrapText="1"/>
      <protection locked="0"/>
    </xf>
    <xf numFmtId="0" fontId="26" fillId="0" borderId="2" xfId="0" applyFont="1" applyBorder="1" applyAlignment="1" applyProtection="1">
      <alignment horizontal="left" wrapText="1"/>
      <protection locked="0"/>
    </xf>
    <xf numFmtId="0" fontId="26" fillId="2" borderId="2" xfId="0" applyFont="1" applyFill="1" applyBorder="1" applyAlignment="1" applyProtection="1">
      <alignment horizontal="left" wrapText="1"/>
      <protection locked="0"/>
    </xf>
    <xf numFmtId="0" fontId="25" fillId="3" borderId="2" xfId="0" applyFont="1" applyFill="1" applyBorder="1" applyAlignment="1" applyProtection="1">
      <alignment wrapText="1"/>
      <protection/>
    </xf>
    <xf numFmtId="0" fontId="26" fillId="2" borderId="0" xfId="0" applyFont="1" applyFill="1" applyBorder="1" applyAlignment="1" applyProtection="1">
      <alignment horizontal="left" wrapText="1"/>
      <protection locked="0"/>
    </xf>
    <xf numFmtId="0" fontId="26" fillId="2" borderId="0" xfId="0" applyFont="1" applyFill="1" applyBorder="1" applyAlignment="1" applyProtection="1">
      <alignment wrapText="1"/>
      <protection locked="0"/>
    </xf>
    <xf numFmtId="0" fontId="26" fillId="2" borderId="2" xfId="0" applyFont="1" applyFill="1" applyBorder="1" applyAlignment="1" applyProtection="1">
      <alignment wrapText="1"/>
      <protection locked="0"/>
    </xf>
    <xf numFmtId="0" fontId="26" fillId="2" borderId="9" xfId="0" applyFont="1" applyFill="1" applyBorder="1" applyAlignment="1" applyProtection="1">
      <alignment wrapText="1"/>
      <protection locked="0"/>
    </xf>
    <xf numFmtId="0" fontId="25" fillId="4" borderId="2" xfId="0" applyFont="1" applyFill="1" applyBorder="1" applyAlignment="1" applyProtection="1">
      <alignment wrapText="1"/>
      <protection locked="0"/>
    </xf>
    <xf numFmtId="0" fontId="14" fillId="3" borderId="22" xfId="0" applyFont="1" applyFill="1" applyBorder="1" applyAlignment="1" applyProtection="1">
      <alignment horizontal="center" wrapText="1"/>
      <protection/>
    </xf>
    <xf numFmtId="0" fontId="14" fillId="3" borderId="3" xfId="0" applyFont="1" applyFill="1" applyBorder="1" applyAlignment="1" applyProtection="1">
      <alignment wrapText="1"/>
      <protection/>
    </xf>
    <xf numFmtId="0" fontId="15" fillId="3" borderId="1" xfId="0" applyFont="1" applyFill="1" applyBorder="1" applyAlignment="1" applyProtection="1">
      <alignment wrapText="1"/>
      <protection/>
    </xf>
    <xf numFmtId="0" fontId="15" fillId="2" borderId="0" xfId="0" applyFont="1" applyFill="1" applyBorder="1" applyAlignment="1">
      <alignment wrapText="1"/>
    </xf>
    <xf numFmtId="0" fontId="15" fillId="3" borderId="3" xfId="0" applyFont="1" applyFill="1" applyBorder="1" applyAlignment="1" applyProtection="1">
      <alignment horizontal="center" wrapText="1"/>
      <protection/>
    </xf>
    <xf numFmtId="0" fontId="15" fillId="3" borderId="3" xfId="0" applyFont="1" applyFill="1" applyBorder="1" applyAlignment="1" applyProtection="1">
      <alignment wrapText="1"/>
      <protection/>
    </xf>
    <xf numFmtId="0" fontId="15" fillId="3" borderId="22" xfId="0" applyFont="1" applyFill="1" applyBorder="1" applyAlignment="1" applyProtection="1">
      <alignment wrapText="1"/>
      <protection/>
    </xf>
    <xf numFmtId="0" fontId="15" fillId="0" borderId="0" xfId="0" applyFont="1" applyFill="1" applyBorder="1" applyAlignment="1">
      <alignment wrapText="1"/>
    </xf>
    <xf numFmtId="0" fontId="13" fillId="3" borderId="24" xfId="0" applyFont="1" applyFill="1" applyBorder="1" applyAlignment="1" applyProtection="1">
      <alignment horizontal="left" wrapText="1"/>
      <protection/>
    </xf>
    <xf numFmtId="0" fontId="13" fillId="3" borderId="3" xfId="0" applyFont="1" applyFill="1" applyBorder="1" applyAlignment="1" applyProtection="1">
      <alignment horizontal="left" wrapText="1"/>
      <protection/>
    </xf>
    <xf numFmtId="0" fontId="15" fillId="8" borderId="2" xfId="0" applyFont="1" applyFill="1" applyBorder="1" applyAlignment="1" applyProtection="1">
      <alignment horizontal="center" wrapText="1"/>
      <protection/>
    </xf>
    <xf numFmtId="165" fontId="26" fillId="0" borderId="2" xfId="25" applyFont="1" applyFill="1" applyBorder="1" applyAlignment="1" applyProtection="1">
      <alignment horizontal="center" wrapText="1"/>
      <protection locked="0"/>
    </xf>
    <xf numFmtId="165" fontId="25" fillId="0" borderId="2" xfId="25" applyFont="1" applyFill="1" applyBorder="1" applyAlignment="1" applyProtection="1">
      <alignment horizontal="center" wrapText="1"/>
      <protection/>
    </xf>
    <xf numFmtId="165" fontId="26" fillId="0" borderId="0" xfId="25" applyFont="1" applyFill="1" applyBorder="1" applyAlignment="1" applyProtection="1">
      <alignment horizontal="center" wrapText="1"/>
      <protection locked="0"/>
    </xf>
    <xf numFmtId="165" fontId="26" fillId="0" borderId="0" xfId="25" applyFont="1" applyFill="1" applyBorder="1" applyAlignment="1" applyProtection="1">
      <alignment wrapText="1"/>
      <protection locked="0"/>
    </xf>
    <xf numFmtId="165" fontId="26" fillId="0" borderId="2" xfId="25" applyFont="1" applyFill="1" applyBorder="1" applyAlignment="1" applyProtection="1">
      <alignment wrapText="1"/>
      <protection locked="0"/>
    </xf>
    <xf numFmtId="165" fontId="14" fillId="0" borderId="0" xfId="25" applyFont="1" applyFill="1" applyBorder="1" applyAlignment="1" applyProtection="1">
      <alignment wrapText="1"/>
      <protection locked="0"/>
    </xf>
    <xf numFmtId="165" fontId="15" fillId="0" borderId="0" xfId="25" applyFont="1" applyFill="1" applyBorder="1" applyAlignment="1" applyProtection="1">
      <alignment wrapText="1"/>
      <protection locked="0"/>
    </xf>
    <xf numFmtId="169" fontId="14" fillId="0" borderId="0" xfId="25" applyNumberFormat="1" applyFont="1" applyFill="1" applyBorder="1" applyAlignment="1" applyProtection="1">
      <alignment wrapText="1"/>
      <protection locked="0"/>
    </xf>
    <xf numFmtId="167" fontId="14" fillId="0" borderId="0" xfId="25" applyNumberFormat="1" applyFont="1" applyFill="1" applyBorder="1" applyAlignment="1" applyProtection="1">
      <alignment wrapText="1"/>
      <protection locked="0"/>
    </xf>
    <xf numFmtId="165" fontId="15" fillId="0" borderId="0" xfId="25" applyFont="1" applyFill="1" applyBorder="1" applyAlignment="1" applyProtection="1">
      <alignment horizontal="center" wrapText="1"/>
      <protection/>
    </xf>
    <xf numFmtId="165" fontId="15" fillId="0" borderId="0" xfId="25" applyFont="1" applyFill="1" applyBorder="1" applyAlignment="1" applyProtection="1">
      <alignment horizontal="right" wrapText="1"/>
      <protection locked="0"/>
    </xf>
    <xf numFmtId="165" fontId="15" fillId="0" borderId="0" xfId="25" applyFont="1" applyFill="1" applyBorder="1" applyAlignment="1" applyProtection="1">
      <alignment wrapText="1"/>
      <protection/>
    </xf>
    <xf numFmtId="0" fontId="18" fillId="9" borderId="0" xfId="0" applyFont="1" applyFill="1" applyBorder="1" applyAlignment="1">
      <alignment wrapText="1"/>
    </xf>
    <xf numFmtId="0" fontId="0" fillId="9" borderId="0" xfId="0" applyFont="1" applyFill="1" applyBorder="1" applyAlignment="1">
      <alignment horizontal="center" wrapText="1"/>
    </xf>
    <xf numFmtId="0" fontId="15" fillId="9" borderId="2" xfId="0" applyFont="1" applyFill="1" applyBorder="1" applyAlignment="1" applyProtection="1">
      <alignment horizontal="center" wrapText="1"/>
      <protection/>
    </xf>
    <xf numFmtId="165" fontId="26" fillId="9" borderId="2" xfId="25" applyNumberFormat="1" applyFont="1" applyFill="1" applyBorder="1" applyAlignment="1" applyProtection="1">
      <alignment horizontal="center" wrapText="1"/>
      <protection/>
    </xf>
    <xf numFmtId="165" fontId="25" fillId="9" borderId="2" xfId="25" applyNumberFormat="1" applyFont="1" applyFill="1" applyBorder="1" applyAlignment="1" applyProtection="1">
      <alignment horizontal="center" wrapText="1"/>
      <protection/>
    </xf>
    <xf numFmtId="165" fontId="25" fillId="9" borderId="17" xfId="25" applyNumberFormat="1" applyFont="1" applyFill="1" applyBorder="1" applyAlignment="1" applyProtection="1">
      <alignment horizontal="center" wrapText="1"/>
      <protection/>
    </xf>
    <xf numFmtId="165" fontId="26" fillId="9" borderId="0" xfId="25" applyFont="1" applyFill="1" applyBorder="1" applyAlignment="1" applyProtection="1">
      <alignment horizontal="center" wrapText="1"/>
      <protection locked="0"/>
    </xf>
    <xf numFmtId="165" fontId="26" fillId="9" borderId="0" xfId="25" applyFont="1" applyFill="1" applyBorder="1" applyAlignment="1" applyProtection="1">
      <alignment wrapText="1"/>
      <protection locked="0"/>
    </xf>
    <xf numFmtId="165" fontId="26" fillId="9" borderId="2" xfId="25" applyFont="1" applyFill="1" applyBorder="1" applyAlignment="1" applyProtection="1">
      <alignment wrapText="1"/>
      <protection/>
    </xf>
    <xf numFmtId="165" fontId="25" fillId="9" borderId="2" xfId="25" applyFont="1" applyFill="1" applyBorder="1" applyAlignment="1" applyProtection="1">
      <alignment wrapText="1"/>
      <protection/>
    </xf>
    <xf numFmtId="165" fontId="15" fillId="9" borderId="23" xfId="25" applyFont="1" applyFill="1" applyBorder="1" applyAlignment="1" applyProtection="1">
      <alignment horizontal="center" wrapText="1"/>
      <protection/>
    </xf>
    <xf numFmtId="165" fontId="14" fillId="9" borderId="4" xfId="0" applyNumberFormat="1" applyFont="1" applyFill="1" applyBorder="1" applyAlignment="1" applyProtection="1">
      <alignment wrapText="1"/>
      <protection/>
    </xf>
    <xf numFmtId="165" fontId="15" fillId="9" borderId="14" xfId="25" applyFont="1" applyFill="1" applyBorder="1" applyAlignment="1" applyProtection="1">
      <alignment wrapText="1"/>
      <protection/>
    </xf>
    <xf numFmtId="0" fontId="0" fillId="9" borderId="0" xfId="0" applyFont="1" applyFill="1" applyBorder="1" applyAlignment="1">
      <alignment wrapText="1"/>
    </xf>
    <xf numFmtId="0" fontId="15" fillId="9" borderId="17" xfId="0" applyFont="1" applyFill="1" applyBorder="1" applyAlignment="1" applyProtection="1">
      <alignment horizontal="center" wrapText="1"/>
      <protection/>
    </xf>
    <xf numFmtId="165" fontId="15" fillId="9" borderId="7" xfId="25" applyFont="1" applyFill="1" applyBorder="1" applyAlignment="1" applyProtection="1">
      <alignment wrapText="1"/>
      <protection/>
    </xf>
    <xf numFmtId="165" fontId="15" fillId="9" borderId="31" xfId="25" applyFont="1" applyFill="1" applyBorder="1" applyAlignment="1" applyProtection="1">
      <alignment wrapText="1"/>
      <protection/>
    </xf>
    <xf numFmtId="165" fontId="15" fillId="9" borderId="6" xfId="25" applyFont="1" applyFill="1" applyBorder="1" applyAlignment="1" applyProtection="1">
      <alignment wrapText="1"/>
      <protection/>
    </xf>
    <xf numFmtId="165" fontId="14" fillId="0" borderId="0" xfId="25" applyFont="1" applyFill="1" applyBorder="1" applyAlignment="1" applyProtection="1">
      <alignment vertical="center" wrapText="1"/>
      <protection locked="0"/>
    </xf>
    <xf numFmtId="9" fontId="15" fillId="0" borderId="0" xfId="28" applyFont="1" applyFill="1" applyBorder="1" applyAlignment="1">
      <alignment wrapText="1"/>
    </xf>
    <xf numFmtId="0" fontId="13" fillId="0" borderId="0" xfId="0" applyFont="1" applyFill="1" applyBorder="1" applyAlignment="1">
      <alignment horizontal="center" wrapText="1"/>
    </xf>
    <xf numFmtId="165" fontId="15" fillId="0" borderId="0" xfId="28" applyNumberFormat="1" applyFont="1" applyFill="1" applyBorder="1" applyAlignment="1">
      <alignment wrapText="1"/>
    </xf>
    <xf numFmtId="165" fontId="26" fillId="0" borderId="0" xfId="25" applyFont="1" applyFill="1" applyBorder="1" applyAlignment="1" applyProtection="1">
      <alignment vertical="center" wrapText="1"/>
      <protection locked="0"/>
    </xf>
    <xf numFmtId="0" fontId="19" fillId="0" borderId="0" xfId="0" applyFont="1" applyBorder="1" applyAlignment="1">
      <alignment horizontal="center" wrapText="1"/>
    </xf>
    <xf numFmtId="0" fontId="0" fillId="0" borderId="0" xfId="0" applyFont="1" applyBorder="1" applyAlignment="1">
      <alignment horizontal="center" wrapText="1"/>
    </xf>
    <xf numFmtId="49" fontId="26" fillId="0" borderId="2" xfId="25" applyNumberFormat="1" applyFont="1" applyBorder="1" applyAlignment="1" applyProtection="1">
      <alignment horizontal="center" wrapText="1"/>
      <protection locked="0"/>
    </xf>
    <xf numFmtId="49" fontId="26" fillId="2" borderId="2" xfId="25" applyNumberFormat="1" applyFont="1" applyFill="1" applyBorder="1" applyAlignment="1" applyProtection="1">
      <alignment horizontal="center" wrapText="1"/>
      <protection locked="0"/>
    </xf>
    <xf numFmtId="0" fontId="26" fillId="2" borderId="0" xfId="0" applyFont="1" applyFill="1" applyBorder="1" applyAlignment="1" applyProtection="1">
      <alignment horizontal="center" vertical="center" wrapText="1"/>
      <protection locked="0"/>
    </xf>
    <xf numFmtId="0" fontId="26" fillId="2" borderId="8" xfId="0" applyFont="1" applyFill="1" applyBorder="1" applyAlignment="1" applyProtection="1">
      <alignment horizontal="center" vertical="center" wrapText="1"/>
      <protection locked="0"/>
    </xf>
    <xf numFmtId="0" fontId="26" fillId="2" borderId="2"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wrapText="1"/>
      <protection locked="0"/>
    </xf>
    <xf numFmtId="0" fontId="25" fillId="2" borderId="2" xfId="0" applyFont="1" applyFill="1" applyBorder="1" applyAlignment="1" applyProtection="1">
      <alignment vertical="center" wrapText="1"/>
      <protection/>
    </xf>
    <xf numFmtId="165" fontId="26" fillId="2" borderId="2" xfId="25" applyFont="1" applyFill="1" applyBorder="1" applyAlignment="1" applyProtection="1">
      <alignment wrapText="1"/>
      <protection locked="0"/>
    </xf>
    <xf numFmtId="165" fontId="26" fillId="2" borderId="2" xfId="25" applyFont="1" applyFill="1" applyBorder="1" applyAlignment="1" applyProtection="1">
      <alignment vertical="center" wrapText="1"/>
      <protection locked="0"/>
    </xf>
    <xf numFmtId="165" fontId="26" fillId="2" borderId="2" xfId="25" applyFont="1" applyFill="1" applyBorder="1" applyAlignment="1" applyProtection="1">
      <alignment wrapText="1"/>
      <protection/>
    </xf>
    <xf numFmtId="9" fontId="26" fillId="2" borderId="2" xfId="28" applyFont="1" applyFill="1" applyBorder="1" applyAlignment="1" applyProtection="1">
      <alignment wrapText="1"/>
      <protection locked="0"/>
    </xf>
    <xf numFmtId="165" fontId="25" fillId="2" borderId="0" xfId="25" applyFont="1" applyFill="1" applyBorder="1" applyAlignment="1" applyProtection="1">
      <alignment horizontal="center" vertical="center" wrapText="1"/>
      <protection/>
    </xf>
    <xf numFmtId="0" fontId="26" fillId="2" borderId="2" xfId="0" applyFont="1" applyFill="1" applyBorder="1" applyAlignment="1" applyProtection="1">
      <alignment vertical="center" wrapText="1"/>
      <protection/>
    </xf>
    <xf numFmtId="165" fontId="26" fillId="2" borderId="2" xfId="25" applyFont="1" applyFill="1" applyBorder="1" applyAlignment="1" applyProtection="1">
      <alignment horizontal="center" wrapText="1"/>
      <protection locked="0"/>
    </xf>
    <xf numFmtId="165" fontId="26" fillId="2" borderId="0" xfId="25" applyNumberFormat="1" applyFont="1" applyFill="1" applyBorder="1" applyAlignment="1" applyProtection="1">
      <alignment horizontal="center" vertical="center" wrapText="1"/>
      <protection/>
    </xf>
    <xf numFmtId="165" fontId="26" fillId="2" borderId="17" xfId="25" applyNumberFormat="1" applyFont="1" applyFill="1" applyBorder="1" applyAlignment="1" applyProtection="1">
      <alignment horizontal="center" wrapText="1"/>
      <protection locked="0"/>
    </xf>
    <xf numFmtId="165" fontId="25" fillId="2" borderId="2" xfId="25" applyFont="1" applyFill="1" applyBorder="1" applyAlignment="1" applyProtection="1">
      <alignment horizontal="center" wrapText="1"/>
      <protection/>
    </xf>
    <xf numFmtId="165" fontId="31" fillId="2" borderId="0" xfId="25" applyFont="1" applyFill="1" applyBorder="1" applyAlignment="1">
      <alignment wrapText="1"/>
    </xf>
    <xf numFmtId="165" fontId="32" fillId="2" borderId="0" xfId="25" applyFont="1" applyFill="1" applyBorder="1" applyAlignment="1">
      <alignment horizontal="left" wrapText="1"/>
    </xf>
    <xf numFmtId="165" fontId="22" fillId="2" borderId="0" xfId="25" applyFont="1" applyFill="1" applyBorder="1" applyAlignment="1">
      <alignment wrapText="1"/>
    </xf>
    <xf numFmtId="0" fontId="25" fillId="2" borderId="2" xfId="0" applyFont="1" applyFill="1" applyBorder="1" applyAlignment="1" applyProtection="1">
      <alignment horizontal="center" wrapText="1"/>
      <protection/>
    </xf>
    <xf numFmtId="168" fontId="26" fillId="2" borderId="0" xfId="25" applyNumberFormat="1" applyFont="1" applyFill="1" applyBorder="1" applyAlignment="1" applyProtection="1">
      <alignment wrapText="1"/>
      <protection locked="0"/>
    </xf>
    <xf numFmtId="167" fontId="25" fillId="2" borderId="0" xfId="25" applyNumberFormat="1" applyFont="1" applyFill="1" applyBorder="1" applyAlignment="1" applyProtection="1">
      <alignment wrapText="1"/>
      <protection locked="0"/>
    </xf>
    <xf numFmtId="170" fontId="26" fillId="2" borderId="0" xfId="21" applyNumberFormat="1" applyFont="1" applyFill="1" applyBorder="1" applyAlignment="1" applyProtection="1">
      <alignment wrapText="1"/>
      <protection locked="0"/>
    </xf>
    <xf numFmtId="165" fontId="25" fillId="2" borderId="0" xfId="25" applyFont="1" applyFill="1" applyBorder="1" applyAlignment="1">
      <alignment wrapText="1"/>
    </xf>
    <xf numFmtId="165" fontId="25" fillId="2" borderId="0" xfId="25" applyFont="1" applyFill="1" applyBorder="1" applyAlignment="1" applyProtection="1">
      <alignment horizontal="center" wrapText="1"/>
      <protection/>
    </xf>
    <xf numFmtId="165" fontId="25" fillId="2" borderId="0" xfId="25" applyFont="1" applyFill="1" applyBorder="1" applyAlignment="1" applyProtection="1">
      <alignment wrapText="1"/>
      <protection locked="0"/>
    </xf>
    <xf numFmtId="165" fontId="25" fillId="2" borderId="0" xfId="25" applyFont="1" applyFill="1" applyBorder="1" applyAlignment="1" applyProtection="1">
      <alignment horizontal="right" wrapText="1"/>
      <protection locked="0"/>
    </xf>
    <xf numFmtId="165" fontId="25" fillId="2" borderId="0" xfId="25" applyFont="1" applyFill="1" applyBorder="1" applyAlignment="1" applyProtection="1">
      <alignment wrapText="1"/>
      <protection/>
    </xf>
    <xf numFmtId="9" fontId="22" fillId="2" borderId="14" xfId="28" applyFont="1" applyFill="1" applyBorder="1" applyAlignment="1">
      <alignment wrapText="1"/>
    </xf>
    <xf numFmtId="165" fontId="22" fillId="10" borderId="26" xfId="25" applyFont="1" applyFill="1" applyBorder="1" applyAlignment="1">
      <alignment wrapText="1"/>
    </xf>
    <xf numFmtId="0" fontId="27" fillId="0" borderId="0" xfId="0" applyFont="1" applyAlignment="1">
      <alignment horizontal="left" vertical="top" wrapText="1"/>
    </xf>
    <xf numFmtId="0" fontId="26" fillId="2" borderId="2" xfId="0" applyFont="1" applyFill="1" applyBorder="1" applyAlignment="1" applyProtection="1">
      <alignment horizontal="left" vertical="top" wrapText="1"/>
      <protection locked="0"/>
    </xf>
    <xf numFmtId="165" fontId="26" fillId="2" borderId="2" xfId="25" applyFont="1" applyFill="1" applyBorder="1" applyAlignment="1" applyProtection="1">
      <alignment horizontal="left" vertical="top" wrapText="1"/>
      <protection locked="0"/>
    </xf>
    <xf numFmtId="0" fontId="15" fillId="0" borderId="0" xfId="0" applyFont="1" applyFill="1" applyBorder="1" applyAlignment="1">
      <alignment horizontal="center" vertical="center" wrapText="1"/>
    </xf>
    <xf numFmtId="0" fontId="15" fillId="3" borderId="24" xfId="0" applyFont="1" applyFill="1" applyBorder="1" applyAlignment="1" applyProtection="1">
      <alignment horizontal="center" vertical="center" wrapText="1"/>
      <protection/>
    </xf>
    <xf numFmtId="0" fontId="15" fillId="3" borderId="25" xfId="0" applyFont="1" applyFill="1" applyBorder="1" applyAlignment="1" applyProtection="1">
      <alignment horizontal="center" vertical="center" wrapText="1"/>
      <protection/>
    </xf>
    <xf numFmtId="0" fontId="15" fillId="3" borderId="32" xfId="0" applyFont="1" applyFill="1" applyBorder="1" applyAlignment="1" applyProtection="1">
      <alignment horizontal="center" vertical="center" wrapText="1"/>
      <protection/>
    </xf>
    <xf numFmtId="0" fontId="15" fillId="3" borderId="26" xfId="0" applyFont="1" applyFill="1" applyBorder="1" applyAlignment="1" applyProtection="1">
      <alignment horizontal="center" vertical="center" wrapText="1"/>
      <protection/>
    </xf>
    <xf numFmtId="0" fontId="0" fillId="10" borderId="1" xfId="0" applyFont="1" applyFill="1" applyBorder="1" applyAlignment="1" applyProtection="1">
      <alignment horizontal="center" vertical="center" wrapText="1"/>
      <protection/>
    </xf>
    <xf numFmtId="0" fontId="0" fillId="10" borderId="14" xfId="0" applyFont="1" applyFill="1" applyBorder="1" applyAlignment="1" applyProtection="1">
      <alignment horizontal="center" vertical="center" wrapText="1"/>
      <protection/>
    </xf>
    <xf numFmtId="0" fontId="13" fillId="3" borderId="33" xfId="0" applyFont="1" applyFill="1" applyBorder="1" applyAlignment="1" applyProtection="1">
      <alignment horizontal="center" vertical="center" wrapText="1"/>
      <protection/>
    </xf>
    <xf numFmtId="0" fontId="13" fillId="3" borderId="27" xfId="0" applyFont="1" applyFill="1" applyBorder="1" applyAlignment="1" applyProtection="1">
      <alignment horizontal="center" vertical="center" wrapText="1"/>
      <protection/>
    </xf>
    <xf numFmtId="0" fontId="15" fillId="4" borderId="34" xfId="0" applyFont="1" applyFill="1" applyBorder="1" applyAlignment="1" applyProtection="1">
      <alignment horizontal="center" vertical="center" wrapText="1"/>
      <protection/>
    </xf>
    <xf numFmtId="0" fontId="15" fillId="4" borderId="35" xfId="0" applyFont="1" applyFill="1" applyBorder="1" applyAlignment="1" applyProtection="1">
      <alignment horizontal="center" vertical="center" wrapText="1"/>
      <protection/>
    </xf>
    <xf numFmtId="0" fontId="15" fillId="4" borderId="36" xfId="0" applyFont="1" applyFill="1" applyBorder="1" applyAlignment="1" applyProtection="1">
      <alignment horizontal="center" vertical="center" wrapText="1"/>
      <protection/>
    </xf>
    <xf numFmtId="49" fontId="28" fillId="2" borderId="2" xfId="0" applyNumberFormat="1" applyFont="1" applyFill="1" applyBorder="1" applyAlignment="1" applyProtection="1">
      <alignment horizontal="left" vertical="top" wrapText="1"/>
      <protection locked="0"/>
    </xf>
    <xf numFmtId="165" fontId="28" fillId="2" borderId="2" xfId="25" applyFont="1" applyFill="1" applyBorder="1" applyAlignment="1" applyProtection="1">
      <alignment horizontal="left" vertical="top" wrapText="1"/>
      <protection locked="0"/>
    </xf>
    <xf numFmtId="0" fontId="25" fillId="2" borderId="2" xfId="0" applyNumberFormat="1" applyFont="1" applyFill="1" applyBorder="1" applyAlignment="1" applyProtection="1">
      <alignment horizontal="left" vertical="top" wrapText="1"/>
      <protection locked="0"/>
    </xf>
    <xf numFmtId="165" fontId="25" fillId="2" borderId="2" xfId="25" applyFont="1" applyFill="1" applyBorder="1" applyAlignment="1" applyProtection="1">
      <alignment horizontal="left" vertical="top" wrapText="1"/>
      <protection locked="0"/>
    </xf>
    <xf numFmtId="0" fontId="25" fillId="2" borderId="2" xfId="0" applyFont="1" applyFill="1" applyBorder="1" applyAlignment="1" applyProtection="1">
      <alignment horizontal="left" vertical="top" wrapText="1"/>
      <protection locked="0"/>
    </xf>
    <xf numFmtId="0" fontId="27" fillId="0" borderId="0" xfId="0" applyFont="1" applyBorder="1" applyAlignment="1">
      <alignment horizontal="left" vertical="top" wrapText="1"/>
    </xf>
    <xf numFmtId="0" fontId="29" fillId="0" borderId="0" xfId="0" applyFont="1" applyFill="1" applyBorder="1" applyAlignment="1">
      <alignment horizontal="left" wrapText="1"/>
    </xf>
    <xf numFmtId="49" fontId="25" fillId="2" borderId="2" xfId="0" applyNumberFormat="1" applyFont="1" applyFill="1" applyBorder="1" applyAlignment="1" applyProtection="1">
      <alignment horizontal="left" vertical="top" wrapText="1"/>
      <protection locked="0"/>
    </xf>
    <xf numFmtId="0" fontId="15" fillId="3" borderId="37" xfId="0" applyFont="1" applyFill="1" applyBorder="1" applyAlignment="1">
      <alignment horizontal="center" wrapText="1"/>
    </xf>
    <xf numFmtId="0" fontId="15" fillId="3" borderId="38" xfId="0" applyFont="1" applyFill="1" applyBorder="1" applyAlignment="1">
      <alignment horizontal="center" wrapText="1"/>
    </xf>
    <xf numFmtId="0" fontId="15" fillId="3" borderId="39" xfId="0" applyFont="1" applyFill="1" applyBorder="1" applyAlignment="1">
      <alignment horizontal="center"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9" xfId="0" applyFont="1" applyFill="1" applyBorder="1" applyAlignment="1">
      <alignment horizontal="left" wrapText="1"/>
    </xf>
    <xf numFmtId="0" fontId="30" fillId="0" borderId="40" xfId="0" applyFont="1" applyFill="1" applyBorder="1" applyAlignment="1">
      <alignment horizontal="left" wrapText="1"/>
    </xf>
    <xf numFmtId="0" fontId="15" fillId="3" borderId="41" xfId="0" applyFont="1" applyFill="1" applyBorder="1" applyAlignment="1">
      <alignment horizontal="left" wrapText="1"/>
    </xf>
    <xf numFmtId="0" fontId="15" fillId="3" borderId="40" xfId="0" applyFont="1" applyFill="1" applyBorder="1" applyAlignment="1">
      <alignment horizontal="left" wrapText="1"/>
    </xf>
    <xf numFmtId="0" fontId="15" fillId="3" borderId="42" xfId="0" applyFont="1" applyFill="1" applyBorder="1" applyAlignment="1">
      <alignment horizontal="left" wrapText="1"/>
    </xf>
    <xf numFmtId="0" fontId="13" fillId="3" borderId="34" xfId="0" applyFont="1" applyFill="1" applyBorder="1" applyAlignment="1">
      <alignment horizontal="left"/>
    </xf>
    <xf numFmtId="0" fontId="13" fillId="3" borderId="35" xfId="0" applyFont="1" applyFill="1" applyBorder="1" applyAlignment="1">
      <alignment horizontal="left"/>
    </xf>
    <xf numFmtId="0" fontId="13" fillId="3" borderId="36" xfId="0" applyFont="1" applyFill="1" applyBorder="1" applyAlignment="1">
      <alignment horizontal="left"/>
    </xf>
    <xf numFmtId="0" fontId="0" fillId="3" borderId="43" xfId="0" applyNumberFormat="1" applyFill="1" applyBorder="1" applyAlignment="1">
      <alignment horizontal="center" wrapText="1"/>
    </xf>
    <xf numFmtId="0" fontId="0" fillId="3" borderId="44" xfId="0" applyNumberFormat="1" applyFill="1" applyBorder="1" applyAlignment="1">
      <alignment horizontal="center" wrapText="1"/>
    </xf>
    <xf numFmtId="0" fontId="0" fillId="3" borderId="28" xfId="0" applyNumberFormat="1" applyFill="1" applyBorder="1" applyAlignment="1">
      <alignment horizontal="center" wrapText="1"/>
    </xf>
    <xf numFmtId="165" fontId="13" fillId="3" borderId="41" xfId="0" applyNumberFormat="1" applyFont="1" applyFill="1" applyBorder="1" applyAlignment="1">
      <alignment horizontal="center"/>
    </xf>
    <xf numFmtId="165" fontId="13" fillId="3" borderId="45" xfId="0" applyNumberFormat="1" applyFont="1" applyFill="1" applyBorder="1" applyAlignment="1">
      <alignment horizontal="center"/>
    </xf>
    <xf numFmtId="49" fontId="0" fillId="3" borderId="43" xfId="0" applyNumberFormat="1" applyFill="1" applyBorder="1" applyAlignment="1">
      <alignment horizontal="center" wrapText="1"/>
    </xf>
    <xf numFmtId="49" fontId="0" fillId="3" borderId="44" xfId="0" applyNumberFormat="1" applyFill="1" applyBorder="1" applyAlignment="1">
      <alignment horizontal="center" wrapText="1"/>
    </xf>
    <xf numFmtId="49" fontId="0" fillId="3" borderId="28" xfId="0" applyNumberFormat="1" applyFill="1" applyBorder="1" applyAlignment="1">
      <alignment horizontal="center" wrapText="1"/>
    </xf>
    <xf numFmtId="165" fontId="13" fillId="3" borderId="7" xfId="0" applyNumberFormat="1" applyFont="1" applyFill="1" applyBorder="1" applyAlignment="1">
      <alignment horizontal="center"/>
    </xf>
    <xf numFmtId="165" fontId="13" fillId="3" borderId="27" xfId="0" applyNumberFormat="1" applyFont="1" applyFill="1" applyBorder="1" applyAlignment="1">
      <alignment horizontal="center"/>
    </xf>
    <xf numFmtId="0" fontId="13" fillId="5" borderId="46" xfId="0" applyFont="1" applyFill="1" applyBorder="1" applyAlignment="1">
      <alignment horizontal="center" vertical="center"/>
    </xf>
    <xf numFmtId="0" fontId="13" fillId="5" borderId="47" xfId="0" applyFont="1" applyFill="1" applyBorder="1" applyAlignment="1">
      <alignment horizontal="center" vertical="center"/>
    </xf>
    <xf numFmtId="0" fontId="13" fillId="5" borderId="48" xfId="0" applyFont="1" applyFill="1" applyBorder="1" applyAlignment="1">
      <alignment horizontal="center" vertical="center"/>
    </xf>
    <xf numFmtId="0" fontId="13" fillId="5" borderId="49" xfId="0" applyFont="1" applyFill="1" applyBorder="1" applyAlignment="1">
      <alignment horizontal="center" vertical="center"/>
    </xf>
    <xf numFmtId="0" fontId="13" fillId="5" borderId="50" xfId="0" applyFont="1" applyFill="1" applyBorder="1" applyAlignment="1">
      <alignment horizontal="center" vertical="center"/>
    </xf>
    <xf numFmtId="0" fontId="13" fillId="5" borderId="5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48" xfId="0" applyFont="1" applyFill="1" applyBorder="1" applyAlignment="1">
      <alignment horizontal="center" wrapText="1"/>
    </xf>
    <xf numFmtId="0" fontId="15" fillId="5" borderId="46" xfId="0" applyFont="1" applyFill="1" applyBorder="1" applyAlignment="1">
      <alignment horizontal="center" vertical="center"/>
    </xf>
    <xf numFmtId="0" fontId="15" fillId="5" borderId="47" xfId="0" applyFont="1" applyFill="1" applyBorder="1" applyAlignment="1">
      <alignment horizontal="center" vertical="center"/>
    </xf>
    <xf numFmtId="0" fontId="15" fillId="5" borderId="48" xfId="0" applyFont="1" applyFill="1" applyBorder="1" applyAlignment="1">
      <alignment horizontal="center" vertical="center"/>
    </xf>
    <xf numFmtId="0" fontId="15" fillId="5" borderId="49" xfId="0" applyFont="1" applyFill="1" applyBorder="1" applyAlignment="1">
      <alignment horizontal="center" vertical="center"/>
    </xf>
    <xf numFmtId="0" fontId="15" fillId="5" borderId="50" xfId="0" applyFont="1" applyFill="1" applyBorder="1" applyAlignment="1">
      <alignment horizontal="center" vertical="center"/>
    </xf>
    <xf numFmtId="0" fontId="15" fillId="5" borderId="51" xfId="0" applyFont="1" applyFill="1" applyBorder="1" applyAlignment="1">
      <alignment horizontal="center" vertical="center"/>
    </xf>
  </cellXfs>
  <cellStyles count="16">
    <cellStyle name="Normal" xfId="0"/>
    <cellStyle name="Percent" xfId="15"/>
    <cellStyle name="Currency" xfId="16"/>
    <cellStyle name="Currency [0]" xfId="17"/>
    <cellStyle name="Comma" xfId="18"/>
    <cellStyle name="Comma [0]" xfId="19"/>
    <cellStyle name="Comma 3" xfId="20"/>
    <cellStyle name="Milliers [0]" xfId="21"/>
    <cellStyle name="Milliers 2" xfId="22"/>
    <cellStyle name="Milliers 3 2" xfId="23"/>
    <cellStyle name="Milliers 4" xfId="24"/>
    <cellStyle name="Monétaire" xfId="25"/>
    <cellStyle name="Normal 10" xfId="26"/>
    <cellStyle name="Normal 14" xfId="27"/>
    <cellStyle name="Pourcentage" xfId="28"/>
    <cellStyle name="Pourcentage 2" xfId="29"/>
  </cellStyles>
  <dxfs count="2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799847602844"/>
  </sheetPr>
  <dimension ref="B2:E3"/>
  <sheetViews>
    <sheetView showGridLines="0" zoomScale="80" zoomScaleNormal="80" workbookViewId="0" topLeftCell="A1">
      <selection activeCell="B3" sqref="B3"/>
    </sheetView>
  </sheetViews>
  <sheetFormatPr defaultColWidth="9.421875" defaultRowHeight="15"/>
  <cols>
    <col min="2" max="2" width="133.421875" style="0" customWidth="1"/>
  </cols>
  <sheetData>
    <row r="2" spans="2:5" ht="36.75" customHeight="1" thickBot="1">
      <c r="B2" s="301" t="s">
        <v>588</v>
      </c>
      <c r="C2" s="301"/>
      <c r="D2" s="301"/>
      <c r="E2" s="301"/>
    </row>
    <row r="3" ht="361.5" customHeight="1" thickBot="1">
      <c r="B3" s="139" t="s">
        <v>589</v>
      </c>
    </row>
  </sheetData>
  <sheetProtection sheet="1" objects="1" scenarios="1"/>
  <mergeCells count="1">
    <mergeCell ref="B2:E2"/>
  </mergeCells>
  <printOptions/>
  <pageMargins left="0.787401575" right="0.787401575" top="0.984251969" bottom="0.984251969"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tabSelected="1" zoomScale="70" zoomScaleNormal="70" workbookViewId="0" topLeftCell="A1">
      <selection activeCell="K194" sqref="K194"/>
    </sheetView>
  </sheetViews>
  <sheetFormatPr defaultColWidth="9.421875" defaultRowHeight="15"/>
  <cols>
    <col min="1" max="1" width="4.421875" style="28" customWidth="1"/>
    <col min="2" max="2" width="30.57421875" style="28" customWidth="1"/>
    <col min="3" max="3" width="32.421875" style="28" customWidth="1"/>
    <col min="4" max="6" width="23.421875" style="28" customWidth="1"/>
    <col min="7" max="7" width="23.421875" style="255" customWidth="1"/>
    <col min="8" max="8" width="22.421875" style="28" customWidth="1"/>
    <col min="9" max="9" width="22.421875" style="289" customWidth="1"/>
    <col min="10" max="10" width="29.421875" style="130" customWidth="1"/>
    <col min="11" max="11" width="30.421875" style="266" customWidth="1"/>
    <col min="12" max="12" width="18.57421875" style="28" customWidth="1"/>
    <col min="13" max="13" width="9.421875" style="28" customWidth="1"/>
    <col min="14" max="14" width="17.57421875" style="28" customWidth="1"/>
    <col min="15" max="15" width="26.421875" style="28" customWidth="1"/>
    <col min="16" max="16" width="22.421875" style="28" customWidth="1"/>
    <col min="17" max="17" width="29.57421875" style="28" customWidth="1"/>
    <col min="18" max="18" width="23.421875" style="28" customWidth="1"/>
    <col min="19" max="19" width="18.421875" style="28" customWidth="1"/>
    <col min="20" max="20" width="17.421875" style="28" customWidth="1"/>
    <col min="21" max="21" width="25.421875" style="28" customWidth="1"/>
    <col min="22" max="16384" width="9.421875" style="28" customWidth="1"/>
  </cols>
  <sheetData>
    <row r="2" spans="2:11" ht="29.25" customHeight="1">
      <c r="B2" s="321" t="s">
        <v>520</v>
      </c>
      <c r="C2" s="321"/>
      <c r="D2" s="321"/>
      <c r="E2" s="321"/>
      <c r="F2" s="26"/>
      <c r="G2" s="242"/>
      <c r="H2" s="27"/>
      <c r="I2" s="287"/>
      <c r="J2" s="144"/>
      <c r="K2" s="265"/>
    </row>
    <row r="3" spans="2:10" ht="24" customHeight="1">
      <c r="B3" s="322" t="s">
        <v>366</v>
      </c>
      <c r="C3" s="322"/>
      <c r="D3" s="322"/>
      <c r="E3" s="322"/>
      <c r="F3" s="322"/>
      <c r="G3" s="322"/>
      <c r="H3" s="322"/>
      <c r="I3" s="288"/>
      <c r="J3" s="145"/>
    </row>
    <row r="4" spans="4:12" ht="6.75" customHeight="1">
      <c r="D4" s="31"/>
      <c r="E4" s="31"/>
      <c r="F4" s="31"/>
      <c r="G4" s="243"/>
      <c r="H4" s="30"/>
      <c r="K4" s="197"/>
      <c r="L4" s="29"/>
    </row>
    <row r="5" spans="2:12" ht="148.5" customHeight="1">
      <c r="B5" s="87" t="s">
        <v>367</v>
      </c>
      <c r="C5" s="175" t="s">
        <v>521</v>
      </c>
      <c r="D5" s="182" t="s">
        <v>625</v>
      </c>
      <c r="E5" s="182" t="s">
        <v>626</v>
      </c>
      <c r="F5" s="140" t="s">
        <v>522</v>
      </c>
      <c r="G5" s="244" t="s">
        <v>11</v>
      </c>
      <c r="H5" s="175" t="s">
        <v>523</v>
      </c>
      <c r="I5" s="290" t="s">
        <v>582</v>
      </c>
      <c r="J5" s="229" t="s">
        <v>590</v>
      </c>
      <c r="K5" s="87" t="s">
        <v>591</v>
      </c>
      <c r="L5" s="36"/>
    </row>
    <row r="6" spans="2:12" s="146" customFormat="1" ht="29.25" customHeight="1">
      <c r="B6" s="147" t="s">
        <v>368</v>
      </c>
      <c r="C6" s="316" t="s">
        <v>592</v>
      </c>
      <c r="D6" s="316"/>
      <c r="E6" s="316"/>
      <c r="F6" s="316"/>
      <c r="G6" s="316"/>
      <c r="H6" s="316"/>
      <c r="I6" s="317"/>
      <c r="J6" s="317"/>
      <c r="K6" s="316"/>
      <c r="L6" s="148"/>
    </row>
    <row r="7" spans="2:12" s="146" customFormat="1" ht="15.75">
      <c r="B7" s="147" t="s">
        <v>369</v>
      </c>
      <c r="C7" s="323" t="s">
        <v>593</v>
      </c>
      <c r="D7" s="323"/>
      <c r="E7" s="323"/>
      <c r="F7" s="323"/>
      <c r="G7" s="323"/>
      <c r="H7" s="323"/>
      <c r="I7" s="319"/>
      <c r="J7" s="319"/>
      <c r="K7" s="323"/>
      <c r="L7" s="149"/>
    </row>
    <row r="8" spans="2:12" s="155" customFormat="1" ht="15.75">
      <c r="B8" s="282" t="s">
        <v>370</v>
      </c>
      <c r="C8" s="212" t="s">
        <v>601</v>
      </c>
      <c r="D8" s="184">
        <v>25000</v>
      </c>
      <c r="E8" s="184"/>
      <c r="F8" s="154"/>
      <c r="G8" s="245">
        <f>SUM(D8:F8)</f>
        <v>25000</v>
      </c>
      <c r="H8" s="199">
        <v>1</v>
      </c>
      <c r="I8" s="283">
        <v>27352.62</v>
      </c>
      <c r="J8" s="283"/>
      <c r="K8" s="268" t="s">
        <v>630</v>
      </c>
      <c r="L8" s="284"/>
    </row>
    <row r="9" spans="2:12" s="146" customFormat="1" ht="78.75">
      <c r="B9" s="150" t="s">
        <v>371</v>
      </c>
      <c r="C9" s="211" t="s">
        <v>604</v>
      </c>
      <c r="D9" s="183"/>
      <c r="E9" s="183">
        <v>48788</v>
      </c>
      <c r="F9" s="153"/>
      <c r="G9" s="245">
        <f aca="true" t="shared" si="0" ref="G9:G15">SUM(D9:F9)</f>
        <v>48788</v>
      </c>
      <c r="H9" s="198">
        <v>1</v>
      </c>
      <c r="I9" s="283">
        <v>42272.71</v>
      </c>
      <c r="J9" s="230"/>
      <c r="K9" s="267" t="s">
        <v>631</v>
      </c>
      <c r="L9" s="152"/>
    </row>
    <row r="10" spans="2:12" s="155" customFormat="1" ht="78.75">
      <c r="B10" s="282" t="s">
        <v>372</v>
      </c>
      <c r="C10" s="212" t="s">
        <v>614</v>
      </c>
      <c r="D10" s="184">
        <v>20000</v>
      </c>
      <c r="E10" s="184"/>
      <c r="F10" s="154"/>
      <c r="G10" s="245">
        <f t="shared" si="0"/>
        <v>20000</v>
      </c>
      <c r="H10" s="199">
        <v>1</v>
      </c>
      <c r="I10" s="283">
        <v>22391.83</v>
      </c>
      <c r="J10" s="283"/>
      <c r="K10" s="268" t="s">
        <v>630</v>
      </c>
      <c r="L10" s="284"/>
    </row>
    <row r="11" spans="2:12" s="155" customFormat="1" ht="126">
      <c r="B11" s="282" t="s">
        <v>373</v>
      </c>
      <c r="C11" s="212" t="s">
        <v>605</v>
      </c>
      <c r="D11" s="184">
        <v>20000</v>
      </c>
      <c r="E11" s="184"/>
      <c r="F11" s="154"/>
      <c r="G11" s="245">
        <f t="shared" si="0"/>
        <v>20000</v>
      </c>
      <c r="H11" s="199">
        <v>1</v>
      </c>
      <c r="I11" s="283">
        <v>25218.22</v>
      </c>
      <c r="J11" s="283"/>
      <c r="K11" s="268" t="s">
        <v>630</v>
      </c>
      <c r="L11" s="284"/>
    </row>
    <row r="12" spans="2:12" s="155" customFormat="1" ht="31.5">
      <c r="B12" s="282" t="s">
        <v>374</v>
      </c>
      <c r="C12" s="212" t="s">
        <v>622</v>
      </c>
      <c r="D12" s="184">
        <v>13500</v>
      </c>
      <c r="E12" s="184"/>
      <c r="F12" s="154"/>
      <c r="G12" s="245">
        <f t="shared" si="0"/>
        <v>13500</v>
      </c>
      <c r="H12" s="199">
        <v>1</v>
      </c>
      <c r="I12" s="283">
        <v>17977.64</v>
      </c>
      <c r="J12" s="283"/>
      <c r="K12" s="268"/>
      <c r="L12" s="284"/>
    </row>
    <row r="13" spans="2:12" s="146" customFormat="1" ht="15.75">
      <c r="B13" s="150" t="s">
        <v>375</v>
      </c>
      <c r="C13" s="211"/>
      <c r="D13" s="183"/>
      <c r="E13" s="183"/>
      <c r="F13" s="151"/>
      <c r="G13" s="245">
        <f t="shared" si="0"/>
        <v>0</v>
      </c>
      <c r="H13" s="198"/>
      <c r="I13" s="283"/>
      <c r="J13" s="230"/>
      <c r="K13" s="267"/>
      <c r="L13" s="152"/>
    </row>
    <row r="14" spans="2:12" s="146" customFormat="1" ht="15.75">
      <c r="B14" s="150" t="s">
        <v>376</v>
      </c>
      <c r="C14" s="212"/>
      <c r="D14" s="184"/>
      <c r="E14" s="184"/>
      <c r="F14" s="154"/>
      <c r="G14" s="245">
        <f t="shared" si="0"/>
        <v>0</v>
      </c>
      <c r="H14" s="199"/>
      <c r="I14" s="283"/>
      <c r="J14" s="230"/>
      <c r="K14" s="268"/>
      <c r="L14" s="152"/>
    </row>
    <row r="15" spans="1:12" s="146" customFormat="1" ht="15.75">
      <c r="A15" s="155"/>
      <c r="B15" s="150" t="s">
        <v>377</v>
      </c>
      <c r="C15" s="212"/>
      <c r="D15" s="184"/>
      <c r="E15" s="184"/>
      <c r="F15" s="154"/>
      <c r="G15" s="245">
        <f t="shared" si="0"/>
        <v>0</v>
      </c>
      <c r="H15" s="199"/>
      <c r="I15" s="283"/>
      <c r="J15" s="230"/>
      <c r="K15" s="268"/>
      <c r="L15" s="156"/>
    </row>
    <row r="16" spans="1:12" s="146" customFormat="1" ht="15.75">
      <c r="A16" s="155"/>
      <c r="C16" s="213" t="s">
        <v>524</v>
      </c>
      <c r="D16" s="185">
        <f>SUM(D8:D15)</f>
        <v>78500</v>
      </c>
      <c r="E16" s="185">
        <f>SUM(E8:E15)</f>
        <v>48788</v>
      </c>
      <c r="F16" s="158">
        <f>SUM(F8:F15)</f>
        <v>0</v>
      </c>
      <c r="G16" s="246">
        <f>SUM(G8:G15)</f>
        <v>127288</v>
      </c>
      <c r="H16" s="176">
        <f>(H8*G8)+(H9*G9)+(H10*G10)+(H11*G11)+(H12*G12)+(H13*G13)+(H14*G14)+(H15*G15)</f>
        <v>127288</v>
      </c>
      <c r="I16" s="286">
        <f>SUM(I8:I15)</f>
        <v>135213.02000000002</v>
      </c>
      <c r="J16" s="231"/>
      <c r="K16" s="268"/>
      <c r="L16" s="159"/>
    </row>
    <row r="17" spans="1:12" s="146" customFormat="1" ht="16.5" customHeight="1">
      <c r="A17" s="155"/>
      <c r="B17" s="147" t="s">
        <v>378</v>
      </c>
      <c r="C17" s="320" t="s">
        <v>594</v>
      </c>
      <c r="D17" s="320"/>
      <c r="E17" s="320"/>
      <c r="F17" s="320"/>
      <c r="G17" s="320"/>
      <c r="H17" s="320"/>
      <c r="I17" s="319"/>
      <c r="J17" s="319"/>
      <c r="K17" s="320"/>
      <c r="L17" s="149"/>
    </row>
    <row r="18" spans="2:12" s="155" customFormat="1" ht="63">
      <c r="B18" s="282" t="s">
        <v>379</v>
      </c>
      <c r="C18" s="212" t="s">
        <v>620</v>
      </c>
      <c r="D18" s="184">
        <v>20000</v>
      </c>
      <c r="E18" s="184"/>
      <c r="F18" s="154"/>
      <c r="G18" s="245">
        <f>SUM(D18:F18)</f>
        <v>20000</v>
      </c>
      <c r="H18" s="199">
        <v>1</v>
      </c>
      <c r="I18" s="283">
        <v>29321.51</v>
      </c>
      <c r="J18" s="283"/>
      <c r="K18" s="268" t="s">
        <v>630</v>
      </c>
      <c r="L18" s="284"/>
    </row>
    <row r="19" spans="2:12" s="155" customFormat="1" ht="106.5" customHeight="1">
      <c r="B19" s="282" t="s">
        <v>380</v>
      </c>
      <c r="C19" s="212" t="s">
        <v>600</v>
      </c>
      <c r="D19" s="184">
        <v>20000</v>
      </c>
      <c r="E19" s="184"/>
      <c r="F19" s="154"/>
      <c r="G19" s="245">
        <f aca="true" t="shared" si="1" ref="G19:G25">SUM(D19:F19)</f>
        <v>20000</v>
      </c>
      <c r="H19" s="199">
        <v>1</v>
      </c>
      <c r="I19" s="283">
        <v>27596.33</v>
      </c>
      <c r="J19" s="283"/>
      <c r="K19" s="268" t="s">
        <v>630</v>
      </c>
      <c r="L19" s="284"/>
    </row>
    <row r="20" spans="2:12" s="155" customFormat="1" ht="110.25">
      <c r="B20" s="282" t="s">
        <v>381</v>
      </c>
      <c r="C20" s="212" t="s">
        <v>610</v>
      </c>
      <c r="D20" s="184">
        <v>30000</v>
      </c>
      <c r="E20" s="184">
        <v>10000</v>
      </c>
      <c r="F20" s="154"/>
      <c r="G20" s="245">
        <f t="shared" si="1"/>
        <v>40000</v>
      </c>
      <c r="H20" s="199">
        <v>1</v>
      </c>
      <c r="I20" s="283">
        <f>32216+11774.04</f>
        <v>43990.04</v>
      </c>
      <c r="J20" s="283"/>
      <c r="K20" s="268" t="s">
        <v>629</v>
      </c>
      <c r="L20" s="284"/>
    </row>
    <row r="21" spans="2:12" s="155" customFormat="1" ht="94.5">
      <c r="B21" s="282" t="s">
        <v>382</v>
      </c>
      <c r="C21" s="212" t="s">
        <v>609</v>
      </c>
      <c r="D21" s="184">
        <v>20000</v>
      </c>
      <c r="E21" s="184"/>
      <c r="F21" s="154"/>
      <c r="G21" s="245">
        <f t="shared" si="1"/>
        <v>20000</v>
      </c>
      <c r="H21" s="199">
        <v>1</v>
      </c>
      <c r="I21" s="283">
        <v>25344.74</v>
      </c>
      <c r="J21" s="283"/>
      <c r="K21" s="268" t="s">
        <v>630</v>
      </c>
      <c r="L21" s="284"/>
    </row>
    <row r="22" spans="2:12" s="155" customFormat="1" ht="95.25" thickBot="1">
      <c r="B22" s="282" t="s">
        <v>383</v>
      </c>
      <c r="C22" s="212" t="s">
        <v>611</v>
      </c>
      <c r="D22" s="285">
        <v>10000</v>
      </c>
      <c r="E22" s="285"/>
      <c r="F22" s="154"/>
      <c r="G22" s="245">
        <f t="shared" si="1"/>
        <v>10000</v>
      </c>
      <c r="H22" s="199">
        <v>1</v>
      </c>
      <c r="I22" s="283">
        <v>16190.01</v>
      </c>
      <c r="J22" s="283"/>
      <c r="K22" s="268" t="s">
        <v>630</v>
      </c>
      <c r="L22" s="284"/>
    </row>
    <row r="23" spans="1:12" s="146" customFormat="1" ht="63.75" thickBot="1">
      <c r="A23" s="155"/>
      <c r="B23" s="150" t="s">
        <v>384</v>
      </c>
      <c r="C23" s="160" t="s">
        <v>617</v>
      </c>
      <c r="D23" s="161"/>
      <c r="E23" s="210">
        <v>14450</v>
      </c>
      <c r="F23" s="162"/>
      <c r="G23" s="245">
        <f t="shared" si="1"/>
        <v>14450</v>
      </c>
      <c r="H23" s="198">
        <v>1</v>
      </c>
      <c r="I23" s="283">
        <v>18610.02</v>
      </c>
      <c r="J23" s="230"/>
      <c r="K23" s="267" t="s">
        <v>631</v>
      </c>
      <c r="L23" s="152"/>
    </row>
    <row r="24" spans="1:12" s="146" customFormat="1" ht="94.5">
      <c r="A24" s="155"/>
      <c r="B24" s="150" t="s">
        <v>385</v>
      </c>
      <c r="C24" s="212" t="s">
        <v>618</v>
      </c>
      <c r="D24" s="186"/>
      <c r="E24" s="186">
        <v>19685</v>
      </c>
      <c r="F24" s="154"/>
      <c r="G24" s="245">
        <f t="shared" si="1"/>
        <v>19685</v>
      </c>
      <c r="H24" s="198">
        <v>1</v>
      </c>
      <c r="I24" s="283">
        <v>34313.43</v>
      </c>
      <c r="J24" s="230"/>
      <c r="K24" s="268" t="s">
        <v>631</v>
      </c>
      <c r="L24" s="152"/>
    </row>
    <row r="25" spans="2:12" s="155" customFormat="1" ht="31.5">
      <c r="B25" s="282" t="s">
        <v>386</v>
      </c>
      <c r="C25" s="212" t="s">
        <v>623</v>
      </c>
      <c r="D25" s="184">
        <v>36000</v>
      </c>
      <c r="E25" s="184"/>
      <c r="F25" s="154"/>
      <c r="G25" s="245">
        <f t="shared" si="1"/>
        <v>36000</v>
      </c>
      <c r="H25" s="199">
        <v>1</v>
      </c>
      <c r="I25" s="283">
        <v>23631.26</v>
      </c>
      <c r="J25" s="283"/>
      <c r="K25" s="268" t="s">
        <v>630</v>
      </c>
      <c r="L25" s="284"/>
    </row>
    <row r="26" spans="1:12" s="146" customFormat="1" ht="15.75">
      <c r="A26" s="155"/>
      <c r="C26" s="213" t="s">
        <v>524</v>
      </c>
      <c r="D26" s="187">
        <f>SUM(D18:D25)</f>
        <v>136000</v>
      </c>
      <c r="E26" s="187">
        <f>SUM(E18:E25)</f>
        <v>44135</v>
      </c>
      <c r="F26" s="163">
        <f>SUM(F18:F25)</f>
        <v>0</v>
      </c>
      <c r="G26" s="247">
        <f>SUM(G18:G25)</f>
        <v>180135</v>
      </c>
      <c r="H26" s="176">
        <f>(H18*G18)+(H19*G19)+(H20*G20)+(H21*G21)+(H22*G22)+(H23*G23)+(H24*G24)+(H25*G25)</f>
        <v>180135</v>
      </c>
      <c r="I26" s="286">
        <f>SUM(I18:I25)</f>
        <v>218997.34</v>
      </c>
      <c r="J26" s="231"/>
      <c r="K26" s="268"/>
      <c r="L26" s="159"/>
    </row>
    <row r="27" spans="1:12" s="146" customFormat="1" ht="51" customHeight="1">
      <c r="A27" s="155"/>
      <c r="B27" s="147" t="s">
        <v>387</v>
      </c>
      <c r="C27" s="302"/>
      <c r="D27" s="302"/>
      <c r="E27" s="302"/>
      <c r="F27" s="302"/>
      <c r="G27" s="302"/>
      <c r="H27" s="302"/>
      <c r="I27" s="303"/>
      <c r="J27" s="303"/>
      <c r="K27" s="302"/>
      <c r="L27" s="149"/>
    </row>
    <row r="28" spans="1:12" s="146" customFormat="1" ht="15.75">
      <c r="A28" s="155"/>
      <c r="B28" s="150" t="s">
        <v>388</v>
      </c>
      <c r="C28" s="211"/>
      <c r="D28" s="183"/>
      <c r="E28" s="183"/>
      <c r="F28" s="151"/>
      <c r="G28" s="245">
        <f>SUM(D28:F28)</f>
        <v>0</v>
      </c>
      <c r="H28" s="198"/>
      <c r="I28" s="283"/>
      <c r="J28" s="230"/>
      <c r="K28" s="267"/>
      <c r="L28" s="152"/>
    </row>
    <row r="29" spans="1:12" s="146" customFormat="1" ht="15.75">
      <c r="A29" s="155"/>
      <c r="B29" s="150" t="s">
        <v>389</v>
      </c>
      <c r="C29" s="211"/>
      <c r="D29" s="183"/>
      <c r="E29" s="183"/>
      <c r="F29" s="151"/>
      <c r="G29" s="245">
        <f aca="true" t="shared" si="2" ref="G29:G35">SUM(D29:F29)</f>
        <v>0</v>
      </c>
      <c r="H29" s="198"/>
      <c r="I29" s="283"/>
      <c r="J29" s="230"/>
      <c r="K29" s="267"/>
      <c r="L29" s="152"/>
    </row>
    <row r="30" spans="1:12" s="146" customFormat="1" ht="15.75">
      <c r="A30" s="155"/>
      <c r="B30" s="150" t="s">
        <v>390</v>
      </c>
      <c r="C30" s="211"/>
      <c r="D30" s="183"/>
      <c r="E30" s="183"/>
      <c r="F30" s="151"/>
      <c r="G30" s="245">
        <f t="shared" si="2"/>
        <v>0</v>
      </c>
      <c r="H30" s="198"/>
      <c r="I30" s="283"/>
      <c r="J30" s="230"/>
      <c r="K30" s="267"/>
      <c r="L30" s="152"/>
    </row>
    <row r="31" spans="1:12" s="146" customFormat="1" ht="15.75">
      <c r="A31" s="155"/>
      <c r="B31" s="150" t="s">
        <v>391</v>
      </c>
      <c r="C31" s="211"/>
      <c r="D31" s="183"/>
      <c r="E31" s="183"/>
      <c r="F31" s="151"/>
      <c r="G31" s="245">
        <f t="shared" si="2"/>
        <v>0</v>
      </c>
      <c r="H31" s="198"/>
      <c r="I31" s="283"/>
      <c r="J31" s="230"/>
      <c r="K31" s="267"/>
      <c r="L31" s="152"/>
    </row>
    <row r="32" spans="2:12" s="155" customFormat="1" ht="15.75">
      <c r="B32" s="150" t="s">
        <v>392</v>
      </c>
      <c r="C32" s="211"/>
      <c r="D32" s="183"/>
      <c r="E32" s="183"/>
      <c r="F32" s="151"/>
      <c r="G32" s="245">
        <f t="shared" si="2"/>
        <v>0</v>
      </c>
      <c r="H32" s="198"/>
      <c r="I32" s="283"/>
      <c r="J32" s="230"/>
      <c r="K32" s="267"/>
      <c r="L32" s="152"/>
    </row>
    <row r="33" spans="2:12" s="155" customFormat="1" ht="15.75">
      <c r="B33" s="150" t="s">
        <v>393</v>
      </c>
      <c r="C33" s="211"/>
      <c r="D33" s="183"/>
      <c r="E33" s="183"/>
      <c r="F33" s="151"/>
      <c r="G33" s="245">
        <f t="shared" si="2"/>
        <v>0</v>
      </c>
      <c r="H33" s="198"/>
      <c r="I33" s="283"/>
      <c r="J33" s="230"/>
      <c r="K33" s="267"/>
      <c r="L33" s="152"/>
    </row>
    <row r="34" spans="1:12" s="155" customFormat="1" ht="15.75">
      <c r="A34" s="146"/>
      <c r="B34" s="150" t="s">
        <v>394</v>
      </c>
      <c r="C34" s="212"/>
      <c r="D34" s="184"/>
      <c r="E34" s="184"/>
      <c r="F34" s="154"/>
      <c r="G34" s="245">
        <f t="shared" si="2"/>
        <v>0</v>
      </c>
      <c r="H34" s="199"/>
      <c r="I34" s="283"/>
      <c r="J34" s="230"/>
      <c r="K34" s="268"/>
      <c r="L34" s="152"/>
    </row>
    <row r="35" spans="2:12" s="146" customFormat="1" ht="15.75">
      <c r="B35" s="150" t="s">
        <v>395</v>
      </c>
      <c r="C35" s="212"/>
      <c r="D35" s="184"/>
      <c r="E35" s="184"/>
      <c r="F35" s="154"/>
      <c r="G35" s="245">
        <f t="shared" si="2"/>
        <v>0</v>
      </c>
      <c r="H35" s="199"/>
      <c r="I35" s="283"/>
      <c r="J35" s="230"/>
      <c r="K35" s="268"/>
      <c r="L35" s="152"/>
    </row>
    <row r="36" spans="3:12" s="146" customFormat="1" ht="15.75">
      <c r="C36" s="213" t="s">
        <v>524</v>
      </c>
      <c r="D36" s="187">
        <f>SUM(D28:D35)</f>
        <v>0</v>
      </c>
      <c r="E36" s="187">
        <f>SUM(E28:E35)</f>
        <v>0</v>
      </c>
      <c r="F36" s="163">
        <f>SUM(F28:F35)</f>
        <v>0</v>
      </c>
      <c r="G36" s="247">
        <f>SUM(G28:G35)</f>
        <v>0</v>
      </c>
      <c r="H36" s="176">
        <f>(H28*G28)+(H29*G29)+(H30*G30)+(H31*G31)+(H32*G32)+(H33*G33)+(H34*G34)+(H35*G35)</f>
        <v>0</v>
      </c>
      <c r="I36" s="286">
        <f>SUM(I28:I35)</f>
        <v>0</v>
      </c>
      <c r="J36" s="231"/>
      <c r="K36" s="268"/>
      <c r="L36" s="159"/>
    </row>
    <row r="37" spans="2:12" s="146" customFormat="1" ht="51" customHeight="1">
      <c r="B37" s="147" t="s">
        <v>396</v>
      </c>
      <c r="C37" s="302"/>
      <c r="D37" s="302"/>
      <c r="E37" s="302"/>
      <c r="F37" s="302"/>
      <c r="G37" s="302"/>
      <c r="H37" s="302"/>
      <c r="I37" s="303"/>
      <c r="J37" s="303"/>
      <c r="K37" s="302"/>
      <c r="L37" s="149"/>
    </row>
    <row r="38" spans="2:12" s="146" customFormat="1" ht="15.75">
      <c r="B38" s="150" t="s">
        <v>397</v>
      </c>
      <c r="C38" s="211"/>
      <c r="D38" s="183"/>
      <c r="E38" s="183"/>
      <c r="F38" s="151"/>
      <c r="G38" s="245">
        <f>SUM(D38:F38)</f>
        <v>0</v>
      </c>
      <c r="H38" s="198"/>
      <c r="I38" s="283"/>
      <c r="J38" s="230"/>
      <c r="K38" s="267"/>
      <c r="L38" s="152"/>
    </row>
    <row r="39" spans="2:12" s="146" customFormat="1" ht="15.75">
      <c r="B39" s="150" t="s">
        <v>398</v>
      </c>
      <c r="C39" s="211"/>
      <c r="D39" s="183"/>
      <c r="E39" s="183"/>
      <c r="F39" s="151"/>
      <c r="G39" s="245">
        <f aca="true" t="shared" si="3" ref="G39:G45">SUM(D39:F39)</f>
        <v>0</v>
      </c>
      <c r="H39" s="198"/>
      <c r="I39" s="283"/>
      <c r="J39" s="230"/>
      <c r="K39" s="267"/>
      <c r="L39" s="152"/>
    </row>
    <row r="40" spans="2:12" s="146" customFormat="1" ht="15.75">
      <c r="B40" s="150" t="s">
        <v>399</v>
      </c>
      <c r="C40" s="211"/>
      <c r="D40" s="183"/>
      <c r="E40" s="183"/>
      <c r="F40" s="151"/>
      <c r="G40" s="245">
        <f t="shared" si="3"/>
        <v>0</v>
      </c>
      <c r="H40" s="198"/>
      <c r="I40" s="283"/>
      <c r="J40" s="230"/>
      <c r="K40" s="267"/>
      <c r="L40" s="152"/>
    </row>
    <row r="41" spans="2:12" s="146" customFormat="1" ht="15.75">
      <c r="B41" s="150" t="s">
        <v>400</v>
      </c>
      <c r="C41" s="211"/>
      <c r="D41" s="183"/>
      <c r="E41" s="183"/>
      <c r="F41" s="151"/>
      <c r="G41" s="245">
        <f t="shared" si="3"/>
        <v>0</v>
      </c>
      <c r="H41" s="198"/>
      <c r="I41" s="283"/>
      <c r="J41" s="230"/>
      <c r="K41" s="267"/>
      <c r="L41" s="152"/>
    </row>
    <row r="42" spans="2:12" s="146" customFormat="1" ht="15.75">
      <c r="B42" s="150" t="s">
        <v>401</v>
      </c>
      <c r="C42" s="211"/>
      <c r="D42" s="183"/>
      <c r="E42" s="183"/>
      <c r="F42" s="151"/>
      <c r="G42" s="245">
        <f t="shared" si="3"/>
        <v>0</v>
      </c>
      <c r="H42" s="198"/>
      <c r="I42" s="283"/>
      <c r="J42" s="230"/>
      <c r="K42" s="267"/>
      <c r="L42" s="152"/>
    </row>
    <row r="43" spans="1:12" s="146" customFormat="1" ht="15.75">
      <c r="A43" s="155"/>
      <c r="B43" s="150" t="s">
        <v>402</v>
      </c>
      <c r="C43" s="211"/>
      <c r="D43" s="183"/>
      <c r="E43" s="183"/>
      <c r="F43" s="151"/>
      <c r="G43" s="245">
        <f t="shared" si="3"/>
        <v>0</v>
      </c>
      <c r="H43" s="198"/>
      <c r="I43" s="283"/>
      <c r="J43" s="230"/>
      <c r="K43" s="267"/>
      <c r="L43" s="152"/>
    </row>
    <row r="44" spans="1:12" s="155" customFormat="1" ht="15.75">
      <c r="A44" s="146"/>
      <c r="B44" s="150" t="s">
        <v>403</v>
      </c>
      <c r="C44" s="212"/>
      <c r="D44" s="184"/>
      <c r="E44" s="184"/>
      <c r="F44" s="154"/>
      <c r="G44" s="245">
        <f t="shared" si="3"/>
        <v>0</v>
      </c>
      <c r="H44" s="199"/>
      <c r="I44" s="283"/>
      <c r="J44" s="230"/>
      <c r="K44" s="268"/>
      <c r="L44" s="152"/>
    </row>
    <row r="45" spans="2:12" s="146" customFormat="1" ht="15.75">
      <c r="B45" s="150" t="s">
        <v>404</v>
      </c>
      <c r="C45" s="212"/>
      <c r="D45" s="184"/>
      <c r="E45" s="184"/>
      <c r="F45" s="154"/>
      <c r="G45" s="245">
        <f t="shared" si="3"/>
        <v>0</v>
      </c>
      <c r="H45" s="199"/>
      <c r="I45" s="283"/>
      <c r="J45" s="230"/>
      <c r="K45" s="268"/>
      <c r="L45" s="152"/>
    </row>
    <row r="46" spans="3:12" s="146" customFormat="1" ht="15.75">
      <c r="C46" s="213" t="s">
        <v>524</v>
      </c>
      <c r="D46" s="185">
        <f>SUM(D38:D45)</f>
        <v>0</v>
      </c>
      <c r="E46" s="185">
        <f>SUM(E38:E45)</f>
        <v>0</v>
      </c>
      <c r="F46" s="158">
        <f>SUM(F38:F45)</f>
        <v>0</v>
      </c>
      <c r="G46" s="246">
        <f>SUM(G38:G45)</f>
        <v>0</v>
      </c>
      <c r="H46" s="176">
        <f>(H38*G38)+(H39*G39)+(H40*G40)+(H41*G41)+(H42*G42)+(H43*G43)+(H44*G44)+(H45*G45)</f>
        <v>0</v>
      </c>
      <c r="I46" s="286">
        <f>SUM(I38:I45)</f>
        <v>0</v>
      </c>
      <c r="J46" s="231"/>
      <c r="K46" s="268"/>
      <c r="L46" s="159"/>
    </row>
    <row r="47" spans="2:12" s="146" customFormat="1" ht="15.75">
      <c r="B47" s="164"/>
      <c r="C47" s="214"/>
      <c r="D47" s="177"/>
      <c r="E47" s="177"/>
      <c r="F47" s="165"/>
      <c r="G47" s="248"/>
      <c r="H47" s="177"/>
      <c r="I47" s="177"/>
      <c r="J47" s="232"/>
      <c r="K47" s="165"/>
      <c r="L47" s="166"/>
    </row>
    <row r="48" spans="2:12" s="146" customFormat="1" ht="26.25" customHeight="1">
      <c r="B48" s="157" t="s">
        <v>405</v>
      </c>
      <c r="C48" s="318" t="s">
        <v>595</v>
      </c>
      <c r="D48" s="318"/>
      <c r="E48" s="318"/>
      <c r="F48" s="318"/>
      <c r="G48" s="318"/>
      <c r="H48" s="318"/>
      <c r="I48" s="319"/>
      <c r="J48" s="319"/>
      <c r="K48" s="318"/>
      <c r="L48" s="148"/>
    </row>
    <row r="49" spans="2:12" s="146" customFormat="1" ht="15.75">
      <c r="B49" s="147" t="s">
        <v>406</v>
      </c>
      <c r="C49" s="320" t="s">
        <v>596</v>
      </c>
      <c r="D49" s="320"/>
      <c r="E49" s="320"/>
      <c r="F49" s="320"/>
      <c r="G49" s="320"/>
      <c r="H49" s="320"/>
      <c r="I49" s="319"/>
      <c r="J49" s="319"/>
      <c r="K49" s="320"/>
      <c r="L49" s="149"/>
    </row>
    <row r="50" spans="2:12" s="146" customFormat="1" ht="63">
      <c r="B50" s="150" t="s">
        <v>407</v>
      </c>
      <c r="C50" s="211" t="s">
        <v>619</v>
      </c>
      <c r="D50" s="183"/>
      <c r="E50" s="183">
        <v>70000</v>
      </c>
      <c r="F50" s="151"/>
      <c r="G50" s="245">
        <f>SUM(D50:F50)</f>
        <v>70000</v>
      </c>
      <c r="H50" s="198">
        <v>1</v>
      </c>
      <c r="I50" s="283">
        <v>68231.12</v>
      </c>
      <c r="J50" s="230"/>
      <c r="K50" s="267" t="s">
        <v>631</v>
      </c>
      <c r="L50" s="152"/>
    </row>
    <row r="51" spans="2:12" s="146" customFormat="1" ht="63">
      <c r="B51" s="150" t="s">
        <v>408</v>
      </c>
      <c r="C51" s="211" t="s">
        <v>615</v>
      </c>
      <c r="D51" s="183"/>
      <c r="E51" s="183">
        <v>70000</v>
      </c>
      <c r="F51" s="151"/>
      <c r="G51" s="245">
        <f aca="true" t="shared" si="4" ref="G51:G57">SUM(D51:F51)</f>
        <v>70000</v>
      </c>
      <c r="H51" s="198">
        <v>1</v>
      </c>
      <c r="I51" s="283">
        <v>45782.84</v>
      </c>
      <c r="J51" s="230"/>
      <c r="K51" s="267" t="s">
        <v>631</v>
      </c>
      <c r="L51" s="152"/>
    </row>
    <row r="52" spans="2:12" s="146" customFormat="1" ht="78.75">
      <c r="B52" s="150" t="s">
        <v>409</v>
      </c>
      <c r="C52" s="211" t="s">
        <v>606</v>
      </c>
      <c r="D52" s="183"/>
      <c r="E52" s="183">
        <v>70000</v>
      </c>
      <c r="F52" s="151"/>
      <c r="G52" s="245">
        <f t="shared" si="4"/>
        <v>70000</v>
      </c>
      <c r="H52" s="198">
        <v>1</v>
      </c>
      <c r="I52" s="283">
        <v>69103.3</v>
      </c>
      <c r="J52" s="230"/>
      <c r="K52" s="267" t="s">
        <v>631</v>
      </c>
      <c r="L52" s="152"/>
    </row>
    <row r="53" spans="2:12" s="155" customFormat="1" ht="63">
      <c r="B53" s="282" t="s">
        <v>410</v>
      </c>
      <c r="C53" s="212" t="s">
        <v>607</v>
      </c>
      <c r="D53" s="184">
        <v>20000</v>
      </c>
      <c r="E53" s="184"/>
      <c r="F53" s="154"/>
      <c r="G53" s="245">
        <f t="shared" si="4"/>
        <v>20000</v>
      </c>
      <c r="H53" s="199">
        <v>1</v>
      </c>
      <c r="I53" s="283">
        <v>22849</v>
      </c>
      <c r="J53" s="283"/>
      <c r="K53" s="268" t="s">
        <v>630</v>
      </c>
      <c r="L53" s="284"/>
    </row>
    <row r="54" spans="2:12" s="155" customFormat="1" ht="147" customHeight="1">
      <c r="B54" s="282" t="s">
        <v>411</v>
      </c>
      <c r="C54" s="212" t="s">
        <v>612</v>
      </c>
      <c r="D54" s="184">
        <v>35000</v>
      </c>
      <c r="E54" s="184"/>
      <c r="F54" s="154"/>
      <c r="G54" s="245">
        <f t="shared" si="4"/>
        <v>35000</v>
      </c>
      <c r="H54" s="199">
        <v>1</v>
      </c>
      <c r="I54" s="283">
        <v>38139.36</v>
      </c>
      <c r="J54" s="283"/>
      <c r="K54" s="268" t="s">
        <v>630</v>
      </c>
      <c r="L54" s="284"/>
    </row>
    <row r="55" spans="2:12" s="155" customFormat="1" ht="200.45" customHeight="1">
      <c r="B55" s="282" t="s">
        <v>412</v>
      </c>
      <c r="C55" s="212" t="s">
        <v>621</v>
      </c>
      <c r="D55" s="184">
        <v>25000</v>
      </c>
      <c r="E55" s="184"/>
      <c r="F55" s="154"/>
      <c r="G55" s="245">
        <f t="shared" si="4"/>
        <v>25000</v>
      </c>
      <c r="H55" s="199">
        <v>1</v>
      </c>
      <c r="I55" s="283">
        <v>26305.28</v>
      </c>
      <c r="J55" s="283"/>
      <c r="K55" s="268" t="s">
        <v>630</v>
      </c>
      <c r="L55" s="284"/>
    </row>
    <row r="56" spans="2:12" s="155" customFormat="1" ht="157.5">
      <c r="B56" s="282" t="s">
        <v>413</v>
      </c>
      <c r="C56" s="212" t="s">
        <v>613</v>
      </c>
      <c r="D56" s="184">
        <v>35000</v>
      </c>
      <c r="E56" s="184"/>
      <c r="F56" s="154"/>
      <c r="G56" s="245">
        <f t="shared" si="4"/>
        <v>35000</v>
      </c>
      <c r="H56" s="199">
        <v>1</v>
      </c>
      <c r="I56" s="283">
        <v>41530.86</v>
      </c>
      <c r="J56" s="283"/>
      <c r="K56" s="268" t="s">
        <v>630</v>
      </c>
      <c r="L56" s="284"/>
    </row>
    <row r="57" spans="2:12" s="155" customFormat="1" ht="31.5">
      <c r="B57" s="150" t="s">
        <v>414</v>
      </c>
      <c r="C57" s="212" t="s">
        <v>616</v>
      </c>
      <c r="D57" s="184"/>
      <c r="E57" s="184">
        <v>5776</v>
      </c>
      <c r="F57" s="154"/>
      <c r="G57" s="245">
        <f t="shared" si="4"/>
        <v>5776</v>
      </c>
      <c r="H57" s="199">
        <v>1</v>
      </c>
      <c r="I57" s="283">
        <v>16509.58</v>
      </c>
      <c r="J57" s="230"/>
      <c r="K57" s="268" t="s">
        <v>631</v>
      </c>
      <c r="L57" s="152"/>
    </row>
    <row r="58" spans="1:12" s="155" customFormat="1" ht="36" customHeight="1">
      <c r="A58" s="146"/>
      <c r="B58" s="146"/>
      <c r="C58" s="213" t="s">
        <v>524</v>
      </c>
      <c r="D58" s="185">
        <f>SUM(D50:D57)</f>
        <v>115000</v>
      </c>
      <c r="E58" s="185">
        <f>SUM(E50:E57)</f>
        <v>215776</v>
      </c>
      <c r="F58" s="158">
        <f>SUM(F50:F57)</f>
        <v>0</v>
      </c>
      <c r="G58" s="247">
        <f>SUM(G50:G57)</f>
        <v>330776</v>
      </c>
      <c r="H58" s="176">
        <f>(H50*G50)+(H51*G51)+(H52*G52)+(H53*G53)+(H54*G54)+(H55*G55)+(H56*G56)+(H57*G57)</f>
        <v>330776</v>
      </c>
      <c r="I58" s="286">
        <f>SUM(I50:I57)</f>
        <v>328451.34</v>
      </c>
      <c r="J58" s="231"/>
      <c r="K58" s="268"/>
      <c r="L58" s="159"/>
    </row>
    <row r="59" spans="2:12" s="146" customFormat="1" ht="30.6" customHeight="1">
      <c r="B59" s="147" t="s">
        <v>415</v>
      </c>
      <c r="C59" s="320" t="s">
        <v>597</v>
      </c>
      <c r="D59" s="320"/>
      <c r="E59" s="320"/>
      <c r="F59" s="320"/>
      <c r="G59" s="320"/>
      <c r="H59" s="320"/>
      <c r="I59" s="319"/>
      <c r="J59" s="319"/>
      <c r="K59" s="320"/>
      <c r="L59" s="149"/>
    </row>
    <row r="60" spans="2:12" s="155" customFormat="1" ht="97.7" customHeight="1">
      <c r="B60" s="282" t="s">
        <v>416</v>
      </c>
      <c r="C60" s="212" t="s">
        <v>598</v>
      </c>
      <c r="D60" s="184">
        <v>5000</v>
      </c>
      <c r="E60" s="184"/>
      <c r="F60" s="154"/>
      <c r="G60" s="245">
        <f>SUM(D60:F60)</f>
        <v>5000</v>
      </c>
      <c r="H60" s="199">
        <v>1</v>
      </c>
      <c r="I60" s="283">
        <f>4983.18+331.47</f>
        <v>5314.650000000001</v>
      </c>
      <c r="J60" s="283"/>
      <c r="K60" s="283" t="s">
        <v>630</v>
      </c>
      <c r="L60" s="284"/>
    </row>
    <row r="61" spans="2:12" s="155" customFormat="1" ht="98.45" customHeight="1">
      <c r="B61" s="282" t="s">
        <v>417</v>
      </c>
      <c r="C61" s="212" t="s">
        <v>599</v>
      </c>
      <c r="D61" s="184">
        <v>5000</v>
      </c>
      <c r="E61" s="184"/>
      <c r="F61" s="154"/>
      <c r="G61" s="245">
        <f aca="true" t="shared" si="5" ref="G61:G67">SUM(D61:F61)</f>
        <v>5000</v>
      </c>
      <c r="H61" s="199">
        <v>1</v>
      </c>
      <c r="I61" s="283">
        <v>6805</v>
      </c>
      <c r="J61" s="283"/>
      <c r="K61" s="283" t="s">
        <v>630</v>
      </c>
      <c r="L61" s="284"/>
    </row>
    <row r="62" spans="2:12" s="155" customFormat="1" ht="89.45" customHeight="1">
      <c r="B62" s="282" t="s">
        <v>418</v>
      </c>
      <c r="C62" s="212" t="s">
        <v>608</v>
      </c>
      <c r="D62" s="184">
        <v>20000</v>
      </c>
      <c r="E62" s="184"/>
      <c r="F62" s="154"/>
      <c r="G62" s="245">
        <f t="shared" si="5"/>
        <v>20000</v>
      </c>
      <c r="H62" s="199">
        <v>1</v>
      </c>
      <c r="I62" s="283">
        <v>21509</v>
      </c>
      <c r="J62" s="283"/>
      <c r="K62" s="283" t="s">
        <v>630</v>
      </c>
      <c r="L62" s="284"/>
    </row>
    <row r="63" spans="2:12" s="155" customFormat="1" ht="94.5">
      <c r="B63" s="282" t="s">
        <v>419</v>
      </c>
      <c r="C63" s="212" t="s">
        <v>627</v>
      </c>
      <c r="D63" s="184">
        <v>200000</v>
      </c>
      <c r="E63" s="184"/>
      <c r="F63" s="154"/>
      <c r="G63" s="245">
        <f t="shared" si="5"/>
        <v>200000</v>
      </c>
      <c r="H63" s="199">
        <v>1</v>
      </c>
      <c r="I63" s="283">
        <v>195001.72</v>
      </c>
      <c r="J63" s="283"/>
      <c r="K63" s="283" t="s">
        <v>630</v>
      </c>
      <c r="L63" s="284"/>
    </row>
    <row r="64" spans="2:12" s="155" customFormat="1" ht="31.5">
      <c r="B64" s="282" t="s">
        <v>420</v>
      </c>
      <c r="C64" s="212" t="s">
        <v>622</v>
      </c>
      <c r="D64" s="184">
        <v>13500</v>
      </c>
      <c r="E64" s="184"/>
      <c r="F64" s="154"/>
      <c r="G64" s="245">
        <f t="shared" si="5"/>
        <v>13500</v>
      </c>
      <c r="H64" s="199">
        <v>1</v>
      </c>
      <c r="I64" s="283">
        <v>14497.1</v>
      </c>
      <c r="J64" s="283"/>
      <c r="K64" s="283" t="s">
        <v>630</v>
      </c>
      <c r="L64" s="284"/>
    </row>
    <row r="65" spans="2:12" s="146" customFormat="1" ht="15.75">
      <c r="B65" s="150" t="s">
        <v>421</v>
      </c>
      <c r="C65" s="211"/>
      <c r="D65" s="183"/>
      <c r="E65" s="183"/>
      <c r="F65" s="151"/>
      <c r="G65" s="245">
        <f t="shared" si="5"/>
        <v>0</v>
      </c>
      <c r="H65" s="198"/>
      <c r="I65" s="283"/>
      <c r="J65" s="230"/>
      <c r="K65" s="267"/>
      <c r="L65" s="152"/>
    </row>
    <row r="66" spans="2:12" s="146" customFormat="1" ht="15.75">
      <c r="B66" s="150" t="s">
        <v>422</v>
      </c>
      <c r="C66" s="212"/>
      <c r="D66" s="184"/>
      <c r="E66" s="184"/>
      <c r="F66" s="154"/>
      <c r="G66" s="245">
        <f t="shared" si="5"/>
        <v>0</v>
      </c>
      <c r="H66" s="199"/>
      <c r="I66" s="283"/>
      <c r="J66" s="230"/>
      <c r="K66" s="268"/>
      <c r="L66" s="152"/>
    </row>
    <row r="67" spans="2:12" s="146" customFormat="1" ht="15.75">
      <c r="B67" s="150" t="s">
        <v>423</v>
      </c>
      <c r="C67" s="212"/>
      <c r="D67" s="184"/>
      <c r="E67" s="184"/>
      <c r="F67" s="154"/>
      <c r="G67" s="245">
        <f t="shared" si="5"/>
        <v>0</v>
      </c>
      <c r="H67" s="199"/>
      <c r="I67" s="283"/>
      <c r="J67" s="230"/>
      <c r="K67" s="268"/>
      <c r="L67" s="152"/>
    </row>
    <row r="68" spans="3:12" s="146" customFormat="1" ht="15.75">
      <c r="C68" s="213" t="s">
        <v>524</v>
      </c>
      <c r="D68" s="187">
        <f>SUM(D60:D67)</f>
        <v>243500</v>
      </c>
      <c r="E68" s="187">
        <f>SUM(E60:E67)</f>
        <v>0</v>
      </c>
      <c r="F68" s="163">
        <f>SUM(F60:F67)</f>
        <v>0</v>
      </c>
      <c r="G68" s="247">
        <f>SUM(G60:G67)</f>
        <v>243500</v>
      </c>
      <c r="H68" s="176">
        <f>(H60*G60)+(H61*G61)+(H62*G62)+(H63*G63)+(H64*G64)+(H65*G65)+(H66*G66)+(H67*G67)</f>
        <v>243500</v>
      </c>
      <c r="I68" s="286">
        <f>SUM(I60:I67)</f>
        <v>243127.47</v>
      </c>
      <c r="J68" s="231"/>
      <c r="K68" s="268"/>
      <c r="L68" s="159"/>
    </row>
    <row r="69" spans="2:12" s="146" customFormat="1" ht="51" customHeight="1">
      <c r="B69" s="147" t="s">
        <v>424</v>
      </c>
      <c r="C69" s="302"/>
      <c r="D69" s="302"/>
      <c r="E69" s="302"/>
      <c r="F69" s="302"/>
      <c r="G69" s="302"/>
      <c r="H69" s="302"/>
      <c r="I69" s="303"/>
      <c r="J69" s="303"/>
      <c r="K69" s="302"/>
      <c r="L69" s="149"/>
    </row>
    <row r="70" spans="2:12" s="146" customFormat="1" ht="15.75">
      <c r="B70" s="150" t="s">
        <v>425</v>
      </c>
      <c r="C70" s="211"/>
      <c r="D70" s="183"/>
      <c r="E70" s="183"/>
      <c r="F70" s="151"/>
      <c r="G70" s="245">
        <f>SUM(D70:F70)</f>
        <v>0</v>
      </c>
      <c r="H70" s="198"/>
      <c r="I70" s="283"/>
      <c r="J70" s="230"/>
      <c r="K70" s="267"/>
      <c r="L70" s="152"/>
    </row>
    <row r="71" spans="2:12" s="146" customFormat="1" ht="15.75">
      <c r="B71" s="150" t="s">
        <v>426</v>
      </c>
      <c r="C71" s="211"/>
      <c r="D71" s="183"/>
      <c r="E71" s="183"/>
      <c r="F71" s="151"/>
      <c r="G71" s="245">
        <f aca="true" t="shared" si="6" ref="G71:G77">SUM(D71:F71)</f>
        <v>0</v>
      </c>
      <c r="H71" s="198"/>
      <c r="I71" s="283"/>
      <c r="J71" s="230"/>
      <c r="K71" s="267"/>
      <c r="L71" s="152"/>
    </row>
    <row r="72" spans="2:12" s="146" customFormat="1" ht="15.75">
      <c r="B72" s="150" t="s">
        <v>427</v>
      </c>
      <c r="C72" s="211"/>
      <c r="D72" s="183"/>
      <c r="E72" s="183"/>
      <c r="F72" s="151"/>
      <c r="G72" s="245">
        <f t="shared" si="6"/>
        <v>0</v>
      </c>
      <c r="H72" s="198"/>
      <c r="I72" s="283"/>
      <c r="J72" s="230"/>
      <c r="K72" s="267"/>
      <c r="L72" s="152"/>
    </row>
    <row r="73" spans="1:12" s="146" customFormat="1" ht="15.75">
      <c r="A73" s="155"/>
      <c r="B73" s="150" t="s">
        <v>428</v>
      </c>
      <c r="C73" s="211"/>
      <c r="D73" s="183"/>
      <c r="E73" s="183"/>
      <c r="F73" s="151"/>
      <c r="G73" s="245">
        <f t="shared" si="6"/>
        <v>0</v>
      </c>
      <c r="H73" s="198"/>
      <c r="I73" s="283"/>
      <c r="J73" s="230"/>
      <c r="K73" s="267"/>
      <c r="L73" s="152"/>
    </row>
    <row r="74" spans="1:12" s="155" customFormat="1" ht="15.75">
      <c r="A74" s="146"/>
      <c r="B74" s="150" t="s">
        <v>429</v>
      </c>
      <c r="C74" s="211"/>
      <c r="D74" s="183"/>
      <c r="E74" s="183"/>
      <c r="F74" s="151"/>
      <c r="G74" s="245">
        <f t="shared" si="6"/>
        <v>0</v>
      </c>
      <c r="H74" s="198"/>
      <c r="I74" s="283"/>
      <c r="J74" s="230"/>
      <c r="K74" s="267"/>
      <c r="L74" s="152"/>
    </row>
    <row r="75" spans="2:12" s="146" customFormat="1" ht="15.75">
      <c r="B75" s="150" t="s">
        <v>430</v>
      </c>
      <c r="C75" s="211"/>
      <c r="D75" s="183"/>
      <c r="E75" s="183"/>
      <c r="F75" s="151"/>
      <c r="G75" s="245">
        <f t="shared" si="6"/>
        <v>0</v>
      </c>
      <c r="H75" s="198"/>
      <c r="I75" s="283"/>
      <c r="J75" s="230"/>
      <c r="K75" s="267"/>
      <c r="L75" s="152"/>
    </row>
    <row r="76" spans="2:12" s="146" customFormat="1" ht="15.75">
      <c r="B76" s="150" t="s">
        <v>431</v>
      </c>
      <c r="C76" s="212"/>
      <c r="D76" s="184"/>
      <c r="E76" s="184"/>
      <c r="F76" s="154"/>
      <c r="G76" s="245">
        <f t="shared" si="6"/>
        <v>0</v>
      </c>
      <c r="H76" s="199"/>
      <c r="I76" s="283"/>
      <c r="J76" s="230"/>
      <c r="K76" s="268"/>
      <c r="L76" s="152"/>
    </row>
    <row r="77" spans="2:12" s="146" customFormat="1" ht="15.75">
      <c r="B77" s="150" t="s">
        <v>432</v>
      </c>
      <c r="C77" s="212"/>
      <c r="D77" s="184"/>
      <c r="E77" s="184"/>
      <c r="F77" s="154"/>
      <c r="G77" s="245">
        <f t="shared" si="6"/>
        <v>0</v>
      </c>
      <c r="H77" s="199"/>
      <c r="I77" s="283"/>
      <c r="J77" s="230"/>
      <c r="K77" s="268"/>
      <c r="L77" s="152"/>
    </row>
    <row r="78" spans="3:12" s="146" customFormat="1" ht="15.75">
      <c r="C78" s="213" t="s">
        <v>524</v>
      </c>
      <c r="D78" s="187">
        <f>SUM(D70:D77)</f>
        <v>0</v>
      </c>
      <c r="E78" s="187">
        <f>SUM(E70:E77)</f>
        <v>0</v>
      </c>
      <c r="F78" s="163">
        <f>SUM(F70:F77)</f>
        <v>0</v>
      </c>
      <c r="G78" s="247">
        <f>SUM(G70:G77)</f>
        <v>0</v>
      </c>
      <c r="H78" s="176">
        <f>(H70*G70)+(H71*G71)+(H72*G72)+(H73*G73)+(H74*G74)+(H75*G75)+(H76*G76)+(H77*G77)</f>
        <v>0</v>
      </c>
      <c r="I78" s="286">
        <f>SUM(I70:I77)</f>
        <v>0</v>
      </c>
      <c r="J78" s="231"/>
      <c r="K78" s="268"/>
      <c r="L78" s="159"/>
    </row>
    <row r="79" spans="2:12" s="146" customFormat="1" ht="51" customHeight="1">
      <c r="B79" s="147" t="s">
        <v>433</v>
      </c>
      <c r="C79" s="302"/>
      <c r="D79" s="302"/>
      <c r="E79" s="302"/>
      <c r="F79" s="302"/>
      <c r="G79" s="302"/>
      <c r="H79" s="302"/>
      <c r="I79" s="303"/>
      <c r="J79" s="303"/>
      <c r="K79" s="302"/>
      <c r="L79" s="149"/>
    </row>
    <row r="80" spans="2:12" s="146" customFormat="1" ht="15.75">
      <c r="B80" s="150" t="s">
        <v>434</v>
      </c>
      <c r="C80" s="211"/>
      <c r="D80" s="183"/>
      <c r="E80" s="183"/>
      <c r="F80" s="151"/>
      <c r="G80" s="245">
        <f>SUM(D80:F80)</f>
        <v>0</v>
      </c>
      <c r="H80" s="198"/>
      <c r="I80" s="283"/>
      <c r="J80" s="230"/>
      <c r="K80" s="267"/>
      <c r="L80" s="152"/>
    </row>
    <row r="81" spans="2:12" s="146" customFormat="1" ht="15.75">
      <c r="B81" s="150" t="s">
        <v>435</v>
      </c>
      <c r="C81" s="211"/>
      <c r="D81" s="183"/>
      <c r="E81" s="183"/>
      <c r="F81" s="151"/>
      <c r="G81" s="245">
        <f aca="true" t="shared" si="7" ref="G81:G87">SUM(D81:F81)</f>
        <v>0</v>
      </c>
      <c r="H81" s="198"/>
      <c r="I81" s="283"/>
      <c r="J81" s="230"/>
      <c r="K81" s="267"/>
      <c r="L81" s="152"/>
    </row>
    <row r="82" spans="2:12" s="146" customFormat="1" ht="15.75">
      <c r="B82" s="150" t="s">
        <v>436</v>
      </c>
      <c r="C82" s="211"/>
      <c r="D82" s="183"/>
      <c r="E82" s="183"/>
      <c r="F82" s="151"/>
      <c r="G82" s="245">
        <f t="shared" si="7"/>
        <v>0</v>
      </c>
      <c r="H82" s="198"/>
      <c r="I82" s="283"/>
      <c r="J82" s="230"/>
      <c r="K82" s="267"/>
      <c r="L82" s="152"/>
    </row>
    <row r="83" spans="2:12" s="146" customFormat="1" ht="15.75">
      <c r="B83" s="150" t="s">
        <v>437</v>
      </c>
      <c r="C83" s="211"/>
      <c r="D83" s="183"/>
      <c r="E83" s="183"/>
      <c r="F83" s="151"/>
      <c r="G83" s="245">
        <f t="shared" si="7"/>
        <v>0</v>
      </c>
      <c r="H83" s="198"/>
      <c r="I83" s="283"/>
      <c r="J83" s="230"/>
      <c r="K83" s="267"/>
      <c r="L83" s="152"/>
    </row>
    <row r="84" spans="2:12" s="146" customFormat="1" ht="15.75">
      <c r="B84" s="150" t="s">
        <v>438</v>
      </c>
      <c r="C84" s="211"/>
      <c r="D84" s="183"/>
      <c r="E84" s="183"/>
      <c r="F84" s="151"/>
      <c r="G84" s="245">
        <f t="shared" si="7"/>
        <v>0</v>
      </c>
      <c r="H84" s="198"/>
      <c r="I84" s="283"/>
      <c r="J84" s="230"/>
      <c r="K84" s="267"/>
      <c r="L84" s="152"/>
    </row>
    <row r="85" spans="2:12" s="146" customFormat="1" ht="15.75">
      <c r="B85" s="150" t="s">
        <v>439</v>
      </c>
      <c r="C85" s="211"/>
      <c r="D85" s="183"/>
      <c r="E85" s="183"/>
      <c r="F85" s="151"/>
      <c r="G85" s="245">
        <f t="shared" si="7"/>
        <v>0</v>
      </c>
      <c r="H85" s="198"/>
      <c r="I85" s="283"/>
      <c r="J85" s="230"/>
      <c r="K85" s="267"/>
      <c r="L85" s="152"/>
    </row>
    <row r="86" spans="2:12" s="146" customFormat="1" ht="15.75">
      <c r="B86" s="150" t="s">
        <v>440</v>
      </c>
      <c r="C86" s="212"/>
      <c r="D86" s="184"/>
      <c r="E86" s="184"/>
      <c r="F86" s="154"/>
      <c r="G86" s="245">
        <f t="shared" si="7"/>
        <v>0</v>
      </c>
      <c r="H86" s="199"/>
      <c r="I86" s="283"/>
      <c r="J86" s="230"/>
      <c r="K86" s="268"/>
      <c r="L86" s="152"/>
    </row>
    <row r="87" spans="2:12" s="146" customFormat="1" ht="15.75">
      <c r="B87" s="150" t="s">
        <v>441</v>
      </c>
      <c r="C87" s="212"/>
      <c r="D87" s="184"/>
      <c r="E87" s="184"/>
      <c r="F87" s="154"/>
      <c r="G87" s="245">
        <f t="shared" si="7"/>
        <v>0</v>
      </c>
      <c r="H87" s="199"/>
      <c r="I87" s="283"/>
      <c r="J87" s="230"/>
      <c r="K87" s="268"/>
      <c r="L87" s="152"/>
    </row>
    <row r="88" spans="3:12" s="146" customFormat="1" ht="15.75">
      <c r="C88" s="213" t="s">
        <v>524</v>
      </c>
      <c r="D88" s="185">
        <f>SUM(D80:D87)</f>
        <v>0</v>
      </c>
      <c r="E88" s="185">
        <f>SUM(E80:E87)</f>
        <v>0</v>
      </c>
      <c r="F88" s="158">
        <f>SUM(F80:F87)</f>
        <v>0</v>
      </c>
      <c r="G88" s="246">
        <f>SUM(G80:G87)</f>
        <v>0</v>
      </c>
      <c r="H88" s="176">
        <f>(H80*G80)+(H81*G81)+(H82*G82)+(H83*G83)+(H84*G84)+(H85*G85)+(H86*G86)+(H87*G87)</f>
        <v>0</v>
      </c>
      <c r="I88" s="286">
        <f>SUM(I80:I87)</f>
        <v>0</v>
      </c>
      <c r="J88" s="231"/>
      <c r="K88" s="268"/>
      <c r="L88" s="159"/>
    </row>
    <row r="89" spans="2:12" s="146" customFormat="1" ht="15.75" customHeight="1">
      <c r="B89" s="167"/>
      <c r="C89" s="215"/>
      <c r="D89" s="178"/>
      <c r="E89" s="178"/>
      <c r="F89" s="168"/>
      <c r="G89" s="249"/>
      <c r="H89" s="178"/>
      <c r="I89" s="178"/>
      <c r="J89" s="233"/>
      <c r="K89" s="269"/>
      <c r="L89" s="169"/>
    </row>
    <row r="90" spans="2:12" s="146" customFormat="1" ht="51" customHeight="1">
      <c r="B90" s="157" t="s">
        <v>442</v>
      </c>
      <c r="C90" s="320"/>
      <c r="D90" s="320"/>
      <c r="E90" s="320"/>
      <c r="F90" s="320"/>
      <c r="G90" s="320"/>
      <c r="H90" s="320"/>
      <c r="I90" s="319"/>
      <c r="J90" s="319"/>
      <c r="K90" s="320"/>
      <c r="L90" s="148"/>
    </row>
    <row r="91" spans="2:12" s="146" customFormat="1" ht="51" customHeight="1">
      <c r="B91" s="147" t="s">
        <v>443</v>
      </c>
      <c r="C91" s="302"/>
      <c r="D91" s="302"/>
      <c r="E91" s="302"/>
      <c r="F91" s="302"/>
      <c r="G91" s="302"/>
      <c r="H91" s="302"/>
      <c r="I91" s="303"/>
      <c r="J91" s="303"/>
      <c r="K91" s="302"/>
      <c r="L91" s="149"/>
    </row>
    <row r="92" spans="2:12" s="146" customFormat="1" ht="15.75">
      <c r="B92" s="150" t="s">
        <v>444</v>
      </c>
      <c r="C92" s="211"/>
      <c r="D92" s="183"/>
      <c r="E92" s="183"/>
      <c r="F92" s="151"/>
      <c r="G92" s="245">
        <f>SUM(D92:F92)</f>
        <v>0</v>
      </c>
      <c r="H92" s="198"/>
      <c r="I92" s="283"/>
      <c r="J92" s="230"/>
      <c r="K92" s="267"/>
      <c r="L92" s="152"/>
    </row>
    <row r="93" spans="2:12" s="146" customFormat="1" ht="15.75">
      <c r="B93" s="150" t="s">
        <v>445</v>
      </c>
      <c r="C93" s="211"/>
      <c r="D93" s="183"/>
      <c r="E93" s="183"/>
      <c r="F93" s="151"/>
      <c r="G93" s="245">
        <f aca="true" t="shared" si="8" ref="G93:G99">SUM(D93:F93)</f>
        <v>0</v>
      </c>
      <c r="H93" s="198"/>
      <c r="I93" s="283"/>
      <c r="J93" s="230"/>
      <c r="K93" s="267"/>
      <c r="L93" s="152"/>
    </row>
    <row r="94" spans="2:12" s="146" customFormat="1" ht="15.75">
      <c r="B94" s="150" t="s">
        <v>446</v>
      </c>
      <c r="C94" s="211"/>
      <c r="D94" s="183"/>
      <c r="E94" s="183"/>
      <c r="F94" s="151"/>
      <c r="G94" s="245">
        <f t="shared" si="8"/>
        <v>0</v>
      </c>
      <c r="H94" s="198"/>
      <c r="I94" s="283"/>
      <c r="J94" s="230"/>
      <c r="K94" s="267"/>
      <c r="L94" s="152"/>
    </row>
    <row r="95" spans="2:12" s="146" customFormat="1" ht="15.75">
      <c r="B95" s="150" t="s">
        <v>447</v>
      </c>
      <c r="C95" s="211"/>
      <c r="D95" s="183"/>
      <c r="E95" s="183"/>
      <c r="F95" s="151"/>
      <c r="G95" s="245">
        <f t="shared" si="8"/>
        <v>0</v>
      </c>
      <c r="H95" s="198"/>
      <c r="I95" s="283"/>
      <c r="J95" s="230"/>
      <c r="K95" s="267"/>
      <c r="L95" s="152"/>
    </row>
    <row r="96" spans="2:12" s="146" customFormat="1" ht="15.75">
      <c r="B96" s="150" t="s">
        <v>448</v>
      </c>
      <c r="C96" s="211"/>
      <c r="D96" s="183"/>
      <c r="E96" s="183"/>
      <c r="F96" s="151"/>
      <c r="G96" s="245">
        <f t="shared" si="8"/>
        <v>0</v>
      </c>
      <c r="H96" s="198"/>
      <c r="I96" s="283"/>
      <c r="J96" s="230"/>
      <c r="K96" s="267"/>
      <c r="L96" s="152"/>
    </row>
    <row r="97" spans="2:12" s="146" customFormat="1" ht="15.75">
      <c r="B97" s="150" t="s">
        <v>449</v>
      </c>
      <c r="C97" s="211"/>
      <c r="D97" s="183"/>
      <c r="E97" s="183"/>
      <c r="F97" s="151"/>
      <c r="G97" s="245">
        <f t="shared" si="8"/>
        <v>0</v>
      </c>
      <c r="H97" s="198"/>
      <c r="I97" s="283"/>
      <c r="J97" s="230"/>
      <c r="K97" s="267"/>
      <c r="L97" s="152"/>
    </row>
    <row r="98" spans="2:12" s="146" customFormat="1" ht="15.75">
      <c r="B98" s="150" t="s">
        <v>450</v>
      </c>
      <c r="C98" s="212"/>
      <c r="D98" s="184"/>
      <c r="E98" s="184"/>
      <c r="F98" s="154"/>
      <c r="G98" s="245">
        <f t="shared" si="8"/>
        <v>0</v>
      </c>
      <c r="H98" s="199"/>
      <c r="I98" s="283"/>
      <c r="J98" s="230"/>
      <c r="K98" s="268"/>
      <c r="L98" s="152"/>
    </row>
    <row r="99" spans="2:12" s="146" customFormat="1" ht="15.75">
      <c r="B99" s="150" t="s">
        <v>451</v>
      </c>
      <c r="C99" s="212"/>
      <c r="D99" s="184"/>
      <c r="E99" s="184"/>
      <c r="F99" s="154"/>
      <c r="G99" s="245">
        <f t="shared" si="8"/>
        <v>0</v>
      </c>
      <c r="H99" s="199"/>
      <c r="I99" s="283"/>
      <c r="J99" s="230"/>
      <c r="K99" s="268"/>
      <c r="L99" s="152"/>
    </row>
    <row r="100" spans="3:12" s="146" customFormat="1" ht="15.75">
      <c r="C100" s="213" t="s">
        <v>524</v>
      </c>
      <c r="D100" s="185">
        <f>SUM(D92:D99)</f>
        <v>0</v>
      </c>
      <c r="E100" s="185">
        <f>SUM(E92:E99)</f>
        <v>0</v>
      </c>
      <c r="F100" s="158">
        <f>SUM(F92:F99)</f>
        <v>0</v>
      </c>
      <c r="G100" s="247">
        <f>SUM(G92:G99)</f>
        <v>0</v>
      </c>
      <c r="H100" s="176">
        <f>(H92*G92)+(H93*G93)+(H94*G94)+(H95*G95)+(H96*G96)+(H97*G97)+(H98*G98)+(H99*G99)</f>
        <v>0</v>
      </c>
      <c r="I100" s="286">
        <f>SUM(I92:I99)</f>
        <v>0</v>
      </c>
      <c r="J100" s="231"/>
      <c r="K100" s="268"/>
      <c r="L100" s="159"/>
    </row>
    <row r="101" spans="2:12" s="146" customFormat="1" ht="51" customHeight="1">
      <c r="B101" s="147" t="s">
        <v>452</v>
      </c>
      <c r="C101" s="302"/>
      <c r="D101" s="302"/>
      <c r="E101" s="302"/>
      <c r="F101" s="302"/>
      <c r="G101" s="302"/>
      <c r="H101" s="302"/>
      <c r="I101" s="303"/>
      <c r="J101" s="303"/>
      <c r="K101" s="302"/>
      <c r="L101" s="149"/>
    </row>
    <row r="102" spans="2:12" s="146" customFormat="1" ht="15.75">
      <c r="B102" s="150" t="s">
        <v>453</v>
      </c>
      <c r="C102" s="211"/>
      <c r="D102" s="183"/>
      <c r="E102" s="183"/>
      <c r="F102" s="151"/>
      <c r="G102" s="245">
        <f>SUM(D102:F102)</f>
        <v>0</v>
      </c>
      <c r="H102" s="198"/>
      <c r="I102" s="283"/>
      <c r="J102" s="230"/>
      <c r="K102" s="267"/>
      <c r="L102" s="152"/>
    </row>
    <row r="103" spans="2:12" s="146" customFormat="1" ht="15.75">
      <c r="B103" s="150" t="s">
        <v>454</v>
      </c>
      <c r="C103" s="211"/>
      <c r="D103" s="183"/>
      <c r="E103" s="183"/>
      <c r="F103" s="151"/>
      <c r="G103" s="245">
        <f aca="true" t="shared" si="9" ref="G103:G109">SUM(D103:F103)</f>
        <v>0</v>
      </c>
      <c r="H103" s="198"/>
      <c r="I103" s="283"/>
      <c r="J103" s="230"/>
      <c r="K103" s="267"/>
      <c r="L103" s="152"/>
    </row>
    <row r="104" spans="2:12" s="146" customFormat="1" ht="15.75">
      <c r="B104" s="150" t="s">
        <v>455</v>
      </c>
      <c r="C104" s="211"/>
      <c r="D104" s="183"/>
      <c r="E104" s="183"/>
      <c r="F104" s="151"/>
      <c r="G104" s="245">
        <f t="shared" si="9"/>
        <v>0</v>
      </c>
      <c r="H104" s="198"/>
      <c r="I104" s="283"/>
      <c r="J104" s="230"/>
      <c r="K104" s="267"/>
      <c r="L104" s="152"/>
    </row>
    <row r="105" spans="2:12" s="146" customFormat="1" ht="15.75">
      <c r="B105" s="150" t="s">
        <v>456</v>
      </c>
      <c r="C105" s="211"/>
      <c r="D105" s="183"/>
      <c r="E105" s="183"/>
      <c r="F105" s="151"/>
      <c r="G105" s="245">
        <f t="shared" si="9"/>
        <v>0</v>
      </c>
      <c r="H105" s="198"/>
      <c r="I105" s="283"/>
      <c r="J105" s="230"/>
      <c r="K105" s="267"/>
      <c r="L105" s="152"/>
    </row>
    <row r="106" spans="2:12" s="146" customFormat="1" ht="15.75">
      <c r="B106" s="150" t="s">
        <v>457</v>
      </c>
      <c r="C106" s="211"/>
      <c r="D106" s="183"/>
      <c r="E106" s="183"/>
      <c r="F106" s="151"/>
      <c r="G106" s="245">
        <f t="shared" si="9"/>
        <v>0</v>
      </c>
      <c r="H106" s="198"/>
      <c r="I106" s="283"/>
      <c r="J106" s="230"/>
      <c r="K106" s="267"/>
      <c r="L106" s="152"/>
    </row>
    <row r="107" spans="2:12" s="146" customFormat="1" ht="15.75">
      <c r="B107" s="150" t="s">
        <v>458</v>
      </c>
      <c r="C107" s="211"/>
      <c r="D107" s="183"/>
      <c r="E107" s="183"/>
      <c r="F107" s="151"/>
      <c r="G107" s="245">
        <f t="shared" si="9"/>
        <v>0</v>
      </c>
      <c r="H107" s="198"/>
      <c r="I107" s="283"/>
      <c r="J107" s="230"/>
      <c r="K107" s="267"/>
      <c r="L107" s="152"/>
    </row>
    <row r="108" spans="2:12" s="146" customFormat="1" ht="15.75">
      <c r="B108" s="150" t="s">
        <v>459</v>
      </c>
      <c r="C108" s="212"/>
      <c r="D108" s="184"/>
      <c r="E108" s="184"/>
      <c r="F108" s="154"/>
      <c r="G108" s="245">
        <f t="shared" si="9"/>
        <v>0</v>
      </c>
      <c r="H108" s="199"/>
      <c r="I108" s="283"/>
      <c r="J108" s="230"/>
      <c r="K108" s="268"/>
      <c r="L108" s="152"/>
    </row>
    <row r="109" spans="2:12" s="146" customFormat="1" ht="15.75">
      <c r="B109" s="150" t="s">
        <v>460</v>
      </c>
      <c r="C109" s="212"/>
      <c r="D109" s="184"/>
      <c r="E109" s="184"/>
      <c r="F109" s="154"/>
      <c r="G109" s="245">
        <f t="shared" si="9"/>
        <v>0</v>
      </c>
      <c r="H109" s="199"/>
      <c r="I109" s="283"/>
      <c r="J109" s="230"/>
      <c r="K109" s="268"/>
      <c r="L109" s="152"/>
    </row>
    <row r="110" spans="3:12" s="146" customFormat="1" ht="15.75">
      <c r="C110" s="213" t="s">
        <v>524</v>
      </c>
      <c r="D110" s="187">
        <f>SUM(D102:D109)</f>
        <v>0</v>
      </c>
      <c r="E110" s="187">
        <f>SUM(E102:E109)</f>
        <v>0</v>
      </c>
      <c r="F110" s="163">
        <f>SUM(F102:F109)</f>
        <v>0</v>
      </c>
      <c r="G110" s="247">
        <f>SUM(G102:G109)</f>
        <v>0</v>
      </c>
      <c r="H110" s="176">
        <f>(H102*G102)+(H103*G103)+(H104*G104)+(H105*G105)+(H106*G106)+(H107*G107)+(H108*G108)+(H109*G109)</f>
        <v>0</v>
      </c>
      <c r="I110" s="286">
        <f>SUM(I102:I109)</f>
        <v>0</v>
      </c>
      <c r="J110" s="231"/>
      <c r="K110" s="268"/>
      <c r="L110" s="159"/>
    </row>
    <row r="111" spans="2:12" s="146" customFormat="1" ht="51" customHeight="1">
      <c r="B111" s="170" t="s">
        <v>461</v>
      </c>
      <c r="C111" s="302"/>
      <c r="D111" s="302"/>
      <c r="E111" s="302"/>
      <c r="F111" s="302"/>
      <c r="G111" s="302"/>
      <c r="H111" s="302"/>
      <c r="I111" s="303"/>
      <c r="J111" s="303"/>
      <c r="K111" s="302"/>
      <c r="L111" s="149"/>
    </row>
    <row r="112" spans="2:12" s="146" customFormat="1" ht="15.75">
      <c r="B112" s="150" t="s">
        <v>462</v>
      </c>
      <c r="C112" s="211"/>
      <c r="D112" s="183"/>
      <c r="E112" s="183"/>
      <c r="F112" s="151"/>
      <c r="G112" s="245">
        <f>SUM(D112:F112)</f>
        <v>0</v>
      </c>
      <c r="H112" s="198"/>
      <c r="I112" s="283"/>
      <c r="J112" s="230"/>
      <c r="K112" s="267"/>
      <c r="L112" s="152"/>
    </row>
    <row r="113" spans="2:12" s="146" customFormat="1" ht="15.75">
      <c r="B113" s="150" t="s">
        <v>463</v>
      </c>
      <c r="C113" s="211"/>
      <c r="D113" s="183"/>
      <c r="E113" s="183"/>
      <c r="F113" s="151"/>
      <c r="G113" s="245">
        <f aca="true" t="shared" si="10" ref="G113:G119">SUM(D113:F113)</f>
        <v>0</v>
      </c>
      <c r="H113" s="198"/>
      <c r="I113" s="283"/>
      <c r="J113" s="230"/>
      <c r="K113" s="267"/>
      <c r="L113" s="152"/>
    </row>
    <row r="114" spans="2:12" s="146" customFormat="1" ht="15.75">
      <c r="B114" s="150" t="s">
        <v>464</v>
      </c>
      <c r="C114" s="211"/>
      <c r="D114" s="183"/>
      <c r="E114" s="183"/>
      <c r="F114" s="151"/>
      <c r="G114" s="245">
        <f t="shared" si="10"/>
        <v>0</v>
      </c>
      <c r="H114" s="198"/>
      <c r="I114" s="283"/>
      <c r="J114" s="230"/>
      <c r="K114" s="267"/>
      <c r="L114" s="152"/>
    </row>
    <row r="115" spans="2:12" s="146" customFormat="1" ht="15.75">
      <c r="B115" s="150" t="s">
        <v>465</v>
      </c>
      <c r="C115" s="211"/>
      <c r="D115" s="183"/>
      <c r="E115" s="183"/>
      <c r="F115" s="151"/>
      <c r="G115" s="245">
        <f t="shared" si="10"/>
        <v>0</v>
      </c>
      <c r="H115" s="198"/>
      <c r="I115" s="283"/>
      <c r="J115" s="230"/>
      <c r="K115" s="267"/>
      <c r="L115" s="152"/>
    </row>
    <row r="116" spans="2:12" s="146" customFormat="1" ht="15.75">
      <c r="B116" s="150" t="s">
        <v>466</v>
      </c>
      <c r="C116" s="211"/>
      <c r="D116" s="183"/>
      <c r="E116" s="183"/>
      <c r="F116" s="151"/>
      <c r="G116" s="245">
        <f t="shared" si="10"/>
        <v>0</v>
      </c>
      <c r="H116" s="198"/>
      <c r="I116" s="283"/>
      <c r="J116" s="230"/>
      <c r="K116" s="267"/>
      <c r="L116" s="152"/>
    </row>
    <row r="117" spans="2:12" s="146" customFormat="1" ht="15.75">
      <c r="B117" s="150" t="s">
        <v>467</v>
      </c>
      <c r="C117" s="211"/>
      <c r="D117" s="183"/>
      <c r="E117" s="183"/>
      <c r="F117" s="151"/>
      <c r="G117" s="245">
        <f t="shared" si="10"/>
        <v>0</v>
      </c>
      <c r="H117" s="198"/>
      <c r="I117" s="283"/>
      <c r="J117" s="230"/>
      <c r="K117" s="267"/>
      <c r="L117" s="152"/>
    </row>
    <row r="118" spans="2:12" s="146" customFormat="1" ht="15.75">
      <c r="B118" s="150" t="s">
        <v>468</v>
      </c>
      <c r="C118" s="212"/>
      <c r="D118" s="184"/>
      <c r="E118" s="184"/>
      <c r="F118" s="154"/>
      <c r="G118" s="245">
        <f t="shared" si="10"/>
        <v>0</v>
      </c>
      <c r="H118" s="199"/>
      <c r="I118" s="283"/>
      <c r="J118" s="230"/>
      <c r="K118" s="268"/>
      <c r="L118" s="152"/>
    </row>
    <row r="119" spans="2:12" s="146" customFormat="1" ht="15.75">
      <c r="B119" s="150" t="s">
        <v>469</v>
      </c>
      <c r="C119" s="212"/>
      <c r="D119" s="184"/>
      <c r="E119" s="184"/>
      <c r="F119" s="154"/>
      <c r="G119" s="245">
        <f t="shared" si="10"/>
        <v>0</v>
      </c>
      <c r="H119" s="199"/>
      <c r="I119" s="283"/>
      <c r="J119" s="230"/>
      <c r="K119" s="268"/>
      <c r="L119" s="152"/>
    </row>
    <row r="120" spans="3:12" s="146" customFormat="1" ht="15.75">
      <c r="C120" s="213" t="s">
        <v>524</v>
      </c>
      <c r="D120" s="187">
        <f>SUM(D112:D119)</f>
        <v>0</v>
      </c>
      <c r="E120" s="187">
        <f>SUM(E112:E119)</f>
        <v>0</v>
      </c>
      <c r="F120" s="163">
        <f>SUM(F112:F119)</f>
        <v>0</v>
      </c>
      <c r="G120" s="247">
        <f>SUM(G112:G119)</f>
        <v>0</v>
      </c>
      <c r="H120" s="176">
        <f>(H112*G112)+(H113*G113)+(H114*G114)+(H115*G115)+(H116*G116)+(H117*G117)+(H118*G118)+(H119*G119)</f>
        <v>0</v>
      </c>
      <c r="I120" s="286">
        <f>SUM(I112:I119)</f>
        <v>0</v>
      </c>
      <c r="J120" s="231"/>
      <c r="K120" s="268"/>
      <c r="L120" s="159"/>
    </row>
    <row r="121" spans="2:12" s="146" customFormat="1" ht="51" customHeight="1">
      <c r="B121" s="170" t="s">
        <v>470</v>
      </c>
      <c r="C121" s="302"/>
      <c r="D121" s="302"/>
      <c r="E121" s="302"/>
      <c r="F121" s="302"/>
      <c r="G121" s="302"/>
      <c r="H121" s="302"/>
      <c r="I121" s="303"/>
      <c r="J121" s="303"/>
      <c r="K121" s="302"/>
      <c r="L121" s="149"/>
    </row>
    <row r="122" spans="2:12" s="146" customFormat="1" ht="15.75">
      <c r="B122" s="150" t="s">
        <v>471</v>
      </c>
      <c r="C122" s="211"/>
      <c r="D122" s="183"/>
      <c r="E122" s="183"/>
      <c r="F122" s="151"/>
      <c r="G122" s="245">
        <f>SUM(D122:F122)</f>
        <v>0</v>
      </c>
      <c r="H122" s="198"/>
      <c r="I122" s="283"/>
      <c r="J122" s="230"/>
      <c r="K122" s="267"/>
      <c r="L122" s="152"/>
    </row>
    <row r="123" spans="2:12" s="146" customFormat="1" ht="15.75">
      <c r="B123" s="150" t="s">
        <v>472</v>
      </c>
      <c r="C123" s="211"/>
      <c r="D123" s="183"/>
      <c r="E123" s="183"/>
      <c r="F123" s="151"/>
      <c r="G123" s="245">
        <f aca="true" t="shared" si="11" ref="G123:G129">SUM(D123:F123)</f>
        <v>0</v>
      </c>
      <c r="H123" s="198"/>
      <c r="I123" s="283"/>
      <c r="J123" s="230"/>
      <c r="K123" s="267"/>
      <c r="L123" s="152"/>
    </row>
    <row r="124" spans="2:12" s="146" customFormat="1" ht="15.75">
      <c r="B124" s="150" t="s">
        <v>473</v>
      </c>
      <c r="C124" s="211"/>
      <c r="D124" s="183"/>
      <c r="E124" s="183"/>
      <c r="F124" s="151"/>
      <c r="G124" s="245">
        <f t="shared" si="11"/>
        <v>0</v>
      </c>
      <c r="H124" s="198"/>
      <c r="I124" s="283"/>
      <c r="J124" s="230"/>
      <c r="K124" s="267"/>
      <c r="L124" s="152"/>
    </row>
    <row r="125" spans="2:12" s="146" customFormat="1" ht="15.75">
      <c r="B125" s="150" t="s">
        <v>474</v>
      </c>
      <c r="C125" s="211"/>
      <c r="D125" s="183"/>
      <c r="E125" s="183"/>
      <c r="F125" s="151"/>
      <c r="G125" s="245">
        <f t="shared" si="11"/>
        <v>0</v>
      </c>
      <c r="H125" s="198"/>
      <c r="I125" s="283"/>
      <c r="J125" s="230"/>
      <c r="K125" s="267"/>
      <c r="L125" s="152"/>
    </row>
    <row r="126" spans="2:12" s="146" customFormat="1" ht="15.75">
      <c r="B126" s="150" t="s">
        <v>475</v>
      </c>
      <c r="C126" s="211"/>
      <c r="D126" s="183"/>
      <c r="E126" s="183"/>
      <c r="F126" s="151"/>
      <c r="G126" s="245">
        <f t="shared" si="11"/>
        <v>0</v>
      </c>
      <c r="H126" s="198"/>
      <c r="I126" s="283"/>
      <c r="J126" s="230"/>
      <c r="K126" s="267"/>
      <c r="L126" s="152"/>
    </row>
    <row r="127" spans="2:12" s="146" customFormat="1" ht="15.75">
      <c r="B127" s="150" t="s">
        <v>476</v>
      </c>
      <c r="C127" s="211"/>
      <c r="D127" s="183"/>
      <c r="E127" s="183"/>
      <c r="F127" s="151"/>
      <c r="G127" s="245">
        <f t="shared" si="11"/>
        <v>0</v>
      </c>
      <c r="H127" s="198"/>
      <c r="I127" s="283"/>
      <c r="J127" s="230"/>
      <c r="K127" s="267"/>
      <c r="L127" s="152"/>
    </row>
    <row r="128" spans="2:12" s="146" customFormat="1" ht="15.75">
      <c r="B128" s="150" t="s">
        <v>477</v>
      </c>
      <c r="C128" s="212"/>
      <c r="D128" s="184"/>
      <c r="E128" s="184"/>
      <c r="F128" s="154"/>
      <c r="G128" s="245">
        <f t="shared" si="11"/>
        <v>0</v>
      </c>
      <c r="H128" s="199"/>
      <c r="I128" s="283"/>
      <c r="J128" s="230"/>
      <c r="K128" s="268"/>
      <c r="L128" s="152"/>
    </row>
    <row r="129" spans="2:12" s="146" customFormat="1" ht="15.75">
      <c r="B129" s="150" t="s">
        <v>478</v>
      </c>
      <c r="C129" s="212"/>
      <c r="D129" s="184"/>
      <c r="E129" s="184"/>
      <c r="F129" s="154"/>
      <c r="G129" s="245">
        <f t="shared" si="11"/>
        <v>0</v>
      </c>
      <c r="H129" s="199"/>
      <c r="I129" s="283"/>
      <c r="J129" s="230"/>
      <c r="K129" s="268"/>
      <c r="L129" s="152"/>
    </row>
    <row r="130" spans="3:12" s="146" customFormat="1" ht="15.75">
      <c r="C130" s="213" t="s">
        <v>524</v>
      </c>
      <c r="D130" s="185">
        <f>SUM(D122:D129)</f>
        <v>0</v>
      </c>
      <c r="E130" s="185">
        <f>SUM(E122:E129)</f>
        <v>0</v>
      </c>
      <c r="F130" s="158">
        <f>SUM(F122:F129)</f>
        <v>0</v>
      </c>
      <c r="G130" s="246">
        <f>SUM(G122:G129)</f>
        <v>0</v>
      </c>
      <c r="H130" s="176">
        <f>(H122*G122)+(H123*G123)+(H124*G124)+(H125*G125)+(H126*G126)+(H127*G127)+(H128*G128)+(H129*G129)</f>
        <v>0</v>
      </c>
      <c r="I130" s="286">
        <f>SUM(I122:I129)</f>
        <v>0</v>
      </c>
      <c r="J130" s="231"/>
      <c r="K130" s="268"/>
      <c r="L130" s="159"/>
    </row>
    <row r="131" spans="2:12" s="146" customFormat="1" ht="15.75" customHeight="1">
      <c r="B131" s="167"/>
      <c r="C131" s="215"/>
      <c r="D131" s="178"/>
      <c r="E131" s="178"/>
      <c r="F131" s="168"/>
      <c r="G131" s="249"/>
      <c r="H131" s="178"/>
      <c r="I131" s="178"/>
      <c r="J131" s="233"/>
      <c r="K131" s="270"/>
      <c r="L131" s="169"/>
    </row>
    <row r="132" spans="2:12" s="146" customFormat="1" ht="51" customHeight="1">
      <c r="B132" s="157" t="s">
        <v>479</v>
      </c>
      <c r="C132" s="320"/>
      <c r="D132" s="320"/>
      <c r="E132" s="320"/>
      <c r="F132" s="320"/>
      <c r="G132" s="320"/>
      <c r="H132" s="320"/>
      <c r="I132" s="319"/>
      <c r="J132" s="319"/>
      <c r="K132" s="320"/>
      <c r="L132" s="148"/>
    </row>
    <row r="133" spans="2:12" s="146" customFormat="1" ht="51" customHeight="1">
      <c r="B133" s="147" t="s">
        <v>480</v>
      </c>
      <c r="C133" s="302"/>
      <c r="D133" s="302"/>
      <c r="E133" s="302"/>
      <c r="F133" s="302"/>
      <c r="G133" s="302"/>
      <c r="H133" s="302"/>
      <c r="I133" s="303"/>
      <c r="J133" s="303"/>
      <c r="K133" s="302"/>
      <c r="L133" s="149"/>
    </row>
    <row r="134" spans="2:12" s="146" customFormat="1" ht="15.75">
      <c r="B134" s="150" t="s">
        <v>481</v>
      </c>
      <c r="C134" s="211"/>
      <c r="D134" s="183"/>
      <c r="E134" s="183"/>
      <c r="F134" s="151"/>
      <c r="G134" s="245">
        <f>SUM(D134:F134)</f>
        <v>0</v>
      </c>
      <c r="H134" s="198"/>
      <c r="I134" s="283"/>
      <c r="J134" s="230"/>
      <c r="K134" s="267"/>
      <c r="L134" s="152"/>
    </row>
    <row r="135" spans="2:12" s="146" customFormat="1" ht="15.75">
      <c r="B135" s="150" t="s">
        <v>482</v>
      </c>
      <c r="C135" s="211"/>
      <c r="D135" s="183"/>
      <c r="E135" s="183"/>
      <c r="F135" s="151"/>
      <c r="G135" s="245">
        <f aca="true" t="shared" si="12" ref="G135:G141">SUM(D135:F135)</f>
        <v>0</v>
      </c>
      <c r="H135" s="198"/>
      <c r="I135" s="283"/>
      <c r="J135" s="230"/>
      <c r="K135" s="267"/>
      <c r="L135" s="152"/>
    </row>
    <row r="136" spans="2:12" s="146" customFormat="1" ht="15.75">
      <c r="B136" s="150" t="s">
        <v>483</v>
      </c>
      <c r="C136" s="211"/>
      <c r="D136" s="183"/>
      <c r="E136" s="183"/>
      <c r="F136" s="151"/>
      <c r="G136" s="245">
        <f t="shared" si="12"/>
        <v>0</v>
      </c>
      <c r="H136" s="198"/>
      <c r="I136" s="283"/>
      <c r="J136" s="230"/>
      <c r="K136" s="267"/>
      <c r="L136" s="152"/>
    </row>
    <row r="137" spans="2:12" s="146" customFormat="1" ht="15.75">
      <c r="B137" s="150" t="s">
        <v>484</v>
      </c>
      <c r="C137" s="211"/>
      <c r="D137" s="183"/>
      <c r="E137" s="183"/>
      <c r="F137" s="151"/>
      <c r="G137" s="245">
        <f t="shared" si="12"/>
        <v>0</v>
      </c>
      <c r="H137" s="198"/>
      <c r="I137" s="283"/>
      <c r="J137" s="230"/>
      <c r="K137" s="267"/>
      <c r="L137" s="152"/>
    </row>
    <row r="138" spans="2:12" s="146" customFormat="1" ht="15.75">
      <c r="B138" s="150" t="s">
        <v>485</v>
      </c>
      <c r="C138" s="211"/>
      <c r="D138" s="183"/>
      <c r="E138" s="183"/>
      <c r="F138" s="151"/>
      <c r="G138" s="245">
        <f t="shared" si="12"/>
        <v>0</v>
      </c>
      <c r="H138" s="198"/>
      <c r="I138" s="283"/>
      <c r="J138" s="230"/>
      <c r="K138" s="267"/>
      <c r="L138" s="152"/>
    </row>
    <row r="139" spans="2:12" s="146" customFormat="1" ht="15.75">
      <c r="B139" s="150" t="s">
        <v>486</v>
      </c>
      <c r="C139" s="211"/>
      <c r="D139" s="183"/>
      <c r="E139" s="183"/>
      <c r="F139" s="151"/>
      <c r="G139" s="245">
        <f t="shared" si="12"/>
        <v>0</v>
      </c>
      <c r="H139" s="198"/>
      <c r="I139" s="283"/>
      <c r="J139" s="230"/>
      <c r="K139" s="267"/>
      <c r="L139" s="152"/>
    </row>
    <row r="140" spans="2:12" s="146" customFormat="1" ht="15.75">
      <c r="B140" s="150" t="s">
        <v>487</v>
      </c>
      <c r="C140" s="212"/>
      <c r="D140" s="184"/>
      <c r="E140" s="184"/>
      <c r="F140" s="154"/>
      <c r="G140" s="245">
        <f t="shared" si="12"/>
        <v>0</v>
      </c>
      <c r="H140" s="199"/>
      <c r="I140" s="283"/>
      <c r="J140" s="230"/>
      <c r="K140" s="268"/>
      <c r="L140" s="152"/>
    </row>
    <row r="141" spans="2:12" s="146" customFormat="1" ht="15.75">
      <c r="B141" s="150" t="s">
        <v>488</v>
      </c>
      <c r="C141" s="212"/>
      <c r="D141" s="184"/>
      <c r="E141" s="184"/>
      <c r="F141" s="154"/>
      <c r="G141" s="245">
        <f t="shared" si="12"/>
        <v>0</v>
      </c>
      <c r="H141" s="199"/>
      <c r="I141" s="283"/>
      <c r="J141" s="230"/>
      <c r="K141" s="268"/>
      <c r="L141" s="152"/>
    </row>
    <row r="142" spans="3:12" s="146" customFormat="1" ht="15.75">
      <c r="C142" s="213" t="s">
        <v>524</v>
      </c>
      <c r="D142" s="185">
        <f>SUM(D134:D141)</f>
        <v>0</v>
      </c>
      <c r="E142" s="185">
        <f>SUM(E134:E141)</f>
        <v>0</v>
      </c>
      <c r="F142" s="158">
        <f>SUM(F134:F141)</f>
        <v>0</v>
      </c>
      <c r="G142" s="247">
        <f>SUM(G134:G141)</f>
        <v>0</v>
      </c>
      <c r="H142" s="176">
        <f>(H134*G134)+(H135*G135)+(H136*G136)+(H137*G137)+(H138*G138)+(H139*G139)+(H140*G140)+(H141*G141)</f>
        <v>0</v>
      </c>
      <c r="I142" s="286">
        <f>SUM(I134:I141)</f>
        <v>0</v>
      </c>
      <c r="J142" s="231"/>
      <c r="K142" s="268"/>
      <c r="L142" s="159"/>
    </row>
    <row r="143" spans="2:12" s="146" customFormat="1" ht="51" customHeight="1">
      <c r="B143" s="147" t="s">
        <v>489</v>
      </c>
      <c r="C143" s="302"/>
      <c r="D143" s="302"/>
      <c r="E143" s="302"/>
      <c r="F143" s="302"/>
      <c r="G143" s="302"/>
      <c r="H143" s="302"/>
      <c r="I143" s="303"/>
      <c r="J143" s="303"/>
      <c r="K143" s="302"/>
      <c r="L143" s="149"/>
    </row>
    <row r="144" spans="2:12" s="146" customFormat="1" ht="15.75">
      <c r="B144" s="150" t="s">
        <v>490</v>
      </c>
      <c r="C144" s="211"/>
      <c r="D144" s="183"/>
      <c r="E144" s="183"/>
      <c r="F144" s="151"/>
      <c r="G144" s="245">
        <f>SUM(D144:F144)</f>
        <v>0</v>
      </c>
      <c r="H144" s="198"/>
      <c r="I144" s="283"/>
      <c r="J144" s="230"/>
      <c r="K144" s="267"/>
      <c r="L144" s="152"/>
    </row>
    <row r="145" spans="2:12" s="146" customFormat="1" ht="15.75">
      <c r="B145" s="150" t="s">
        <v>491</v>
      </c>
      <c r="C145" s="211"/>
      <c r="D145" s="183"/>
      <c r="E145" s="183"/>
      <c r="F145" s="151"/>
      <c r="G145" s="245">
        <f aca="true" t="shared" si="13" ref="G145:G151">SUM(D145:F145)</f>
        <v>0</v>
      </c>
      <c r="H145" s="198"/>
      <c r="I145" s="283"/>
      <c r="J145" s="230"/>
      <c r="K145" s="267"/>
      <c r="L145" s="152"/>
    </row>
    <row r="146" spans="2:12" s="146" customFormat="1" ht="15.75">
      <c r="B146" s="150" t="s">
        <v>492</v>
      </c>
      <c r="C146" s="211"/>
      <c r="D146" s="183"/>
      <c r="E146" s="183"/>
      <c r="F146" s="151"/>
      <c r="G146" s="245">
        <f t="shared" si="13"/>
        <v>0</v>
      </c>
      <c r="H146" s="198"/>
      <c r="I146" s="283"/>
      <c r="J146" s="230"/>
      <c r="K146" s="267"/>
      <c r="L146" s="152"/>
    </row>
    <row r="147" spans="2:12" s="146" customFormat="1" ht="15.75">
      <c r="B147" s="150" t="s">
        <v>493</v>
      </c>
      <c r="C147" s="211"/>
      <c r="D147" s="183"/>
      <c r="E147" s="183"/>
      <c r="F147" s="151"/>
      <c r="G147" s="245">
        <f t="shared" si="13"/>
        <v>0</v>
      </c>
      <c r="H147" s="198"/>
      <c r="I147" s="283"/>
      <c r="J147" s="230"/>
      <c r="K147" s="267"/>
      <c r="L147" s="152"/>
    </row>
    <row r="148" spans="2:12" s="146" customFormat="1" ht="15.75">
      <c r="B148" s="150" t="s">
        <v>494</v>
      </c>
      <c r="C148" s="211"/>
      <c r="D148" s="183"/>
      <c r="E148" s="183"/>
      <c r="F148" s="151"/>
      <c r="G148" s="245">
        <f t="shared" si="13"/>
        <v>0</v>
      </c>
      <c r="H148" s="198"/>
      <c r="I148" s="283"/>
      <c r="J148" s="230"/>
      <c r="K148" s="267"/>
      <c r="L148" s="152"/>
    </row>
    <row r="149" spans="2:12" s="146" customFormat="1" ht="15.75">
      <c r="B149" s="150" t="s">
        <v>495</v>
      </c>
      <c r="C149" s="211"/>
      <c r="D149" s="183"/>
      <c r="E149" s="183"/>
      <c r="F149" s="151"/>
      <c r="G149" s="245">
        <f t="shared" si="13"/>
        <v>0</v>
      </c>
      <c r="H149" s="198"/>
      <c r="I149" s="283"/>
      <c r="J149" s="230"/>
      <c r="K149" s="267"/>
      <c r="L149" s="152"/>
    </row>
    <row r="150" spans="2:12" s="146" customFormat="1" ht="15.75">
      <c r="B150" s="150" t="s">
        <v>496</v>
      </c>
      <c r="C150" s="212"/>
      <c r="D150" s="184"/>
      <c r="E150" s="184"/>
      <c r="F150" s="154"/>
      <c r="G150" s="245">
        <f t="shared" si="13"/>
        <v>0</v>
      </c>
      <c r="H150" s="199"/>
      <c r="I150" s="283"/>
      <c r="J150" s="230"/>
      <c r="K150" s="268"/>
      <c r="L150" s="152"/>
    </row>
    <row r="151" spans="2:12" s="146" customFormat="1" ht="15.75">
      <c r="B151" s="150" t="s">
        <v>497</v>
      </c>
      <c r="C151" s="212"/>
      <c r="D151" s="184"/>
      <c r="E151" s="184"/>
      <c r="F151" s="154"/>
      <c r="G151" s="245">
        <f t="shared" si="13"/>
        <v>0</v>
      </c>
      <c r="H151" s="199"/>
      <c r="I151" s="283"/>
      <c r="J151" s="230"/>
      <c r="K151" s="268"/>
      <c r="L151" s="152"/>
    </row>
    <row r="152" spans="3:12" s="146" customFormat="1" ht="15.75">
      <c r="C152" s="213" t="s">
        <v>524</v>
      </c>
      <c r="D152" s="187">
        <f>SUM(D144:D151)</f>
        <v>0</v>
      </c>
      <c r="E152" s="187">
        <f>SUM(E144:E151)</f>
        <v>0</v>
      </c>
      <c r="F152" s="163">
        <f>SUM(F144:F151)</f>
        <v>0</v>
      </c>
      <c r="G152" s="247">
        <f>SUM(G144:G151)</f>
        <v>0</v>
      </c>
      <c r="H152" s="176">
        <f>(H144*G144)+(H145*G145)+(H146*G146)+(H147*G147)+(H148*G148)+(H149*G149)+(H150*G150)+(H151*G151)</f>
        <v>0</v>
      </c>
      <c r="I152" s="286">
        <f>SUM(I144:I151)</f>
        <v>0</v>
      </c>
      <c r="J152" s="231"/>
      <c r="K152" s="268"/>
      <c r="L152" s="159"/>
    </row>
    <row r="153" spans="2:12" s="146" customFormat="1" ht="51" customHeight="1">
      <c r="B153" s="147" t="s">
        <v>498</v>
      </c>
      <c r="C153" s="302"/>
      <c r="D153" s="302"/>
      <c r="E153" s="302"/>
      <c r="F153" s="302"/>
      <c r="G153" s="302"/>
      <c r="H153" s="302"/>
      <c r="I153" s="303"/>
      <c r="J153" s="303"/>
      <c r="K153" s="302"/>
      <c r="L153" s="149"/>
    </row>
    <row r="154" spans="2:12" s="146" customFormat="1" ht="15.75">
      <c r="B154" s="150" t="s">
        <v>499</v>
      </c>
      <c r="C154" s="211"/>
      <c r="D154" s="183"/>
      <c r="E154" s="183"/>
      <c r="F154" s="151"/>
      <c r="G154" s="245">
        <f>SUM(D154:F154)</f>
        <v>0</v>
      </c>
      <c r="H154" s="198"/>
      <c r="I154" s="283"/>
      <c r="J154" s="230"/>
      <c r="K154" s="267"/>
      <c r="L154" s="152"/>
    </row>
    <row r="155" spans="2:12" s="146" customFormat="1" ht="15.75">
      <c r="B155" s="150" t="s">
        <v>500</v>
      </c>
      <c r="C155" s="211"/>
      <c r="D155" s="183"/>
      <c r="E155" s="183"/>
      <c r="F155" s="151"/>
      <c r="G155" s="245">
        <f aca="true" t="shared" si="14" ref="G155:G161">SUM(D155:F155)</f>
        <v>0</v>
      </c>
      <c r="H155" s="198"/>
      <c r="I155" s="283"/>
      <c r="J155" s="230"/>
      <c r="K155" s="267"/>
      <c r="L155" s="152"/>
    </row>
    <row r="156" spans="2:12" s="146" customFormat="1" ht="15.75">
      <c r="B156" s="150" t="s">
        <v>501</v>
      </c>
      <c r="C156" s="211"/>
      <c r="D156" s="183"/>
      <c r="E156" s="183"/>
      <c r="F156" s="151"/>
      <c r="G156" s="245">
        <f t="shared" si="14"/>
        <v>0</v>
      </c>
      <c r="H156" s="198"/>
      <c r="I156" s="283"/>
      <c r="J156" s="230"/>
      <c r="K156" s="267"/>
      <c r="L156" s="152"/>
    </row>
    <row r="157" spans="2:12" s="146" customFormat="1" ht="15.75">
      <c r="B157" s="150" t="s">
        <v>502</v>
      </c>
      <c r="C157" s="211"/>
      <c r="D157" s="183"/>
      <c r="E157" s="183"/>
      <c r="F157" s="151"/>
      <c r="G157" s="245">
        <f t="shared" si="14"/>
        <v>0</v>
      </c>
      <c r="H157" s="198"/>
      <c r="I157" s="283"/>
      <c r="J157" s="230"/>
      <c r="K157" s="267"/>
      <c r="L157" s="152"/>
    </row>
    <row r="158" spans="2:12" s="146" customFormat="1" ht="15.75">
      <c r="B158" s="150" t="s">
        <v>503</v>
      </c>
      <c r="C158" s="211"/>
      <c r="D158" s="183"/>
      <c r="E158" s="183"/>
      <c r="F158" s="151"/>
      <c r="G158" s="245">
        <f t="shared" si="14"/>
        <v>0</v>
      </c>
      <c r="H158" s="198"/>
      <c r="I158" s="283"/>
      <c r="J158" s="230"/>
      <c r="K158" s="267"/>
      <c r="L158" s="152"/>
    </row>
    <row r="159" spans="2:12" s="146" customFormat="1" ht="15.75">
      <c r="B159" s="150" t="s">
        <v>504</v>
      </c>
      <c r="C159" s="211"/>
      <c r="D159" s="183"/>
      <c r="E159" s="183"/>
      <c r="F159" s="151"/>
      <c r="G159" s="245">
        <f t="shared" si="14"/>
        <v>0</v>
      </c>
      <c r="H159" s="198"/>
      <c r="I159" s="283"/>
      <c r="J159" s="230"/>
      <c r="K159" s="267"/>
      <c r="L159" s="152"/>
    </row>
    <row r="160" spans="2:12" s="146" customFormat="1" ht="15.75">
      <c r="B160" s="150" t="s">
        <v>505</v>
      </c>
      <c r="C160" s="212"/>
      <c r="D160" s="184"/>
      <c r="E160" s="184"/>
      <c r="F160" s="154"/>
      <c r="G160" s="245">
        <f t="shared" si="14"/>
        <v>0</v>
      </c>
      <c r="H160" s="199"/>
      <c r="I160" s="283"/>
      <c r="J160" s="230"/>
      <c r="K160" s="268"/>
      <c r="L160" s="152"/>
    </row>
    <row r="161" spans="2:12" s="146" customFormat="1" ht="15.75">
      <c r="B161" s="150" t="s">
        <v>506</v>
      </c>
      <c r="C161" s="212"/>
      <c r="D161" s="184"/>
      <c r="E161" s="184"/>
      <c r="F161" s="154"/>
      <c r="G161" s="245">
        <f t="shared" si="14"/>
        <v>0</v>
      </c>
      <c r="H161" s="199"/>
      <c r="I161" s="283"/>
      <c r="J161" s="230"/>
      <c r="K161" s="268"/>
      <c r="L161" s="152"/>
    </row>
    <row r="162" spans="3:12" s="146" customFormat="1" ht="15.75">
      <c r="C162" s="213" t="s">
        <v>524</v>
      </c>
      <c r="D162" s="187">
        <f>SUM(D154:D161)</f>
        <v>0</v>
      </c>
      <c r="E162" s="187">
        <f>SUM(E154:E161)</f>
        <v>0</v>
      </c>
      <c r="F162" s="163">
        <f>SUM(F154:F161)</f>
        <v>0</v>
      </c>
      <c r="G162" s="247">
        <f>SUM(G154:G161)</f>
        <v>0</v>
      </c>
      <c r="H162" s="176">
        <f>(H154*G154)+(H155*G155)+(H156*G156)+(H157*G157)+(H158*G158)+(H159*G159)+(H160*G160)+(H161*G161)</f>
        <v>0</v>
      </c>
      <c r="I162" s="286">
        <f>SUM(I154:I161)</f>
        <v>0</v>
      </c>
      <c r="J162" s="231"/>
      <c r="K162" s="268"/>
      <c r="L162" s="159"/>
    </row>
    <row r="163" spans="2:12" s="146" customFormat="1" ht="51" customHeight="1">
      <c r="B163" s="147" t="s">
        <v>507</v>
      </c>
      <c r="C163" s="302"/>
      <c r="D163" s="302"/>
      <c r="E163" s="302"/>
      <c r="F163" s="302"/>
      <c r="G163" s="302"/>
      <c r="H163" s="302"/>
      <c r="I163" s="303"/>
      <c r="J163" s="303"/>
      <c r="K163" s="302"/>
      <c r="L163" s="149"/>
    </row>
    <row r="164" spans="2:12" s="146" customFormat="1" ht="15.75">
      <c r="B164" s="150" t="s">
        <v>508</v>
      </c>
      <c r="C164" s="211"/>
      <c r="D164" s="183"/>
      <c r="E164" s="183"/>
      <c r="F164" s="151"/>
      <c r="G164" s="245">
        <f>SUM(D164:F164)</f>
        <v>0</v>
      </c>
      <c r="H164" s="198"/>
      <c r="I164" s="283"/>
      <c r="J164" s="230"/>
      <c r="K164" s="267"/>
      <c r="L164" s="152"/>
    </row>
    <row r="165" spans="2:12" s="146" customFormat="1" ht="15.75">
      <c r="B165" s="150" t="s">
        <v>509</v>
      </c>
      <c r="C165" s="211"/>
      <c r="D165" s="183"/>
      <c r="E165" s="183"/>
      <c r="F165" s="151"/>
      <c r="G165" s="245">
        <f aca="true" t="shared" si="15" ref="G165:G171">SUM(D165:F165)</f>
        <v>0</v>
      </c>
      <c r="H165" s="198"/>
      <c r="I165" s="283"/>
      <c r="J165" s="230"/>
      <c r="K165" s="267"/>
      <c r="L165" s="152"/>
    </row>
    <row r="166" spans="2:12" s="146" customFormat="1" ht="15.75">
      <c r="B166" s="150" t="s">
        <v>510</v>
      </c>
      <c r="C166" s="211"/>
      <c r="D166" s="183"/>
      <c r="E166" s="183"/>
      <c r="F166" s="151"/>
      <c r="G166" s="245">
        <f t="shared" si="15"/>
        <v>0</v>
      </c>
      <c r="H166" s="198"/>
      <c r="I166" s="283"/>
      <c r="J166" s="230"/>
      <c r="K166" s="267"/>
      <c r="L166" s="152"/>
    </row>
    <row r="167" spans="2:12" s="146" customFormat="1" ht="15.75">
      <c r="B167" s="150" t="s">
        <v>511</v>
      </c>
      <c r="C167" s="211"/>
      <c r="D167" s="183"/>
      <c r="E167" s="183"/>
      <c r="F167" s="151"/>
      <c r="G167" s="245">
        <f t="shared" si="15"/>
        <v>0</v>
      </c>
      <c r="H167" s="198"/>
      <c r="I167" s="283"/>
      <c r="J167" s="230"/>
      <c r="K167" s="267"/>
      <c r="L167" s="152"/>
    </row>
    <row r="168" spans="2:12" s="146" customFormat="1" ht="15.75">
      <c r="B168" s="150" t="s">
        <v>512</v>
      </c>
      <c r="C168" s="211"/>
      <c r="D168" s="183"/>
      <c r="E168" s="183"/>
      <c r="F168" s="151"/>
      <c r="G168" s="245">
        <f>SUM(D168:F168)</f>
        <v>0</v>
      </c>
      <c r="H168" s="198"/>
      <c r="I168" s="283"/>
      <c r="J168" s="230"/>
      <c r="K168" s="267"/>
      <c r="L168" s="152"/>
    </row>
    <row r="169" spans="2:12" s="146" customFormat="1" ht="15.75">
      <c r="B169" s="150" t="s">
        <v>513</v>
      </c>
      <c r="C169" s="211"/>
      <c r="D169" s="183"/>
      <c r="E169" s="183"/>
      <c r="F169" s="151"/>
      <c r="G169" s="245">
        <f t="shared" si="15"/>
        <v>0</v>
      </c>
      <c r="H169" s="198"/>
      <c r="I169" s="283"/>
      <c r="J169" s="230"/>
      <c r="K169" s="267"/>
      <c r="L169" s="152"/>
    </row>
    <row r="170" spans="2:12" s="146" customFormat="1" ht="15.75">
      <c r="B170" s="150" t="s">
        <v>514</v>
      </c>
      <c r="C170" s="212"/>
      <c r="D170" s="184"/>
      <c r="E170" s="184"/>
      <c r="F170" s="154"/>
      <c r="G170" s="245">
        <f t="shared" si="15"/>
        <v>0</v>
      </c>
      <c r="H170" s="199"/>
      <c r="I170" s="283"/>
      <c r="J170" s="230"/>
      <c r="K170" s="268"/>
      <c r="L170" s="152"/>
    </row>
    <row r="171" spans="2:12" s="146" customFormat="1" ht="15.75">
      <c r="B171" s="150" t="s">
        <v>515</v>
      </c>
      <c r="C171" s="212"/>
      <c r="D171" s="184"/>
      <c r="E171" s="184"/>
      <c r="F171" s="154"/>
      <c r="G171" s="245">
        <f t="shared" si="15"/>
        <v>0</v>
      </c>
      <c r="H171" s="199"/>
      <c r="I171" s="283"/>
      <c r="J171" s="230"/>
      <c r="K171" s="268"/>
      <c r="L171" s="152"/>
    </row>
    <row r="172" spans="3:12" s="146" customFormat="1" ht="15.75">
      <c r="C172" s="213" t="s">
        <v>524</v>
      </c>
      <c r="D172" s="185">
        <f>SUM(D164:D171)</f>
        <v>0</v>
      </c>
      <c r="E172" s="185">
        <f>SUM(E164:E171)</f>
        <v>0</v>
      </c>
      <c r="F172" s="158">
        <f>SUM(F164:F171)</f>
        <v>0</v>
      </c>
      <c r="G172" s="246">
        <f>SUM(G164:G171)</f>
        <v>0</v>
      </c>
      <c r="H172" s="176">
        <f>(H164*G164)+(H165*G165)+(H166*G166)+(H167*G167)+(H168*G168)+(H169*G169)+(H170*G170)+(H171*G171)</f>
        <v>0</v>
      </c>
      <c r="I172" s="286">
        <f>SUM(I164:I171)</f>
        <v>0</v>
      </c>
      <c r="J172" s="231"/>
      <c r="K172" s="268"/>
      <c r="L172" s="159"/>
    </row>
    <row r="173" spans="2:12" s="146" customFormat="1" ht="15.75" customHeight="1">
      <c r="B173" s="167"/>
      <c r="C173" s="215"/>
      <c r="D173" s="178"/>
      <c r="E173" s="178"/>
      <c r="F173" s="264"/>
      <c r="G173" s="233"/>
      <c r="H173" s="233"/>
      <c r="I173" s="178"/>
      <c r="J173" s="233"/>
      <c r="K173" s="269"/>
      <c r="L173" s="169"/>
    </row>
    <row r="174" spans="2:12" s="146" customFormat="1" ht="15.75" customHeight="1">
      <c r="B174" s="167"/>
      <c r="C174" s="215"/>
      <c r="D174" s="178"/>
      <c r="E174" s="178"/>
      <c r="F174" s="264"/>
      <c r="G174" s="233"/>
      <c r="H174" s="233"/>
      <c r="I174" s="178"/>
      <c r="J174" s="233"/>
      <c r="K174" s="269"/>
      <c r="L174" s="169"/>
    </row>
    <row r="175" spans="2:12" s="155" customFormat="1" ht="63.75" customHeight="1">
      <c r="B175" s="276" t="s">
        <v>516</v>
      </c>
      <c r="C175" s="216" t="s">
        <v>602</v>
      </c>
      <c r="D175" s="277">
        <v>120000</v>
      </c>
      <c r="E175" s="277">
        <v>118024</v>
      </c>
      <c r="F175" s="278"/>
      <c r="G175" s="279">
        <f>SUM(D175:F175)</f>
        <v>238024</v>
      </c>
      <c r="H175" s="280">
        <v>1</v>
      </c>
      <c r="I175" s="277">
        <f>134973.87+112655.24</f>
        <v>247629.11</v>
      </c>
      <c r="J175" s="277"/>
      <c r="K175" s="268" t="s">
        <v>629</v>
      </c>
      <c r="L175" s="281"/>
    </row>
    <row r="176" spans="2:12" s="146" customFormat="1" ht="69.75" customHeight="1">
      <c r="B176" s="157" t="s">
        <v>517</v>
      </c>
      <c r="C176" s="216" t="s">
        <v>628</v>
      </c>
      <c r="D176" s="179">
        <v>63121.495327102806</v>
      </c>
      <c r="E176" s="179">
        <v>114954.66355140187</v>
      </c>
      <c r="F176" s="171"/>
      <c r="G176" s="250">
        <f>SUM(D176:F176)</f>
        <v>178076.15887850468</v>
      </c>
      <c r="H176" s="200">
        <v>1</v>
      </c>
      <c r="I176" s="277">
        <f>74249.34+118908.01-101327</f>
        <v>91830.34999999998</v>
      </c>
      <c r="J176" s="234"/>
      <c r="K176" s="268" t="s">
        <v>629</v>
      </c>
      <c r="L176" s="159"/>
    </row>
    <row r="177" spans="2:12" s="146" customFormat="1" ht="57" customHeight="1">
      <c r="B177" s="157" t="s">
        <v>518</v>
      </c>
      <c r="C177" s="217" t="s">
        <v>603</v>
      </c>
      <c r="D177" s="179">
        <v>35000</v>
      </c>
      <c r="E177" s="179">
        <v>19070</v>
      </c>
      <c r="F177" s="171"/>
      <c r="G177" s="250">
        <f>SUM(D177:F177)</f>
        <v>54070</v>
      </c>
      <c r="H177" s="200">
        <v>1</v>
      </c>
      <c r="I177" s="277">
        <f>48372.05+22587.37</f>
        <v>70959.42</v>
      </c>
      <c r="J177" s="234"/>
      <c r="K177" s="268" t="s">
        <v>629</v>
      </c>
      <c r="L177" s="159"/>
    </row>
    <row r="178" spans="2:12" s="146" customFormat="1" ht="65.25" customHeight="1">
      <c r="B178" s="172" t="s">
        <v>519</v>
      </c>
      <c r="C178" s="216" t="s">
        <v>624</v>
      </c>
      <c r="D178" s="179">
        <v>50000</v>
      </c>
      <c r="E178" s="179">
        <v>0</v>
      </c>
      <c r="F178" s="171"/>
      <c r="G178" s="250">
        <f>SUM(D178:F178)</f>
        <v>50000</v>
      </c>
      <c r="H178" s="200">
        <v>1</v>
      </c>
      <c r="I178" s="277">
        <f>13213+10000</f>
        <v>23213</v>
      </c>
      <c r="J178" s="234"/>
      <c r="K178" s="268"/>
      <c r="L178" s="159"/>
    </row>
    <row r="179" spans="2:12" s="146" customFormat="1" ht="38.25" customHeight="1">
      <c r="B179" s="167"/>
      <c r="C179" s="218" t="s">
        <v>525</v>
      </c>
      <c r="D179" s="188">
        <f>SUM(D175:D178)</f>
        <v>268121.49532710284</v>
      </c>
      <c r="E179" s="188">
        <f>SUM(E175:E178)</f>
        <v>252048.66355140187</v>
      </c>
      <c r="F179" s="173">
        <f>SUM(F175:F178)</f>
        <v>0</v>
      </c>
      <c r="G179" s="251">
        <f>SUM(G175:G178)</f>
        <v>520170.15887850465</v>
      </c>
      <c r="H179" s="176">
        <f>(H175*G175)+(H176*G176)+(H177*G177)+(H178*G178)</f>
        <v>520170.15887850465</v>
      </c>
      <c r="I179" s="286">
        <f>SUM(I175:I178)</f>
        <v>433631.87999999995</v>
      </c>
      <c r="J179" s="231"/>
      <c r="K179" s="271"/>
      <c r="L179" s="174"/>
    </row>
    <row r="180" spans="2:12" ht="15.75" customHeight="1">
      <c r="B180" s="5"/>
      <c r="C180" s="202"/>
      <c r="D180" s="180"/>
      <c r="E180" s="180"/>
      <c r="F180" s="260"/>
      <c r="G180" s="235"/>
      <c r="H180" s="235"/>
      <c r="I180" s="178"/>
      <c r="J180" s="235"/>
      <c r="K180" s="272"/>
      <c r="L180" s="10"/>
    </row>
    <row r="181" spans="2:12" ht="15.75" customHeight="1">
      <c r="B181" s="5"/>
      <c r="C181" s="202"/>
      <c r="D181" s="180"/>
      <c r="E181" s="180"/>
      <c r="F181" s="260"/>
      <c r="G181" s="235"/>
      <c r="H181" s="235"/>
      <c r="I181" s="178"/>
      <c r="J181" s="235"/>
      <c r="K181" s="272"/>
      <c r="L181" s="10"/>
    </row>
    <row r="182" spans="2:12" ht="15.75" customHeight="1">
      <c r="B182" s="5"/>
      <c r="C182" s="202"/>
      <c r="D182" s="180"/>
      <c r="E182" s="180"/>
      <c r="F182" s="260"/>
      <c r="G182" s="235"/>
      <c r="H182" s="235"/>
      <c r="I182" s="178"/>
      <c r="J182" s="235"/>
      <c r="K182" s="272"/>
      <c r="L182" s="10"/>
    </row>
    <row r="183" spans="2:12" ht="15.75" customHeight="1">
      <c r="B183" s="5"/>
      <c r="C183" s="202"/>
      <c r="D183" s="180"/>
      <c r="E183" s="180"/>
      <c r="F183" s="260"/>
      <c r="G183" s="235"/>
      <c r="H183" s="235"/>
      <c r="I183" s="178"/>
      <c r="J183" s="235"/>
      <c r="K183" s="272"/>
      <c r="L183" s="10"/>
    </row>
    <row r="184" spans="2:12" ht="15.75" customHeight="1">
      <c r="B184" s="5"/>
      <c r="C184" s="202"/>
      <c r="D184" s="180"/>
      <c r="E184" s="180"/>
      <c r="F184" s="260"/>
      <c r="G184" s="235"/>
      <c r="H184" s="235"/>
      <c r="I184" s="178"/>
      <c r="J184" s="235"/>
      <c r="K184" s="272"/>
      <c r="L184" s="10"/>
    </row>
    <row r="185" spans="2:12" ht="15.75" customHeight="1">
      <c r="B185" s="5"/>
      <c r="C185" s="202"/>
      <c r="D185" s="180"/>
      <c r="E185" s="180"/>
      <c r="F185" s="260"/>
      <c r="G185" s="235"/>
      <c r="H185" s="235"/>
      <c r="I185" s="178"/>
      <c r="J185" s="235"/>
      <c r="K185" s="272"/>
      <c r="L185" s="10"/>
    </row>
    <row r="186" spans="2:12" ht="15.75" customHeight="1" thickBot="1">
      <c r="B186" s="5"/>
      <c r="C186" s="202"/>
      <c r="D186" s="180"/>
      <c r="E186" s="180"/>
      <c r="F186" s="260"/>
      <c r="G186" s="235"/>
      <c r="H186" s="235"/>
      <c r="I186" s="291"/>
      <c r="J186" s="235"/>
      <c r="K186" s="272"/>
      <c r="L186" s="10"/>
    </row>
    <row r="187" spans="2:11" ht="15.75">
      <c r="B187" s="5"/>
      <c r="C187" s="313" t="s">
        <v>534</v>
      </c>
      <c r="D187" s="314"/>
      <c r="E187" s="314"/>
      <c r="F187" s="314"/>
      <c r="G187" s="315"/>
      <c r="H187" s="201"/>
      <c r="I187" s="292"/>
      <c r="J187" s="236"/>
      <c r="K187" s="273"/>
    </row>
    <row r="188" spans="2:11" ht="64.5" customHeight="1">
      <c r="B188" s="5"/>
      <c r="C188" s="219"/>
      <c r="D188" s="189" t="str">
        <f>D5</f>
        <v>Organisation recipiendiaire 1 (budget en USD)
PNUD</v>
      </c>
      <c r="E188" s="189" t="str">
        <f>E5</f>
        <v>Organisation recipiendiaire 2 (budget en USD)
ASF</v>
      </c>
      <c r="F188" s="142" t="str">
        <f>F5</f>
        <v>Organisation recipiendiaire 3 (budget en USD)</v>
      </c>
      <c r="G188" s="252" t="s">
        <v>11</v>
      </c>
      <c r="H188" s="202"/>
      <c r="I188" s="178"/>
      <c r="J188" s="235"/>
      <c r="K188" s="273"/>
    </row>
    <row r="189" spans="2:11" ht="41.25" customHeight="1">
      <c r="B189" s="17"/>
      <c r="C189" s="220" t="s">
        <v>526</v>
      </c>
      <c r="D189" s="190">
        <f>SUM(D16,D26,D36,D46,D58,D68,D78,D88,D100,D110,D120,D130,D142,D152,D162,D172,D175,D176,D177,D178)</f>
        <v>841121.4953271028</v>
      </c>
      <c r="E189" s="190">
        <f>SUM(E16,E26,E36,E46,E58,E68,E78,E88,E100,E110,E120,E130,E142,E152,E162,E172,E175,E176,E177,E178)</f>
        <v>560747.6635514018</v>
      </c>
      <c r="F189" s="86">
        <f>SUM(F16,F26,F36,F46,F58,F68,F78,F88,F100,F110,F120,F130,F142,F152,F162,F172,F175,F176,F177,F178)</f>
        <v>0</v>
      </c>
      <c r="G189" s="253">
        <f>SUM(D189:F189)</f>
        <v>1401869.1588785048</v>
      </c>
      <c r="H189" s="202"/>
      <c r="I189" s="291"/>
      <c r="J189" s="237"/>
      <c r="K189" s="9"/>
    </row>
    <row r="190" spans="2:11" ht="51.75" customHeight="1">
      <c r="B190" s="3"/>
      <c r="C190" s="220" t="s">
        <v>527</v>
      </c>
      <c r="D190" s="190">
        <f>D189*0.07</f>
        <v>58878.5046728972</v>
      </c>
      <c r="E190" s="190">
        <f>E189*0.07</f>
        <v>39252.33644859813</v>
      </c>
      <c r="F190" s="86">
        <f>F189*0.07</f>
        <v>0</v>
      </c>
      <c r="G190" s="253">
        <f>G189*0.07</f>
        <v>98130.84112149534</v>
      </c>
      <c r="H190" s="203"/>
      <c r="I190" s="291"/>
      <c r="J190" s="238"/>
      <c r="K190" s="274"/>
    </row>
    <row r="191" spans="2:11" ht="51.75" customHeight="1" thickBot="1">
      <c r="B191" s="3"/>
      <c r="C191" s="221" t="s">
        <v>11</v>
      </c>
      <c r="D191" s="191">
        <f>SUM(D189:D190)</f>
        <v>900000</v>
      </c>
      <c r="E191" s="191">
        <f>SUM(E189:E190)</f>
        <v>600000</v>
      </c>
      <c r="F191" s="89">
        <f>SUM(F189:F190)</f>
        <v>0</v>
      </c>
      <c r="G191" s="254">
        <f>SUM(G189:G190)</f>
        <v>1500000</v>
      </c>
      <c r="H191" s="203"/>
      <c r="I191" s="293"/>
      <c r="J191" s="235"/>
      <c r="K191" s="274"/>
    </row>
    <row r="192" spans="2:12" ht="42" customHeight="1">
      <c r="B192" s="3"/>
      <c r="F192" s="30"/>
      <c r="G192" s="30"/>
      <c r="K192" s="275"/>
      <c r="L192" s="2"/>
    </row>
    <row r="193" spans="2:12" s="29" customFormat="1" ht="29.25" customHeight="1" thickBot="1">
      <c r="B193" s="8"/>
      <c r="C193" s="222"/>
      <c r="D193" s="192"/>
      <c r="E193" s="192"/>
      <c r="F193" s="6"/>
      <c r="G193" s="45"/>
      <c r="H193" s="192"/>
      <c r="I193" s="294"/>
      <c r="J193" s="181"/>
      <c r="K193" s="273"/>
      <c r="L193" s="11"/>
    </row>
    <row r="194" spans="2:12" ht="23.25" customHeight="1">
      <c r="B194" s="2"/>
      <c r="C194" s="305" t="s">
        <v>528</v>
      </c>
      <c r="D194" s="306"/>
      <c r="E194" s="307"/>
      <c r="F194" s="307"/>
      <c r="G194" s="307"/>
      <c r="H194" s="308"/>
      <c r="I194" s="295"/>
      <c r="J194" s="239"/>
      <c r="K194" s="274"/>
      <c r="L194" s="30"/>
    </row>
    <row r="195" spans="2:12" ht="75" customHeight="1">
      <c r="B195" s="2"/>
      <c r="C195" s="223"/>
      <c r="D195" s="189" t="str">
        <f>D5</f>
        <v>Organisation recipiendiaire 1 (budget en USD)
PNUD</v>
      </c>
      <c r="E195" s="189" t="str">
        <f>E5</f>
        <v>Organisation recipiendiaire 2 (budget en USD)
ASF</v>
      </c>
      <c r="F195" s="142" t="str">
        <f>F5</f>
        <v>Organisation recipiendiaire 3 (budget en USD)</v>
      </c>
      <c r="G195" s="256" t="s">
        <v>11</v>
      </c>
      <c r="H195" s="204" t="s">
        <v>9</v>
      </c>
      <c r="I195" s="295"/>
      <c r="J195" s="239"/>
      <c r="K195" s="274"/>
      <c r="L195" s="30"/>
    </row>
    <row r="196" spans="2:12" ht="55.5" customHeight="1">
      <c r="B196" s="2"/>
      <c r="C196" s="224" t="s">
        <v>529</v>
      </c>
      <c r="D196" s="193">
        <f>$D$191*H196</f>
        <v>630000</v>
      </c>
      <c r="E196" s="195">
        <f>$E$191*H196</f>
        <v>420000</v>
      </c>
      <c r="F196" s="88">
        <f>$F$191*H196</f>
        <v>0</v>
      </c>
      <c r="G196" s="257">
        <f>SUM(D196:F196)</f>
        <v>1050000</v>
      </c>
      <c r="H196" s="205">
        <v>0.7</v>
      </c>
      <c r="I196" s="296"/>
      <c r="J196" s="236"/>
      <c r="K196" s="274"/>
      <c r="L196" s="30"/>
    </row>
    <row r="197" spans="2:12" ht="57.75" customHeight="1">
      <c r="B197" s="304"/>
      <c r="C197" s="225" t="s">
        <v>530</v>
      </c>
      <c r="D197" s="193">
        <f>$D$191*H197</f>
        <v>270000</v>
      </c>
      <c r="E197" s="195">
        <f>$E$191*H197</f>
        <v>180000</v>
      </c>
      <c r="F197" s="88">
        <f>$F$191*H197</f>
        <v>0</v>
      </c>
      <c r="G197" s="258">
        <f>SUM(D197:F197)</f>
        <v>450000</v>
      </c>
      <c r="H197" s="206">
        <v>0.3</v>
      </c>
      <c r="I197" s="296"/>
      <c r="J197" s="236"/>
      <c r="K197" s="31"/>
      <c r="L197" s="30"/>
    </row>
    <row r="198" spans="2:12" ht="57.75" customHeight="1">
      <c r="B198" s="304"/>
      <c r="C198" s="225" t="s">
        <v>531</v>
      </c>
      <c r="D198" s="193">
        <f>$D$191*H198</f>
        <v>0</v>
      </c>
      <c r="E198" s="195">
        <f>$E$191*H198</f>
        <v>0</v>
      </c>
      <c r="F198" s="88">
        <f>$F$191*H198</f>
        <v>0</v>
      </c>
      <c r="G198" s="258">
        <f>SUM(D198:F198)</f>
        <v>0</v>
      </c>
      <c r="H198" s="207">
        <v>0</v>
      </c>
      <c r="I198" s="297"/>
      <c r="J198" s="240"/>
      <c r="K198" s="31"/>
      <c r="L198" s="30"/>
    </row>
    <row r="199" spans="2:12" ht="38.25" customHeight="1" thickBot="1">
      <c r="B199" s="304"/>
      <c r="C199" s="221" t="s">
        <v>11</v>
      </c>
      <c r="D199" s="191">
        <f>SUM(D196:D198)</f>
        <v>900000</v>
      </c>
      <c r="E199" s="191">
        <f>SUM(E196:E198)</f>
        <v>600000</v>
      </c>
      <c r="F199" s="89">
        <f>SUM(F196:F198)</f>
        <v>0</v>
      </c>
      <c r="G199" s="259">
        <f>SUM(G196:G198)</f>
        <v>1500000</v>
      </c>
      <c r="H199" s="208">
        <f>SUM(H196:H198)</f>
        <v>1</v>
      </c>
      <c r="I199" s="298"/>
      <c r="J199" s="241"/>
      <c r="K199" s="31"/>
      <c r="L199" s="30"/>
    </row>
    <row r="200" spans="2:12" ht="21.75" customHeight="1" thickBot="1">
      <c r="B200" s="304"/>
      <c r="C200" s="226"/>
      <c r="D200" s="45"/>
      <c r="E200" s="45"/>
      <c r="F200" s="6"/>
      <c r="G200" s="45"/>
      <c r="H200" s="45"/>
      <c r="I200" s="294"/>
      <c r="J200" s="181"/>
      <c r="K200" s="31"/>
      <c r="L200" s="30"/>
    </row>
    <row r="201" spans="2:12" ht="49.5" customHeight="1">
      <c r="B201" s="304"/>
      <c r="C201" s="227" t="s">
        <v>583</v>
      </c>
      <c r="D201" s="194">
        <f>SUM(H16,H26,H36,H46,H58,H68,H78,H88,H100,H110,H120,H130,H142,H152,H162,H172,H179)*1.07</f>
        <v>1500000.0000000002</v>
      </c>
      <c r="E201" s="192"/>
      <c r="F201" s="24"/>
      <c r="G201" s="45"/>
      <c r="H201" s="209" t="s">
        <v>585</v>
      </c>
      <c r="I201" s="300">
        <f>SUM(I179,I172,I162,I152,I142,I130,I120,I110,I100,I88,I78,I68,I58,I46,I36,I26,I16)</f>
        <v>1359421.05</v>
      </c>
      <c r="K201" s="31"/>
      <c r="L201" s="30"/>
    </row>
    <row r="202" spans="2:12" ht="28.5" customHeight="1" thickBot="1">
      <c r="B202" s="304"/>
      <c r="C202" s="228" t="s">
        <v>532</v>
      </c>
      <c r="D202" s="129">
        <f>D201/G191</f>
        <v>1.0000000000000002</v>
      </c>
      <c r="E202" s="33"/>
      <c r="F202" s="33"/>
      <c r="G202" s="261"/>
      <c r="H202" s="131" t="s">
        <v>586</v>
      </c>
      <c r="I202" s="299">
        <f>I201/G189</f>
        <v>0.9697203489999999</v>
      </c>
      <c r="J202" s="141"/>
      <c r="K202" s="31"/>
      <c r="L202" s="30"/>
    </row>
    <row r="203" spans="2:12" ht="28.5" customHeight="1">
      <c r="B203" s="304"/>
      <c r="C203" s="311"/>
      <c r="D203" s="312"/>
      <c r="E203" s="196"/>
      <c r="F203" s="34"/>
      <c r="G203" s="262"/>
      <c r="K203" s="31"/>
      <c r="L203" s="30"/>
    </row>
    <row r="204" spans="2:12" ht="28.5" customHeight="1">
      <c r="B204" s="304"/>
      <c r="C204" s="228" t="s">
        <v>584</v>
      </c>
      <c r="D204" s="90">
        <f>SUM(D177:F178)*1.07</f>
        <v>111354.90000000001</v>
      </c>
      <c r="E204" s="35"/>
      <c r="F204" s="35"/>
      <c r="G204" s="263"/>
      <c r="K204" s="31"/>
      <c r="L204" s="30"/>
    </row>
    <row r="205" spans="2:12" ht="23.25" customHeight="1">
      <c r="B205" s="304"/>
      <c r="C205" s="228" t="s">
        <v>533</v>
      </c>
      <c r="D205" s="129">
        <f>D204/G191</f>
        <v>0.0742366</v>
      </c>
      <c r="E205" s="35"/>
      <c r="F205" s="35"/>
      <c r="G205" s="263"/>
      <c r="K205" s="31"/>
      <c r="L205" s="30"/>
    </row>
    <row r="206" spans="2:12" ht="66.75" customHeight="1" thickBot="1">
      <c r="B206" s="304"/>
      <c r="C206" s="309" t="s">
        <v>574</v>
      </c>
      <c r="D206" s="310"/>
      <c r="E206" s="197"/>
      <c r="F206" s="25"/>
      <c r="G206" s="31"/>
      <c r="H206" s="30"/>
      <c r="K206" s="31"/>
      <c r="L206" s="30"/>
    </row>
    <row r="207" spans="2:12" ht="55.5" customHeight="1">
      <c r="B207" s="304"/>
      <c r="G207" s="30"/>
      <c r="L207" s="29"/>
    </row>
    <row r="208" spans="2:11" ht="42.75" customHeight="1">
      <c r="B208" s="304"/>
      <c r="G208" s="30"/>
      <c r="K208" s="31"/>
    </row>
    <row r="209" spans="2:11" ht="21.75" customHeight="1">
      <c r="B209" s="304"/>
      <c r="G209" s="30"/>
      <c r="K209" s="31"/>
    </row>
    <row r="210" spans="1:7" ht="21.75" customHeight="1">
      <c r="A210" s="30"/>
      <c r="B210" s="304"/>
      <c r="G210" s="30"/>
    </row>
    <row r="211" spans="1:12" s="30" customFormat="1" ht="23.25" customHeight="1">
      <c r="A211" s="28"/>
      <c r="B211" s="304"/>
      <c r="C211" s="28"/>
      <c r="D211" s="28"/>
      <c r="E211" s="28"/>
      <c r="F211" s="28"/>
      <c r="H211" s="28"/>
      <c r="I211" s="289"/>
      <c r="J211" s="130"/>
      <c r="K211" s="266"/>
      <c r="L211" s="28"/>
    </row>
    <row r="212" ht="23.25" customHeight="1">
      <c r="G212" s="30"/>
    </row>
    <row r="213" ht="21.75" customHeight="1">
      <c r="G213" s="30"/>
    </row>
    <row r="214" ht="16.5" customHeight="1">
      <c r="G214" s="30"/>
    </row>
    <row r="215" ht="29.25" customHeight="1">
      <c r="G215" s="30"/>
    </row>
    <row r="216" ht="24.75" customHeight="1">
      <c r="G216" s="30"/>
    </row>
    <row r="217" ht="33" customHeight="1">
      <c r="G217" s="30"/>
    </row>
    <row r="218" ht="15">
      <c r="G218" s="30"/>
    </row>
    <row r="219" ht="15" customHeight="1">
      <c r="G219" s="30"/>
    </row>
    <row r="220" ht="25.5" customHeight="1">
      <c r="G220" s="30"/>
    </row>
    <row r="221" ht="15">
      <c r="G221" s="30"/>
    </row>
    <row r="222" ht="15">
      <c r="G222" s="30"/>
    </row>
    <row r="223" ht="15">
      <c r="G223" s="30"/>
    </row>
    <row r="224" ht="15">
      <c r="G224" s="30"/>
    </row>
    <row r="225" ht="15">
      <c r="G225" s="30"/>
    </row>
    <row r="226" ht="15">
      <c r="G226" s="30"/>
    </row>
    <row r="227" ht="15">
      <c r="G227" s="30"/>
    </row>
    <row r="228" ht="15">
      <c r="G228" s="30"/>
    </row>
    <row r="229" ht="15">
      <c r="G229" s="30"/>
    </row>
    <row r="230" ht="15">
      <c r="G230" s="30"/>
    </row>
    <row r="231" ht="15">
      <c r="G231" s="30"/>
    </row>
    <row r="232" ht="15">
      <c r="G232" s="30"/>
    </row>
    <row r="233" ht="15">
      <c r="G233" s="30"/>
    </row>
    <row r="234" ht="15">
      <c r="G234" s="30"/>
    </row>
    <row r="235" ht="15">
      <c r="G235" s="30"/>
    </row>
    <row r="236" ht="15">
      <c r="G236" s="30"/>
    </row>
    <row r="237" ht="15">
      <c r="G237" s="30"/>
    </row>
    <row r="238" ht="15">
      <c r="G238" s="30"/>
    </row>
    <row r="239" ht="15">
      <c r="G239" s="30"/>
    </row>
    <row r="240" ht="15">
      <c r="G240" s="30"/>
    </row>
    <row r="241" ht="15">
      <c r="G241" s="30"/>
    </row>
    <row r="242" ht="15">
      <c r="G242" s="30"/>
    </row>
    <row r="243" ht="15">
      <c r="G243" s="30"/>
    </row>
    <row r="244" ht="15">
      <c r="G244" s="30"/>
    </row>
    <row r="271" ht="15">
      <c r="A271" s="28" t="s">
        <v>581</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6:K6"/>
    <mergeCell ref="C48:K48"/>
    <mergeCell ref="C49:K49"/>
    <mergeCell ref="B2:E2"/>
    <mergeCell ref="B3:H3"/>
    <mergeCell ref="C17:K17"/>
    <mergeCell ref="C7:K7"/>
    <mergeCell ref="C27:K27"/>
    <mergeCell ref="C37:K37"/>
    <mergeCell ref="C153:K153"/>
    <mergeCell ref="C163:K163"/>
    <mergeCell ref="B197:B211"/>
    <mergeCell ref="C194:H194"/>
    <mergeCell ref="C206:D206"/>
    <mergeCell ref="C203:D203"/>
    <mergeCell ref="C187:G187"/>
  </mergeCells>
  <conditionalFormatting sqref="D202">
    <cfRule type="cellIs" priority="46" dxfId="0" operator="lessThan">
      <formula>0.15</formula>
    </cfRule>
  </conditionalFormatting>
  <conditionalFormatting sqref="D205">
    <cfRule type="cellIs" priority="44" dxfId="0" operator="lessThan">
      <formula>0.05</formula>
    </cfRule>
  </conditionalFormatting>
  <conditionalFormatting sqref="H199:J199">
    <cfRule type="cellIs" priority="1" dxfId="0" operator="greaterThan">
      <formula>1</formula>
    </cfRule>
  </conditionalFormatting>
  <dataValidations count="6" xWindow="431" yWindow="475">
    <dataValidation allowBlank="1" showInputMessage="1" showErrorMessage="1" prompt="% Towards Gender Equality and Women's Empowerment Must be Higher than 15%_x000a_" sqref="F202:G202"/>
    <dataValidation allowBlank="1" showInputMessage="1" showErrorMessage="1" prompt="M&amp;E Budget Cannot be Less than 5%_x000a_" sqref="E205:G205"/>
    <dataValidation allowBlank="1" showInputMessage="1" showErrorMessage="1" prompt="Insert *text* description of Outcome here" sqref="C6:K6 C48:K48 C90:K90 C132:K132"/>
    <dataValidation allowBlank="1" showInputMessage="1" showErrorMessage="1" prompt="Insert *text* description of Output here" sqref="C7 C17 C27 C37 C49 C59 C69 C79 C91 C101 C111 C121 C133 C143 C153 C163"/>
    <dataValidation allowBlank="1" showInputMessage="1" showErrorMessage="1" prompt="Insert *text* description of Activity here" sqref="C9 C28 C38 C50 C60 C70 C80 C92 C102 C112 C122 C134 C144 C154 C164"/>
    <dataValidation allowBlank="1" showErrorMessage="1" prompt="% Towards Gender Equality and Women's Empowerment Must be Higher than 15%_x000a_" sqref="D204:G204 D202"/>
  </dataValidations>
  <printOptions/>
  <pageMargins left="0.787401575" right="0.787401575" top="0.984251969" bottom="0.984251969" header="0.3" footer="0.3"/>
  <pageSetup horizontalDpi="600" verticalDpi="600" orientation="landscape" scale="45"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70625-B204-4532-A906-E21BE9234B1B}">
  <sheetPr>
    <tabColor theme="0"/>
  </sheetPr>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35"/>
  <sheetViews>
    <sheetView showGridLines="0" showZeros="0" zoomScale="90" zoomScaleNormal="90" workbookViewId="0" topLeftCell="A1">
      <pane ySplit="1" topLeftCell="A1" activePane="bottomLeft" state="split"/>
      <selection pane="bottomLeft" activeCell="F25" sqref="F25"/>
    </sheetView>
  </sheetViews>
  <sheetFormatPr defaultColWidth="9.421875" defaultRowHeight="15"/>
  <cols>
    <col min="1" max="1" width="4.421875" style="40" customWidth="1"/>
    <col min="2" max="2" width="3.421875" style="40" customWidth="1"/>
    <col min="3" max="3" width="51.421875" style="40" customWidth="1"/>
    <col min="4" max="4" width="34.421875" style="41" customWidth="1"/>
    <col min="5" max="5" width="35.00390625" style="41" customWidth="1"/>
    <col min="6" max="6" width="34.00390625" style="41" customWidth="1"/>
    <col min="7" max="7" width="25.57421875" style="40" customWidth="1"/>
    <col min="8" max="8" width="21.421875" style="40" customWidth="1"/>
    <col min="9" max="9" width="16.57421875" style="40" customWidth="1"/>
    <col min="10" max="10" width="19.421875" style="40" customWidth="1"/>
    <col min="11" max="11" width="19.00390625" style="40" customWidth="1"/>
    <col min="12" max="12" width="26.00390625" style="40" customWidth="1"/>
    <col min="13" max="13" width="21.421875" style="40" customWidth="1"/>
    <col min="14" max="14" width="7.00390625" style="43" customWidth="1"/>
    <col min="15" max="15" width="24.421875" style="40" customWidth="1"/>
    <col min="16" max="16" width="26.421875" style="40" customWidth="1"/>
    <col min="17" max="17" width="30.421875" style="40" customWidth="1"/>
    <col min="18" max="18" width="33.00390625" style="40" customWidth="1"/>
    <col min="19" max="20" width="22.57421875" style="40" customWidth="1"/>
    <col min="21" max="21" width="23.421875" style="40" customWidth="1"/>
    <col min="22" max="22" width="32.421875" style="40" customWidth="1"/>
    <col min="23" max="23" width="9.421875" style="40" customWidth="1"/>
    <col min="24" max="24" width="17.57421875" style="40" customWidth="1"/>
    <col min="25" max="25" width="26.421875" style="40" customWidth="1"/>
    <col min="26" max="26" width="22.421875" style="40" customWidth="1"/>
    <col min="27" max="27" width="29.57421875" style="40" customWidth="1"/>
    <col min="28" max="28" width="23.421875" style="40" customWidth="1"/>
    <col min="29" max="29" width="18.421875" style="40" customWidth="1"/>
    <col min="30" max="30" width="17.421875" style="40" customWidth="1"/>
    <col min="31" max="31" width="25.421875" style="40" customWidth="1"/>
    <col min="32" max="16384" width="9.421875" style="40" customWidth="1"/>
  </cols>
  <sheetData>
    <row r="1" spans="3:14" ht="33.75" customHeight="1">
      <c r="C1" s="321" t="s">
        <v>520</v>
      </c>
      <c r="D1" s="321"/>
      <c r="E1" s="321"/>
      <c r="F1" s="321"/>
      <c r="G1" s="26"/>
      <c r="H1" s="27"/>
      <c r="I1" s="27"/>
      <c r="L1" s="14"/>
      <c r="M1" s="4"/>
      <c r="N1" s="40"/>
    </row>
    <row r="2" spans="3:14" ht="25.5" customHeight="1">
      <c r="C2" s="330" t="s">
        <v>575</v>
      </c>
      <c r="D2" s="330"/>
      <c r="E2" s="330"/>
      <c r="F2" s="330"/>
      <c r="L2" s="14"/>
      <c r="M2" s="4"/>
      <c r="N2" s="40"/>
    </row>
    <row r="3" spans="3:14" ht="9.75" customHeight="1">
      <c r="C3" s="37"/>
      <c r="D3" s="37"/>
      <c r="E3" s="37"/>
      <c r="F3" s="37"/>
      <c r="L3" s="14"/>
      <c r="M3" s="4"/>
      <c r="N3" s="40"/>
    </row>
    <row r="4" spans="3:14" ht="33.75" customHeight="1">
      <c r="C4" s="37"/>
      <c r="D4" s="142" t="str">
        <f>'1) Tableau budgétaire 1'!D5</f>
        <v>Organisation recipiendiaire 1 (budget en USD)
PNUD</v>
      </c>
      <c r="E4" s="142" t="str">
        <f>'1) Tableau budgétaire 1'!E5</f>
        <v>Organisation recipiendiaire 2 (budget en USD)
ASF</v>
      </c>
      <c r="F4" s="142" t="str">
        <f>'1) Tableau budgétaire 1'!F5</f>
        <v>Organisation recipiendiaire 3 (budget en USD)</v>
      </c>
      <c r="G4" s="137" t="s">
        <v>11</v>
      </c>
      <c r="L4" s="14"/>
      <c r="M4" s="4"/>
      <c r="N4" s="40"/>
    </row>
    <row r="5" spans="2:14" ht="24" customHeight="1">
      <c r="B5" s="327" t="s">
        <v>535</v>
      </c>
      <c r="C5" s="328"/>
      <c r="D5" s="328"/>
      <c r="E5" s="328"/>
      <c r="F5" s="328"/>
      <c r="G5" s="329"/>
      <c r="L5" s="14"/>
      <c r="M5" s="4"/>
      <c r="N5" s="40"/>
    </row>
    <row r="6" spans="3:14" ht="22.5" customHeight="1">
      <c r="C6" s="327" t="s">
        <v>536</v>
      </c>
      <c r="D6" s="328"/>
      <c r="E6" s="328"/>
      <c r="F6" s="328"/>
      <c r="G6" s="329"/>
      <c r="L6" s="14"/>
      <c r="M6" s="4"/>
      <c r="N6" s="40"/>
    </row>
    <row r="7" spans="3:14" ht="24.75" customHeight="1" thickBot="1">
      <c r="C7" s="51" t="s">
        <v>537</v>
      </c>
      <c r="D7" s="52">
        <f>'1) Tableau budgétaire 1'!D16</f>
        <v>78500</v>
      </c>
      <c r="E7" s="52">
        <f>'1) Tableau budgétaire 1'!E16</f>
        <v>48788</v>
      </c>
      <c r="F7" s="52">
        <f>'1) Tableau budgétaire 1'!F16</f>
        <v>0</v>
      </c>
      <c r="G7" s="53">
        <f>SUM(D7:F7)</f>
        <v>127288</v>
      </c>
      <c r="L7" s="14"/>
      <c r="M7" s="4"/>
      <c r="N7" s="40"/>
    </row>
    <row r="8" spans="3:14" ht="21.75" customHeight="1">
      <c r="C8" s="49" t="s">
        <v>538</v>
      </c>
      <c r="D8" s="83">
        <v>13500</v>
      </c>
      <c r="E8" s="84"/>
      <c r="F8" s="84"/>
      <c r="G8" s="50">
        <f aca="true" t="shared" si="0" ref="G8:G15">SUM(D8:F8)</f>
        <v>13500</v>
      </c>
      <c r="N8" s="40"/>
    </row>
    <row r="9" spans="3:14" ht="15">
      <c r="C9" s="38" t="s">
        <v>539</v>
      </c>
      <c r="D9" s="85"/>
      <c r="E9" s="84"/>
      <c r="F9" s="12"/>
      <c r="G9" s="48">
        <f t="shared" si="0"/>
        <v>0</v>
      </c>
      <c r="N9" s="40"/>
    </row>
    <row r="10" spans="3:14" ht="15.75" customHeight="1">
      <c r="C10" s="38" t="s">
        <v>540</v>
      </c>
      <c r="D10" s="85"/>
      <c r="E10" s="84"/>
      <c r="F10" s="85"/>
      <c r="G10" s="48">
        <f t="shared" si="0"/>
        <v>0</v>
      </c>
      <c r="N10" s="40"/>
    </row>
    <row r="11" spans="3:14" ht="15">
      <c r="C11" s="39" t="s">
        <v>541</v>
      </c>
      <c r="D11" s="85">
        <v>25000</v>
      </c>
      <c r="E11" s="84">
        <v>11534</v>
      </c>
      <c r="F11" s="85"/>
      <c r="G11" s="48">
        <f t="shared" si="0"/>
        <v>36534</v>
      </c>
      <c r="N11" s="40"/>
    </row>
    <row r="12" spans="3:14" ht="15">
      <c r="C12" s="38" t="s">
        <v>542</v>
      </c>
      <c r="D12" s="85"/>
      <c r="E12" s="84">
        <v>31323</v>
      </c>
      <c r="F12" s="85"/>
      <c r="G12" s="48">
        <f t="shared" si="0"/>
        <v>31323</v>
      </c>
      <c r="N12" s="40"/>
    </row>
    <row r="13" spans="3:14" ht="21.75" customHeight="1">
      <c r="C13" s="38" t="s">
        <v>543</v>
      </c>
      <c r="D13" s="85">
        <v>40000</v>
      </c>
      <c r="E13" s="84">
        <v>3751</v>
      </c>
      <c r="F13" s="85"/>
      <c r="G13" s="48">
        <f t="shared" si="0"/>
        <v>43751</v>
      </c>
      <c r="N13" s="40"/>
    </row>
    <row r="14" spans="3:14" ht="36.75" customHeight="1">
      <c r="C14" s="38" t="s">
        <v>544</v>
      </c>
      <c r="D14" s="85"/>
      <c r="E14" s="84">
        <v>2180</v>
      </c>
      <c r="F14" s="85"/>
      <c r="G14" s="48">
        <f t="shared" si="0"/>
        <v>2180</v>
      </c>
      <c r="N14" s="40"/>
    </row>
    <row r="15" spans="3:14" ht="15.75" customHeight="1">
      <c r="C15" s="42" t="s">
        <v>14</v>
      </c>
      <c r="D15" s="54">
        <f>SUM(D8:D14)</f>
        <v>78500</v>
      </c>
      <c r="E15" s="54">
        <f>SUM(E8:E14)</f>
        <v>48788</v>
      </c>
      <c r="F15" s="54">
        <f>SUM(F8:F14)</f>
        <v>0</v>
      </c>
      <c r="G15" s="95">
        <f t="shared" si="0"/>
        <v>127288</v>
      </c>
      <c r="N15" s="40"/>
    </row>
    <row r="16" spans="3:7" s="41" customFormat="1" ht="15">
      <c r="C16" s="55"/>
      <c r="D16" s="56"/>
      <c r="E16" s="56"/>
      <c r="F16" s="56"/>
      <c r="G16" s="96"/>
    </row>
    <row r="17" spans="3:14" ht="15">
      <c r="C17" s="327" t="s">
        <v>545</v>
      </c>
      <c r="D17" s="328"/>
      <c r="E17" s="328"/>
      <c r="F17" s="328"/>
      <c r="G17" s="329"/>
      <c r="N17" s="40"/>
    </row>
    <row r="18" spans="3:14" ht="27" customHeight="1" thickBot="1">
      <c r="C18" s="51" t="s">
        <v>546</v>
      </c>
      <c r="D18" s="52">
        <f>'1) Tableau budgétaire 1'!D26</f>
        <v>136000</v>
      </c>
      <c r="E18" s="52">
        <f>'1) Tableau budgétaire 1'!E26</f>
        <v>44135</v>
      </c>
      <c r="F18" s="52">
        <f>'1) Tableau budgétaire 1'!F26</f>
        <v>0</v>
      </c>
      <c r="G18" s="53">
        <f aca="true" t="shared" si="1" ref="G18:G26">SUM(D18:F18)</f>
        <v>180135</v>
      </c>
      <c r="N18" s="40"/>
    </row>
    <row r="19" spans="3:14" ht="15">
      <c r="C19" s="49" t="s">
        <v>538</v>
      </c>
      <c r="D19" s="83">
        <v>36000</v>
      </c>
      <c r="E19" s="84"/>
      <c r="F19" s="84"/>
      <c r="G19" s="50">
        <f t="shared" si="1"/>
        <v>36000</v>
      </c>
      <c r="N19" s="40"/>
    </row>
    <row r="20" spans="3:14" ht="15">
      <c r="C20" s="38" t="s">
        <v>539</v>
      </c>
      <c r="D20" s="85"/>
      <c r="E20" s="84"/>
      <c r="F20" s="12"/>
      <c r="G20" s="48">
        <f t="shared" si="1"/>
        <v>0</v>
      </c>
      <c r="N20" s="40"/>
    </row>
    <row r="21" spans="3:14" ht="31.5">
      <c r="C21" s="38" t="s">
        <v>540</v>
      </c>
      <c r="D21" s="85"/>
      <c r="E21" s="84"/>
      <c r="F21" s="85"/>
      <c r="G21" s="48">
        <f t="shared" si="1"/>
        <v>0</v>
      </c>
      <c r="N21" s="40"/>
    </row>
    <row r="22" spans="3:14" ht="15">
      <c r="C22" s="39" t="s">
        <v>541</v>
      </c>
      <c r="D22" s="85">
        <v>100000</v>
      </c>
      <c r="E22" s="84">
        <v>32443</v>
      </c>
      <c r="F22" s="85"/>
      <c r="G22" s="48">
        <f t="shared" si="1"/>
        <v>132443</v>
      </c>
      <c r="N22" s="40"/>
    </row>
    <row r="23" spans="3:14" ht="15">
      <c r="C23" s="38" t="s">
        <v>542</v>
      </c>
      <c r="D23" s="85"/>
      <c r="E23" s="84">
        <v>5734</v>
      </c>
      <c r="F23" s="85"/>
      <c r="G23" s="48">
        <f t="shared" si="1"/>
        <v>5734</v>
      </c>
      <c r="N23" s="40"/>
    </row>
    <row r="24" spans="3:14" ht="15">
      <c r="C24" s="38" t="s">
        <v>543</v>
      </c>
      <c r="D24" s="85"/>
      <c r="E24" s="84">
        <v>5231</v>
      </c>
      <c r="F24" s="85"/>
      <c r="G24" s="48">
        <f t="shared" si="1"/>
        <v>5231</v>
      </c>
      <c r="N24" s="40"/>
    </row>
    <row r="25" spans="3:14" ht="31.5">
      <c r="C25" s="38" t="s">
        <v>544</v>
      </c>
      <c r="D25" s="85"/>
      <c r="E25" s="84">
        <v>727</v>
      </c>
      <c r="F25" s="85"/>
      <c r="G25" s="48">
        <f t="shared" si="1"/>
        <v>727</v>
      </c>
      <c r="N25" s="40"/>
    </row>
    <row r="26" spans="3:14" ht="15">
      <c r="C26" s="42" t="s">
        <v>14</v>
      </c>
      <c r="D26" s="54">
        <f>SUM(D19:D25)</f>
        <v>136000</v>
      </c>
      <c r="E26" s="54">
        <f>SUM(E19:E25)</f>
        <v>44135</v>
      </c>
      <c r="F26" s="54">
        <f>SUM(F19:F25)</f>
        <v>0</v>
      </c>
      <c r="G26" s="48">
        <f t="shared" si="1"/>
        <v>180135</v>
      </c>
      <c r="N26" s="40"/>
    </row>
    <row r="27" spans="3:7" s="41" customFormat="1" ht="15">
      <c r="C27" s="55"/>
      <c r="D27" s="56"/>
      <c r="E27" s="56"/>
      <c r="F27" s="56"/>
      <c r="G27" s="57"/>
    </row>
    <row r="28" spans="3:14" ht="15">
      <c r="C28" s="327" t="s">
        <v>547</v>
      </c>
      <c r="D28" s="328"/>
      <c r="E28" s="328"/>
      <c r="F28" s="328"/>
      <c r="G28" s="329"/>
      <c r="N28" s="40"/>
    </row>
    <row r="29" spans="3:14" ht="21.75" customHeight="1" thickBot="1">
      <c r="C29" s="51" t="s">
        <v>548</v>
      </c>
      <c r="D29" s="52">
        <f>'1) Tableau budgétaire 1'!D36</f>
        <v>0</v>
      </c>
      <c r="E29" s="52">
        <f>'1) Tableau budgétaire 1'!E36</f>
        <v>0</v>
      </c>
      <c r="F29" s="52">
        <f>'1) Tableau budgétaire 1'!F36</f>
        <v>0</v>
      </c>
      <c r="G29" s="53">
        <f aca="true" t="shared" si="2" ref="G29:G37">SUM(D29:F29)</f>
        <v>0</v>
      </c>
      <c r="N29" s="40"/>
    </row>
    <row r="30" spans="3:14" ht="15">
      <c r="C30" s="49" t="s">
        <v>538</v>
      </c>
      <c r="D30" s="83"/>
      <c r="E30" s="84"/>
      <c r="F30" s="84"/>
      <c r="G30" s="50">
        <f t="shared" si="2"/>
        <v>0</v>
      </c>
      <c r="N30" s="40"/>
    </row>
    <row r="31" spans="3:7" s="41" customFormat="1" ht="15.75" customHeight="1">
      <c r="C31" s="38" t="s">
        <v>539</v>
      </c>
      <c r="D31" s="85"/>
      <c r="E31" s="12"/>
      <c r="F31" s="12"/>
      <c r="G31" s="48">
        <f t="shared" si="2"/>
        <v>0</v>
      </c>
    </row>
    <row r="32" spans="3:7" s="41" customFormat="1" ht="31.5">
      <c r="C32" s="38" t="s">
        <v>540</v>
      </c>
      <c r="D32" s="85"/>
      <c r="E32" s="85"/>
      <c r="F32" s="85"/>
      <c r="G32" s="48">
        <f t="shared" si="2"/>
        <v>0</v>
      </c>
    </row>
    <row r="33" spans="3:7" s="41" customFormat="1" ht="15">
      <c r="C33" s="39" t="s">
        <v>541</v>
      </c>
      <c r="D33" s="85">
        <v>0</v>
      </c>
      <c r="E33" s="85"/>
      <c r="F33" s="85"/>
      <c r="G33" s="48">
        <f t="shared" si="2"/>
        <v>0</v>
      </c>
    </row>
    <row r="34" spans="3:14" ht="15">
      <c r="C34" s="38" t="s">
        <v>542</v>
      </c>
      <c r="D34" s="85">
        <v>0</v>
      </c>
      <c r="E34" s="85"/>
      <c r="F34" s="85"/>
      <c r="G34" s="48">
        <f t="shared" si="2"/>
        <v>0</v>
      </c>
      <c r="N34" s="40"/>
    </row>
    <row r="35" spans="3:14" ht="15">
      <c r="C35" s="38" t="s">
        <v>543</v>
      </c>
      <c r="D35" s="85"/>
      <c r="E35" s="85"/>
      <c r="F35" s="85"/>
      <c r="G35" s="48">
        <f t="shared" si="2"/>
        <v>0</v>
      </c>
      <c r="N35" s="40"/>
    </row>
    <row r="36" spans="3:14" ht="31.5">
      <c r="C36" s="38" t="s">
        <v>544</v>
      </c>
      <c r="D36" s="85"/>
      <c r="E36" s="85"/>
      <c r="F36" s="85"/>
      <c r="G36" s="48">
        <f t="shared" si="2"/>
        <v>0</v>
      </c>
      <c r="N36" s="40"/>
    </row>
    <row r="37" spans="3:14" ht="15">
      <c r="C37" s="104" t="s">
        <v>14</v>
      </c>
      <c r="D37" s="105">
        <f>SUM(D30:D36)</f>
        <v>0</v>
      </c>
      <c r="E37" s="105">
        <f>SUM(E30:E36)</f>
        <v>0</v>
      </c>
      <c r="F37" s="105">
        <f>SUM(F30:F36)</f>
        <v>0</v>
      </c>
      <c r="G37" s="106">
        <f t="shared" si="2"/>
        <v>0</v>
      </c>
      <c r="N37" s="40"/>
    </row>
    <row r="38" spans="3:14" ht="15">
      <c r="C38" s="107"/>
      <c r="D38" s="108"/>
      <c r="E38" s="108"/>
      <c r="F38" s="108"/>
      <c r="G38" s="109"/>
      <c r="N38" s="40"/>
    </row>
    <row r="39" spans="3:7" s="41" customFormat="1" ht="15">
      <c r="C39" s="331" t="s">
        <v>549</v>
      </c>
      <c r="D39" s="332"/>
      <c r="E39" s="332"/>
      <c r="F39" s="332"/>
      <c r="G39" s="333"/>
    </row>
    <row r="40" spans="3:14" ht="20.25" customHeight="1" thickBot="1">
      <c r="C40" s="51" t="s">
        <v>550</v>
      </c>
      <c r="D40" s="52">
        <f>'1) Tableau budgétaire 1'!D46</f>
        <v>0</v>
      </c>
      <c r="E40" s="52">
        <f>'1) Tableau budgétaire 1'!E46</f>
        <v>0</v>
      </c>
      <c r="F40" s="52">
        <f>'1) Tableau budgétaire 1'!F46</f>
        <v>0</v>
      </c>
      <c r="G40" s="53">
        <f aca="true" t="shared" si="3" ref="G40:G48">SUM(D40:F40)</f>
        <v>0</v>
      </c>
      <c r="N40" s="40"/>
    </row>
    <row r="41" spans="3:14" ht="15">
      <c r="C41" s="49" t="s">
        <v>538</v>
      </c>
      <c r="D41" s="83"/>
      <c r="E41" s="84"/>
      <c r="F41" s="84"/>
      <c r="G41" s="50">
        <f t="shared" si="3"/>
        <v>0</v>
      </c>
      <c r="N41" s="40"/>
    </row>
    <row r="42" spans="3:14" ht="15.75" customHeight="1">
      <c r="C42" s="38" t="s">
        <v>539</v>
      </c>
      <c r="D42" s="85"/>
      <c r="E42" s="12"/>
      <c r="F42" s="12"/>
      <c r="G42" s="48">
        <f t="shared" si="3"/>
        <v>0</v>
      </c>
      <c r="N42" s="40"/>
    </row>
    <row r="43" spans="3:14" ht="32.25" customHeight="1">
      <c r="C43" s="38" t="s">
        <v>540</v>
      </c>
      <c r="D43" s="85"/>
      <c r="E43" s="85"/>
      <c r="F43" s="85"/>
      <c r="G43" s="48">
        <f t="shared" si="3"/>
        <v>0</v>
      </c>
      <c r="N43" s="40"/>
    </row>
    <row r="44" spans="3:7" s="41" customFormat="1" ht="15">
      <c r="C44" s="39" t="s">
        <v>541</v>
      </c>
      <c r="D44" s="85"/>
      <c r="E44" s="85"/>
      <c r="F44" s="85"/>
      <c r="G44" s="48">
        <f t="shared" si="3"/>
        <v>0</v>
      </c>
    </row>
    <row r="45" spans="3:14" ht="15">
      <c r="C45" s="38" t="s">
        <v>542</v>
      </c>
      <c r="D45" s="85"/>
      <c r="E45" s="85"/>
      <c r="F45" s="85"/>
      <c r="G45" s="48">
        <f t="shared" si="3"/>
        <v>0</v>
      </c>
      <c r="N45" s="40"/>
    </row>
    <row r="46" spans="3:14" ht="15">
      <c r="C46" s="38" t="s">
        <v>543</v>
      </c>
      <c r="D46" s="85"/>
      <c r="E46" s="85"/>
      <c r="F46" s="85"/>
      <c r="G46" s="48">
        <f t="shared" si="3"/>
        <v>0</v>
      </c>
      <c r="N46" s="40"/>
    </row>
    <row r="47" spans="3:14" ht="31.5">
      <c r="C47" s="38" t="s">
        <v>544</v>
      </c>
      <c r="D47" s="85"/>
      <c r="E47" s="85"/>
      <c r="F47" s="85"/>
      <c r="G47" s="48">
        <f t="shared" si="3"/>
        <v>0</v>
      </c>
      <c r="N47" s="40"/>
    </row>
    <row r="48" spans="3:14" ht="21" customHeight="1">
      <c r="C48" s="42" t="s">
        <v>14</v>
      </c>
      <c r="D48" s="54">
        <f>SUM(D41:D47)</f>
        <v>0</v>
      </c>
      <c r="E48" s="54">
        <f>SUM(E41:E47)</f>
        <v>0</v>
      </c>
      <c r="F48" s="54">
        <f>SUM(F41:F47)</f>
        <v>0</v>
      </c>
      <c r="G48" s="48">
        <f t="shared" si="3"/>
        <v>0</v>
      </c>
      <c r="N48" s="40"/>
    </row>
    <row r="49" spans="3:7" s="41" customFormat="1" ht="22.5" customHeight="1">
      <c r="C49" s="58"/>
      <c r="D49" s="56"/>
      <c r="E49" s="56"/>
      <c r="F49" s="56"/>
      <c r="G49" s="57"/>
    </row>
    <row r="50" spans="2:14" ht="15">
      <c r="B50" s="327" t="s">
        <v>551</v>
      </c>
      <c r="C50" s="328"/>
      <c r="D50" s="328"/>
      <c r="E50" s="328"/>
      <c r="F50" s="328"/>
      <c r="G50" s="329"/>
      <c r="N50" s="40"/>
    </row>
    <row r="51" spans="3:14" ht="15">
      <c r="C51" s="327" t="s">
        <v>406</v>
      </c>
      <c r="D51" s="328"/>
      <c r="E51" s="328"/>
      <c r="F51" s="328"/>
      <c r="G51" s="329"/>
      <c r="N51" s="40"/>
    </row>
    <row r="52" spans="3:14" ht="24" customHeight="1" thickBot="1">
      <c r="C52" s="51" t="s">
        <v>552</v>
      </c>
      <c r="D52" s="52">
        <f>'1) Tableau budgétaire 1'!D58</f>
        <v>115000</v>
      </c>
      <c r="E52" s="52">
        <f>'1) Tableau budgétaire 1'!E58</f>
        <v>215776</v>
      </c>
      <c r="F52" s="52">
        <f>'1) Tableau budgétaire 1'!F58</f>
        <v>0</v>
      </c>
      <c r="G52" s="53">
        <f>SUM(D52:F52)</f>
        <v>330776</v>
      </c>
      <c r="N52" s="40"/>
    </row>
    <row r="53" spans="3:14" ht="15.75" customHeight="1">
      <c r="C53" s="49" t="s">
        <v>538</v>
      </c>
      <c r="D53" s="83"/>
      <c r="E53" s="84"/>
      <c r="F53" s="84"/>
      <c r="G53" s="50">
        <f aca="true" t="shared" si="4" ref="G53:G60">SUM(D53:F53)</f>
        <v>0</v>
      </c>
      <c r="N53" s="40"/>
    </row>
    <row r="54" spans="3:14" ht="15.75" customHeight="1">
      <c r="C54" s="38" t="s">
        <v>539</v>
      </c>
      <c r="D54" s="85"/>
      <c r="E54" s="84"/>
      <c r="F54" s="12"/>
      <c r="G54" s="48">
        <f t="shared" si="4"/>
        <v>0</v>
      </c>
      <c r="N54" s="40"/>
    </row>
    <row r="55" spans="3:14" ht="15.75" customHeight="1">
      <c r="C55" s="38" t="s">
        <v>540</v>
      </c>
      <c r="D55" s="85"/>
      <c r="E55" s="84"/>
      <c r="F55" s="85"/>
      <c r="G55" s="48">
        <f t="shared" si="4"/>
        <v>0</v>
      </c>
      <c r="N55" s="40"/>
    </row>
    <row r="56" spans="3:14" ht="18.75" customHeight="1">
      <c r="C56" s="39" t="s">
        <v>541</v>
      </c>
      <c r="D56" s="85">
        <v>45000</v>
      </c>
      <c r="E56" s="84">
        <v>5776</v>
      </c>
      <c r="F56" s="85"/>
      <c r="G56" s="48">
        <f t="shared" si="4"/>
        <v>50776</v>
      </c>
      <c r="N56" s="40"/>
    </row>
    <row r="57" spans="3:14" ht="15">
      <c r="C57" s="38" t="s">
        <v>542</v>
      </c>
      <c r="D57" s="85"/>
      <c r="E57" s="84"/>
      <c r="F57" s="85"/>
      <c r="G57" s="48">
        <f t="shared" si="4"/>
        <v>0</v>
      </c>
      <c r="N57" s="40"/>
    </row>
    <row r="58" spans="2:7" s="41" customFormat="1" ht="21.75" customHeight="1">
      <c r="B58" s="40"/>
      <c r="C58" s="38" t="s">
        <v>543</v>
      </c>
      <c r="D58" s="85">
        <v>70000</v>
      </c>
      <c r="E58" s="84">
        <v>210000</v>
      </c>
      <c r="F58" s="85"/>
      <c r="G58" s="48">
        <f t="shared" si="4"/>
        <v>280000</v>
      </c>
    </row>
    <row r="59" spans="2:7" s="41" customFormat="1" ht="31.5">
      <c r="B59" s="40"/>
      <c r="C59" s="38" t="s">
        <v>544</v>
      </c>
      <c r="D59" s="85"/>
      <c r="E59" s="84"/>
      <c r="F59" s="85"/>
      <c r="G59" s="48">
        <f t="shared" si="4"/>
        <v>0</v>
      </c>
    </row>
    <row r="60" spans="3:14" ht="15">
      <c r="C60" s="42" t="s">
        <v>14</v>
      </c>
      <c r="D60" s="54">
        <f>SUM(D53:D59)</f>
        <v>115000</v>
      </c>
      <c r="E60" s="54">
        <f>SUM(E53:E59)</f>
        <v>215776</v>
      </c>
      <c r="F60" s="54">
        <f>SUM(F53:F59)</f>
        <v>0</v>
      </c>
      <c r="G60" s="48">
        <f t="shared" si="4"/>
        <v>330776</v>
      </c>
      <c r="N60" s="40"/>
    </row>
    <row r="61" spans="3:7" s="41" customFormat="1" ht="15">
      <c r="C61" s="55"/>
      <c r="D61" s="56"/>
      <c r="E61" s="56"/>
      <c r="F61" s="56"/>
      <c r="G61" s="57"/>
    </row>
    <row r="62" spans="2:14" ht="15">
      <c r="B62" s="41"/>
      <c r="C62" s="327" t="s">
        <v>415</v>
      </c>
      <c r="D62" s="328"/>
      <c r="E62" s="328"/>
      <c r="F62" s="328"/>
      <c r="G62" s="329"/>
      <c r="N62" s="40"/>
    </row>
    <row r="63" spans="3:14" ht="21.75" customHeight="1" thickBot="1">
      <c r="C63" s="51" t="s">
        <v>553</v>
      </c>
      <c r="D63" s="52">
        <f>'1) Tableau budgétaire 1'!D68</f>
        <v>243500</v>
      </c>
      <c r="E63" s="52">
        <f>'1) Tableau budgétaire 1'!E68</f>
        <v>0</v>
      </c>
      <c r="F63" s="52">
        <f>'1) Tableau budgétaire 1'!F68</f>
        <v>0</v>
      </c>
      <c r="G63" s="53">
        <f aca="true" t="shared" si="5" ref="G63:G71">SUM(D63:F63)</f>
        <v>243500</v>
      </c>
      <c r="N63" s="40"/>
    </row>
    <row r="64" spans="3:14" ht="15.75" customHeight="1">
      <c r="C64" s="49" t="s">
        <v>538</v>
      </c>
      <c r="D64" s="83">
        <v>13500</v>
      </c>
      <c r="E64" s="84"/>
      <c r="F64" s="84"/>
      <c r="G64" s="50">
        <f t="shared" si="5"/>
        <v>13500</v>
      </c>
      <c r="N64" s="40"/>
    </row>
    <row r="65" spans="3:14" ht="15.75" customHeight="1">
      <c r="C65" s="38" t="s">
        <v>539</v>
      </c>
      <c r="D65" s="85"/>
      <c r="E65" s="12"/>
      <c r="F65" s="12"/>
      <c r="G65" s="48">
        <f t="shared" si="5"/>
        <v>0</v>
      </c>
      <c r="N65" s="40"/>
    </row>
    <row r="66" spans="3:14" ht="15.75" customHeight="1">
      <c r="C66" s="38" t="s">
        <v>540</v>
      </c>
      <c r="D66" s="85"/>
      <c r="E66" s="85"/>
      <c r="F66" s="85"/>
      <c r="G66" s="48">
        <f t="shared" si="5"/>
        <v>0</v>
      </c>
      <c r="N66" s="40"/>
    </row>
    <row r="67" spans="3:14" ht="15">
      <c r="C67" s="39" t="s">
        <v>541</v>
      </c>
      <c r="D67" s="85"/>
      <c r="E67" s="85"/>
      <c r="F67" s="85"/>
      <c r="G67" s="48">
        <f t="shared" si="5"/>
        <v>0</v>
      </c>
      <c r="N67" s="40"/>
    </row>
    <row r="68" spans="3:14" ht="15">
      <c r="C68" s="38" t="s">
        <v>542</v>
      </c>
      <c r="D68" s="85"/>
      <c r="E68" s="85"/>
      <c r="F68" s="85"/>
      <c r="G68" s="48">
        <f t="shared" si="5"/>
        <v>0</v>
      </c>
      <c r="N68" s="40"/>
    </row>
    <row r="69" spans="3:14" ht="15">
      <c r="C69" s="38" t="s">
        <v>543</v>
      </c>
      <c r="D69" s="85">
        <v>230000</v>
      </c>
      <c r="E69" s="85"/>
      <c r="F69" s="85"/>
      <c r="G69" s="48">
        <f t="shared" si="5"/>
        <v>230000</v>
      </c>
      <c r="N69" s="40"/>
    </row>
    <row r="70" spans="3:14" ht="31.5">
      <c r="C70" s="38" t="s">
        <v>544</v>
      </c>
      <c r="D70" s="85"/>
      <c r="E70" s="85"/>
      <c r="F70" s="85"/>
      <c r="G70" s="48">
        <f t="shared" si="5"/>
        <v>0</v>
      </c>
      <c r="N70" s="40"/>
    </row>
    <row r="71" spans="3:14" ht="15">
      <c r="C71" s="42" t="s">
        <v>14</v>
      </c>
      <c r="D71" s="54">
        <f>SUM(D64:D70)</f>
        <v>243500</v>
      </c>
      <c r="E71" s="54">
        <f>SUM(E64:E70)</f>
        <v>0</v>
      </c>
      <c r="F71" s="54">
        <f>SUM(F64:F70)</f>
        <v>0</v>
      </c>
      <c r="G71" s="48">
        <f t="shared" si="5"/>
        <v>243500</v>
      </c>
      <c r="N71" s="40"/>
    </row>
    <row r="72" spans="3:7" s="41" customFormat="1" ht="15">
      <c r="C72" s="55"/>
      <c r="D72" s="56"/>
      <c r="E72" s="56"/>
      <c r="F72" s="56"/>
      <c r="G72" s="57"/>
    </row>
    <row r="73" spans="3:14" ht="15">
      <c r="C73" s="327" t="s">
        <v>424</v>
      </c>
      <c r="D73" s="328"/>
      <c r="E73" s="328"/>
      <c r="F73" s="328"/>
      <c r="G73" s="329"/>
      <c r="N73" s="40"/>
    </row>
    <row r="74" spans="2:14" ht="21.75" customHeight="1" thickBot="1">
      <c r="B74" s="41"/>
      <c r="C74" s="51" t="s">
        <v>554</v>
      </c>
      <c r="D74" s="52">
        <f>'1) Tableau budgétaire 1'!D78</f>
        <v>0</v>
      </c>
      <c r="E74" s="52">
        <f>'1) Tableau budgétaire 1'!E78</f>
        <v>0</v>
      </c>
      <c r="F74" s="52">
        <f>'1) Tableau budgétaire 1'!F78</f>
        <v>0</v>
      </c>
      <c r="G74" s="53">
        <f aca="true" t="shared" si="6" ref="G74:G82">SUM(D74:F74)</f>
        <v>0</v>
      </c>
      <c r="N74" s="40"/>
    </row>
    <row r="75" spans="3:14" ht="18" customHeight="1">
      <c r="C75" s="49" t="s">
        <v>538</v>
      </c>
      <c r="D75" s="83"/>
      <c r="E75" s="84"/>
      <c r="F75" s="84"/>
      <c r="G75" s="50">
        <f t="shared" si="6"/>
        <v>0</v>
      </c>
      <c r="N75" s="40"/>
    </row>
    <row r="76" spans="3:14" ht="15.75" customHeight="1">
      <c r="C76" s="38" t="s">
        <v>539</v>
      </c>
      <c r="D76" s="85"/>
      <c r="E76" s="12"/>
      <c r="F76" s="12"/>
      <c r="G76" s="48">
        <f t="shared" si="6"/>
        <v>0</v>
      </c>
      <c r="N76" s="40"/>
    </row>
    <row r="77" spans="2:7" s="41" customFormat="1" ht="15.75" customHeight="1">
      <c r="B77" s="40"/>
      <c r="C77" s="38" t="s">
        <v>540</v>
      </c>
      <c r="D77" s="85"/>
      <c r="E77" s="85"/>
      <c r="F77" s="85"/>
      <c r="G77" s="48">
        <f t="shared" si="6"/>
        <v>0</v>
      </c>
    </row>
    <row r="78" spans="2:14" ht="15">
      <c r="B78" s="41"/>
      <c r="C78" s="39" t="s">
        <v>541</v>
      </c>
      <c r="D78" s="85"/>
      <c r="E78" s="85"/>
      <c r="F78" s="85"/>
      <c r="G78" s="48">
        <f t="shared" si="6"/>
        <v>0</v>
      </c>
      <c r="N78" s="40"/>
    </row>
    <row r="79" spans="2:14" ht="15">
      <c r="B79" s="41"/>
      <c r="C79" s="38" t="s">
        <v>542</v>
      </c>
      <c r="D79" s="85"/>
      <c r="E79" s="85"/>
      <c r="F79" s="85"/>
      <c r="G79" s="48">
        <f t="shared" si="6"/>
        <v>0</v>
      </c>
      <c r="N79" s="40"/>
    </row>
    <row r="80" spans="2:14" ht="15">
      <c r="B80" s="41"/>
      <c r="C80" s="38" t="s">
        <v>543</v>
      </c>
      <c r="D80" s="85"/>
      <c r="E80" s="85"/>
      <c r="F80" s="85"/>
      <c r="G80" s="48">
        <f t="shared" si="6"/>
        <v>0</v>
      </c>
      <c r="N80" s="40"/>
    </row>
    <row r="81" spans="3:14" ht="31.5">
      <c r="C81" s="38" t="s">
        <v>544</v>
      </c>
      <c r="D81" s="85"/>
      <c r="E81" s="85"/>
      <c r="F81" s="85"/>
      <c r="G81" s="48">
        <f t="shared" si="6"/>
        <v>0</v>
      </c>
      <c r="N81" s="40"/>
    </row>
    <row r="82" spans="3:14" ht="15">
      <c r="C82" s="42" t="s">
        <v>14</v>
      </c>
      <c r="D82" s="54">
        <f>SUM(D75:D81)</f>
        <v>0</v>
      </c>
      <c r="E82" s="54">
        <f>SUM(E75:E81)</f>
        <v>0</v>
      </c>
      <c r="F82" s="54">
        <f>SUM(F75:F81)</f>
        <v>0</v>
      </c>
      <c r="G82" s="48">
        <f t="shared" si="6"/>
        <v>0</v>
      </c>
      <c r="N82" s="40"/>
    </row>
    <row r="83" spans="3:7" s="41" customFormat="1" ht="15">
      <c r="C83" s="55"/>
      <c r="D83" s="56"/>
      <c r="E83" s="56"/>
      <c r="F83" s="56"/>
      <c r="G83" s="57"/>
    </row>
    <row r="84" spans="3:14" ht="15">
      <c r="C84" s="327" t="s">
        <v>433</v>
      </c>
      <c r="D84" s="328"/>
      <c r="E84" s="328"/>
      <c r="F84" s="328"/>
      <c r="G84" s="329"/>
      <c r="N84" s="40"/>
    </row>
    <row r="85" spans="3:14" ht="21.75" customHeight="1" thickBot="1">
      <c r="C85" s="51" t="s">
        <v>555</v>
      </c>
      <c r="D85" s="52">
        <f>'1) Tableau budgétaire 1'!D88</f>
        <v>0</v>
      </c>
      <c r="E85" s="52">
        <f>'1) Tableau budgétaire 1'!E88</f>
        <v>0</v>
      </c>
      <c r="F85" s="52">
        <f>'1) Tableau budgétaire 1'!F88</f>
        <v>0</v>
      </c>
      <c r="G85" s="53">
        <f aca="true" t="shared" si="7" ref="G85:G93">SUM(D85:F85)</f>
        <v>0</v>
      </c>
      <c r="N85" s="40"/>
    </row>
    <row r="86" spans="3:14" ht="15.75" customHeight="1">
      <c r="C86" s="49" t="s">
        <v>538</v>
      </c>
      <c r="D86" s="83"/>
      <c r="E86" s="84"/>
      <c r="F86" s="84"/>
      <c r="G86" s="50">
        <f t="shared" si="7"/>
        <v>0</v>
      </c>
      <c r="N86" s="40"/>
    </row>
    <row r="87" spans="2:14" ht="15.75" customHeight="1">
      <c r="B87" s="41"/>
      <c r="C87" s="38" t="s">
        <v>539</v>
      </c>
      <c r="D87" s="85"/>
      <c r="E87" s="12"/>
      <c r="F87" s="12"/>
      <c r="G87" s="48">
        <f t="shared" si="7"/>
        <v>0</v>
      </c>
      <c r="N87" s="40"/>
    </row>
    <row r="88" spans="3:14" ht="15.75" customHeight="1">
      <c r="C88" s="38" t="s">
        <v>540</v>
      </c>
      <c r="D88" s="85"/>
      <c r="E88" s="85"/>
      <c r="F88" s="85"/>
      <c r="G88" s="48">
        <f t="shared" si="7"/>
        <v>0</v>
      </c>
      <c r="N88" s="40"/>
    </row>
    <row r="89" spans="3:14" ht="15">
      <c r="C89" s="39" t="s">
        <v>541</v>
      </c>
      <c r="D89" s="85"/>
      <c r="E89" s="85"/>
      <c r="F89" s="85"/>
      <c r="G89" s="48">
        <f t="shared" si="7"/>
        <v>0</v>
      </c>
      <c r="N89" s="40"/>
    </row>
    <row r="90" spans="3:14" ht="15">
      <c r="C90" s="38" t="s">
        <v>542</v>
      </c>
      <c r="D90" s="85"/>
      <c r="E90" s="85"/>
      <c r="F90" s="85"/>
      <c r="G90" s="48">
        <f t="shared" si="7"/>
        <v>0</v>
      </c>
      <c r="N90" s="40"/>
    </row>
    <row r="91" spans="3:14" ht="25.5" customHeight="1">
      <c r="C91" s="38" t="s">
        <v>543</v>
      </c>
      <c r="D91" s="85"/>
      <c r="E91" s="85"/>
      <c r="F91" s="85"/>
      <c r="G91" s="48">
        <f t="shared" si="7"/>
        <v>0</v>
      </c>
      <c r="N91" s="40"/>
    </row>
    <row r="92" spans="2:14" ht="31.5">
      <c r="B92" s="41"/>
      <c r="C92" s="38" t="s">
        <v>544</v>
      </c>
      <c r="D92" s="85"/>
      <c r="E92" s="85"/>
      <c r="F92" s="85"/>
      <c r="G92" s="48">
        <f t="shared" si="7"/>
        <v>0</v>
      </c>
      <c r="N92" s="40"/>
    </row>
    <row r="93" spans="3:14" ht="15.75" customHeight="1">
      <c r="C93" s="42" t="s">
        <v>14</v>
      </c>
      <c r="D93" s="54">
        <f>SUM(D86:D92)</f>
        <v>0</v>
      </c>
      <c r="E93" s="54">
        <f>SUM(E86:E92)</f>
        <v>0</v>
      </c>
      <c r="F93" s="54">
        <f>SUM(F86:F92)</f>
        <v>0</v>
      </c>
      <c r="G93" s="48">
        <f t="shared" si="7"/>
        <v>0</v>
      </c>
      <c r="N93" s="40"/>
    </row>
    <row r="94" spans="4:14" ht="25.5" customHeight="1">
      <c r="D94" s="43"/>
      <c r="E94" s="43"/>
      <c r="F94" s="43"/>
      <c r="G94" s="43"/>
      <c r="N94" s="40"/>
    </row>
    <row r="95" spans="2:14" ht="15">
      <c r="B95" s="327" t="s">
        <v>556</v>
      </c>
      <c r="C95" s="328"/>
      <c r="D95" s="328"/>
      <c r="E95" s="328"/>
      <c r="F95" s="328"/>
      <c r="G95" s="329"/>
      <c r="N95" s="40"/>
    </row>
    <row r="96" spans="3:14" ht="15">
      <c r="C96" s="327" t="s">
        <v>443</v>
      </c>
      <c r="D96" s="328"/>
      <c r="E96" s="328"/>
      <c r="F96" s="328"/>
      <c r="G96" s="329"/>
      <c r="N96" s="40"/>
    </row>
    <row r="97" spans="3:14" ht="22.5" customHeight="1" thickBot="1">
      <c r="C97" s="51" t="s">
        <v>557</v>
      </c>
      <c r="D97" s="52">
        <f>'1) Tableau budgétaire 1'!D100</f>
        <v>0</v>
      </c>
      <c r="E97" s="52">
        <f>'1) Tableau budgétaire 1'!E100</f>
        <v>0</v>
      </c>
      <c r="F97" s="52">
        <f>'1) Tableau budgétaire 1'!F100</f>
        <v>0</v>
      </c>
      <c r="G97" s="53">
        <f>SUM(D97:F97)</f>
        <v>0</v>
      </c>
      <c r="N97" s="40"/>
    </row>
    <row r="98" spans="3:14" ht="15">
      <c r="C98" s="49" t="s">
        <v>538</v>
      </c>
      <c r="D98" s="83"/>
      <c r="E98" s="84"/>
      <c r="F98" s="84"/>
      <c r="G98" s="50">
        <f aca="true" t="shared" si="8" ref="G98:G105">SUM(D98:F98)</f>
        <v>0</v>
      </c>
      <c r="N98" s="40"/>
    </row>
    <row r="99" spans="3:14" ht="15">
      <c r="C99" s="38" t="s">
        <v>539</v>
      </c>
      <c r="D99" s="85"/>
      <c r="E99" s="12"/>
      <c r="F99" s="12"/>
      <c r="G99" s="48">
        <f t="shared" si="8"/>
        <v>0</v>
      </c>
      <c r="N99" s="40"/>
    </row>
    <row r="100" spans="3:14" ht="15.75" customHeight="1">
      <c r="C100" s="38" t="s">
        <v>540</v>
      </c>
      <c r="D100" s="85"/>
      <c r="E100" s="85"/>
      <c r="F100" s="85"/>
      <c r="G100" s="48">
        <f t="shared" si="8"/>
        <v>0</v>
      </c>
      <c r="N100" s="40"/>
    </row>
    <row r="101" spans="3:14" ht="15">
      <c r="C101" s="39" t="s">
        <v>541</v>
      </c>
      <c r="D101" s="85"/>
      <c r="E101" s="85"/>
      <c r="F101" s="85"/>
      <c r="G101" s="48">
        <f t="shared" si="8"/>
        <v>0</v>
      </c>
      <c r="N101" s="40"/>
    </row>
    <row r="102" spans="3:14" ht="15">
      <c r="C102" s="38" t="s">
        <v>542</v>
      </c>
      <c r="D102" s="85"/>
      <c r="E102" s="85"/>
      <c r="F102" s="85"/>
      <c r="G102" s="48">
        <f t="shared" si="8"/>
        <v>0</v>
      </c>
      <c r="N102" s="40"/>
    </row>
    <row r="103" spans="3:14" ht="15">
      <c r="C103" s="38" t="s">
        <v>543</v>
      </c>
      <c r="D103" s="85"/>
      <c r="E103" s="85"/>
      <c r="F103" s="85"/>
      <c r="G103" s="48">
        <f t="shared" si="8"/>
        <v>0</v>
      </c>
      <c r="N103" s="40"/>
    </row>
    <row r="104" spans="3:14" ht="31.5">
      <c r="C104" s="38" t="s">
        <v>544</v>
      </c>
      <c r="D104" s="85"/>
      <c r="E104" s="85"/>
      <c r="F104" s="85"/>
      <c r="G104" s="48">
        <f t="shared" si="8"/>
        <v>0</v>
      </c>
      <c r="N104" s="40"/>
    </row>
    <row r="105" spans="3:14" ht="15">
      <c r="C105" s="42" t="s">
        <v>14</v>
      </c>
      <c r="D105" s="54">
        <f>SUM(D98:D104)</f>
        <v>0</v>
      </c>
      <c r="E105" s="54">
        <f>SUM(E98:E104)</f>
        <v>0</v>
      </c>
      <c r="F105" s="54">
        <f>SUM(F98:F104)</f>
        <v>0</v>
      </c>
      <c r="G105" s="48">
        <f t="shared" si="8"/>
        <v>0</v>
      </c>
      <c r="N105" s="40"/>
    </row>
    <row r="106" spans="3:7" s="41" customFormat="1" ht="15">
      <c r="C106" s="55"/>
      <c r="D106" s="56"/>
      <c r="E106" s="56"/>
      <c r="F106" s="56"/>
      <c r="G106" s="57"/>
    </row>
    <row r="107" spans="3:14" ht="15.75" customHeight="1">
      <c r="C107" s="327" t="s">
        <v>558</v>
      </c>
      <c r="D107" s="328"/>
      <c r="E107" s="328"/>
      <c r="F107" s="328"/>
      <c r="G107" s="329"/>
      <c r="N107" s="40"/>
    </row>
    <row r="108" spans="3:14" ht="21.75" customHeight="1" thickBot="1">
      <c r="C108" s="51" t="s">
        <v>559</v>
      </c>
      <c r="D108" s="52">
        <f>'1) Tableau budgétaire 1'!D110</f>
        <v>0</v>
      </c>
      <c r="E108" s="52">
        <f>'1) Tableau budgétaire 1'!E110</f>
        <v>0</v>
      </c>
      <c r="F108" s="52">
        <f>'1) Tableau budgétaire 1'!F110</f>
        <v>0</v>
      </c>
      <c r="G108" s="53">
        <f aca="true" t="shared" si="9" ref="G108:G116">SUM(D108:F108)</f>
        <v>0</v>
      </c>
      <c r="N108" s="40"/>
    </row>
    <row r="109" spans="3:14" ht="15">
      <c r="C109" s="49" t="s">
        <v>538</v>
      </c>
      <c r="D109" s="83"/>
      <c r="E109" s="84"/>
      <c r="F109" s="84"/>
      <c r="G109" s="50">
        <f t="shared" si="9"/>
        <v>0</v>
      </c>
      <c r="N109" s="40"/>
    </row>
    <row r="110" spans="3:14" ht="15">
      <c r="C110" s="38" t="s">
        <v>539</v>
      </c>
      <c r="D110" s="85"/>
      <c r="E110" s="12"/>
      <c r="F110" s="12"/>
      <c r="G110" s="48">
        <f t="shared" si="9"/>
        <v>0</v>
      </c>
      <c r="N110" s="40"/>
    </row>
    <row r="111" spans="3:14" ht="31.5">
      <c r="C111" s="38" t="s">
        <v>540</v>
      </c>
      <c r="D111" s="85"/>
      <c r="E111" s="85"/>
      <c r="F111" s="85"/>
      <c r="G111" s="48">
        <f t="shared" si="9"/>
        <v>0</v>
      </c>
      <c r="N111" s="40"/>
    </row>
    <row r="112" spans="3:14" ht="15">
      <c r="C112" s="39" t="s">
        <v>541</v>
      </c>
      <c r="D112" s="85"/>
      <c r="E112" s="85"/>
      <c r="F112" s="85"/>
      <c r="G112" s="48">
        <f t="shared" si="9"/>
        <v>0</v>
      </c>
      <c r="N112" s="40"/>
    </row>
    <row r="113" spans="3:14" ht="15">
      <c r="C113" s="38" t="s">
        <v>542</v>
      </c>
      <c r="D113" s="85"/>
      <c r="E113" s="85"/>
      <c r="F113" s="85"/>
      <c r="G113" s="48">
        <f t="shared" si="9"/>
        <v>0</v>
      </c>
      <c r="N113" s="40"/>
    </row>
    <row r="114" spans="3:14" ht="15">
      <c r="C114" s="38" t="s">
        <v>543</v>
      </c>
      <c r="D114" s="85"/>
      <c r="E114" s="85"/>
      <c r="F114" s="85"/>
      <c r="G114" s="48">
        <f t="shared" si="9"/>
        <v>0</v>
      </c>
      <c r="N114" s="40"/>
    </row>
    <row r="115" spans="3:14" ht="31.5">
      <c r="C115" s="38" t="s">
        <v>544</v>
      </c>
      <c r="D115" s="85"/>
      <c r="E115" s="85"/>
      <c r="F115" s="85"/>
      <c r="G115" s="48">
        <f t="shared" si="9"/>
        <v>0</v>
      </c>
      <c r="N115" s="40"/>
    </row>
    <row r="116" spans="3:14" ht="15">
      <c r="C116" s="42" t="s">
        <v>14</v>
      </c>
      <c r="D116" s="54">
        <f>SUM(D109:D115)</f>
        <v>0</v>
      </c>
      <c r="E116" s="54">
        <f>SUM(E109:E115)</f>
        <v>0</v>
      </c>
      <c r="F116" s="54">
        <f>SUM(F109:F115)</f>
        <v>0</v>
      </c>
      <c r="G116" s="48">
        <f t="shared" si="9"/>
        <v>0</v>
      </c>
      <c r="N116" s="40"/>
    </row>
    <row r="117" spans="3:7" s="41" customFormat="1" ht="15">
      <c r="C117" s="55"/>
      <c r="D117" s="56"/>
      <c r="E117" s="56"/>
      <c r="F117" s="56"/>
      <c r="G117" s="57"/>
    </row>
    <row r="118" spans="3:14" ht="15">
      <c r="C118" s="327" t="s">
        <v>461</v>
      </c>
      <c r="D118" s="328"/>
      <c r="E118" s="328"/>
      <c r="F118" s="328"/>
      <c r="G118" s="329"/>
      <c r="N118" s="40"/>
    </row>
    <row r="119" spans="3:14" ht="21" customHeight="1" thickBot="1">
      <c r="C119" s="51" t="s">
        <v>560</v>
      </c>
      <c r="D119" s="52">
        <f>'1) Tableau budgétaire 1'!D120</f>
        <v>0</v>
      </c>
      <c r="E119" s="52">
        <f>'1) Tableau budgétaire 1'!E120</f>
        <v>0</v>
      </c>
      <c r="F119" s="52">
        <f>'1) Tableau budgétaire 1'!F120</f>
        <v>0</v>
      </c>
      <c r="G119" s="53">
        <f aca="true" t="shared" si="10" ref="G119:G127">SUM(D119:F119)</f>
        <v>0</v>
      </c>
      <c r="N119" s="40"/>
    </row>
    <row r="120" spans="3:14" ht="15">
      <c r="C120" s="49" t="s">
        <v>538</v>
      </c>
      <c r="D120" s="83"/>
      <c r="E120" s="84"/>
      <c r="F120" s="84"/>
      <c r="G120" s="50">
        <f t="shared" si="10"/>
        <v>0</v>
      </c>
      <c r="N120" s="40"/>
    </row>
    <row r="121" spans="3:14" ht="15">
      <c r="C121" s="38" t="s">
        <v>539</v>
      </c>
      <c r="D121" s="85"/>
      <c r="E121" s="12"/>
      <c r="F121" s="12"/>
      <c r="G121" s="48">
        <f t="shared" si="10"/>
        <v>0</v>
      </c>
      <c r="N121" s="40"/>
    </row>
    <row r="122" spans="3:14" ht="31.5">
      <c r="C122" s="38" t="s">
        <v>540</v>
      </c>
      <c r="D122" s="85"/>
      <c r="E122" s="85"/>
      <c r="F122" s="85"/>
      <c r="G122" s="48">
        <f t="shared" si="10"/>
        <v>0</v>
      </c>
      <c r="N122" s="40"/>
    </row>
    <row r="123" spans="3:14" ht="15">
      <c r="C123" s="39" t="s">
        <v>541</v>
      </c>
      <c r="D123" s="85"/>
      <c r="E123" s="85"/>
      <c r="F123" s="85"/>
      <c r="G123" s="48">
        <f t="shared" si="10"/>
        <v>0</v>
      </c>
      <c r="N123" s="40"/>
    </row>
    <row r="124" spans="3:14" ht="15">
      <c r="C124" s="38" t="s">
        <v>542</v>
      </c>
      <c r="D124" s="85"/>
      <c r="E124" s="85"/>
      <c r="F124" s="85"/>
      <c r="G124" s="48">
        <f t="shared" si="10"/>
        <v>0</v>
      </c>
      <c r="N124" s="40"/>
    </row>
    <row r="125" spans="3:14" ht="15">
      <c r="C125" s="38" t="s">
        <v>543</v>
      </c>
      <c r="D125" s="85"/>
      <c r="E125" s="85"/>
      <c r="F125" s="85"/>
      <c r="G125" s="48">
        <f t="shared" si="10"/>
        <v>0</v>
      </c>
      <c r="N125" s="40"/>
    </row>
    <row r="126" spans="3:14" ht="31.5">
      <c r="C126" s="38" t="s">
        <v>544</v>
      </c>
      <c r="D126" s="85"/>
      <c r="E126" s="85"/>
      <c r="F126" s="85"/>
      <c r="G126" s="48">
        <f t="shared" si="10"/>
        <v>0</v>
      </c>
      <c r="N126" s="40"/>
    </row>
    <row r="127" spans="3:14" ht="15">
      <c r="C127" s="42" t="s">
        <v>14</v>
      </c>
      <c r="D127" s="54">
        <f>SUM(D120:D126)</f>
        <v>0</v>
      </c>
      <c r="E127" s="54">
        <f>SUM(E120:E126)</f>
        <v>0</v>
      </c>
      <c r="F127" s="54">
        <f>SUM(F120:F126)</f>
        <v>0</v>
      </c>
      <c r="G127" s="48">
        <f t="shared" si="10"/>
        <v>0</v>
      </c>
      <c r="N127" s="40"/>
    </row>
    <row r="128" spans="3:7" s="41" customFormat="1" ht="15">
      <c r="C128" s="55"/>
      <c r="D128" s="56"/>
      <c r="E128" s="56"/>
      <c r="F128" s="56"/>
      <c r="G128" s="57"/>
    </row>
    <row r="129" spans="3:14" ht="15">
      <c r="C129" s="327" t="s">
        <v>470</v>
      </c>
      <c r="D129" s="328"/>
      <c r="E129" s="328"/>
      <c r="F129" s="328"/>
      <c r="G129" s="329"/>
      <c r="N129" s="40"/>
    </row>
    <row r="130" spans="3:14" ht="24" customHeight="1" thickBot="1">
      <c r="C130" s="51" t="s">
        <v>561</v>
      </c>
      <c r="D130" s="52">
        <f>'1) Tableau budgétaire 1'!D130</f>
        <v>0</v>
      </c>
      <c r="E130" s="52">
        <f>'1) Tableau budgétaire 1'!E130</f>
        <v>0</v>
      </c>
      <c r="F130" s="52">
        <f>'1) Tableau budgétaire 1'!F130</f>
        <v>0</v>
      </c>
      <c r="G130" s="53">
        <f aca="true" t="shared" si="11" ref="G130:G138">SUM(D130:F130)</f>
        <v>0</v>
      </c>
      <c r="N130" s="40"/>
    </row>
    <row r="131" spans="3:14" ht="15.75" customHeight="1">
      <c r="C131" s="49" t="s">
        <v>538</v>
      </c>
      <c r="D131" s="83"/>
      <c r="E131" s="84"/>
      <c r="F131" s="84"/>
      <c r="G131" s="50">
        <f t="shared" si="11"/>
        <v>0</v>
      </c>
      <c r="N131" s="40"/>
    </row>
    <row r="132" spans="3:7" s="43" customFormat="1" ht="15">
      <c r="C132" s="38" t="s">
        <v>539</v>
      </c>
      <c r="D132" s="85"/>
      <c r="E132" s="12"/>
      <c r="F132" s="12"/>
      <c r="G132" s="48">
        <f t="shared" si="11"/>
        <v>0</v>
      </c>
    </row>
    <row r="133" spans="3:7" s="43" customFormat="1" ht="15.75" customHeight="1">
      <c r="C133" s="38" t="s">
        <v>540</v>
      </c>
      <c r="D133" s="85"/>
      <c r="E133" s="85"/>
      <c r="F133" s="85"/>
      <c r="G133" s="48">
        <f t="shared" si="11"/>
        <v>0</v>
      </c>
    </row>
    <row r="134" spans="3:7" s="43" customFormat="1" ht="15">
      <c r="C134" s="39" t="s">
        <v>541</v>
      </c>
      <c r="D134" s="85"/>
      <c r="E134" s="85"/>
      <c r="F134" s="85"/>
      <c r="G134" s="48">
        <f t="shared" si="11"/>
        <v>0</v>
      </c>
    </row>
    <row r="135" spans="3:7" s="43" customFormat="1" ht="15">
      <c r="C135" s="38" t="s">
        <v>542</v>
      </c>
      <c r="D135" s="85"/>
      <c r="E135" s="85"/>
      <c r="F135" s="85"/>
      <c r="G135" s="48">
        <f t="shared" si="11"/>
        <v>0</v>
      </c>
    </row>
    <row r="136" spans="3:7" s="43" customFormat="1" ht="15.75" customHeight="1">
      <c r="C136" s="38" t="s">
        <v>543</v>
      </c>
      <c r="D136" s="85"/>
      <c r="E136" s="85"/>
      <c r="F136" s="85"/>
      <c r="G136" s="48">
        <f t="shared" si="11"/>
        <v>0</v>
      </c>
    </row>
    <row r="137" spans="3:7" s="43" customFormat="1" ht="31.5">
      <c r="C137" s="38" t="s">
        <v>544</v>
      </c>
      <c r="D137" s="85"/>
      <c r="E137" s="85"/>
      <c r="F137" s="85"/>
      <c r="G137" s="48">
        <f t="shared" si="11"/>
        <v>0</v>
      </c>
    </row>
    <row r="138" spans="3:7" s="43" customFormat="1" ht="15">
      <c r="C138" s="42" t="s">
        <v>14</v>
      </c>
      <c r="D138" s="54">
        <f>SUM(D131:D137)</f>
        <v>0</v>
      </c>
      <c r="E138" s="54">
        <f>SUM(E131:E137)</f>
        <v>0</v>
      </c>
      <c r="F138" s="54">
        <f>SUM(F131:F137)</f>
        <v>0</v>
      </c>
      <c r="G138" s="48">
        <f t="shared" si="11"/>
        <v>0</v>
      </c>
    </row>
    <row r="139" spans="3:7" s="43" customFormat="1" ht="15">
      <c r="C139" s="40"/>
      <c r="D139" s="41"/>
      <c r="E139" s="41"/>
      <c r="F139" s="41"/>
      <c r="G139" s="40"/>
    </row>
    <row r="140" spans="2:7" s="43" customFormat="1" ht="15">
      <c r="B140" s="327" t="s">
        <v>562</v>
      </c>
      <c r="C140" s="328"/>
      <c r="D140" s="328"/>
      <c r="E140" s="328"/>
      <c r="F140" s="328"/>
      <c r="G140" s="329"/>
    </row>
    <row r="141" spans="2:7" s="43" customFormat="1" ht="15">
      <c r="B141" s="40"/>
      <c r="C141" s="327" t="s">
        <v>480</v>
      </c>
      <c r="D141" s="328"/>
      <c r="E141" s="328"/>
      <c r="F141" s="328"/>
      <c r="G141" s="329"/>
    </row>
    <row r="142" spans="2:7" s="43" customFormat="1" ht="24" customHeight="1" thickBot="1">
      <c r="B142" s="40"/>
      <c r="C142" s="51" t="s">
        <v>563</v>
      </c>
      <c r="D142" s="52">
        <f>'1) Tableau budgétaire 1'!D142</f>
        <v>0</v>
      </c>
      <c r="E142" s="52">
        <f>'1) Tableau budgétaire 1'!E142</f>
        <v>0</v>
      </c>
      <c r="F142" s="52">
        <f>'1) Tableau budgétaire 1'!F142</f>
        <v>0</v>
      </c>
      <c r="G142" s="53">
        <f>SUM(D142:F142)</f>
        <v>0</v>
      </c>
    </row>
    <row r="143" spans="2:7" s="43" customFormat="1" ht="24.75" customHeight="1">
      <c r="B143" s="40"/>
      <c r="C143" s="49" t="s">
        <v>538</v>
      </c>
      <c r="D143" s="83"/>
      <c r="E143" s="84"/>
      <c r="F143" s="84"/>
      <c r="G143" s="50">
        <f aca="true" t="shared" si="12" ref="G143:G150">SUM(D143:F143)</f>
        <v>0</v>
      </c>
    </row>
    <row r="144" spans="2:7" s="43" customFormat="1" ht="15.75" customHeight="1">
      <c r="B144" s="40"/>
      <c r="C144" s="38" t="s">
        <v>539</v>
      </c>
      <c r="D144" s="85"/>
      <c r="E144" s="12"/>
      <c r="F144" s="12"/>
      <c r="G144" s="48">
        <f t="shared" si="12"/>
        <v>0</v>
      </c>
    </row>
    <row r="145" spans="2:7" s="43" customFormat="1" ht="15.75" customHeight="1">
      <c r="B145" s="40"/>
      <c r="C145" s="38" t="s">
        <v>540</v>
      </c>
      <c r="D145" s="85"/>
      <c r="E145" s="85"/>
      <c r="F145" s="85"/>
      <c r="G145" s="48">
        <f t="shared" si="12"/>
        <v>0</v>
      </c>
    </row>
    <row r="146" spans="2:7" s="43" customFormat="1" ht="15.75" customHeight="1">
      <c r="B146" s="40"/>
      <c r="C146" s="39" t="s">
        <v>541</v>
      </c>
      <c r="D146" s="85"/>
      <c r="E146" s="85"/>
      <c r="F146" s="85"/>
      <c r="G146" s="48">
        <f t="shared" si="12"/>
        <v>0</v>
      </c>
    </row>
    <row r="147" spans="2:7" s="43" customFormat="1" ht="15.75" customHeight="1">
      <c r="B147" s="40"/>
      <c r="C147" s="38" t="s">
        <v>542</v>
      </c>
      <c r="D147" s="85"/>
      <c r="E147" s="85"/>
      <c r="F147" s="85"/>
      <c r="G147" s="48">
        <f t="shared" si="12"/>
        <v>0</v>
      </c>
    </row>
    <row r="148" spans="2:7" s="43" customFormat="1" ht="15.75" customHeight="1">
      <c r="B148" s="40"/>
      <c r="C148" s="38" t="s">
        <v>543</v>
      </c>
      <c r="D148" s="85"/>
      <c r="E148" s="85"/>
      <c r="F148" s="85"/>
      <c r="G148" s="48">
        <f t="shared" si="12"/>
        <v>0</v>
      </c>
    </row>
    <row r="149" spans="2:7" s="43" customFormat="1" ht="15.75" customHeight="1">
      <c r="B149" s="40"/>
      <c r="C149" s="38" t="s">
        <v>544</v>
      </c>
      <c r="D149" s="85"/>
      <c r="E149" s="85"/>
      <c r="F149" s="85"/>
      <c r="G149" s="48">
        <f t="shared" si="12"/>
        <v>0</v>
      </c>
    </row>
    <row r="150" spans="2:7" s="43" customFormat="1" ht="15.75" customHeight="1">
      <c r="B150" s="40"/>
      <c r="C150" s="42" t="s">
        <v>14</v>
      </c>
      <c r="D150" s="54">
        <f>SUM(D143:D149)</f>
        <v>0</v>
      </c>
      <c r="E150" s="54">
        <f>SUM(E143:E149)</f>
        <v>0</v>
      </c>
      <c r="F150" s="54">
        <f>SUM(F143:F149)</f>
        <v>0</v>
      </c>
      <c r="G150" s="48">
        <f t="shared" si="12"/>
        <v>0</v>
      </c>
    </row>
    <row r="151" spans="3:7" s="41" customFormat="1" ht="15.75" customHeight="1">
      <c r="C151" s="55"/>
      <c r="D151" s="56"/>
      <c r="E151" s="56"/>
      <c r="F151" s="56"/>
      <c r="G151" s="57"/>
    </row>
    <row r="152" spans="3:7" s="43" customFormat="1" ht="15.75" customHeight="1">
      <c r="C152" s="327" t="s">
        <v>489</v>
      </c>
      <c r="D152" s="328"/>
      <c r="E152" s="328"/>
      <c r="F152" s="328"/>
      <c r="G152" s="329"/>
    </row>
    <row r="153" spans="3:7" s="43" customFormat="1" ht="21" customHeight="1" thickBot="1">
      <c r="C153" s="51" t="s">
        <v>564</v>
      </c>
      <c r="D153" s="52">
        <f>'1) Tableau budgétaire 1'!D152</f>
        <v>0</v>
      </c>
      <c r="E153" s="52">
        <f>'1) Tableau budgétaire 1'!E152</f>
        <v>0</v>
      </c>
      <c r="F153" s="52">
        <f>'1) Tableau budgétaire 1'!F152</f>
        <v>0</v>
      </c>
      <c r="G153" s="53">
        <f aca="true" t="shared" si="13" ref="G153:G161">SUM(D153:F153)</f>
        <v>0</v>
      </c>
    </row>
    <row r="154" spans="3:7" s="43" customFormat="1" ht="15.75" customHeight="1">
      <c r="C154" s="49" t="s">
        <v>538</v>
      </c>
      <c r="D154" s="83"/>
      <c r="E154" s="84"/>
      <c r="F154" s="84"/>
      <c r="G154" s="50">
        <f t="shared" si="13"/>
        <v>0</v>
      </c>
    </row>
    <row r="155" spans="3:7" s="43" customFormat="1" ht="15.75" customHeight="1">
      <c r="C155" s="38" t="s">
        <v>539</v>
      </c>
      <c r="D155" s="85"/>
      <c r="E155" s="12"/>
      <c r="F155" s="12"/>
      <c r="G155" s="48">
        <f t="shared" si="13"/>
        <v>0</v>
      </c>
    </row>
    <row r="156" spans="3:7" s="43" customFormat="1" ht="15.75" customHeight="1">
      <c r="C156" s="38" t="s">
        <v>540</v>
      </c>
      <c r="D156" s="85"/>
      <c r="E156" s="85"/>
      <c r="F156" s="85"/>
      <c r="G156" s="48">
        <f t="shared" si="13"/>
        <v>0</v>
      </c>
    </row>
    <row r="157" spans="3:7" s="43" customFormat="1" ht="15.75" customHeight="1">
      <c r="C157" s="39" t="s">
        <v>541</v>
      </c>
      <c r="D157" s="85"/>
      <c r="E157" s="85"/>
      <c r="F157" s="85"/>
      <c r="G157" s="48">
        <f t="shared" si="13"/>
        <v>0</v>
      </c>
    </row>
    <row r="158" spans="3:7" s="43" customFormat="1" ht="15.75" customHeight="1">
      <c r="C158" s="38" t="s">
        <v>542</v>
      </c>
      <c r="D158" s="85"/>
      <c r="E158" s="85"/>
      <c r="F158" s="85"/>
      <c r="G158" s="48">
        <f t="shared" si="13"/>
        <v>0</v>
      </c>
    </row>
    <row r="159" spans="3:7" s="43" customFormat="1" ht="15.75" customHeight="1">
      <c r="C159" s="38" t="s">
        <v>543</v>
      </c>
      <c r="D159" s="85"/>
      <c r="E159" s="85"/>
      <c r="F159" s="85"/>
      <c r="G159" s="48">
        <f t="shared" si="13"/>
        <v>0</v>
      </c>
    </row>
    <row r="160" spans="3:7" s="43" customFormat="1" ht="15.75" customHeight="1">
      <c r="C160" s="38" t="s">
        <v>544</v>
      </c>
      <c r="D160" s="85"/>
      <c r="E160" s="85"/>
      <c r="F160" s="85"/>
      <c r="G160" s="48">
        <f t="shared" si="13"/>
        <v>0</v>
      </c>
    </row>
    <row r="161" spans="3:7" s="43" customFormat="1" ht="15.75" customHeight="1">
      <c r="C161" s="42" t="s">
        <v>14</v>
      </c>
      <c r="D161" s="54">
        <f>SUM(D154:D160)</f>
        <v>0</v>
      </c>
      <c r="E161" s="54">
        <f>SUM(E154:E160)</f>
        <v>0</v>
      </c>
      <c r="F161" s="54">
        <f>SUM(F154:F160)</f>
        <v>0</v>
      </c>
      <c r="G161" s="48">
        <f t="shared" si="13"/>
        <v>0</v>
      </c>
    </row>
    <row r="162" spans="3:7" s="41" customFormat="1" ht="15.75" customHeight="1">
      <c r="C162" s="55"/>
      <c r="D162" s="56"/>
      <c r="E162" s="56"/>
      <c r="F162" s="56"/>
      <c r="G162" s="57"/>
    </row>
    <row r="163" spans="3:7" s="43" customFormat="1" ht="15.75" customHeight="1">
      <c r="C163" s="327" t="s">
        <v>498</v>
      </c>
      <c r="D163" s="328"/>
      <c r="E163" s="328"/>
      <c r="F163" s="328"/>
      <c r="G163" s="329"/>
    </row>
    <row r="164" spans="3:7" s="43" customFormat="1" ht="19.5" customHeight="1" thickBot="1">
      <c r="C164" s="51" t="s">
        <v>565</v>
      </c>
      <c r="D164" s="52">
        <f>'1) Tableau budgétaire 1'!D162</f>
        <v>0</v>
      </c>
      <c r="E164" s="52">
        <f>'1) Tableau budgétaire 1'!E162</f>
        <v>0</v>
      </c>
      <c r="F164" s="52">
        <f>'1) Tableau budgétaire 1'!F162</f>
        <v>0</v>
      </c>
      <c r="G164" s="53">
        <f aca="true" t="shared" si="14" ref="G164:G172">SUM(D164:F164)</f>
        <v>0</v>
      </c>
    </row>
    <row r="165" spans="3:7" s="43" customFormat="1" ht="15.75" customHeight="1">
      <c r="C165" s="49" t="s">
        <v>538</v>
      </c>
      <c r="D165" s="83"/>
      <c r="E165" s="84"/>
      <c r="F165" s="84"/>
      <c r="G165" s="50">
        <f t="shared" si="14"/>
        <v>0</v>
      </c>
    </row>
    <row r="166" spans="3:7" s="43" customFormat="1" ht="15.75" customHeight="1">
      <c r="C166" s="38" t="s">
        <v>539</v>
      </c>
      <c r="D166" s="85"/>
      <c r="E166" s="12"/>
      <c r="F166" s="12"/>
      <c r="G166" s="48">
        <f t="shared" si="14"/>
        <v>0</v>
      </c>
    </row>
    <row r="167" spans="3:7" s="43" customFormat="1" ht="15.75" customHeight="1">
      <c r="C167" s="38" t="s">
        <v>540</v>
      </c>
      <c r="D167" s="85"/>
      <c r="E167" s="85"/>
      <c r="F167" s="85"/>
      <c r="G167" s="48">
        <f t="shared" si="14"/>
        <v>0</v>
      </c>
    </row>
    <row r="168" spans="3:7" s="43" customFormat="1" ht="15.75" customHeight="1">
      <c r="C168" s="39" t="s">
        <v>541</v>
      </c>
      <c r="D168" s="85"/>
      <c r="E168" s="85"/>
      <c r="F168" s="85"/>
      <c r="G168" s="48">
        <f t="shared" si="14"/>
        <v>0</v>
      </c>
    </row>
    <row r="169" spans="3:7" s="43" customFormat="1" ht="15.75" customHeight="1">
      <c r="C169" s="38" t="s">
        <v>542</v>
      </c>
      <c r="D169" s="85"/>
      <c r="E169" s="85"/>
      <c r="F169" s="85"/>
      <c r="G169" s="48">
        <f t="shared" si="14"/>
        <v>0</v>
      </c>
    </row>
    <row r="170" spans="3:7" s="43" customFormat="1" ht="15.75" customHeight="1">
      <c r="C170" s="38" t="s">
        <v>543</v>
      </c>
      <c r="D170" s="85"/>
      <c r="E170" s="85"/>
      <c r="F170" s="85"/>
      <c r="G170" s="48">
        <f t="shared" si="14"/>
        <v>0</v>
      </c>
    </row>
    <row r="171" spans="3:7" s="43" customFormat="1" ht="15.75" customHeight="1">
      <c r="C171" s="38" t="s">
        <v>544</v>
      </c>
      <c r="D171" s="85"/>
      <c r="E171" s="85"/>
      <c r="F171" s="85"/>
      <c r="G171" s="48">
        <f t="shared" si="14"/>
        <v>0</v>
      </c>
    </row>
    <row r="172" spans="3:7" s="43" customFormat="1" ht="15.75" customHeight="1">
      <c r="C172" s="42" t="s">
        <v>14</v>
      </c>
      <c r="D172" s="54">
        <f>SUM(D165:D171)</f>
        <v>0</v>
      </c>
      <c r="E172" s="54">
        <f>SUM(E165:E171)</f>
        <v>0</v>
      </c>
      <c r="F172" s="54">
        <f>SUM(F165:F171)</f>
        <v>0</v>
      </c>
      <c r="G172" s="48">
        <f t="shared" si="14"/>
        <v>0</v>
      </c>
    </row>
    <row r="173" spans="3:7" s="41" customFormat="1" ht="15.75" customHeight="1">
      <c r="C173" s="55"/>
      <c r="D173" s="56"/>
      <c r="E173" s="56"/>
      <c r="F173" s="56"/>
      <c r="G173" s="57"/>
    </row>
    <row r="174" spans="3:7" s="43" customFormat="1" ht="15.75" customHeight="1">
      <c r="C174" s="327" t="s">
        <v>507</v>
      </c>
      <c r="D174" s="328"/>
      <c r="E174" s="328"/>
      <c r="F174" s="328"/>
      <c r="G174" s="329"/>
    </row>
    <row r="175" spans="3:7" s="43" customFormat="1" ht="22.5" customHeight="1" thickBot="1">
      <c r="C175" s="51" t="s">
        <v>566</v>
      </c>
      <c r="D175" s="52">
        <f>'1) Tableau budgétaire 1'!D172</f>
        <v>0</v>
      </c>
      <c r="E175" s="52">
        <f>'1) Tableau budgétaire 1'!E172</f>
        <v>0</v>
      </c>
      <c r="F175" s="52">
        <f>'1) Tableau budgétaire 1'!F172</f>
        <v>0</v>
      </c>
      <c r="G175" s="53">
        <f aca="true" t="shared" si="15" ref="G175:G183">SUM(D175:F175)</f>
        <v>0</v>
      </c>
    </row>
    <row r="176" spans="3:7" s="43" customFormat="1" ht="15.75" customHeight="1">
      <c r="C176" s="49" t="s">
        <v>538</v>
      </c>
      <c r="D176" s="83"/>
      <c r="E176" s="84"/>
      <c r="F176" s="84"/>
      <c r="G176" s="50">
        <f t="shared" si="15"/>
        <v>0</v>
      </c>
    </row>
    <row r="177" spans="3:7" s="43" customFormat="1" ht="15.75" customHeight="1">
      <c r="C177" s="38" t="s">
        <v>539</v>
      </c>
      <c r="D177" s="85"/>
      <c r="E177" s="12"/>
      <c r="F177" s="12"/>
      <c r="G177" s="48">
        <f t="shared" si="15"/>
        <v>0</v>
      </c>
    </row>
    <row r="178" spans="3:7" s="43" customFormat="1" ht="15.75" customHeight="1">
      <c r="C178" s="38" t="s">
        <v>540</v>
      </c>
      <c r="D178" s="85"/>
      <c r="E178" s="85"/>
      <c r="F178" s="85"/>
      <c r="G178" s="48">
        <f t="shared" si="15"/>
        <v>0</v>
      </c>
    </row>
    <row r="179" spans="3:7" s="43" customFormat="1" ht="15.75" customHeight="1">
      <c r="C179" s="39" t="s">
        <v>541</v>
      </c>
      <c r="D179" s="85"/>
      <c r="E179" s="85"/>
      <c r="F179" s="85"/>
      <c r="G179" s="48">
        <f t="shared" si="15"/>
        <v>0</v>
      </c>
    </row>
    <row r="180" spans="3:7" s="43" customFormat="1" ht="15.75" customHeight="1">
      <c r="C180" s="38" t="s">
        <v>542</v>
      </c>
      <c r="D180" s="85"/>
      <c r="E180" s="85"/>
      <c r="F180" s="85"/>
      <c r="G180" s="48">
        <f t="shared" si="15"/>
        <v>0</v>
      </c>
    </row>
    <row r="181" spans="3:7" s="43" customFormat="1" ht="15.75" customHeight="1">
      <c r="C181" s="38" t="s">
        <v>543</v>
      </c>
      <c r="D181" s="85"/>
      <c r="E181" s="85"/>
      <c r="F181" s="85"/>
      <c r="G181" s="48">
        <f t="shared" si="15"/>
        <v>0</v>
      </c>
    </row>
    <row r="182" spans="3:7" s="43" customFormat="1" ht="15.75" customHeight="1">
      <c r="C182" s="38" t="s">
        <v>544</v>
      </c>
      <c r="D182" s="85"/>
      <c r="E182" s="85"/>
      <c r="F182" s="85"/>
      <c r="G182" s="48">
        <f t="shared" si="15"/>
        <v>0</v>
      </c>
    </row>
    <row r="183" spans="3:7" s="43" customFormat="1" ht="15.75" customHeight="1">
      <c r="C183" s="42" t="s">
        <v>14</v>
      </c>
      <c r="D183" s="54">
        <f>SUM(D176:D182)</f>
        <v>0</v>
      </c>
      <c r="E183" s="54">
        <f>SUM(E176:E182)</f>
        <v>0</v>
      </c>
      <c r="F183" s="54">
        <f>SUM(F176:F182)</f>
        <v>0</v>
      </c>
      <c r="G183" s="48">
        <f t="shared" si="15"/>
        <v>0</v>
      </c>
    </row>
    <row r="184" spans="3:7" s="43" customFormat="1" ht="15.75" customHeight="1">
      <c r="C184" s="40"/>
      <c r="D184" s="41"/>
      <c r="E184" s="41"/>
      <c r="F184" s="41"/>
      <c r="G184" s="40"/>
    </row>
    <row r="185" spans="3:7" s="43" customFormat="1" ht="15.75" customHeight="1">
      <c r="C185" s="327" t="s">
        <v>567</v>
      </c>
      <c r="D185" s="328"/>
      <c r="E185" s="328"/>
      <c r="F185" s="328"/>
      <c r="G185" s="329"/>
    </row>
    <row r="186" spans="3:7" s="43" customFormat="1" ht="36" customHeight="1" thickBot="1">
      <c r="C186" s="51" t="s">
        <v>568</v>
      </c>
      <c r="D186" s="52">
        <f>'1) Tableau budgétaire 1'!D179</f>
        <v>268121.49532710284</v>
      </c>
      <c r="E186" s="52">
        <f>'1) Tableau budgétaire 1'!E179</f>
        <v>252048.66355140187</v>
      </c>
      <c r="F186" s="52">
        <f>'1) Tableau budgétaire 1'!F179</f>
        <v>0</v>
      </c>
      <c r="G186" s="53">
        <f aca="true" t="shared" si="16" ref="G186:G194">SUM(D186:F186)</f>
        <v>520170.1588785047</v>
      </c>
    </row>
    <row r="187" spans="3:7" s="43" customFormat="1" ht="15.75" customHeight="1">
      <c r="C187" s="49" t="s">
        <v>538</v>
      </c>
      <c r="D187" s="83">
        <v>120000</v>
      </c>
      <c r="E187" s="84">
        <v>118024</v>
      </c>
      <c r="F187" s="84"/>
      <c r="G187" s="50">
        <f t="shared" si="16"/>
        <v>238024</v>
      </c>
    </row>
    <row r="188" spans="3:7" s="43" customFormat="1" ht="15.75" customHeight="1">
      <c r="C188" s="38" t="s">
        <v>539</v>
      </c>
      <c r="D188" s="85">
        <v>10000</v>
      </c>
      <c r="E188" s="12"/>
      <c r="F188" s="12"/>
      <c r="G188" s="48">
        <f t="shared" si="16"/>
        <v>10000</v>
      </c>
    </row>
    <row r="189" spans="3:7" s="43" customFormat="1" ht="15.75" customHeight="1">
      <c r="C189" s="38" t="s">
        <v>540</v>
      </c>
      <c r="D189" s="85">
        <v>53121.495327102806</v>
      </c>
      <c r="E189" s="85">
        <v>59941.66355140187</v>
      </c>
      <c r="F189" s="85"/>
      <c r="G189" s="48">
        <f t="shared" si="16"/>
        <v>113063.15887850468</v>
      </c>
    </row>
    <row r="190" spans="3:7" s="43" customFormat="1" ht="15.75" customHeight="1">
      <c r="C190" s="39" t="s">
        <v>541</v>
      </c>
      <c r="D190" s="85">
        <v>50000</v>
      </c>
      <c r="E190" s="85">
        <v>7149</v>
      </c>
      <c r="F190" s="85"/>
      <c r="G190" s="48">
        <f t="shared" si="16"/>
        <v>57149</v>
      </c>
    </row>
    <row r="191" spans="3:7" s="43" customFormat="1" ht="15.75" customHeight="1">
      <c r="C191" s="38" t="s">
        <v>542</v>
      </c>
      <c r="D191" s="85">
        <v>35000</v>
      </c>
      <c r="E191" s="85">
        <v>19070</v>
      </c>
      <c r="F191" s="85"/>
      <c r="G191" s="48">
        <f t="shared" si="16"/>
        <v>54070</v>
      </c>
    </row>
    <row r="192" spans="3:7" s="43" customFormat="1" ht="15.75" customHeight="1">
      <c r="C192" s="38" t="s">
        <v>543</v>
      </c>
      <c r="D192" s="85"/>
      <c r="E192" s="85"/>
      <c r="F192" s="85"/>
      <c r="G192" s="48">
        <f t="shared" si="16"/>
        <v>0</v>
      </c>
    </row>
    <row r="193" spans="3:7" s="43" customFormat="1" ht="15.75" customHeight="1">
      <c r="C193" s="38" t="s">
        <v>544</v>
      </c>
      <c r="D193" s="85"/>
      <c r="E193" s="85">
        <v>47864</v>
      </c>
      <c r="F193" s="85"/>
      <c r="G193" s="48">
        <f t="shared" si="16"/>
        <v>47864</v>
      </c>
    </row>
    <row r="194" spans="3:7" s="43" customFormat="1" ht="15.75" customHeight="1">
      <c r="C194" s="42" t="s">
        <v>14</v>
      </c>
      <c r="D194" s="54">
        <f>SUM(D187:D193)</f>
        <v>268121.49532710284</v>
      </c>
      <c r="E194" s="54">
        <f>SUM(E187:E193)</f>
        <v>252048.66355140187</v>
      </c>
      <c r="F194" s="54">
        <f>SUM(F187:F193)</f>
        <v>0</v>
      </c>
      <c r="G194" s="48">
        <f t="shared" si="16"/>
        <v>520170.1588785047</v>
      </c>
    </row>
    <row r="195" spans="3:7" s="43" customFormat="1" ht="15.75" customHeight="1" thickBot="1">
      <c r="C195" s="40"/>
      <c r="D195" s="41"/>
      <c r="E195" s="41"/>
      <c r="F195" s="41"/>
      <c r="G195" s="40"/>
    </row>
    <row r="196" spans="3:7" s="43" customFormat="1" ht="19.5" customHeight="1" thickBot="1">
      <c r="C196" s="324" t="s">
        <v>534</v>
      </c>
      <c r="D196" s="325"/>
      <c r="E196" s="325"/>
      <c r="F196" s="325"/>
      <c r="G196" s="326"/>
    </row>
    <row r="197" spans="3:7" s="43" customFormat="1" ht="51.75" customHeight="1">
      <c r="C197" s="61"/>
      <c r="D197" s="142" t="str">
        <f>'1) Tableau budgétaire 1'!D5</f>
        <v>Organisation recipiendiaire 1 (budget en USD)
PNUD</v>
      </c>
      <c r="E197" s="142" t="str">
        <f>'1) Tableau budgétaire 1'!E5</f>
        <v>Organisation recipiendiaire 2 (budget en USD)
ASF</v>
      </c>
      <c r="F197" s="142" t="str">
        <f>'1) Tableau budgétaire 1'!F5</f>
        <v>Organisation recipiendiaire 3 (budget en USD)</v>
      </c>
      <c r="G197" s="138" t="s">
        <v>534</v>
      </c>
    </row>
    <row r="198" spans="3:7" s="43" customFormat="1" ht="19.5" customHeight="1">
      <c r="C198" s="143" t="s">
        <v>538</v>
      </c>
      <c r="D198" s="97">
        <f aca="true" t="shared" si="17" ref="D198:F204">SUM(D176,D165,D154,D143,D131,D120,D109,D98,D86,D75,D64,D53,D41,D30,D19,D8,D187)</f>
        <v>183000</v>
      </c>
      <c r="E198" s="97">
        <f t="shared" si="17"/>
        <v>118024</v>
      </c>
      <c r="F198" s="97">
        <f t="shared" si="17"/>
        <v>0</v>
      </c>
      <c r="G198" s="59">
        <f aca="true" t="shared" si="18" ref="G198:G205">SUM(D198:F198)</f>
        <v>301024</v>
      </c>
    </row>
    <row r="199" spans="3:7" s="43" customFormat="1" ht="34.5" customHeight="1">
      <c r="C199" s="110" t="s">
        <v>539</v>
      </c>
      <c r="D199" s="62">
        <f t="shared" si="17"/>
        <v>10000</v>
      </c>
      <c r="E199" s="62">
        <f t="shared" si="17"/>
        <v>0</v>
      </c>
      <c r="F199" s="62">
        <f t="shared" si="17"/>
        <v>0</v>
      </c>
      <c r="G199" s="60">
        <f t="shared" si="18"/>
        <v>10000</v>
      </c>
    </row>
    <row r="200" spans="3:7" s="43" customFormat="1" ht="48" customHeight="1">
      <c r="C200" s="110" t="s">
        <v>540</v>
      </c>
      <c r="D200" s="62">
        <f t="shared" si="17"/>
        <v>53121.495327102806</v>
      </c>
      <c r="E200" s="62">
        <f t="shared" si="17"/>
        <v>59941.66355140187</v>
      </c>
      <c r="F200" s="62">
        <f t="shared" si="17"/>
        <v>0</v>
      </c>
      <c r="G200" s="60">
        <f t="shared" si="18"/>
        <v>113063.15887850468</v>
      </c>
    </row>
    <row r="201" spans="3:7" s="43" customFormat="1" ht="33" customHeight="1">
      <c r="C201" s="111" t="s">
        <v>541</v>
      </c>
      <c r="D201" s="62">
        <f t="shared" si="17"/>
        <v>220000</v>
      </c>
      <c r="E201" s="62">
        <f t="shared" si="17"/>
        <v>56902</v>
      </c>
      <c r="F201" s="62">
        <f t="shared" si="17"/>
        <v>0</v>
      </c>
      <c r="G201" s="60">
        <f t="shared" si="18"/>
        <v>276902</v>
      </c>
    </row>
    <row r="202" spans="3:13" s="43" customFormat="1" ht="21" customHeight="1">
      <c r="C202" s="110" t="s">
        <v>542</v>
      </c>
      <c r="D202" s="62">
        <f t="shared" si="17"/>
        <v>35000</v>
      </c>
      <c r="E202" s="62">
        <f t="shared" si="17"/>
        <v>56127</v>
      </c>
      <c r="F202" s="62">
        <f t="shared" si="17"/>
        <v>0</v>
      </c>
      <c r="G202" s="60">
        <f t="shared" si="18"/>
        <v>91127</v>
      </c>
      <c r="H202" s="16"/>
      <c r="I202" s="16"/>
      <c r="J202" s="16"/>
      <c r="K202" s="16"/>
      <c r="L202" s="16"/>
      <c r="M202" s="15"/>
    </row>
    <row r="203" spans="3:13" s="43" customFormat="1" ht="39.75" customHeight="1">
      <c r="C203" s="110" t="s">
        <v>543</v>
      </c>
      <c r="D203" s="62">
        <f t="shared" si="17"/>
        <v>340000</v>
      </c>
      <c r="E203" s="62">
        <f t="shared" si="17"/>
        <v>218982</v>
      </c>
      <c r="F203" s="62">
        <f t="shared" si="17"/>
        <v>0</v>
      </c>
      <c r="G203" s="60">
        <f t="shared" si="18"/>
        <v>558982</v>
      </c>
      <c r="H203" s="16"/>
      <c r="I203" s="16"/>
      <c r="J203" s="16"/>
      <c r="K203" s="16"/>
      <c r="L203" s="16"/>
      <c r="M203" s="15"/>
    </row>
    <row r="204" spans="3:13" s="43" customFormat="1" ht="39.75" customHeight="1">
      <c r="C204" s="110" t="s">
        <v>544</v>
      </c>
      <c r="D204" s="97">
        <f t="shared" si="17"/>
        <v>0</v>
      </c>
      <c r="E204" s="97">
        <f t="shared" si="17"/>
        <v>50771</v>
      </c>
      <c r="F204" s="97">
        <f t="shared" si="17"/>
        <v>0</v>
      </c>
      <c r="G204" s="60">
        <f t="shared" si="18"/>
        <v>50771</v>
      </c>
      <c r="H204" s="16"/>
      <c r="I204" s="16"/>
      <c r="J204" s="16"/>
      <c r="K204" s="16"/>
      <c r="L204" s="16"/>
      <c r="M204" s="15"/>
    </row>
    <row r="205" spans="3:13" s="43" customFormat="1" ht="22.5" customHeight="1">
      <c r="C205" s="94" t="s">
        <v>526</v>
      </c>
      <c r="D205" s="98">
        <f>SUM(D198:D204)</f>
        <v>841121.4953271028</v>
      </c>
      <c r="E205" s="98">
        <f>SUM(E198:E204)</f>
        <v>560747.6635514018</v>
      </c>
      <c r="F205" s="98">
        <f>SUM(F198:F204)</f>
        <v>0</v>
      </c>
      <c r="G205" s="99">
        <f t="shared" si="18"/>
        <v>1401869.1588785048</v>
      </c>
      <c r="H205" s="16"/>
      <c r="I205" s="16"/>
      <c r="J205" s="16"/>
      <c r="K205" s="16"/>
      <c r="L205" s="16"/>
      <c r="M205" s="15"/>
    </row>
    <row r="206" spans="3:13" s="43" customFormat="1" ht="26.25" customHeight="1" thickBot="1">
      <c r="C206" s="94" t="s">
        <v>527</v>
      </c>
      <c r="D206" s="64">
        <f>D205*0.07</f>
        <v>58878.5046728972</v>
      </c>
      <c r="E206" s="64">
        <f>E205*0.07</f>
        <v>39252.33644859813</v>
      </c>
      <c r="F206" s="64">
        <f>F205*0.07</f>
        <v>0</v>
      </c>
      <c r="G206" s="102">
        <f>G205*0.07</f>
        <v>98130.84112149534</v>
      </c>
      <c r="H206" s="24"/>
      <c r="I206" s="24"/>
      <c r="J206" s="24"/>
      <c r="K206" s="24"/>
      <c r="L206" s="44"/>
      <c r="M206" s="41"/>
    </row>
    <row r="207" spans="3:13" s="43" customFormat="1" ht="23.25" customHeight="1" thickBot="1">
      <c r="C207" s="100" t="s">
        <v>364</v>
      </c>
      <c r="D207" s="101">
        <f>SUM(D205:D206)</f>
        <v>900000</v>
      </c>
      <c r="E207" s="101">
        <f>SUM(E205:E206)</f>
        <v>600000</v>
      </c>
      <c r="F207" s="101">
        <f>SUM(F205:F206)</f>
        <v>0</v>
      </c>
      <c r="G207" s="63">
        <f>SUM(G205:G206)</f>
        <v>1500000</v>
      </c>
      <c r="H207" s="24"/>
      <c r="I207" s="24"/>
      <c r="J207" s="24"/>
      <c r="K207" s="24"/>
      <c r="L207" s="44"/>
      <c r="M207" s="41"/>
    </row>
    <row r="208" ht="15.75" customHeight="1">
      <c r="L208" s="45"/>
    </row>
    <row r="209" spans="8:12" ht="15.75" customHeight="1">
      <c r="H209" s="32"/>
      <c r="I209" s="32"/>
      <c r="L209" s="45"/>
    </row>
    <row r="210" spans="8:12" ht="15.75" customHeight="1">
      <c r="H210" s="32"/>
      <c r="I210" s="32"/>
      <c r="L210" s="43"/>
    </row>
    <row r="211" spans="8:12" ht="40.5" customHeight="1">
      <c r="H211" s="32"/>
      <c r="I211" s="32"/>
      <c r="L211" s="46"/>
    </row>
    <row r="212" spans="8:12" ht="24.75" customHeight="1">
      <c r="H212" s="32"/>
      <c r="I212" s="32"/>
      <c r="L212" s="46"/>
    </row>
    <row r="213" spans="8:12" ht="41.25" customHeight="1">
      <c r="H213" s="9"/>
      <c r="I213" s="32"/>
      <c r="L213" s="46"/>
    </row>
    <row r="214" spans="8:14" ht="51.75" customHeight="1">
      <c r="H214" s="9"/>
      <c r="I214" s="32"/>
      <c r="L214" s="46"/>
      <c r="N214" s="40"/>
    </row>
    <row r="215" spans="8:14" ht="42" customHeight="1">
      <c r="H215" s="32"/>
      <c r="I215" s="32"/>
      <c r="L215" s="46"/>
      <c r="N215" s="40"/>
    </row>
    <row r="216" spans="3:13" s="41" customFormat="1" ht="42" customHeight="1">
      <c r="C216" s="40"/>
      <c r="G216" s="40"/>
      <c r="H216" s="43"/>
      <c r="I216" s="32"/>
      <c r="J216" s="40"/>
      <c r="K216" s="40"/>
      <c r="L216" s="46"/>
      <c r="M216" s="40"/>
    </row>
    <row r="217" spans="3:13" s="41" customFormat="1" ht="42" customHeight="1">
      <c r="C217" s="40"/>
      <c r="G217" s="40"/>
      <c r="H217" s="40"/>
      <c r="I217" s="32"/>
      <c r="J217" s="40"/>
      <c r="K217" s="40"/>
      <c r="L217" s="40"/>
      <c r="M217" s="40"/>
    </row>
    <row r="218" spans="3:13" s="41" customFormat="1" ht="63.75" customHeight="1">
      <c r="C218" s="40"/>
      <c r="G218" s="40"/>
      <c r="H218" s="40"/>
      <c r="I218" s="45"/>
      <c r="J218" s="43"/>
      <c r="K218" s="43"/>
      <c r="L218" s="40"/>
      <c r="M218" s="40"/>
    </row>
    <row r="219" spans="3:13" s="41" customFormat="1" ht="42" customHeight="1">
      <c r="C219" s="40"/>
      <c r="G219" s="40"/>
      <c r="H219" s="40"/>
      <c r="I219" s="40"/>
      <c r="J219" s="40"/>
      <c r="K219" s="40"/>
      <c r="L219" s="40"/>
      <c r="M219" s="45"/>
    </row>
    <row r="220" ht="23.25" customHeight="1">
      <c r="N220" s="40"/>
    </row>
    <row r="221" spans="12:14" ht="27.75" customHeight="1">
      <c r="L221" s="43"/>
      <c r="N221" s="40"/>
    </row>
    <row r="222" ht="55.5" customHeight="1">
      <c r="N222" s="40"/>
    </row>
    <row r="223" spans="13:14" ht="57.75" customHeight="1">
      <c r="M223" s="43"/>
      <c r="N223" s="40"/>
    </row>
    <row r="224" ht="21.75" customHeight="1">
      <c r="N224" s="40"/>
    </row>
    <row r="225" ht="49.5" customHeight="1">
      <c r="N225" s="40"/>
    </row>
    <row r="226" ht="28.5" customHeight="1">
      <c r="N226" s="40"/>
    </row>
    <row r="227" ht="28.5" customHeight="1">
      <c r="N227" s="40"/>
    </row>
    <row r="228" ht="28.5" customHeight="1">
      <c r="N228" s="40"/>
    </row>
    <row r="229" ht="23.25" customHeight="1">
      <c r="N229" s="45"/>
    </row>
    <row r="230" ht="43.5" customHeight="1">
      <c r="N230" s="45"/>
    </row>
    <row r="231" ht="55.5" customHeight="1">
      <c r="N231" s="40"/>
    </row>
    <row r="232" ht="42.75" customHeight="1">
      <c r="N232" s="45"/>
    </row>
    <row r="233" ht="21.75" customHeight="1">
      <c r="N233" s="45"/>
    </row>
    <row r="234" ht="21.75" customHeight="1">
      <c r="N234" s="45"/>
    </row>
    <row r="235" spans="3:13" s="43" customFormat="1" ht="23.25" customHeight="1">
      <c r="C235" s="40"/>
      <c r="D235" s="41"/>
      <c r="E235" s="41"/>
      <c r="F235" s="41"/>
      <c r="G235" s="40"/>
      <c r="H235" s="40"/>
      <c r="I235" s="40"/>
      <c r="J235" s="40"/>
      <c r="K235" s="40"/>
      <c r="L235" s="40"/>
      <c r="M235" s="40"/>
    </row>
    <row r="236" ht="23.25" customHeight="1"/>
    <row r="237" ht="21.75" customHeight="1"/>
    <row r="238" ht="16.5" customHeight="1"/>
    <row r="239" ht="29.25" customHeight="1"/>
    <row r="240" ht="24.75" customHeight="1"/>
    <row r="241" ht="33" customHeight="1"/>
    <row r="243" ht="15" customHeight="1"/>
    <row r="244" ht="25.5" customHeight="1"/>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priority="18" dxfId="0" operator="notEqual">
      <formula>$G$7</formula>
    </cfRule>
  </conditionalFormatting>
  <conditionalFormatting sqref="G26">
    <cfRule type="cellIs" priority="17" dxfId="0" operator="notEqual">
      <formula>$G$18</formula>
    </cfRule>
  </conditionalFormatting>
  <conditionalFormatting sqref="G37">
    <cfRule type="cellIs" priority="16" dxfId="0" operator="notEqual">
      <formula>$G$29</formula>
    </cfRule>
  </conditionalFormatting>
  <conditionalFormatting sqref="G48">
    <cfRule type="cellIs" priority="15" dxfId="0" operator="notEqual">
      <formula>$G$40</formula>
    </cfRule>
  </conditionalFormatting>
  <conditionalFormatting sqref="G60">
    <cfRule type="cellIs" priority="14" dxfId="0" operator="notEqual">
      <formula>$G$52</formula>
    </cfRule>
  </conditionalFormatting>
  <conditionalFormatting sqref="G71">
    <cfRule type="cellIs" priority="13" dxfId="0" operator="notEqual">
      <formula>$G$63</formula>
    </cfRule>
  </conditionalFormatting>
  <conditionalFormatting sqref="G82">
    <cfRule type="cellIs" priority="12" dxfId="0" operator="notEqual">
      <formula>$G$74</formula>
    </cfRule>
  </conditionalFormatting>
  <conditionalFormatting sqref="G93">
    <cfRule type="cellIs" priority="11" dxfId="0" operator="notEqual">
      <formula>$G$85</formula>
    </cfRule>
  </conditionalFormatting>
  <conditionalFormatting sqref="G105">
    <cfRule type="cellIs" priority="10" dxfId="0" operator="notEqual">
      <formula>$G$97</formula>
    </cfRule>
  </conditionalFormatting>
  <conditionalFormatting sqref="G116">
    <cfRule type="cellIs" priority="9" dxfId="0" operator="notEqual">
      <formula>$G$108</formula>
    </cfRule>
  </conditionalFormatting>
  <conditionalFormatting sqref="G127">
    <cfRule type="cellIs" priority="8" dxfId="0" operator="notEqual">
      <formula>$G$119</formula>
    </cfRule>
  </conditionalFormatting>
  <conditionalFormatting sqref="G138">
    <cfRule type="cellIs" priority="7" dxfId="0" operator="notEqual">
      <formula>$G$130</formula>
    </cfRule>
  </conditionalFormatting>
  <conditionalFormatting sqref="G150">
    <cfRule type="cellIs" priority="6" dxfId="0" operator="notEqual">
      <formula>$G$142</formula>
    </cfRule>
  </conditionalFormatting>
  <conditionalFormatting sqref="G161">
    <cfRule type="cellIs" priority="5" dxfId="0" operator="notEqual">
      <formula>$G$153</formula>
    </cfRule>
  </conditionalFormatting>
  <conditionalFormatting sqref="G172">
    <cfRule type="cellIs" priority="4" dxfId="0" operator="notEqual">
      <formula>$G$153</formula>
    </cfRule>
  </conditionalFormatting>
  <conditionalFormatting sqref="G183">
    <cfRule type="cellIs" priority="3" dxfId="0" operator="notEqual">
      <formula>$G$175</formula>
    </cfRule>
  </conditionalFormatting>
  <conditionalFormatting sqref="G194">
    <cfRule type="cellIs" priority="2" dxfId="0" operator="notEqual">
      <formula>$G$186</formula>
    </cfRule>
  </conditionalFormatting>
  <dataValidations count="8" xWindow="373" yWindow="676">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dataValidation allowBlank="1" showInputMessage="1" showErrorMessage="1" prompt="Services contracted by an organization which follow the normal procurement processes." sqref="C179 C11 C22 C33 C44 C56 C67 C78 C89 C101 C112 C123 C134 C146 C157 C168 C190 C201"/>
    <dataValidation allowBlank="1" showInputMessage="1" showErrorMessage="1" prompt="Includes staff and non-staff travel paid for by the organization directly related to a project." sqref="C180 C12 C23 C34 C45 C57 C68 C79 C90 C102 C113 C124 C135 C147 C158 C169 C191 C20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dataValidation allowBlank="1" showInputMessage="1" showErrorMessage="1" prompt="Includes all related staff and temporary staff costs including base salary, post adjustment and all staff entitlements." sqref="C176 C8 C19 C30 C41 C53 C64 C75 C86 C98 C109 C120 C131 C143 C154 C165 C187 C198"/>
    <dataValidation allowBlank="1" showInputMessage="1" showErrorMessage="1" prompt="Output totals must match the original total from Table 1, and will show as red if not. " sqref="G15"/>
  </dataValidations>
  <printOptions/>
  <pageMargins left="0.787401575" right="0.787401575" top="0.984251969" bottom="0.984251969" header="0.3" footer="0.3"/>
  <pageSetup horizontalDpi="600" verticalDpi="600" orientation="landscape" scale="74"/>
  <rowBreaks count="1" manualBreakCount="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699890613556"/>
  </sheetPr>
  <dimension ref="B2:F14"/>
  <sheetViews>
    <sheetView showGridLines="0" workbookViewId="0" topLeftCell="A7">
      <selection activeCell="B17" sqref="B17"/>
    </sheetView>
  </sheetViews>
  <sheetFormatPr defaultColWidth="8.57421875" defaultRowHeight="15"/>
  <cols>
    <col min="2" max="2" width="73.421875" style="0" customWidth="1"/>
  </cols>
  <sheetData>
    <row r="1" ht="15.75" thickBot="1"/>
    <row r="2" spans="2:6" ht="15.75" thickBot="1">
      <c r="B2" s="115" t="s">
        <v>569</v>
      </c>
      <c r="C2" s="1"/>
      <c r="D2" s="1"/>
      <c r="E2" s="1"/>
      <c r="F2" s="1"/>
    </row>
    <row r="3" ht="70.5" customHeight="1">
      <c r="B3" s="116" t="s">
        <v>576</v>
      </c>
    </row>
    <row r="4" ht="60">
      <c r="B4" s="113" t="s">
        <v>570</v>
      </c>
    </row>
    <row r="5" ht="15">
      <c r="B5" s="113"/>
    </row>
    <row r="6" ht="75">
      <c r="B6" s="112" t="s">
        <v>571</v>
      </c>
    </row>
    <row r="7" ht="15">
      <c r="B7" s="113"/>
    </row>
    <row r="8" ht="75">
      <c r="B8" s="112" t="s">
        <v>577</v>
      </c>
    </row>
    <row r="9" ht="15">
      <c r="B9" s="113"/>
    </row>
    <row r="10" ht="30">
      <c r="B10" s="113" t="s">
        <v>572</v>
      </c>
    </row>
    <row r="11" ht="15">
      <c r="B11" s="113"/>
    </row>
    <row r="12" ht="75">
      <c r="B12" s="112" t="s">
        <v>578</v>
      </c>
    </row>
    <row r="13" ht="15">
      <c r="B13" s="113"/>
    </row>
    <row r="14" ht="60.75" thickBot="1">
      <c r="B14" s="114" t="s">
        <v>573</v>
      </c>
    </row>
  </sheetData>
  <sheetProtection sheet="1" objects="1" scenarios="1"/>
  <printOptions/>
  <pageMargins left="0.787401575" right="0.787401575" top="0.984251969" bottom="0.984251969"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699890613556"/>
  </sheetPr>
  <dimension ref="B2:D47"/>
  <sheetViews>
    <sheetView showGridLines="0" showZeros="0" zoomScale="80" zoomScaleNormal="80" zoomScaleSheetLayoutView="70" workbookViewId="0" topLeftCell="A31"/>
  </sheetViews>
  <sheetFormatPr defaultColWidth="8.57421875" defaultRowHeight="15"/>
  <cols>
    <col min="2" max="2" width="61.57421875" style="0" customWidth="1"/>
    <col min="4" max="4" width="17.57421875" style="0" customWidth="1"/>
  </cols>
  <sheetData>
    <row r="1" ht="15.75" thickBot="1"/>
    <row r="2" spans="2:4" ht="15">
      <c r="B2" s="347" t="s">
        <v>365</v>
      </c>
      <c r="C2" s="348"/>
      <c r="D2" s="349"/>
    </row>
    <row r="3" spans="2:4" ht="15.75" thickBot="1">
      <c r="B3" s="350"/>
      <c r="C3" s="351"/>
      <c r="D3" s="352"/>
    </row>
    <row r="4" ht="15.75" thickBot="1"/>
    <row r="5" spans="2:4" ht="15">
      <c r="B5" s="334" t="s">
        <v>15</v>
      </c>
      <c r="C5" s="335"/>
      <c r="D5" s="336"/>
    </row>
    <row r="6" spans="2:4" ht="15.75" thickBot="1">
      <c r="B6" s="342"/>
      <c r="C6" s="343"/>
      <c r="D6" s="344"/>
    </row>
    <row r="7" spans="2:4" ht="15">
      <c r="B7" s="72" t="s">
        <v>16</v>
      </c>
      <c r="C7" s="340">
        <f>SUM('1) Tableau budgétaire 1'!D16:F16,'1) Tableau budgétaire 1'!D26:F26,'1) Tableau budgétaire 1'!D36:F36,'1) Tableau budgétaire 1'!D46:F46)</f>
        <v>307423</v>
      </c>
      <c r="D7" s="341"/>
    </row>
    <row r="8" spans="2:4" ht="15">
      <c r="B8" s="72" t="s">
        <v>363</v>
      </c>
      <c r="C8" s="345">
        <f>SUM(D10:D14)</f>
        <v>0</v>
      </c>
      <c r="D8" s="346"/>
    </row>
    <row r="9" spans="2:4" ht="15">
      <c r="B9" s="73" t="s">
        <v>357</v>
      </c>
      <c r="C9" s="74" t="s">
        <v>358</v>
      </c>
      <c r="D9" s="75" t="s">
        <v>359</v>
      </c>
    </row>
    <row r="10" spans="2:4" ht="35.1" customHeight="1">
      <c r="B10" s="91"/>
      <c r="C10" s="77"/>
      <c r="D10" s="78">
        <f>$C$7*C10</f>
        <v>0</v>
      </c>
    </row>
    <row r="11" spans="2:4" ht="35.1" customHeight="1">
      <c r="B11" s="91"/>
      <c r="C11" s="77"/>
      <c r="D11" s="78">
        <f>C7*C11</f>
        <v>0</v>
      </c>
    </row>
    <row r="12" spans="2:4" ht="35.1" customHeight="1">
      <c r="B12" s="92"/>
      <c r="C12" s="77"/>
      <c r="D12" s="78">
        <f>C7*C12</f>
        <v>0</v>
      </c>
    </row>
    <row r="13" spans="2:4" ht="35.1" customHeight="1">
      <c r="B13" s="92"/>
      <c r="C13" s="77"/>
      <c r="D13" s="78">
        <f>C7*C13</f>
        <v>0</v>
      </c>
    </row>
    <row r="14" spans="2:4" ht="35.1" customHeight="1" thickBot="1">
      <c r="B14" s="93"/>
      <c r="C14" s="77"/>
      <c r="D14" s="82">
        <f>C7*C14</f>
        <v>0</v>
      </c>
    </row>
    <row r="15" ht="15.75" thickBot="1"/>
    <row r="16" spans="2:4" ht="15">
      <c r="B16" s="334" t="s">
        <v>360</v>
      </c>
      <c r="C16" s="335"/>
      <c r="D16" s="336"/>
    </row>
    <row r="17" spans="2:4" ht="15.75" thickBot="1">
      <c r="B17" s="337"/>
      <c r="C17" s="338"/>
      <c r="D17" s="339"/>
    </row>
    <row r="18" spans="2:4" ht="15">
      <c r="B18" s="72" t="s">
        <v>16</v>
      </c>
      <c r="C18" s="340">
        <f>SUM('1) Tableau budgétaire 1'!D58:F58,'1) Tableau budgétaire 1'!D68:F68,'1) Tableau budgétaire 1'!D78:F78,'1) Tableau budgétaire 1'!D88:F88)</f>
        <v>574276</v>
      </c>
      <c r="D18" s="341"/>
    </row>
    <row r="19" spans="2:4" ht="15">
      <c r="B19" s="72" t="s">
        <v>363</v>
      </c>
      <c r="C19" s="345">
        <f>SUM(D21:D25)</f>
        <v>0</v>
      </c>
      <c r="D19" s="346"/>
    </row>
    <row r="20" spans="2:4" ht="15">
      <c r="B20" s="73" t="s">
        <v>357</v>
      </c>
      <c r="C20" s="74" t="s">
        <v>358</v>
      </c>
      <c r="D20" s="75" t="s">
        <v>359</v>
      </c>
    </row>
    <row r="21" spans="2:4" ht="35.1" customHeight="1">
      <c r="B21" s="76"/>
      <c r="C21" s="77"/>
      <c r="D21" s="78">
        <f>$C$18*C21</f>
        <v>0</v>
      </c>
    </row>
    <row r="22" spans="2:4" ht="35.1" customHeight="1">
      <c r="B22" s="79"/>
      <c r="C22" s="77"/>
      <c r="D22" s="78">
        <f>$C$18*C22</f>
        <v>0</v>
      </c>
    </row>
    <row r="23" spans="2:4" ht="35.1" customHeight="1">
      <c r="B23" s="80"/>
      <c r="C23" s="77"/>
      <c r="D23" s="78">
        <f>$C$18*C23</f>
        <v>0</v>
      </c>
    </row>
    <row r="24" spans="2:4" ht="35.1" customHeight="1">
      <c r="B24" s="80"/>
      <c r="C24" s="77"/>
      <c r="D24" s="78">
        <f>$C$18*C24</f>
        <v>0</v>
      </c>
    </row>
    <row r="25" spans="2:4" ht="35.1" customHeight="1" thickBot="1">
      <c r="B25" s="81"/>
      <c r="C25" s="77"/>
      <c r="D25" s="78">
        <f>$C$18*C25</f>
        <v>0</v>
      </c>
    </row>
    <row r="26" ht="15.75" thickBot="1"/>
    <row r="27" spans="2:4" ht="15">
      <c r="B27" s="334" t="s">
        <v>361</v>
      </c>
      <c r="C27" s="335"/>
      <c r="D27" s="336"/>
    </row>
    <row r="28" spans="2:4" ht="15.75" thickBot="1">
      <c r="B28" s="342"/>
      <c r="C28" s="343"/>
      <c r="D28" s="344"/>
    </row>
    <row r="29" spans="2:4" ht="15">
      <c r="B29" s="72" t="s">
        <v>16</v>
      </c>
      <c r="C29" s="340">
        <f>SUM('1) Tableau budgétaire 1'!D100:F100,'1) Tableau budgétaire 1'!D110:F110,'1) Tableau budgétaire 1'!D120:F120,'1) Tableau budgétaire 1'!D130:F130)</f>
        <v>0</v>
      </c>
      <c r="D29" s="341"/>
    </row>
    <row r="30" spans="2:4" ht="15">
      <c r="B30" s="72" t="s">
        <v>363</v>
      </c>
      <c r="C30" s="345">
        <f>SUM(D32:D36)</f>
        <v>0</v>
      </c>
      <c r="D30" s="346"/>
    </row>
    <row r="31" spans="2:4" ht="15">
      <c r="B31" s="73" t="s">
        <v>357</v>
      </c>
      <c r="C31" s="74" t="s">
        <v>358</v>
      </c>
      <c r="D31" s="75" t="s">
        <v>359</v>
      </c>
    </row>
    <row r="32" spans="2:4" ht="35.1" customHeight="1">
      <c r="B32" s="76"/>
      <c r="C32" s="77"/>
      <c r="D32" s="78">
        <f>$C$29*C32</f>
        <v>0</v>
      </c>
    </row>
    <row r="33" spans="2:4" ht="35.1" customHeight="1">
      <c r="B33" s="79"/>
      <c r="C33" s="77"/>
      <c r="D33" s="78">
        <f>$C$29*C33</f>
        <v>0</v>
      </c>
    </row>
    <row r="34" spans="2:4" ht="35.1" customHeight="1">
      <c r="B34" s="80"/>
      <c r="C34" s="77"/>
      <c r="D34" s="78">
        <f>$C$29*C34</f>
        <v>0</v>
      </c>
    </row>
    <row r="35" spans="2:4" ht="35.1" customHeight="1">
      <c r="B35" s="80"/>
      <c r="C35" s="77"/>
      <c r="D35" s="78">
        <f>$C$29*C35</f>
        <v>0</v>
      </c>
    </row>
    <row r="36" spans="2:4" ht="35.1" customHeight="1" thickBot="1">
      <c r="B36" s="81"/>
      <c r="C36" s="77"/>
      <c r="D36" s="78">
        <f>$C$29*C36</f>
        <v>0</v>
      </c>
    </row>
    <row r="37" ht="15.75" thickBot="1"/>
    <row r="38" spans="2:4" ht="15">
      <c r="B38" s="334" t="s">
        <v>362</v>
      </c>
      <c r="C38" s="335"/>
      <c r="D38" s="336"/>
    </row>
    <row r="39" spans="2:4" ht="15.75" thickBot="1">
      <c r="B39" s="342"/>
      <c r="C39" s="343"/>
      <c r="D39" s="344"/>
    </row>
    <row r="40" spans="2:4" ht="15">
      <c r="B40" s="72" t="s">
        <v>16</v>
      </c>
      <c r="C40" s="340">
        <f>SUM('1) Tableau budgétaire 1'!D142:F142,'1) Tableau budgétaire 1'!D152:F152,'1) Tableau budgétaire 1'!D162:F162,'1) Tableau budgétaire 1'!D172:F172)</f>
        <v>0</v>
      </c>
      <c r="D40" s="341"/>
    </row>
    <row r="41" spans="2:4" ht="15">
      <c r="B41" s="72" t="s">
        <v>363</v>
      </c>
      <c r="C41" s="345">
        <f>SUM(D43:D47)</f>
        <v>0</v>
      </c>
      <c r="D41" s="346"/>
    </row>
    <row r="42" spans="2:4" ht="15">
      <c r="B42" s="73" t="s">
        <v>357</v>
      </c>
      <c r="C42" s="74" t="s">
        <v>358</v>
      </c>
      <c r="D42" s="75" t="s">
        <v>359</v>
      </c>
    </row>
    <row r="43" spans="2:4" ht="35.1" customHeight="1">
      <c r="B43" s="76"/>
      <c r="C43" s="77"/>
      <c r="D43" s="78">
        <f>$C$40*C43</f>
        <v>0</v>
      </c>
    </row>
    <row r="44" spans="2:4" ht="35.1" customHeight="1">
      <c r="B44" s="79"/>
      <c r="C44" s="77"/>
      <c r="D44" s="78">
        <f>$C$40*C44</f>
        <v>0</v>
      </c>
    </row>
    <row r="45" spans="2:4" ht="35.1" customHeight="1">
      <c r="B45" s="80"/>
      <c r="C45" s="77"/>
      <c r="D45" s="78">
        <f>$C$40*C45</f>
        <v>0</v>
      </c>
    </row>
    <row r="46" spans="2:4" ht="35.1" customHeight="1">
      <c r="B46" s="80"/>
      <c r="C46" s="77"/>
      <c r="D46" s="78">
        <f>$C$40*C46</f>
        <v>0</v>
      </c>
    </row>
    <row r="47" spans="2:4" ht="35.1" customHeight="1" thickBot="1">
      <c r="B47" s="81"/>
      <c r="C47" s="77"/>
      <c r="D47" s="82">
        <f>$C$40*C47</f>
        <v>0</v>
      </c>
    </row>
  </sheetData>
  <sheetProtection sheet="1" objects="1" scenarios="1"/>
  <mergeCells count="17">
    <mergeCell ref="C41:D41"/>
    <mergeCell ref="C29:D29"/>
    <mergeCell ref="B38:D38"/>
    <mergeCell ref="B39:D39"/>
    <mergeCell ref="C40:D40"/>
    <mergeCell ref="C30:D30"/>
    <mergeCell ref="B2:D3"/>
    <mergeCell ref="C7:D7"/>
    <mergeCell ref="B6:D6"/>
    <mergeCell ref="B5:D5"/>
    <mergeCell ref="C8:D8"/>
    <mergeCell ref="B16:D16"/>
    <mergeCell ref="B17:D17"/>
    <mergeCell ref="C18:D18"/>
    <mergeCell ref="B27:D27"/>
    <mergeCell ref="B28:D28"/>
    <mergeCell ref="C19:D19"/>
  </mergeCells>
  <conditionalFormatting sqref="C30:D30">
    <cfRule type="cellIs" priority="2" dxfId="0" operator="greaterThan">
      <formula>$C$29</formula>
    </cfRule>
    <cfRule type="cellIs" priority="5" dxfId="0" operator="greaterThan">
      <formula>$C$29</formula>
    </cfRule>
  </conditionalFormatting>
  <conditionalFormatting sqref="C8:D8">
    <cfRule type="cellIs" priority="4" dxfId="0" operator="greaterThan">
      <formula>$C$7</formula>
    </cfRule>
  </conditionalFormatting>
  <conditionalFormatting sqref="C19:D19">
    <cfRule type="cellIs" priority="3" dxfId="0" operator="greaterThan">
      <formula>$C$18</formula>
    </cfRule>
  </conditionalFormatting>
  <conditionalFormatting sqref="C41:D41">
    <cfRule type="cellIs" priority="1" dxfId="0" operator="greaterThan">
      <formula>$C$40</formula>
    </cfRule>
  </conditionalFormatting>
  <printOptions/>
  <pageMargins left="0.787401575" right="0.787401575" top="0.984251969" bottom="0.984251969"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699890613556"/>
  </sheetPr>
  <dimension ref="B2:G23"/>
  <sheetViews>
    <sheetView showGridLines="0" zoomScale="80" zoomScaleNormal="80" workbookViewId="0" topLeftCell="A1">
      <selection activeCell="H10" sqref="H10"/>
    </sheetView>
  </sheetViews>
  <sheetFormatPr defaultColWidth="8.5742187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57421875" style="0" customWidth="1"/>
    <col min="9" max="10" width="15.57421875" style="0" bestFit="1" customWidth="1"/>
    <col min="11" max="11" width="11.421875" style="0" bestFit="1" customWidth="1"/>
  </cols>
  <sheetData>
    <row r="1" ht="15.75" thickBot="1"/>
    <row r="2" spans="2:6" s="65" customFormat="1" ht="15.75">
      <c r="B2" s="357" t="s">
        <v>12</v>
      </c>
      <c r="C2" s="358"/>
      <c r="D2" s="358"/>
      <c r="E2" s="358"/>
      <c r="F2" s="359"/>
    </row>
    <row r="3" spans="2:6" s="65" customFormat="1" ht="16.5" thickBot="1">
      <c r="B3" s="360"/>
      <c r="C3" s="361"/>
      <c r="D3" s="361"/>
      <c r="E3" s="361"/>
      <c r="F3" s="362"/>
    </row>
    <row r="4" s="65" customFormat="1" ht="16.5" thickBot="1"/>
    <row r="5" spans="2:6" s="65" customFormat="1" ht="16.5" thickBot="1">
      <c r="B5" s="324" t="s">
        <v>6</v>
      </c>
      <c r="C5" s="325"/>
      <c r="D5" s="325"/>
      <c r="E5" s="325"/>
      <c r="F5" s="356"/>
    </row>
    <row r="6" spans="2:6" s="65" customFormat="1" ht="52.5" customHeight="1">
      <c r="B6" s="61"/>
      <c r="C6" s="47" t="str">
        <f>'1) Tableau budgétaire 1'!D5</f>
        <v>Organisation recipiendiaire 1 (budget en USD)
PNUD</v>
      </c>
      <c r="D6" s="47" t="str">
        <f>'1) Tableau budgétaire 1'!E5</f>
        <v>Organisation recipiendiaire 2 (budget en USD)
ASF</v>
      </c>
      <c r="E6" s="47" t="str">
        <f>'1) Tableau budgétaire 1'!F5</f>
        <v>Organisation recipiendiaire 3 (budget en USD)</v>
      </c>
      <c r="F6" s="19" t="s">
        <v>6</v>
      </c>
    </row>
    <row r="7" spans="2:6" s="65" customFormat="1" ht="31.5">
      <c r="B7" s="13" t="s">
        <v>0</v>
      </c>
      <c r="C7" s="62">
        <f>'2) Tableau budgétaire 2'!D198</f>
        <v>183000</v>
      </c>
      <c r="D7" s="62">
        <f>'2) Tableau budgétaire 2'!E198</f>
        <v>118024</v>
      </c>
      <c r="E7" s="62">
        <f>'2) Tableau budgétaire 2'!F198</f>
        <v>0</v>
      </c>
      <c r="F7" s="59">
        <f aca="true" t="shared" si="0" ref="F7:F14">SUM(C7:E7)</f>
        <v>301024</v>
      </c>
    </row>
    <row r="8" spans="2:6" s="65" customFormat="1" ht="47.25">
      <c r="B8" s="13" t="s">
        <v>1</v>
      </c>
      <c r="C8" s="62">
        <f>'2) Tableau budgétaire 2'!D199</f>
        <v>10000</v>
      </c>
      <c r="D8" s="62">
        <f>'2) Tableau budgétaire 2'!E199</f>
        <v>0</v>
      </c>
      <c r="E8" s="62">
        <f>'2) Tableau budgétaire 2'!F199</f>
        <v>0</v>
      </c>
      <c r="F8" s="60">
        <f t="shared" si="0"/>
        <v>10000</v>
      </c>
    </row>
    <row r="9" spans="2:6" s="65" customFormat="1" ht="78.75">
      <c r="B9" s="13" t="s">
        <v>2</v>
      </c>
      <c r="C9" s="62">
        <f>'2) Tableau budgétaire 2'!D200</f>
        <v>53121.495327102806</v>
      </c>
      <c r="D9" s="62">
        <f>'2) Tableau budgétaire 2'!E200</f>
        <v>59941.66355140187</v>
      </c>
      <c r="E9" s="62">
        <f>'2) Tableau budgétaire 2'!F200</f>
        <v>0</v>
      </c>
      <c r="F9" s="60">
        <f t="shared" si="0"/>
        <v>113063.15887850468</v>
      </c>
    </row>
    <row r="10" spans="2:6" s="65" customFormat="1" ht="31.5">
      <c r="B10" s="23" t="s">
        <v>3</v>
      </c>
      <c r="C10" s="62">
        <f>'2) Tableau budgétaire 2'!D201</f>
        <v>220000</v>
      </c>
      <c r="D10" s="62">
        <f>'2) Tableau budgétaire 2'!E201</f>
        <v>56902</v>
      </c>
      <c r="E10" s="62">
        <f>'2) Tableau budgétaire 2'!F201</f>
        <v>0</v>
      </c>
      <c r="F10" s="60">
        <f t="shared" si="0"/>
        <v>276902</v>
      </c>
    </row>
    <row r="11" spans="2:6" s="65" customFormat="1" ht="15.75">
      <c r="B11" s="13" t="s">
        <v>5</v>
      </c>
      <c r="C11" s="62">
        <f>'2) Tableau budgétaire 2'!D202</f>
        <v>35000</v>
      </c>
      <c r="D11" s="62">
        <f>'2) Tableau budgétaire 2'!E202</f>
        <v>56127</v>
      </c>
      <c r="E11" s="62">
        <f>'2) Tableau budgétaire 2'!F202</f>
        <v>0</v>
      </c>
      <c r="F11" s="60">
        <f t="shared" si="0"/>
        <v>91127</v>
      </c>
    </row>
    <row r="12" spans="2:6" s="65" customFormat="1" ht="47.25">
      <c r="B12" s="13" t="s">
        <v>4</v>
      </c>
      <c r="C12" s="62">
        <f>'2) Tableau budgétaire 2'!D203</f>
        <v>340000</v>
      </c>
      <c r="D12" s="62">
        <f>'2) Tableau budgétaire 2'!E203</f>
        <v>218982</v>
      </c>
      <c r="E12" s="62">
        <f>'2) Tableau budgétaire 2'!F203</f>
        <v>0</v>
      </c>
      <c r="F12" s="60">
        <f t="shared" si="0"/>
        <v>558982</v>
      </c>
    </row>
    <row r="13" spans="2:6" s="65" customFormat="1" ht="48" thickBot="1">
      <c r="B13" s="121" t="s">
        <v>13</v>
      </c>
      <c r="C13" s="122">
        <f>'2) Tableau budgétaire 2'!D204</f>
        <v>0</v>
      </c>
      <c r="D13" s="122">
        <f>'2) Tableau budgétaire 2'!E204</f>
        <v>50771</v>
      </c>
      <c r="E13" s="122">
        <f>'2) Tableau budgétaire 2'!F204</f>
        <v>0</v>
      </c>
      <c r="F13" s="123">
        <f t="shared" si="0"/>
        <v>50771</v>
      </c>
    </row>
    <row r="14" spans="2:6" s="65" customFormat="1" ht="30" customHeight="1">
      <c r="B14" s="126" t="s">
        <v>580</v>
      </c>
      <c r="C14" s="127">
        <f>SUM(C7:C13)</f>
        <v>841121.4953271028</v>
      </c>
      <c r="D14" s="127">
        <f>SUM(D7:D13)</f>
        <v>560747.6635514018</v>
      </c>
      <c r="E14" s="127">
        <f>SUM(E7:E13)</f>
        <v>0</v>
      </c>
      <c r="F14" s="128">
        <f t="shared" si="0"/>
        <v>1401869.1588785048</v>
      </c>
    </row>
    <row r="15" spans="2:6" s="65" customFormat="1" ht="22.5" customHeight="1">
      <c r="B15" s="117" t="s">
        <v>579</v>
      </c>
      <c r="C15" s="118">
        <f>C14*0.07</f>
        <v>58878.5046728972</v>
      </c>
      <c r="D15" s="118">
        <f>D14*0.07</f>
        <v>39252.33644859813</v>
      </c>
      <c r="E15" s="118">
        <f>E14*0.07</f>
        <v>0</v>
      </c>
      <c r="F15" s="124">
        <f>F14*0.07</f>
        <v>98130.84112149534</v>
      </c>
    </row>
    <row r="16" spans="2:6" s="65" customFormat="1" ht="30" customHeight="1" thickBot="1">
      <c r="B16" s="119" t="s">
        <v>11</v>
      </c>
      <c r="C16" s="120">
        <f>C14+C15</f>
        <v>900000</v>
      </c>
      <c r="D16" s="120">
        <f>D14+D15</f>
        <v>600000</v>
      </c>
      <c r="E16" s="120">
        <f>E14+E15</f>
        <v>0</v>
      </c>
      <c r="F16" s="125">
        <f>F14+F15</f>
        <v>1500000</v>
      </c>
    </row>
    <row r="17" s="65" customFormat="1" ht="16.5" thickBot="1"/>
    <row r="18" spans="2:6" s="65" customFormat="1" ht="15.75">
      <c r="B18" s="353" t="s">
        <v>7</v>
      </c>
      <c r="C18" s="354"/>
      <c r="D18" s="354"/>
      <c r="E18" s="354"/>
      <c r="F18" s="355"/>
    </row>
    <row r="19" spans="2:7" ht="48" customHeight="1">
      <c r="B19" s="21"/>
      <c r="C19" s="19" t="str">
        <f>'1) Tableau budgétaire 1'!D5</f>
        <v>Organisation recipiendiaire 1 (budget en USD)
PNUD</v>
      </c>
      <c r="D19" s="19" t="str">
        <f>'1) Tableau budgétaire 1'!E5</f>
        <v>Organisation recipiendiaire 2 (budget en USD)
ASF</v>
      </c>
      <c r="E19" s="19" t="str">
        <f>'1) Tableau budgétaire 1'!F5</f>
        <v>Organisation recipiendiaire 3 (budget en USD)</v>
      </c>
      <c r="F19" s="22" t="s">
        <v>364</v>
      </c>
      <c r="G19" s="133" t="s">
        <v>9</v>
      </c>
    </row>
    <row r="20" spans="2:7" ht="23.25" customHeight="1">
      <c r="B20" s="20" t="s">
        <v>8</v>
      </c>
      <c r="C20" s="18">
        <f>'1) Tableau budgétaire 1'!D196</f>
        <v>630000</v>
      </c>
      <c r="D20" s="18">
        <f>'1) Tableau budgétaire 1'!E196</f>
        <v>420000</v>
      </c>
      <c r="E20" s="18">
        <f>'1) Tableau budgétaire 1'!F196</f>
        <v>0</v>
      </c>
      <c r="F20" s="132">
        <f>'1) Tableau budgétaire 1'!G196</f>
        <v>1050000</v>
      </c>
      <c r="G20" s="134">
        <f>'1) Tableau budgétaire 1'!H196</f>
        <v>0.7</v>
      </c>
    </row>
    <row r="21" spans="2:7" ht="24.75" customHeight="1">
      <c r="B21" s="20" t="s">
        <v>10</v>
      </c>
      <c r="C21" s="18">
        <f>'1) Tableau budgétaire 1'!D197</f>
        <v>270000</v>
      </c>
      <c r="D21" s="18">
        <f>'1) Tableau budgétaire 1'!E197</f>
        <v>180000</v>
      </c>
      <c r="E21" s="18">
        <f>'1) Tableau budgétaire 1'!F197</f>
        <v>0</v>
      </c>
      <c r="F21" s="132">
        <f>'1) Tableau budgétaire 1'!G197</f>
        <v>450000</v>
      </c>
      <c r="G21" s="134">
        <f>'1) Tableau budgétaire 1'!H197</f>
        <v>0.3</v>
      </c>
    </row>
    <row r="22" spans="2:7" ht="24.75" customHeight="1" thickBot="1">
      <c r="B22" s="20" t="s">
        <v>587</v>
      </c>
      <c r="C22" s="18">
        <f>'1) Tableau budgétaire 1'!D198</f>
        <v>0</v>
      </c>
      <c r="D22" s="18">
        <f>'1) Tableau budgétaire 1'!E198</f>
        <v>0</v>
      </c>
      <c r="E22" s="18">
        <f>'1) Tableau budgétaire 1'!F198</f>
        <v>0</v>
      </c>
      <c r="F22" s="132">
        <f>'1) Tableau budgétaire 1'!G198</f>
        <v>0</v>
      </c>
      <c r="G22" s="135">
        <f>'1) Tableau budgétaire 1'!H198</f>
        <v>0</v>
      </c>
    </row>
    <row r="23" spans="2:6" ht="16.5" thickBot="1">
      <c r="B23" s="7" t="s">
        <v>364</v>
      </c>
      <c r="C23" s="136">
        <f>'1) Tableau budgétaire 1'!D199</f>
        <v>900000</v>
      </c>
      <c r="D23" s="136">
        <f>'1) Tableau budgétaire 1'!E199</f>
        <v>600000</v>
      </c>
      <c r="E23" s="136">
        <f>'1) Tableau budgétaire 1'!F199</f>
        <v>0</v>
      </c>
      <c r="F23" s="136">
        <f>'1) Tableau budgétaire 1'!G199</f>
        <v>1500000</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Includes staff and non-staff travel paid for by the organization directly related to a project." sqref="B11"/>
    <dataValidation allowBlank="1" showInputMessage="1" showErrorMessage="1" prompt="Services contracted by an organization which follow the normal procurement processes." sqref="B1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 allowBlank="1" showInputMessage="1" showErrorMessage="1" prompt=" Includes all general operating costs for running an office. Examples include telecommunication, rents, finance charges and other costs which cannot be mapped to other expense categories." sqref="B13"/>
  </dataValidations>
  <printOptions/>
  <pageMargins left="0.787401575" right="0.787401575" top="0.984251969" bottom="0.984251969"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699890613556"/>
  </sheetPr>
  <dimension ref="A1:A6"/>
  <sheetViews>
    <sheetView workbookViewId="0" topLeftCell="A1">
      <selection activeCell="D11" sqref="D11"/>
    </sheetView>
  </sheetViews>
  <sheetFormatPr defaultColWidth="8.57421875" defaultRowHeight="15"/>
  <sheetData>
    <row r="1" ht="15">
      <c r="A1" s="103">
        <v>0</v>
      </c>
    </row>
    <row r="2" ht="15">
      <c r="A2" s="103">
        <v>0.2</v>
      </c>
    </row>
    <row r="3" ht="15">
      <c r="A3" s="103">
        <v>0.4</v>
      </c>
    </row>
    <row r="4" ht="15">
      <c r="A4" s="103">
        <v>0.6</v>
      </c>
    </row>
    <row r="5" ht="15">
      <c r="A5" s="103">
        <v>0.8</v>
      </c>
    </row>
    <row r="6" ht="15">
      <c r="A6" s="103">
        <v>1</v>
      </c>
    </row>
  </sheetData>
  <printOptions/>
  <pageMargins left="0.787401575" right="0.787401575" top="0.984251969" bottom="0.984251969"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workbookViewId="0" topLeftCell="A146">
      <selection activeCell="A165" sqref="A165"/>
    </sheetView>
  </sheetViews>
  <sheetFormatPr defaultColWidth="8.57421875" defaultRowHeight="15"/>
  <sheetData>
    <row r="1" spans="1:2" ht="15">
      <c r="A1" s="66" t="s">
        <v>17</v>
      </c>
      <c r="B1" s="67" t="s">
        <v>18</v>
      </c>
    </row>
    <row r="2" spans="1:2" ht="15">
      <c r="A2" s="68" t="s">
        <v>19</v>
      </c>
      <c r="B2" s="69" t="s">
        <v>20</v>
      </c>
    </row>
    <row r="3" spans="1:2" ht="15">
      <c r="A3" s="68" t="s">
        <v>21</v>
      </c>
      <c r="B3" s="69" t="s">
        <v>22</v>
      </c>
    </row>
    <row r="4" spans="1:2" ht="15">
      <c r="A4" s="68" t="s">
        <v>23</v>
      </c>
      <c r="B4" s="69" t="s">
        <v>24</v>
      </c>
    </row>
    <row r="5" spans="1:2" ht="15">
      <c r="A5" s="68" t="s">
        <v>25</v>
      </c>
      <c r="B5" s="69" t="s">
        <v>26</v>
      </c>
    </row>
    <row r="6" spans="1:2" ht="15">
      <c r="A6" s="68" t="s">
        <v>27</v>
      </c>
      <c r="B6" s="69" t="s">
        <v>28</v>
      </c>
    </row>
    <row r="7" spans="1:2" ht="15">
      <c r="A7" s="68" t="s">
        <v>29</v>
      </c>
      <c r="B7" s="69" t="s">
        <v>30</v>
      </c>
    </row>
    <row r="8" spans="1:2" ht="15">
      <c r="A8" s="68" t="s">
        <v>31</v>
      </c>
      <c r="B8" s="69" t="s">
        <v>32</v>
      </c>
    </row>
    <row r="9" spans="1:2" ht="15">
      <c r="A9" s="68" t="s">
        <v>33</v>
      </c>
      <c r="B9" s="69" t="s">
        <v>34</v>
      </c>
    </row>
    <row r="10" spans="1:2" ht="15">
      <c r="A10" s="68" t="s">
        <v>35</v>
      </c>
      <c r="B10" s="69" t="s">
        <v>36</v>
      </c>
    </row>
    <row r="11" spans="1:2" ht="15">
      <c r="A11" s="68" t="s">
        <v>37</v>
      </c>
      <c r="B11" s="69" t="s">
        <v>38</v>
      </c>
    </row>
    <row r="12" spans="1:2" ht="15">
      <c r="A12" s="68" t="s">
        <v>39</v>
      </c>
      <c r="B12" s="69" t="s">
        <v>40</v>
      </c>
    </row>
    <row r="13" spans="1:2" ht="15">
      <c r="A13" s="68" t="s">
        <v>41</v>
      </c>
      <c r="B13" s="69" t="s">
        <v>42</v>
      </c>
    </row>
    <row r="14" spans="1:2" ht="15">
      <c r="A14" s="68" t="s">
        <v>43</v>
      </c>
      <c r="B14" s="69" t="s">
        <v>44</v>
      </c>
    </row>
    <row r="15" spans="1:2" ht="15">
      <c r="A15" s="68" t="s">
        <v>45</v>
      </c>
      <c r="B15" s="69" t="s">
        <v>46</v>
      </c>
    </row>
    <row r="16" spans="1:2" ht="15">
      <c r="A16" s="68" t="s">
        <v>47</v>
      </c>
      <c r="B16" s="69" t="s">
        <v>48</v>
      </c>
    </row>
    <row r="17" spans="1:2" ht="15">
      <c r="A17" s="68" t="s">
        <v>49</v>
      </c>
      <c r="B17" s="69" t="s">
        <v>50</v>
      </c>
    </row>
    <row r="18" spans="1:2" ht="15">
      <c r="A18" s="68" t="s">
        <v>51</v>
      </c>
      <c r="B18" s="69" t="s">
        <v>52</v>
      </c>
    </row>
    <row r="19" spans="1:2" ht="15">
      <c r="A19" s="68" t="s">
        <v>53</v>
      </c>
      <c r="B19" s="69" t="s">
        <v>54</v>
      </c>
    </row>
    <row r="20" spans="1:2" ht="15">
      <c r="A20" s="68" t="s">
        <v>55</v>
      </c>
      <c r="B20" s="69" t="s">
        <v>56</v>
      </c>
    </row>
    <row r="21" spans="1:2" ht="15">
      <c r="A21" s="68" t="s">
        <v>57</v>
      </c>
      <c r="B21" s="69" t="s">
        <v>58</v>
      </c>
    </row>
    <row r="22" spans="1:2" ht="15">
      <c r="A22" s="68" t="s">
        <v>59</v>
      </c>
      <c r="B22" s="69" t="s">
        <v>60</v>
      </c>
    </row>
    <row r="23" spans="1:2" ht="15">
      <c r="A23" s="68" t="s">
        <v>61</v>
      </c>
      <c r="B23" s="69" t="s">
        <v>62</v>
      </c>
    </row>
    <row r="24" spans="1:2" ht="15">
      <c r="A24" s="68" t="s">
        <v>63</v>
      </c>
      <c r="B24" s="69" t="s">
        <v>64</v>
      </c>
    </row>
    <row r="25" spans="1:2" ht="15">
      <c r="A25" s="68" t="s">
        <v>65</v>
      </c>
      <c r="B25" s="69" t="s">
        <v>66</v>
      </c>
    </row>
    <row r="26" spans="1:2" ht="15">
      <c r="A26" s="68" t="s">
        <v>67</v>
      </c>
      <c r="B26" s="69" t="s">
        <v>68</v>
      </c>
    </row>
    <row r="27" spans="1:2" ht="15">
      <c r="A27" s="68" t="s">
        <v>69</v>
      </c>
      <c r="B27" s="69" t="s">
        <v>70</v>
      </c>
    </row>
    <row r="28" spans="1:2" ht="15">
      <c r="A28" s="68" t="s">
        <v>71</v>
      </c>
      <c r="B28" s="69" t="s">
        <v>72</v>
      </c>
    </row>
    <row r="29" spans="1:2" ht="15">
      <c r="A29" s="68" t="s">
        <v>73</v>
      </c>
      <c r="B29" s="69" t="s">
        <v>74</v>
      </c>
    </row>
    <row r="30" spans="1:2" ht="15">
      <c r="A30" s="68" t="s">
        <v>75</v>
      </c>
      <c r="B30" s="69" t="s">
        <v>76</v>
      </c>
    </row>
    <row r="31" spans="1:2" ht="15">
      <c r="A31" s="68" t="s">
        <v>77</v>
      </c>
      <c r="B31" s="69" t="s">
        <v>78</v>
      </c>
    </row>
    <row r="32" spans="1:2" ht="15">
      <c r="A32" s="68" t="s">
        <v>79</v>
      </c>
      <c r="B32" s="69" t="s">
        <v>80</v>
      </c>
    </row>
    <row r="33" spans="1:2" ht="15">
      <c r="A33" s="68" t="s">
        <v>81</v>
      </c>
      <c r="B33" s="69" t="s">
        <v>82</v>
      </c>
    </row>
    <row r="34" spans="1:2" ht="15">
      <c r="A34" s="68" t="s">
        <v>83</v>
      </c>
      <c r="B34" s="69" t="s">
        <v>84</v>
      </c>
    </row>
    <row r="35" spans="1:2" ht="15">
      <c r="A35" s="68" t="s">
        <v>85</v>
      </c>
      <c r="B35" s="69" t="s">
        <v>86</v>
      </c>
    </row>
    <row r="36" spans="1:2" ht="15">
      <c r="A36" s="68" t="s">
        <v>87</v>
      </c>
      <c r="B36" s="69" t="s">
        <v>88</v>
      </c>
    </row>
    <row r="37" spans="1:2" ht="15">
      <c r="A37" s="68" t="s">
        <v>89</v>
      </c>
      <c r="B37" s="69" t="s">
        <v>90</v>
      </c>
    </row>
    <row r="38" spans="1:2" ht="15">
      <c r="A38" s="68" t="s">
        <v>91</v>
      </c>
      <c r="B38" s="69" t="s">
        <v>92</v>
      </c>
    </row>
    <row r="39" spans="1:2" ht="15">
      <c r="A39" s="68" t="s">
        <v>93</v>
      </c>
      <c r="B39" s="69" t="s">
        <v>94</v>
      </c>
    </row>
    <row r="40" spans="1:2" ht="15">
      <c r="A40" s="68" t="s">
        <v>95</v>
      </c>
      <c r="B40" s="69" t="s">
        <v>96</v>
      </c>
    </row>
    <row r="41" spans="1:2" ht="15">
      <c r="A41" s="68" t="s">
        <v>97</v>
      </c>
      <c r="B41" s="69" t="s">
        <v>98</v>
      </c>
    </row>
    <row r="42" spans="1:2" ht="15">
      <c r="A42" s="68" t="s">
        <v>99</v>
      </c>
      <c r="B42" s="69" t="s">
        <v>100</v>
      </c>
    </row>
    <row r="43" spans="1:2" ht="15">
      <c r="A43" s="68" t="s">
        <v>101</v>
      </c>
      <c r="B43" s="69" t="s">
        <v>102</v>
      </c>
    </row>
    <row r="44" spans="1:2" ht="15">
      <c r="A44" s="68" t="s">
        <v>103</v>
      </c>
      <c r="B44" s="69" t="s">
        <v>104</v>
      </c>
    </row>
    <row r="45" spans="1:2" ht="15">
      <c r="A45" s="68" t="s">
        <v>105</v>
      </c>
      <c r="B45" s="69" t="s">
        <v>106</v>
      </c>
    </row>
    <row r="46" spans="1:2" ht="15">
      <c r="A46" s="68" t="s">
        <v>107</v>
      </c>
      <c r="B46" s="69" t="s">
        <v>108</v>
      </c>
    </row>
    <row r="47" spans="1:2" ht="15">
      <c r="A47" s="68" t="s">
        <v>109</v>
      </c>
      <c r="B47" s="69" t="s">
        <v>110</v>
      </c>
    </row>
    <row r="48" spans="1:2" ht="15">
      <c r="A48" s="68" t="s">
        <v>111</v>
      </c>
      <c r="B48" s="69" t="s">
        <v>112</v>
      </c>
    </row>
    <row r="49" spans="1:2" ht="15">
      <c r="A49" s="68" t="s">
        <v>113</v>
      </c>
      <c r="B49" s="69" t="s">
        <v>114</v>
      </c>
    </row>
    <row r="50" spans="1:2" ht="15">
      <c r="A50" s="68" t="s">
        <v>115</v>
      </c>
      <c r="B50" s="69" t="s">
        <v>116</v>
      </c>
    </row>
    <row r="51" spans="1:2" ht="15">
      <c r="A51" s="68" t="s">
        <v>117</v>
      </c>
      <c r="B51" s="69" t="s">
        <v>118</v>
      </c>
    </row>
    <row r="52" spans="1:2" ht="15">
      <c r="A52" s="68" t="s">
        <v>119</v>
      </c>
      <c r="B52" s="69" t="s">
        <v>120</v>
      </c>
    </row>
    <row r="53" spans="1:2" ht="15">
      <c r="A53" s="68" t="s">
        <v>121</v>
      </c>
      <c r="B53" s="69" t="s">
        <v>122</v>
      </c>
    </row>
    <row r="54" spans="1:2" ht="15">
      <c r="A54" s="68" t="s">
        <v>123</v>
      </c>
      <c r="B54" s="69" t="s">
        <v>124</v>
      </c>
    </row>
    <row r="55" spans="1:2" ht="15">
      <c r="A55" s="68" t="s">
        <v>125</v>
      </c>
      <c r="B55" s="69" t="s">
        <v>126</v>
      </c>
    </row>
    <row r="56" spans="1:2" ht="15">
      <c r="A56" s="68" t="s">
        <v>127</v>
      </c>
      <c r="B56" s="69" t="s">
        <v>128</v>
      </c>
    </row>
    <row r="57" spans="1:2" ht="15">
      <c r="A57" s="68" t="s">
        <v>129</v>
      </c>
      <c r="B57" s="69" t="s">
        <v>130</v>
      </c>
    </row>
    <row r="58" spans="1:2" ht="15">
      <c r="A58" s="68" t="s">
        <v>131</v>
      </c>
      <c r="B58" s="69" t="s">
        <v>132</v>
      </c>
    </row>
    <row r="59" spans="1:2" ht="15">
      <c r="A59" s="68" t="s">
        <v>133</v>
      </c>
      <c r="B59" s="69" t="s">
        <v>134</v>
      </c>
    </row>
    <row r="60" spans="1:2" ht="15">
      <c r="A60" s="68" t="s">
        <v>135</v>
      </c>
      <c r="B60" s="69" t="s">
        <v>136</v>
      </c>
    </row>
    <row r="61" spans="1:2" ht="15">
      <c r="A61" s="68" t="s">
        <v>137</v>
      </c>
      <c r="B61" s="69" t="s">
        <v>138</v>
      </c>
    </row>
    <row r="62" spans="1:2" ht="15">
      <c r="A62" s="68" t="s">
        <v>139</v>
      </c>
      <c r="B62" s="69" t="s">
        <v>140</v>
      </c>
    </row>
    <row r="63" spans="1:2" ht="15">
      <c r="A63" s="68" t="s">
        <v>141</v>
      </c>
      <c r="B63" s="69" t="s">
        <v>142</v>
      </c>
    </row>
    <row r="64" spans="1:2" ht="15">
      <c r="A64" s="68" t="s">
        <v>143</v>
      </c>
      <c r="B64" s="69" t="s">
        <v>144</v>
      </c>
    </row>
    <row r="65" spans="1:2" ht="15">
      <c r="A65" s="68" t="s">
        <v>145</v>
      </c>
      <c r="B65" s="69" t="s">
        <v>146</v>
      </c>
    </row>
    <row r="66" spans="1:2" ht="15">
      <c r="A66" s="68" t="s">
        <v>147</v>
      </c>
      <c r="B66" s="69" t="s">
        <v>148</v>
      </c>
    </row>
    <row r="67" spans="1:2" ht="15">
      <c r="A67" s="68" t="s">
        <v>149</v>
      </c>
      <c r="B67" s="69" t="s">
        <v>150</v>
      </c>
    </row>
    <row r="68" spans="1:2" ht="15">
      <c r="A68" s="68" t="s">
        <v>151</v>
      </c>
      <c r="B68" s="69" t="s">
        <v>152</v>
      </c>
    </row>
    <row r="69" spans="1:2" ht="15">
      <c r="A69" s="68" t="s">
        <v>153</v>
      </c>
      <c r="B69" s="69" t="s">
        <v>154</v>
      </c>
    </row>
    <row r="70" spans="1:2" ht="15">
      <c r="A70" s="68" t="s">
        <v>155</v>
      </c>
      <c r="B70" s="69" t="s">
        <v>156</v>
      </c>
    </row>
    <row r="71" spans="1:2" ht="15">
      <c r="A71" s="68" t="s">
        <v>157</v>
      </c>
      <c r="B71" s="69" t="s">
        <v>158</v>
      </c>
    </row>
    <row r="72" spans="1:2" ht="15">
      <c r="A72" s="68" t="s">
        <v>159</v>
      </c>
      <c r="B72" s="69" t="s">
        <v>160</v>
      </c>
    </row>
    <row r="73" spans="1:2" ht="15">
      <c r="A73" s="68" t="s">
        <v>161</v>
      </c>
      <c r="B73" s="69" t="s">
        <v>162</v>
      </c>
    </row>
    <row r="74" spans="1:2" ht="15">
      <c r="A74" s="68" t="s">
        <v>163</v>
      </c>
      <c r="B74" s="69" t="s">
        <v>164</v>
      </c>
    </row>
    <row r="75" spans="1:2" ht="15">
      <c r="A75" s="68" t="s">
        <v>165</v>
      </c>
      <c r="B75" s="70" t="s">
        <v>166</v>
      </c>
    </row>
    <row r="76" spans="1:2" ht="15">
      <c r="A76" s="68" t="s">
        <v>167</v>
      </c>
      <c r="B76" s="70" t="s">
        <v>168</v>
      </c>
    </row>
    <row r="77" spans="1:2" ht="15">
      <c r="A77" s="68" t="s">
        <v>169</v>
      </c>
      <c r="B77" s="70" t="s">
        <v>170</v>
      </c>
    </row>
    <row r="78" spans="1:2" ht="15">
      <c r="A78" s="68" t="s">
        <v>171</v>
      </c>
      <c r="B78" s="70" t="s">
        <v>172</v>
      </c>
    </row>
    <row r="79" spans="1:2" ht="15">
      <c r="A79" s="68" t="s">
        <v>173</v>
      </c>
      <c r="B79" s="70" t="s">
        <v>174</v>
      </c>
    </row>
    <row r="80" spans="1:2" ht="15">
      <c r="A80" s="68" t="s">
        <v>175</v>
      </c>
      <c r="B80" s="70" t="s">
        <v>176</v>
      </c>
    </row>
    <row r="81" spans="1:2" ht="15">
      <c r="A81" s="68" t="s">
        <v>177</v>
      </c>
      <c r="B81" s="70" t="s">
        <v>178</v>
      </c>
    </row>
    <row r="82" spans="1:2" ht="15">
      <c r="A82" s="68" t="s">
        <v>179</v>
      </c>
      <c r="B82" s="70" t="s">
        <v>180</v>
      </c>
    </row>
    <row r="83" spans="1:2" ht="15">
      <c r="A83" s="68" t="s">
        <v>181</v>
      </c>
      <c r="B83" s="70" t="s">
        <v>182</v>
      </c>
    </row>
    <row r="84" spans="1:2" ht="15">
      <c r="A84" s="68" t="s">
        <v>183</v>
      </c>
      <c r="B84" s="70" t="s">
        <v>184</v>
      </c>
    </row>
    <row r="85" spans="1:2" ht="15">
      <c r="A85" s="68" t="s">
        <v>185</v>
      </c>
      <c r="B85" s="70" t="s">
        <v>186</v>
      </c>
    </row>
    <row r="86" spans="1:2" ht="15">
      <c r="A86" s="68" t="s">
        <v>187</v>
      </c>
      <c r="B86" s="70" t="s">
        <v>188</v>
      </c>
    </row>
    <row r="87" spans="1:2" ht="15">
      <c r="A87" s="68" t="s">
        <v>189</v>
      </c>
      <c r="B87" s="70" t="s">
        <v>190</v>
      </c>
    </row>
    <row r="88" spans="1:2" ht="15">
      <c r="A88" s="68" t="s">
        <v>191</v>
      </c>
      <c r="B88" s="70" t="s">
        <v>192</v>
      </c>
    </row>
    <row r="89" spans="1:2" ht="15">
      <c r="A89" s="68" t="s">
        <v>193</v>
      </c>
      <c r="B89" s="70" t="s">
        <v>194</v>
      </c>
    </row>
    <row r="90" spans="1:2" ht="15">
      <c r="A90" s="68" t="s">
        <v>195</v>
      </c>
      <c r="B90" s="70" t="s">
        <v>196</v>
      </c>
    </row>
    <row r="91" spans="1:2" ht="15">
      <c r="A91" s="68" t="s">
        <v>197</v>
      </c>
      <c r="B91" s="70" t="s">
        <v>198</v>
      </c>
    </row>
    <row r="92" spans="1:2" ht="15">
      <c r="A92" s="68" t="s">
        <v>199</v>
      </c>
      <c r="B92" s="70" t="s">
        <v>200</v>
      </c>
    </row>
    <row r="93" spans="1:2" ht="15">
      <c r="A93" s="68" t="s">
        <v>201</v>
      </c>
      <c r="B93" s="70" t="s">
        <v>202</v>
      </c>
    </row>
    <row r="94" spans="1:2" ht="15">
      <c r="A94" s="68" t="s">
        <v>203</v>
      </c>
      <c r="B94" s="70" t="s">
        <v>204</v>
      </c>
    </row>
    <row r="95" spans="1:2" ht="15">
      <c r="A95" s="68" t="s">
        <v>205</v>
      </c>
      <c r="B95" s="70" t="s">
        <v>206</v>
      </c>
    </row>
    <row r="96" spans="1:2" ht="15">
      <c r="A96" s="68" t="s">
        <v>207</v>
      </c>
      <c r="B96" s="70" t="s">
        <v>208</v>
      </c>
    </row>
    <row r="97" spans="1:2" ht="15">
      <c r="A97" s="68" t="s">
        <v>209</v>
      </c>
      <c r="B97" s="70" t="s">
        <v>210</v>
      </c>
    </row>
    <row r="98" spans="1:2" ht="15">
      <c r="A98" s="68" t="s">
        <v>211</v>
      </c>
      <c r="B98" s="70" t="s">
        <v>212</v>
      </c>
    </row>
    <row r="99" spans="1:2" ht="15">
      <c r="A99" s="68" t="s">
        <v>213</v>
      </c>
      <c r="B99" s="70" t="s">
        <v>214</v>
      </c>
    </row>
    <row r="100" spans="1:2" ht="15">
      <c r="A100" s="68" t="s">
        <v>215</v>
      </c>
      <c r="B100" s="70" t="s">
        <v>216</v>
      </c>
    </row>
    <row r="101" spans="1:2" ht="15">
      <c r="A101" s="68" t="s">
        <v>217</v>
      </c>
      <c r="B101" s="70" t="s">
        <v>218</v>
      </c>
    </row>
    <row r="102" spans="1:2" ht="15">
      <c r="A102" s="68" t="s">
        <v>219</v>
      </c>
      <c r="B102" s="70" t="s">
        <v>220</v>
      </c>
    </row>
    <row r="103" spans="1:2" ht="15">
      <c r="A103" s="68" t="s">
        <v>221</v>
      </c>
      <c r="B103" s="70" t="s">
        <v>222</v>
      </c>
    </row>
    <row r="104" spans="1:2" ht="15">
      <c r="A104" s="68" t="s">
        <v>223</v>
      </c>
      <c r="B104" s="70" t="s">
        <v>224</v>
      </c>
    </row>
    <row r="105" spans="1:2" ht="15">
      <c r="A105" s="68" t="s">
        <v>225</v>
      </c>
      <c r="B105" s="70" t="s">
        <v>226</v>
      </c>
    </row>
    <row r="106" spans="1:2" ht="15">
      <c r="A106" s="68" t="s">
        <v>227</v>
      </c>
      <c r="B106" s="70" t="s">
        <v>228</v>
      </c>
    </row>
    <row r="107" spans="1:2" ht="15">
      <c r="A107" s="68" t="s">
        <v>229</v>
      </c>
      <c r="B107" s="70" t="s">
        <v>230</v>
      </c>
    </row>
    <row r="108" spans="1:2" ht="15">
      <c r="A108" s="68" t="s">
        <v>231</v>
      </c>
      <c r="B108" s="70" t="s">
        <v>232</v>
      </c>
    </row>
    <row r="109" spans="1:2" ht="15">
      <c r="A109" s="68" t="s">
        <v>233</v>
      </c>
      <c r="B109" s="70" t="s">
        <v>234</v>
      </c>
    </row>
    <row r="110" spans="1:2" ht="15">
      <c r="A110" s="68" t="s">
        <v>235</v>
      </c>
      <c r="B110" s="70" t="s">
        <v>236</v>
      </c>
    </row>
    <row r="111" spans="1:2" ht="15">
      <c r="A111" s="68" t="s">
        <v>237</v>
      </c>
      <c r="B111" s="70" t="s">
        <v>238</v>
      </c>
    </row>
    <row r="112" spans="1:2" ht="15">
      <c r="A112" s="68" t="s">
        <v>239</v>
      </c>
      <c r="B112" s="70" t="s">
        <v>240</v>
      </c>
    </row>
    <row r="113" spans="1:2" ht="15">
      <c r="A113" s="68" t="s">
        <v>241</v>
      </c>
      <c r="B113" s="70" t="s">
        <v>242</v>
      </c>
    </row>
    <row r="114" spans="1:2" ht="15">
      <c r="A114" s="68" t="s">
        <v>243</v>
      </c>
      <c r="B114" s="70" t="s">
        <v>244</v>
      </c>
    </row>
    <row r="115" spans="1:2" ht="15">
      <c r="A115" s="68" t="s">
        <v>245</v>
      </c>
      <c r="B115" s="70" t="s">
        <v>246</v>
      </c>
    </row>
    <row r="116" spans="1:2" ht="15">
      <c r="A116" s="68" t="s">
        <v>247</v>
      </c>
      <c r="B116" s="70" t="s">
        <v>248</v>
      </c>
    </row>
    <row r="117" spans="1:2" ht="15">
      <c r="A117" s="68" t="s">
        <v>249</v>
      </c>
      <c r="B117" s="70" t="s">
        <v>250</v>
      </c>
    </row>
    <row r="118" spans="1:2" ht="15">
      <c r="A118" s="68" t="s">
        <v>251</v>
      </c>
      <c r="B118" s="70" t="s">
        <v>252</v>
      </c>
    </row>
    <row r="119" spans="1:2" ht="15">
      <c r="A119" s="68" t="s">
        <v>253</v>
      </c>
      <c r="B119" s="70" t="s">
        <v>254</v>
      </c>
    </row>
    <row r="120" spans="1:2" ht="15">
      <c r="A120" s="68" t="s">
        <v>255</v>
      </c>
      <c r="B120" s="70" t="s">
        <v>256</v>
      </c>
    </row>
    <row r="121" spans="1:2" ht="15">
      <c r="A121" s="68" t="s">
        <v>257</v>
      </c>
      <c r="B121" s="70" t="s">
        <v>258</v>
      </c>
    </row>
    <row r="122" spans="1:2" ht="15">
      <c r="A122" s="68" t="s">
        <v>259</v>
      </c>
      <c r="B122" s="70" t="s">
        <v>260</v>
      </c>
    </row>
    <row r="123" spans="1:2" ht="15">
      <c r="A123" s="68" t="s">
        <v>261</v>
      </c>
      <c r="B123" s="70" t="s">
        <v>262</v>
      </c>
    </row>
    <row r="124" spans="1:2" ht="15">
      <c r="A124" s="68" t="s">
        <v>263</v>
      </c>
      <c r="B124" s="70" t="s">
        <v>264</v>
      </c>
    </row>
    <row r="125" spans="1:2" ht="15">
      <c r="A125" s="68" t="s">
        <v>265</v>
      </c>
      <c r="B125" s="70" t="s">
        <v>266</v>
      </c>
    </row>
    <row r="126" spans="1:2" ht="15">
      <c r="A126" s="68" t="s">
        <v>267</v>
      </c>
      <c r="B126" s="70" t="s">
        <v>268</v>
      </c>
    </row>
    <row r="127" spans="1:2" ht="15">
      <c r="A127" s="68" t="s">
        <v>269</v>
      </c>
      <c r="B127" s="70" t="s">
        <v>270</v>
      </c>
    </row>
    <row r="128" spans="1:2" ht="15">
      <c r="A128" s="68" t="s">
        <v>271</v>
      </c>
      <c r="B128" s="70" t="s">
        <v>272</v>
      </c>
    </row>
    <row r="129" spans="1:2" ht="15">
      <c r="A129" s="68" t="s">
        <v>273</v>
      </c>
      <c r="B129" s="70" t="s">
        <v>274</v>
      </c>
    </row>
    <row r="130" spans="1:2" ht="15">
      <c r="A130" s="68" t="s">
        <v>275</v>
      </c>
      <c r="B130" s="70" t="s">
        <v>276</v>
      </c>
    </row>
    <row r="131" spans="1:2" ht="15">
      <c r="A131" s="68" t="s">
        <v>277</v>
      </c>
      <c r="B131" s="70" t="s">
        <v>278</v>
      </c>
    </row>
    <row r="132" spans="1:2" ht="15">
      <c r="A132" s="68" t="s">
        <v>279</v>
      </c>
      <c r="B132" s="70" t="s">
        <v>280</v>
      </c>
    </row>
    <row r="133" spans="1:2" ht="15">
      <c r="A133" s="68" t="s">
        <v>281</v>
      </c>
      <c r="B133" s="70" t="s">
        <v>282</v>
      </c>
    </row>
    <row r="134" spans="1:2" ht="15">
      <c r="A134" s="68" t="s">
        <v>283</v>
      </c>
      <c r="B134" s="70" t="s">
        <v>284</v>
      </c>
    </row>
    <row r="135" spans="1:2" ht="15">
      <c r="A135" s="68" t="s">
        <v>285</v>
      </c>
      <c r="B135" s="70" t="s">
        <v>286</v>
      </c>
    </row>
    <row r="136" spans="1:2" ht="15">
      <c r="A136" s="68" t="s">
        <v>287</v>
      </c>
      <c r="B136" s="70" t="s">
        <v>288</v>
      </c>
    </row>
    <row r="137" spans="1:2" ht="15">
      <c r="A137" s="68" t="s">
        <v>289</v>
      </c>
      <c r="B137" s="70" t="s">
        <v>290</v>
      </c>
    </row>
    <row r="138" spans="1:2" ht="15">
      <c r="A138" s="68" t="s">
        <v>291</v>
      </c>
      <c r="B138" s="70" t="s">
        <v>292</v>
      </c>
    </row>
    <row r="139" spans="1:2" ht="15">
      <c r="A139" s="68" t="s">
        <v>293</v>
      </c>
      <c r="B139" s="70" t="s">
        <v>294</v>
      </c>
    </row>
    <row r="140" spans="1:2" ht="15">
      <c r="A140" s="68" t="s">
        <v>295</v>
      </c>
      <c r="B140" s="70" t="s">
        <v>296</v>
      </c>
    </row>
    <row r="141" spans="1:2" ht="15">
      <c r="A141" s="68" t="s">
        <v>297</v>
      </c>
      <c r="B141" s="70" t="s">
        <v>298</v>
      </c>
    </row>
    <row r="142" spans="1:2" ht="15">
      <c r="A142" s="68" t="s">
        <v>299</v>
      </c>
      <c r="B142" s="70" t="s">
        <v>300</v>
      </c>
    </row>
    <row r="143" spans="1:2" ht="15">
      <c r="A143" s="68" t="s">
        <v>301</v>
      </c>
      <c r="B143" s="70" t="s">
        <v>302</v>
      </c>
    </row>
    <row r="144" spans="1:2" ht="15">
      <c r="A144" s="68" t="s">
        <v>303</v>
      </c>
      <c r="B144" s="71" t="s">
        <v>304</v>
      </c>
    </row>
    <row r="145" spans="1:2" ht="15">
      <c r="A145" s="68" t="s">
        <v>305</v>
      </c>
      <c r="B145" s="70" t="s">
        <v>306</v>
      </c>
    </row>
    <row r="146" spans="1:2" ht="15">
      <c r="A146" s="68" t="s">
        <v>307</v>
      </c>
      <c r="B146" s="70" t="s">
        <v>308</v>
      </c>
    </row>
    <row r="147" spans="1:2" ht="15">
      <c r="A147" s="68" t="s">
        <v>309</v>
      </c>
      <c r="B147" s="70" t="s">
        <v>310</v>
      </c>
    </row>
    <row r="148" spans="1:2" ht="15">
      <c r="A148" s="68" t="s">
        <v>311</v>
      </c>
      <c r="B148" s="70" t="s">
        <v>312</v>
      </c>
    </row>
    <row r="149" spans="1:2" ht="15">
      <c r="A149" s="68" t="s">
        <v>313</v>
      </c>
      <c r="B149" s="70" t="s">
        <v>314</v>
      </c>
    </row>
    <row r="150" spans="1:2" ht="15">
      <c r="A150" s="68" t="s">
        <v>315</v>
      </c>
      <c r="B150" s="70" t="s">
        <v>316</v>
      </c>
    </row>
    <row r="151" spans="1:2" ht="15">
      <c r="A151" s="68" t="s">
        <v>317</v>
      </c>
      <c r="B151" s="70" t="s">
        <v>318</v>
      </c>
    </row>
    <row r="152" spans="1:2" ht="15">
      <c r="A152" s="68" t="s">
        <v>319</v>
      </c>
      <c r="B152" s="70" t="s">
        <v>320</v>
      </c>
    </row>
    <row r="153" spans="1:2" ht="15">
      <c r="A153" s="68" t="s">
        <v>321</v>
      </c>
      <c r="B153" s="70" t="s">
        <v>322</v>
      </c>
    </row>
    <row r="154" spans="1:2" ht="15">
      <c r="A154" s="68" t="s">
        <v>323</v>
      </c>
      <c r="B154" s="70" t="s">
        <v>324</v>
      </c>
    </row>
    <row r="155" spans="1:2" ht="15">
      <c r="A155" s="68" t="s">
        <v>325</v>
      </c>
      <c r="B155" s="70" t="s">
        <v>326</v>
      </c>
    </row>
    <row r="156" spans="1:2" ht="15">
      <c r="A156" s="68" t="s">
        <v>327</v>
      </c>
      <c r="B156" s="70" t="s">
        <v>328</v>
      </c>
    </row>
    <row r="157" spans="1:2" ht="15">
      <c r="A157" s="68" t="s">
        <v>329</v>
      </c>
      <c r="B157" s="70" t="s">
        <v>330</v>
      </c>
    </row>
    <row r="158" spans="1:2" ht="15">
      <c r="A158" s="68" t="s">
        <v>331</v>
      </c>
      <c r="B158" s="70" t="s">
        <v>332</v>
      </c>
    </row>
    <row r="159" spans="1:2" ht="15">
      <c r="A159" s="68" t="s">
        <v>333</v>
      </c>
      <c r="B159" s="70" t="s">
        <v>334</v>
      </c>
    </row>
    <row r="160" spans="1:2" ht="15">
      <c r="A160" s="68" t="s">
        <v>335</v>
      </c>
      <c r="B160" s="70" t="s">
        <v>336</v>
      </c>
    </row>
    <row r="161" spans="1:2" ht="15">
      <c r="A161" s="68" t="s">
        <v>337</v>
      </c>
      <c r="B161" s="70" t="s">
        <v>338</v>
      </c>
    </row>
    <row r="162" spans="1:2" ht="15">
      <c r="A162" s="68" t="s">
        <v>339</v>
      </c>
      <c r="B162" s="70" t="s">
        <v>340</v>
      </c>
    </row>
    <row r="163" spans="1:2" ht="15">
      <c r="A163" s="68" t="s">
        <v>341</v>
      </c>
      <c r="B163" s="70" t="s">
        <v>342</v>
      </c>
    </row>
    <row r="164" spans="1:2" ht="15">
      <c r="A164" s="68" t="s">
        <v>343</v>
      </c>
      <c r="B164" s="70" t="s">
        <v>344</v>
      </c>
    </row>
    <row r="165" spans="1:2" ht="15">
      <c r="A165" s="68" t="s">
        <v>345</v>
      </c>
      <c r="B165" s="70" t="s">
        <v>346</v>
      </c>
    </row>
    <row r="166" spans="1:2" ht="15">
      <c r="A166" s="68" t="s">
        <v>347</v>
      </c>
      <c r="B166" s="70" t="s">
        <v>348</v>
      </c>
    </row>
    <row r="167" spans="1:2" ht="15">
      <c r="A167" s="68" t="s">
        <v>349</v>
      </c>
      <c r="B167" s="70" t="s">
        <v>350</v>
      </c>
    </row>
    <row r="168" spans="1:2" ht="15">
      <c r="A168" s="68" t="s">
        <v>351</v>
      </c>
      <c r="B168" s="70" t="s">
        <v>352</v>
      </c>
    </row>
    <row r="169" spans="1:2" ht="15">
      <c r="A169" s="68" t="s">
        <v>353</v>
      </c>
      <c r="B169" s="70" t="s">
        <v>354</v>
      </c>
    </row>
    <row r="170" spans="1:2" ht="15">
      <c r="A170" s="68" t="s">
        <v>355</v>
      </c>
      <c r="B170" s="70" t="s">
        <v>356</v>
      </c>
    </row>
  </sheetData>
  <printOptions/>
  <pageMargins left="0.787401575" right="0.787401575" top="0.984251969" bottom="0.984251969"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A9F5EF-AAE6-46B7-A048-3D6D0835B65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Christine Meta Mpinda</cp:lastModifiedBy>
  <cp:lastPrinted>2022-11-18T08:43:57Z</cp:lastPrinted>
  <dcterms:created xsi:type="dcterms:W3CDTF">2017-11-15T21:17:43Z</dcterms:created>
  <dcterms:modified xsi:type="dcterms:W3CDTF">2023-05-15T08:25:11Z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