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C:\Users\michael.nzau\Documents\UNDP-A2J\PBF-A2J\PBF-Transitional Justice\TJ Reports\Semi Annual Report 2023\Final\"/>
    </mc:Choice>
  </mc:AlternateContent>
  <xr:revisionPtr revIDLastSave="0" documentId="8_{CBBA705A-E890-4540-961C-A0DC2AB84188}" xr6:coauthVersionLast="47" xr6:coauthVersionMax="47" xr10:uidLastSave="{00000000-0000-0000-0000-000000000000}"/>
  <bookViews>
    <workbookView xWindow="-110" yWindow="-110" windowWidth="19420" windowHeight="11500" firstSheet="7" activeTab="7"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Reporting-Activity Based " sheetId="10" r:id="rId7"/>
    <sheet name="Reporting-Category Based" sheetId="11" r:id="rId8"/>
    <sheet name="Dropdowns" sheetId="8" state="hidden" r:id="rId9"/>
    <sheet name="Sheet2" sheetId="7" state="hidden" r:id="rId10"/>
  </sheets>
  <definedNames>
    <definedName name="_xlnm.Print_Area" localSheetId="6">'Reporting-Activity Based '!$A$1:$O$212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4" i="11" l="1"/>
  <c r="AD16" i="11"/>
  <c r="AC6" i="11"/>
  <c r="Z6" i="11"/>
  <c r="AB6" i="11"/>
  <c r="V7" i="11"/>
  <c r="V8" i="11"/>
  <c r="V9" i="11"/>
  <c r="V10" i="11"/>
  <c r="V11" i="11"/>
  <c r="V12" i="11"/>
  <c r="V13" i="11"/>
  <c r="V14" i="11"/>
  <c r="V6" i="11"/>
  <c r="T15" i="11"/>
  <c r="U15" i="11"/>
  <c r="U7" i="11"/>
  <c r="U8" i="11"/>
  <c r="U9" i="11"/>
  <c r="U10" i="11"/>
  <c r="U11" i="11"/>
  <c r="U12" i="11"/>
  <c r="U13" i="11"/>
  <c r="U14" i="11"/>
  <c r="U6" i="11"/>
  <c r="N7" i="11"/>
  <c r="N8" i="11"/>
  <c r="N10" i="11"/>
  <c r="O10" i="11" s="1"/>
  <c r="N11" i="11"/>
  <c r="N12" i="11"/>
  <c r="N6" i="11"/>
  <c r="G8" i="11"/>
  <c r="G9" i="11"/>
  <c r="G11" i="11"/>
  <c r="AA7" i="11"/>
  <c r="AA8" i="11"/>
  <c r="AA9" i="11"/>
  <c r="AA10" i="11"/>
  <c r="AA11" i="11"/>
  <c r="AA12" i="11"/>
  <c r="AA6" i="11"/>
  <c r="Z8" i="11"/>
  <c r="AB8" i="11" s="1"/>
  <c r="Z11" i="11"/>
  <c r="AB11" i="11" s="1"/>
  <c r="D201" i="10"/>
  <c r="D204" i="10"/>
  <c r="S6" i="11"/>
  <c r="E7" i="11"/>
  <c r="Z7" i="11" s="1"/>
  <c r="E6" i="11"/>
  <c r="I175" i="1"/>
  <c r="I176" i="1"/>
  <c r="I177" i="1"/>
  <c r="I122" i="1"/>
  <c r="I123" i="1"/>
  <c r="I124" i="1"/>
  <c r="I125" i="1"/>
  <c r="I126" i="1"/>
  <c r="I127" i="1"/>
  <c r="I128" i="1"/>
  <c r="I121" i="1"/>
  <c r="I112" i="1"/>
  <c r="I113" i="1"/>
  <c r="I114" i="1"/>
  <c r="I115" i="1"/>
  <c r="I116" i="1"/>
  <c r="I117" i="1"/>
  <c r="I118" i="1"/>
  <c r="I111" i="1"/>
  <c r="I102" i="1"/>
  <c r="I103" i="1"/>
  <c r="I104" i="1"/>
  <c r="I105" i="1"/>
  <c r="I106" i="1"/>
  <c r="I107" i="1"/>
  <c r="I108" i="1"/>
  <c r="I101" i="1"/>
  <c r="I92" i="1"/>
  <c r="I93" i="1"/>
  <c r="I94" i="1"/>
  <c r="I95" i="1"/>
  <c r="I96" i="1"/>
  <c r="I97" i="1"/>
  <c r="I98" i="1"/>
  <c r="I91" i="1"/>
  <c r="I80" i="1"/>
  <c r="I81" i="1"/>
  <c r="I82" i="1"/>
  <c r="I83" i="1"/>
  <c r="I84" i="1"/>
  <c r="I85" i="1"/>
  <c r="I86" i="1"/>
  <c r="I79" i="1"/>
  <c r="I70" i="1"/>
  <c r="I71" i="1"/>
  <c r="I72" i="1"/>
  <c r="I73" i="1"/>
  <c r="I74" i="1"/>
  <c r="I75" i="1"/>
  <c r="I76" i="1"/>
  <c r="I69" i="1"/>
  <c r="I60" i="1"/>
  <c r="I61" i="1"/>
  <c r="I62" i="1"/>
  <c r="I63" i="1"/>
  <c r="I64" i="1"/>
  <c r="I65" i="1"/>
  <c r="I66" i="1"/>
  <c r="I59" i="1"/>
  <c r="I50" i="1"/>
  <c r="I51" i="1"/>
  <c r="I52" i="1"/>
  <c r="I53" i="1"/>
  <c r="I54" i="1"/>
  <c r="I55" i="1"/>
  <c r="I56" i="1"/>
  <c r="I49" i="1"/>
  <c r="I38" i="1"/>
  <c r="I39" i="1"/>
  <c r="I40" i="1"/>
  <c r="I41" i="1"/>
  <c r="I42" i="1"/>
  <c r="I43" i="1"/>
  <c r="I44" i="1"/>
  <c r="I37" i="1"/>
  <c r="I34" i="1"/>
  <c r="I28" i="1"/>
  <c r="I29" i="1"/>
  <c r="I30" i="1"/>
  <c r="I31" i="1"/>
  <c r="I32" i="1"/>
  <c r="I33" i="1"/>
  <c r="I27" i="1"/>
  <c r="I18" i="1"/>
  <c r="I19" i="1"/>
  <c r="I20" i="1"/>
  <c r="I21" i="1"/>
  <c r="I22" i="1"/>
  <c r="I23" i="1"/>
  <c r="I24" i="1"/>
  <c r="I17" i="1"/>
  <c r="I8" i="1"/>
  <c r="I9" i="1"/>
  <c r="I10" i="1"/>
  <c r="I11" i="1"/>
  <c r="I12" i="1"/>
  <c r="I13" i="1"/>
  <c r="I14" i="1"/>
  <c r="I7" i="1"/>
  <c r="I178" i="10"/>
  <c r="L175" i="10"/>
  <c r="L176" i="10"/>
  <c r="L177" i="10"/>
  <c r="L174" i="10"/>
  <c r="I174" i="1" s="1"/>
  <c r="L106" i="10"/>
  <c r="L109" i="10"/>
  <c r="D109" i="10"/>
  <c r="L102" i="10"/>
  <c r="L103" i="10"/>
  <c r="L104" i="10"/>
  <c r="L105" i="10"/>
  <c r="L107" i="10"/>
  <c r="L108" i="10"/>
  <c r="L101" i="10"/>
  <c r="J109" i="10"/>
  <c r="D99" i="10"/>
  <c r="L95" i="10"/>
  <c r="L96" i="10"/>
  <c r="L97" i="10"/>
  <c r="L98" i="10"/>
  <c r="L92" i="10"/>
  <c r="L93" i="10"/>
  <c r="L94" i="10"/>
  <c r="L91" i="10"/>
  <c r="L63" i="10"/>
  <c r="E67" i="10"/>
  <c r="F67" i="10"/>
  <c r="G67" i="10"/>
  <c r="H67" i="10"/>
  <c r="I67" i="10"/>
  <c r="J67" i="10"/>
  <c r="K67" i="10"/>
  <c r="L67" i="10"/>
  <c r="L64" i="10"/>
  <c r="L65" i="10"/>
  <c r="L66" i="10"/>
  <c r="L60" i="10"/>
  <c r="L61" i="10"/>
  <c r="L62" i="10"/>
  <c r="L59" i="10"/>
  <c r="E57" i="10"/>
  <c r="F57" i="10"/>
  <c r="G57" i="10"/>
  <c r="H57" i="10"/>
  <c r="I57" i="10"/>
  <c r="J57" i="10"/>
  <c r="K57" i="10"/>
  <c r="L57" i="10"/>
  <c r="L50" i="10"/>
  <c r="L51" i="10"/>
  <c r="L52" i="10"/>
  <c r="L53" i="10"/>
  <c r="L54" i="10"/>
  <c r="L55" i="10"/>
  <c r="L56" i="10"/>
  <c r="L49" i="10"/>
  <c r="E35" i="10"/>
  <c r="F35" i="10"/>
  <c r="G35" i="10"/>
  <c r="H35" i="10"/>
  <c r="I35" i="10"/>
  <c r="J35" i="10"/>
  <c r="L35" i="10"/>
  <c r="L28" i="10"/>
  <c r="L29" i="10"/>
  <c r="L30" i="10"/>
  <c r="L31" i="10"/>
  <c r="L32" i="10"/>
  <c r="L33" i="10"/>
  <c r="L34" i="10"/>
  <c r="L27" i="10"/>
  <c r="E25" i="10"/>
  <c r="F25" i="10"/>
  <c r="G25" i="10"/>
  <c r="H25" i="10"/>
  <c r="I25" i="10"/>
  <c r="J25" i="10"/>
  <c r="K25" i="10"/>
  <c r="L25" i="10"/>
  <c r="L18" i="10"/>
  <c r="L19" i="10"/>
  <c r="L20" i="10"/>
  <c r="L21" i="10"/>
  <c r="L22" i="10"/>
  <c r="L23" i="10"/>
  <c r="L24" i="10"/>
  <c r="L17" i="10"/>
  <c r="E15" i="10"/>
  <c r="F15" i="10"/>
  <c r="G15" i="10"/>
  <c r="H15" i="10"/>
  <c r="I15" i="10"/>
  <c r="J15" i="10"/>
  <c r="L15" i="10"/>
  <c r="D15" i="10"/>
  <c r="L11" i="10"/>
  <c r="L12" i="10"/>
  <c r="L13" i="10"/>
  <c r="L14" i="10"/>
  <c r="L8" i="10"/>
  <c r="L9" i="10"/>
  <c r="L10" i="10"/>
  <c r="L7" i="10"/>
  <c r="G10" i="10"/>
  <c r="J27" i="10"/>
  <c r="E102" i="10"/>
  <c r="G6" i="11" l="1"/>
  <c r="G7" i="11"/>
  <c r="AB7" i="11"/>
  <c r="L9" i="11"/>
  <c r="G50" i="10"/>
  <c r="G22" i="10"/>
  <c r="G23" i="10"/>
  <c r="G12" i="10"/>
  <c r="J12" i="10" s="1"/>
  <c r="G92" i="10"/>
  <c r="G99" i="10"/>
  <c r="G174" i="10"/>
  <c r="G109" i="10"/>
  <c r="G119" i="10"/>
  <c r="G129" i="10"/>
  <c r="G178" i="10"/>
  <c r="Z9" i="11" l="1"/>
  <c r="N9" i="11"/>
  <c r="AB9" i="11"/>
  <c r="E45" i="10"/>
  <c r="E87" i="10"/>
  <c r="E99" i="10"/>
  <c r="E119" i="10"/>
  <c r="E129" i="10"/>
  <c r="E178" i="10"/>
  <c r="L13" i="11"/>
  <c r="E10" i="11"/>
  <c r="M13" i="11"/>
  <c r="E12" i="11"/>
  <c r="I196" i="10"/>
  <c r="I99" i="10"/>
  <c r="J177" i="10"/>
  <c r="J176" i="10"/>
  <c r="G199" i="10"/>
  <c r="E199" i="10"/>
  <c r="I191" i="10"/>
  <c r="L77" i="10"/>
  <c r="E109" i="10"/>
  <c r="F109" i="10"/>
  <c r="H109" i="10"/>
  <c r="I109" i="10"/>
  <c r="E77" i="10"/>
  <c r="F77" i="10"/>
  <c r="G77" i="10"/>
  <c r="H77" i="10"/>
  <c r="I77" i="10"/>
  <c r="D67" i="10"/>
  <c r="D57" i="10"/>
  <c r="F189" i="10"/>
  <c r="K199" i="10"/>
  <c r="H194" i="10"/>
  <c r="F194" i="10"/>
  <c r="D194" i="10"/>
  <c r="H187" i="10"/>
  <c r="F187" i="10"/>
  <c r="D187" i="10"/>
  <c r="L178" i="10"/>
  <c r="L201" i="10" s="1"/>
  <c r="L202" i="10" s="1"/>
  <c r="H178" i="10"/>
  <c r="F178" i="10"/>
  <c r="D178" i="10"/>
  <c r="J175" i="10"/>
  <c r="J174" i="10"/>
  <c r="L171" i="10"/>
  <c r="H171" i="10"/>
  <c r="F171" i="10"/>
  <c r="D171" i="10"/>
  <c r="J170" i="10"/>
  <c r="J169" i="10"/>
  <c r="J168" i="10"/>
  <c r="J167" i="10"/>
  <c r="J166" i="10"/>
  <c r="J165" i="10"/>
  <c r="J164" i="10"/>
  <c r="J163" i="10"/>
  <c r="L161" i="10"/>
  <c r="H161" i="10"/>
  <c r="F161" i="10"/>
  <c r="D161" i="10"/>
  <c r="J160" i="10"/>
  <c r="J159" i="10"/>
  <c r="J158" i="10"/>
  <c r="J157" i="10"/>
  <c r="J156" i="10"/>
  <c r="J155" i="10"/>
  <c r="J154" i="10"/>
  <c r="J153" i="10"/>
  <c r="L151" i="10"/>
  <c r="H151" i="10"/>
  <c r="F151" i="10"/>
  <c r="D151" i="10"/>
  <c r="J150" i="10"/>
  <c r="J149" i="10"/>
  <c r="J148" i="10"/>
  <c r="J147" i="10"/>
  <c r="J146" i="10"/>
  <c r="J145" i="10"/>
  <c r="J144" i="10"/>
  <c r="J143" i="10"/>
  <c r="L141" i="10"/>
  <c r="H141" i="10"/>
  <c r="F141" i="10"/>
  <c r="D141" i="10"/>
  <c r="J140" i="10"/>
  <c r="J139" i="10"/>
  <c r="J138" i="10"/>
  <c r="J137" i="10"/>
  <c r="J136" i="10"/>
  <c r="J135" i="10"/>
  <c r="J134" i="10"/>
  <c r="J133" i="10"/>
  <c r="L129" i="10"/>
  <c r="H129" i="10"/>
  <c r="F129" i="10"/>
  <c r="D129" i="10"/>
  <c r="J128" i="10"/>
  <c r="J127" i="10"/>
  <c r="J126" i="10"/>
  <c r="J125" i="10"/>
  <c r="J124" i="10"/>
  <c r="J123" i="10"/>
  <c r="J122" i="10"/>
  <c r="J121" i="10"/>
  <c r="L119" i="10"/>
  <c r="H119" i="10"/>
  <c r="F119" i="10"/>
  <c r="D119" i="10"/>
  <c r="J118" i="10"/>
  <c r="J117" i="10"/>
  <c r="J116" i="10"/>
  <c r="J115" i="10"/>
  <c r="J114" i="10"/>
  <c r="J113" i="10"/>
  <c r="J112" i="10"/>
  <c r="J111" i="10"/>
  <c r="J108" i="10"/>
  <c r="J107" i="10"/>
  <c r="J106" i="10"/>
  <c r="J105" i="10"/>
  <c r="J104" i="10"/>
  <c r="J103" i="10"/>
  <c r="J102" i="10"/>
  <c r="J101" i="10"/>
  <c r="L99" i="10"/>
  <c r="H99" i="10"/>
  <c r="F99" i="10"/>
  <c r="J98" i="10"/>
  <c r="J97" i="10"/>
  <c r="J96" i="10"/>
  <c r="J95" i="10"/>
  <c r="J94" i="10"/>
  <c r="J93" i="10"/>
  <c r="J92" i="10"/>
  <c r="J99" i="10" s="1"/>
  <c r="J91" i="10"/>
  <c r="L87" i="10"/>
  <c r="H87" i="10"/>
  <c r="F87" i="10"/>
  <c r="D87" i="10"/>
  <c r="J86" i="10"/>
  <c r="J85" i="10"/>
  <c r="J84" i="10"/>
  <c r="J83" i="10"/>
  <c r="J82" i="10"/>
  <c r="J81" i="10"/>
  <c r="J80" i="10"/>
  <c r="J79" i="10"/>
  <c r="D77" i="10"/>
  <c r="J76" i="10"/>
  <c r="J75" i="10"/>
  <c r="J74" i="10"/>
  <c r="J73" i="10"/>
  <c r="J72" i="10"/>
  <c r="J71" i="10"/>
  <c r="J70" i="10"/>
  <c r="J69" i="10"/>
  <c r="J77" i="10"/>
  <c r="J66" i="10"/>
  <c r="J65" i="10"/>
  <c r="J64" i="10"/>
  <c r="J63" i="10"/>
  <c r="J62" i="10"/>
  <c r="J61" i="10"/>
  <c r="J60" i="10"/>
  <c r="J59" i="10"/>
  <c r="J56" i="10"/>
  <c r="J55" i="10"/>
  <c r="J54" i="10"/>
  <c r="J53" i="10"/>
  <c r="J52" i="10"/>
  <c r="J51" i="10"/>
  <c r="J50" i="10"/>
  <c r="J49" i="10"/>
  <c r="L45" i="10"/>
  <c r="H45" i="10"/>
  <c r="F45" i="10"/>
  <c r="D45" i="10"/>
  <c r="J44" i="10"/>
  <c r="J43" i="10"/>
  <c r="J42" i="10"/>
  <c r="J41" i="10"/>
  <c r="J40" i="10"/>
  <c r="J39" i="10"/>
  <c r="J38" i="10"/>
  <c r="J37" i="10"/>
  <c r="D35" i="10"/>
  <c r="J34" i="10"/>
  <c r="J33" i="10"/>
  <c r="J32" i="10"/>
  <c r="J31" i="10"/>
  <c r="J30" i="10"/>
  <c r="J29" i="10"/>
  <c r="J28" i="10"/>
  <c r="D25" i="10"/>
  <c r="J24" i="10"/>
  <c r="J23" i="10"/>
  <c r="J22" i="10"/>
  <c r="J21" i="10"/>
  <c r="J20" i="10"/>
  <c r="J19" i="10"/>
  <c r="J18" i="10"/>
  <c r="J17" i="10"/>
  <c r="D189" i="10"/>
  <c r="J14" i="10"/>
  <c r="J13" i="10"/>
  <c r="J11" i="10"/>
  <c r="J10" i="10"/>
  <c r="J9" i="10"/>
  <c r="J8" i="10"/>
  <c r="J7" i="10"/>
  <c r="R6" i="11"/>
  <c r="P6" i="11" s="1"/>
  <c r="Q6" i="11"/>
  <c r="P8" i="11"/>
  <c r="P9" i="11"/>
  <c r="R14" i="11"/>
  <c r="P14" i="11" s="1"/>
  <c r="C6" i="11"/>
  <c r="R7" i="11"/>
  <c r="P7" i="11" s="1"/>
  <c r="R9" i="11"/>
  <c r="Q9" i="11" s="1"/>
  <c r="R10" i="11"/>
  <c r="P10" i="11" s="1"/>
  <c r="R11" i="11"/>
  <c r="Q11" i="11" s="1"/>
  <c r="R12" i="11"/>
  <c r="P12" i="11" s="1"/>
  <c r="K14" i="11"/>
  <c r="I14" i="11" s="1"/>
  <c r="K7" i="11"/>
  <c r="K8" i="11"/>
  <c r="K9" i="11"/>
  <c r="I9" i="11" s="1"/>
  <c r="K11" i="11"/>
  <c r="K12" i="11"/>
  <c r="O12" i="11" s="1"/>
  <c r="J12" i="11"/>
  <c r="K6" i="11"/>
  <c r="D14" i="11"/>
  <c r="C14" i="11" s="1"/>
  <c r="D6" i="11"/>
  <c r="D7" i="11"/>
  <c r="D8" i="11"/>
  <c r="D9" i="11"/>
  <c r="D10" i="11"/>
  <c r="B10" i="11" s="1"/>
  <c r="W10" i="11" s="1"/>
  <c r="D11" i="11"/>
  <c r="D12" i="11"/>
  <c r="C12" i="11" s="1"/>
  <c r="T13" i="11"/>
  <c r="T14" i="11" s="1"/>
  <c r="S13" i="11"/>
  <c r="F13" i="11"/>
  <c r="J9" i="11"/>
  <c r="Q8" i="11"/>
  <c r="H189" i="10"/>
  <c r="J119" i="10"/>
  <c r="J141" i="10"/>
  <c r="J161" i="10"/>
  <c r="K45" i="10"/>
  <c r="K141" i="10"/>
  <c r="K151" i="10"/>
  <c r="K161" i="10"/>
  <c r="K171" i="10"/>
  <c r="J45" i="10"/>
  <c r="J87" i="10"/>
  <c r="J129" i="10"/>
  <c r="J151" i="10"/>
  <c r="J171" i="10"/>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D14" i="4"/>
  <c r="F205" i="5"/>
  <c r="E14" i="4"/>
  <c r="E204" i="5"/>
  <c r="D13" i="4"/>
  <c r="F204" i="5"/>
  <c r="E13" i="4"/>
  <c r="E203" i="5"/>
  <c r="F203" i="5"/>
  <c r="E12" i="4"/>
  <c r="E202" i="5"/>
  <c r="F202" i="5"/>
  <c r="E11" i="4"/>
  <c r="E201" i="5"/>
  <c r="F201" i="5"/>
  <c r="E200" i="5"/>
  <c r="D9" i="4"/>
  <c r="F200" i="5"/>
  <c r="E9" i="4"/>
  <c r="D201" i="5"/>
  <c r="C10" i="4"/>
  <c r="F10" i="4"/>
  <c r="D202" i="5"/>
  <c r="D203" i="5"/>
  <c r="C12" i="4"/>
  <c r="D204" i="5"/>
  <c r="D205" i="5"/>
  <c r="C14" i="4"/>
  <c r="D200" i="5"/>
  <c r="C9" i="4"/>
  <c r="E199" i="5"/>
  <c r="D8" i="4"/>
  <c r="F199" i="5"/>
  <c r="E8" i="4"/>
  <c r="D151" i="1"/>
  <c r="E151" i="1"/>
  <c r="E153" i="5"/>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9"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7"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D12" i="4"/>
  <c r="D10" i="4"/>
  <c r="E10"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72" i="5"/>
  <c r="G201" i="5"/>
  <c r="G150" i="5"/>
  <c r="G161" i="5"/>
  <c r="G138" i="5"/>
  <c r="G183" i="5"/>
  <c r="G93" i="5"/>
  <c r="G82" i="5"/>
  <c r="G48" i="5"/>
  <c r="E171" i="1"/>
  <c r="E175" i="5"/>
  <c r="F171" i="1"/>
  <c r="F175" i="5"/>
  <c r="E161" i="1"/>
  <c r="E164" i="5"/>
  <c r="F161" i="1"/>
  <c r="F164" i="5"/>
  <c r="F151" i="1"/>
  <c r="F153" i="5"/>
  <c r="E141" i="1"/>
  <c r="E142" i="5"/>
  <c r="F141" i="1"/>
  <c r="F142" i="5"/>
  <c r="E129" i="1"/>
  <c r="E130" i="5"/>
  <c r="F129" i="1"/>
  <c r="F130" i="5"/>
  <c r="E119" i="1"/>
  <c r="E119" i="5"/>
  <c r="F119" i="1"/>
  <c r="F119" i="5"/>
  <c r="E109" i="1"/>
  <c r="E108" i="5"/>
  <c r="F109" i="1"/>
  <c r="F108" i="5"/>
  <c r="E99" i="1"/>
  <c r="E97" i="5"/>
  <c r="F99" i="1"/>
  <c r="F97" i="5"/>
  <c r="E87" i="1"/>
  <c r="E85" i="5"/>
  <c r="F87" i="1"/>
  <c r="F85" i="5"/>
  <c r="E77" i="1"/>
  <c r="E74" i="5"/>
  <c r="F77" i="1"/>
  <c r="F74" i="5"/>
  <c r="E67" i="1"/>
  <c r="E63" i="5"/>
  <c r="F67" i="1"/>
  <c r="F63" i="5"/>
  <c r="E57" i="1"/>
  <c r="E52" i="5"/>
  <c r="F57" i="1"/>
  <c r="F52" i="5"/>
  <c r="E45" i="1"/>
  <c r="E40" i="5"/>
  <c r="F45" i="1"/>
  <c r="F40" i="5"/>
  <c r="E35" i="1"/>
  <c r="E29" i="5"/>
  <c r="F35" i="1"/>
  <c r="F29" i="5"/>
  <c r="E25" i="1"/>
  <c r="E18" i="5"/>
  <c r="F25" i="1"/>
  <c r="F18" i="5"/>
  <c r="D25" i="1"/>
  <c r="D18" i="5"/>
  <c r="F15" i="1"/>
  <c r="F7" i="5"/>
  <c r="E15" i="1"/>
  <c r="E7" i="5"/>
  <c r="D171" i="1"/>
  <c r="D175" i="5"/>
  <c r="D161" i="1"/>
  <c r="D164" i="5"/>
  <c r="D153" i="5"/>
  <c r="D141" i="1"/>
  <c r="D142" i="5"/>
  <c r="D129" i="1"/>
  <c r="D130" i="5"/>
  <c r="D119" i="1"/>
  <c r="D119" i="5"/>
  <c r="D109" i="1"/>
  <c r="D108" i="5"/>
  <c r="D99" i="1"/>
  <c r="D97" i="5"/>
  <c r="D87" i="1"/>
  <c r="D85" i="5"/>
  <c r="D77" i="1"/>
  <c r="D74" i="5"/>
  <c r="D67" i="1"/>
  <c r="D63" i="5"/>
  <c r="D57" i="1"/>
  <c r="D52" i="5"/>
  <c r="D45" i="1"/>
  <c r="D40" i="5"/>
  <c r="D35" i="1"/>
  <c r="D29" i="5"/>
  <c r="D15" i="1"/>
  <c r="H141" i="1"/>
  <c r="G151" i="1"/>
  <c r="H171" i="1"/>
  <c r="G161" i="1"/>
  <c r="G171" i="1"/>
  <c r="G130" i="5"/>
  <c r="G141" i="1"/>
  <c r="H45" i="1"/>
  <c r="G87" i="1"/>
  <c r="H77" i="1"/>
  <c r="H161" i="1"/>
  <c r="G45" i="1"/>
  <c r="H151" i="1"/>
  <c r="H129" i="1"/>
  <c r="G142" i="5"/>
  <c r="C40" i="6"/>
  <c r="D43" i="6"/>
  <c r="H87" i="1"/>
  <c r="G175" i="5"/>
  <c r="G153" i="5"/>
  <c r="G74" i="5"/>
  <c r="G40" i="5"/>
  <c r="G164" i="5"/>
  <c r="G85" i="5"/>
  <c r="G116" i="5"/>
  <c r="G71" i="5"/>
  <c r="G60" i="5"/>
  <c r="F12" i="4"/>
  <c r="E15" i="4"/>
  <c r="E16" i="4"/>
  <c r="E17" i="4"/>
  <c r="F206" i="5"/>
  <c r="H109" i="1"/>
  <c r="F14" i="4"/>
  <c r="G194" i="5"/>
  <c r="G199" i="5"/>
  <c r="G127" i="5"/>
  <c r="G105" i="5"/>
  <c r="G37" i="5"/>
  <c r="G204" i="5"/>
  <c r="E206" i="5"/>
  <c r="E207" i="5"/>
  <c r="G26" i="5"/>
  <c r="F9" i="4"/>
  <c r="G202" i="5"/>
  <c r="D11" i="4"/>
  <c r="D15" i="4"/>
  <c r="D16" i="4"/>
  <c r="G203" i="5"/>
  <c r="C13" i="4"/>
  <c r="F13" i="4"/>
  <c r="G200" i="5"/>
  <c r="G205" i="5"/>
  <c r="C11" i="4"/>
  <c r="D206" i="5"/>
  <c r="D207" i="5"/>
  <c r="D208" i="5"/>
  <c r="G15" i="5"/>
  <c r="G57" i="1"/>
  <c r="G99" i="1"/>
  <c r="H119" i="1"/>
  <c r="G178" i="1"/>
  <c r="H57" i="1"/>
  <c r="H178" i="1"/>
  <c r="G109" i="1"/>
  <c r="H99" i="1"/>
  <c r="G35" i="1"/>
  <c r="G186" i="5"/>
  <c r="G119" i="5"/>
  <c r="G119" i="1"/>
  <c r="C29" i="6"/>
  <c r="D36" i="6"/>
  <c r="G108" i="5"/>
  <c r="G97" i="5"/>
  <c r="G67" i="1"/>
  <c r="G63" i="5"/>
  <c r="C18" i="6"/>
  <c r="D21" i="6"/>
  <c r="H67" i="1"/>
  <c r="G52" i="5"/>
  <c r="G29" i="5"/>
  <c r="H35" i="1"/>
  <c r="D189" i="1"/>
  <c r="D190" i="1"/>
  <c r="D191" i="1"/>
  <c r="E189" i="1"/>
  <c r="E190" i="1"/>
  <c r="G18" i="5"/>
  <c r="G25" i="1"/>
  <c r="H25" i="1"/>
  <c r="F189" i="1"/>
  <c r="H15" i="1"/>
  <c r="C7" i="6"/>
  <c r="D12" i="6"/>
  <c r="G15" i="1"/>
  <c r="D7" i="5"/>
  <c r="G7" i="5"/>
  <c r="C8" i="4"/>
  <c r="D45" i="6"/>
  <c r="D44" i="6"/>
  <c r="D47" i="6"/>
  <c r="D46" i="6"/>
  <c r="F207" i="5"/>
  <c r="F208" i="5"/>
  <c r="E208" i="5"/>
  <c r="D17" i="4"/>
  <c r="F11" i="4"/>
  <c r="G206" i="5"/>
  <c r="G207" i="5"/>
  <c r="G208" i="5"/>
  <c r="D34" i="6"/>
  <c r="D33" i="6"/>
  <c r="D32" i="6"/>
  <c r="D35" i="6"/>
  <c r="D25" i="6"/>
  <c r="D22" i="6"/>
  <c r="D24" i="6"/>
  <c r="D23" i="6"/>
  <c r="G189" i="1"/>
  <c r="G190" i="1"/>
  <c r="G191" i="1"/>
  <c r="E191" i="1"/>
  <c r="E197" i="1"/>
  <c r="D202" i="1"/>
  <c r="F190" i="1"/>
  <c r="F191" i="1"/>
  <c r="D14" i="6"/>
  <c r="D10" i="6"/>
  <c r="D13" i="6"/>
  <c r="D11" i="6"/>
  <c r="D198" i="1"/>
  <c r="D197" i="1"/>
  <c r="D199" i="1"/>
  <c r="F8" i="4"/>
  <c r="C15" i="4"/>
  <c r="C41" i="6"/>
  <c r="C19" i="6"/>
  <c r="C30" i="6"/>
  <c r="E198" i="1"/>
  <c r="D23" i="4"/>
  <c r="E199" i="1"/>
  <c r="D24" i="4"/>
  <c r="F199" i="1"/>
  <c r="E24" i="4"/>
  <c r="F198" i="1"/>
  <c r="E23" i="4"/>
  <c r="F197" i="1"/>
  <c r="G197" i="1"/>
  <c r="C8" i="6"/>
  <c r="D22" i="4"/>
  <c r="D206" i="1"/>
  <c r="D203" i="1"/>
  <c r="C24" i="4"/>
  <c r="C22" i="4"/>
  <c r="D200" i="1"/>
  <c r="C25" i="4"/>
  <c r="C23" i="4"/>
  <c r="F15" i="4"/>
  <c r="C16" i="4"/>
  <c r="C17" i="4"/>
  <c r="G198" i="1"/>
  <c r="F23" i="4"/>
  <c r="G199" i="1"/>
  <c r="F24" i="4"/>
  <c r="E200" i="1"/>
  <c r="D25" i="4"/>
  <c r="E22" i="4"/>
  <c r="F200" i="1"/>
  <c r="E25" i="4"/>
  <c r="F22" i="4"/>
  <c r="F16" i="4"/>
  <c r="F17" i="4"/>
  <c r="G200" i="1"/>
  <c r="F25" i="4"/>
  <c r="J11" i="11" l="1"/>
  <c r="O11" i="11"/>
  <c r="I8" i="11"/>
  <c r="O8" i="11"/>
  <c r="K13" i="11"/>
  <c r="K15" i="11" s="1"/>
  <c r="O6" i="11"/>
  <c r="M14" i="11"/>
  <c r="M15" i="11"/>
  <c r="J7" i="11"/>
  <c r="O7" i="11"/>
  <c r="I12" i="11"/>
  <c r="L14" i="11"/>
  <c r="N13" i="11"/>
  <c r="O9" i="11"/>
  <c r="B9" i="11"/>
  <c r="H9" i="11"/>
  <c r="C8" i="11"/>
  <c r="H8" i="11"/>
  <c r="G12" i="11"/>
  <c r="H12" i="11"/>
  <c r="C11" i="11"/>
  <c r="X11" i="11" s="1"/>
  <c r="H11" i="11"/>
  <c r="C7" i="11"/>
  <c r="H7" i="11"/>
  <c r="B6" i="11"/>
  <c r="H6" i="11"/>
  <c r="C10" i="11"/>
  <c r="X10" i="11" s="1"/>
  <c r="Y10" i="11" s="1"/>
  <c r="H10" i="11"/>
  <c r="G10" i="11"/>
  <c r="C9" i="11"/>
  <c r="X9" i="11" s="1"/>
  <c r="J14" i="11"/>
  <c r="I6" i="11"/>
  <c r="Q12" i="11"/>
  <c r="X12" i="11" s="1"/>
  <c r="I11" i="11"/>
  <c r="AA13" i="11"/>
  <c r="Q14" i="11"/>
  <c r="B8" i="11"/>
  <c r="W8" i="11" s="1"/>
  <c r="W9" i="11"/>
  <c r="Y9" i="11" s="1"/>
  <c r="AC9" i="11" s="1"/>
  <c r="W6" i="11"/>
  <c r="B12" i="11"/>
  <c r="I7" i="11"/>
  <c r="J6" i="11"/>
  <c r="B11" i="11"/>
  <c r="P11" i="11"/>
  <c r="Q7" i="11"/>
  <c r="J8" i="11"/>
  <c r="X8" i="11" s="1"/>
  <c r="Q10" i="11"/>
  <c r="Z12" i="11"/>
  <c r="D13" i="11"/>
  <c r="D15" i="11" s="1"/>
  <c r="B7" i="11"/>
  <c r="R13" i="11"/>
  <c r="R15" i="11" s="1"/>
  <c r="B14" i="11"/>
  <c r="Z10" i="11"/>
  <c r="P13" i="11"/>
  <c r="P15" i="11" s="1"/>
  <c r="S14" i="11"/>
  <c r="I202" i="1"/>
  <c r="I203" i="1" s="1"/>
  <c r="D190" i="10"/>
  <c r="D191" i="10" s="1"/>
  <c r="H190" i="10"/>
  <c r="H191" i="10" s="1"/>
  <c r="G189" i="10"/>
  <c r="G190" i="10" s="1"/>
  <c r="E189" i="10"/>
  <c r="J178" i="10"/>
  <c r="F190" i="10"/>
  <c r="F191" i="10" s="1"/>
  <c r="F14" i="11"/>
  <c r="E13" i="11"/>
  <c r="O13" i="11" l="1"/>
  <c r="AA14" i="11"/>
  <c r="L15" i="11"/>
  <c r="N14" i="11"/>
  <c r="O14" i="11" s="1"/>
  <c r="W12" i="11"/>
  <c r="Y12" i="11" s="1"/>
  <c r="AC12" i="11" s="1"/>
  <c r="C13" i="11"/>
  <c r="C15" i="11" s="1"/>
  <c r="B13" i="11"/>
  <c r="B15" i="11" s="1"/>
  <c r="Q13" i="11"/>
  <c r="Q15" i="11" s="1"/>
  <c r="Z13" i="11"/>
  <c r="G13" i="11"/>
  <c r="H13" i="11"/>
  <c r="F15" i="11"/>
  <c r="AB12" i="11"/>
  <c r="AC10" i="11"/>
  <c r="AB10" i="11"/>
  <c r="I13" i="11"/>
  <c r="AB13" i="11"/>
  <c r="AA15" i="11"/>
  <c r="W11" i="11"/>
  <c r="X6" i="11"/>
  <c r="Y6" i="11" s="1"/>
  <c r="J13" i="11"/>
  <c r="W7" i="11"/>
  <c r="X7" i="11"/>
  <c r="Y8" i="11"/>
  <c r="AC8" i="11" s="1"/>
  <c r="S15" i="11"/>
  <c r="V15" i="11" s="1"/>
  <c r="D196" i="10"/>
  <c r="D199" i="10" s="1"/>
  <c r="D197" i="10"/>
  <c r="D198" i="10"/>
  <c r="H198" i="10"/>
  <c r="H197" i="10"/>
  <c r="H196" i="10"/>
  <c r="H199" i="10" s="1"/>
  <c r="G191" i="10"/>
  <c r="E190" i="10"/>
  <c r="E191" i="10" s="1"/>
  <c r="J189" i="10"/>
  <c r="J190" i="10" s="1"/>
  <c r="J191" i="10" s="1"/>
  <c r="F198" i="10"/>
  <c r="F197" i="10"/>
  <c r="F196" i="10"/>
  <c r="E14" i="11"/>
  <c r="N15" i="11" l="1"/>
  <c r="O15" i="11" s="1"/>
  <c r="G14" i="11"/>
  <c r="G15" i="11" s="1"/>
  <c r="H14" i="11"/>
  <c r="I15" i="11"/>
  <c r="J15" i="11"/>
  <c r="X13" i="11"/>
  <c r="Y7" i="11"/>
  <c r="AC7" i="11" s="1"/>
  <c r="Y11" i="11"/>
  <c r="AC11" i="11" s="1"/>
  <c r="W13" i="11"/>
  <c r="E15" i="11"/>
  <c r="H15" i="11" s="1"/>
  <c r="Z14" i="11"/>
  <c r="J198" i="10"/>
  <c r="J197" i="10"/>
  <c r="J196" i="10"/>
  <c r="F199" i="10"/>
  <c r="D205" i="10"/>
  <c r="Y13" i="11" l="1"/>
  <c r="AC13" i="11" s="1"/>
  <c r="Z15" i="11"/>
  <c r="AB15" i="11"/>
  <c r="W14" i="11"/>
  <c r="W15" i="11" s="1"/>
  <c r="Y14" i="11"/>
  <c r="Y15" i="11" s="1"/>
  <c r="X14" i="11"/>
  <c r="X15" i="11" s="1"/>
  <c r="J199" i="10"/>
  <c r="AC15" i="11" l="1"/>
  <c r="AC14" i="11"/>
</calcChain>
</file>

<file path=xl/sharedStrings.xml><?xml version="1.0" encoding="utf-8"?>
<sst xmlns="http://schemas.openxmlformats.org/spreadsheetml/2006/main" count="1338" uniqueCount="708">
  <si>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</si>
  <si>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</si>
  <si>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</si>
  <si>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</si>
  <si>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</si>
  <si>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1(UNDP)</t>
  </si>
  <si>
    <t>Recipient Organization 2(OHCHR)</t>
  </si>
  <si>
    <t>Recipient Organization 3(UNHCR)</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</si>
  <si>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</si>
  <si>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</si>
  <si>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</si>
  <si>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</si>
  <si>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</si>
  <si>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</si>
  <si>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R-TGoNU establishes an inclusive, legitimate, gender responsive, and effectively functioning CTRH capable of uncovering the truth about past violations to promote national unity</t>
  </si>
  <si>
    <t>Output 1.1:</t>
  </si>
  <si>
    <t>Strengthen the capacity of the MOJCA, Task Force and Technical Committee to coordinate and implement on the workplans to set up the CTRH and to respond to the needs of marginalized populations, including women, youth and IDPs and refugees.</t>
  </si>
  <si>
    <t>Activity 1.1.1:</t>
  </si>
  <si>
    <t>Support coordination meetings of MOJCA Task Force</t>
  </si>
  <si>
    <t xml:space="preserve">Ensure 2 females on Task Force participate and address gender sensitive discussions </t>
  </si>
  <si>
    <t>TA, workshop costs</t>
  </si>
  <si>
    <t>Activity 1.1.2:</t>
  </si>
  <si>
    <t>Provide research/best practices/ secretariat support to the TC including introduction of focused methods to engage women, children and youth as well as victims/survivors and victim support groups to reflect their views in the national consultation process thereby ensuring gender sensitivity</t>
  </si>
  <si>
    <t xml:space="preserve">Recurit female national officers to provide secretarial support and ensure research inlcudes gender equality </t>
  </si>
  <si>
    <t xml:space="preserve">TA, Consultancy, travel costs </t>
  </si>
  <si>
    <t>Activity 1.1.3:</t>
  </si>
  <si>
    <t xml:space="preserve">Facilitate planning and coordination meetings of Technical Committee </t>
  </si>
  <si>
    <t xml:space="preserve">Ensure participation of females on the TC and Task Force; Planning meetings on the public consultations to address gender equality issues </t>
  </si>
  <si>
    <t xml:space="preserve">TA, workshop and travel costs </t>
  </si>
  <si>
    <t>Activity 1.1.4</t>
  </si>
  <si>
    <t xml:space="preserve">Support to CSOs, including women and youth CSOs, engagement with MOJCA, Taskforce &amp; Technical Committee </t>
  </si>
  <si>
    <t>Ensure participation of females as representaties of CSOs; Planning meetings on the public consultations with women CSOs and only women groups</t>
  </si>
  <si>
    <t>TA, consultancy, workshops and travel costs</t>
  </si>
  <si>
    <t>Activity 1.1.5</t>
  </si>
  <si>
    <t xml:space="preserve">Provide substantive and operational training activities to the Task Force and members of the Technical Committee on issues facing the groups to be consulted including women meaningful participation, gender sensitivity, issues related to the IDPs and refugees, etc. </t>
  </si>
  <si>
    <t xml:space="preserve"> </t>
  </si>
  <si>
    <t>The capacity building of CTRH Commissioners would focus on sensitizing on issues and needs of both female and male displaced population.</t>
  </si>
  <si>
    <t>Projects, workshops,</t>
  </si>
  <si>
    <t>Activity 1.1.6</t>
  </si>
  <si>
    <t>Develop a website for the Ministry of Justice and Constitutonal Affairs, to provide information and measures on progress on establisig CTRH</t>
  </si>
  <si>
    <t>To enhance publicity and public awareness on gender related peace building activities and initiatives.</t>
  </si>
  <si>
    <t>Activity 1.1.7</t>
  </si>
  <si>
    <t>Activity 1.1.8</t>
  </si>
  <si>
    <t>Output Total</t>
  </si>
  <si>
    <t>Output 1.2:</t>
  </si>
  <si>
    <t>A comprehensive legal framework establishing the CTRH is developed and enacted.</t>
  </si>
  <si>
    <t>Activity 1.2.1</t>
  </si>
  <si>
    <t>Carry out inclusive public consultations to 10 states on the design of law including through women only forums and with particular focus on victims and witness protection</t>
  </si>
  <si>
    <t xml:space="preserve">Public consultations will target women (50% of the public); raise issues of specific interest to them and gender concerns of all the issues  </t>
  </si>
  <si>
    <t xml:space="preserve">Travel, workshops, printing, supplies </t>
  </si>
  <si>
    <t>Activity 1.2.2</t>
  </si>
  <si>
    <t xml:space="preserve">Support preparation of synthesized consultation report </t>
  </si>
  <si>
    <t xml:space="preserve">Synthess of consultation report includes chapters/themes on gender equality and mainstreams gender equality across all issues </t>
  </si>
  <si>
    <t xml:space="preserve">Consultancy, TA </t>
  </si>
  <si>
    <t>Activity 1.2.3</t>
  </si>
  <si>
    <t>Support validation of consolidated consultation report</t>
  </si>
  <si>
    <t xml:space="preserve">Validation ensures equal representation of women and men. Discussions review gender responsiveness of the report </t>
  </si>
  <si>
    <t xml:space="preserve">Workshop and travel costs </t>
  </si>
  <si>
    <t>Activity 1.2.4</t>
  </si>
  <si>
    <t xml:space="preserve">Provide technical advice and comparative laws/experiences on CTRH laws </t>
  </si>
  <si>
    <t xml:space="preserve">Advisory support and comparative expereinces includes gender equality </t>
  </si>
  <si>
    <t xml:space="preserve">International Consultancy, travel costs </t>
  </si>
  <si>
    <t>Activity 1.2.5</t>
  </si>
  <si>
    <t xml:space="preserve">Translate, print and disseminate 2,500 copies of CTRH law </t>
  </si>
  <si>
    <t xml:space="preserve">Ensure that women and women led organisations receive the copies. </t>
  </si>
  <si>
    <t xml:space="preserve">Printing and consultancy </t>
  </si>
  <si>
    <t>Activity 1.2.6</t>
  </si>
  <si>
    <t xml:space="preserve">Support to the R-TNLA to hold public consultations for adoption of the CTHR-enabling legislative framework in conformity with International Human Rights Standards </t>
  </si>
  <si>
    <t>Activity 1.2.7</t>
  </si>
  <si>
    <t xml:space="preserve">Support to R-TNLA and MoJCA (Task Force and Technical Committee) to undertake regional study visit </t>
  </si>
  <si>
    <t>Ensure participation of women in the delegations selected to undertake regional study</t>
  </si>
  <si>
    <t>Travel costs, DSA, meetings</t>
  </si>
  <si>
    <t>Activity 1.2.8</t>
  </si>
  <si>
    <t xml:space="preserve">Empower communities including representatives of displaced persons and host communities through capacity building to substantially contribute to the draft legal framework establishing the CRTH </t>
  </si>
  <si>
    <t>Ensure women are part of the community representation and ensure the voice of women are represented by the community leader. Create safe spaces for female displaced population to voice their concern and participate in the TRH process.</t>
  </si>
  <si>
    <t>Output 1.3:</t>
  </si>
  <si>
    <t xml:space="preserve">The CTRH is established and implements its mandate according to the law. </t>
  </si>
  <si>
    <t>Activity 1.3.1</t>
  </si>
  <si>
    <t xml:space="preserve">Support the appointment process of CTRH ensuring 35% women’s representation </t>
  </si>
  <si>
    <t xml:space="preserve">Ensure equal representaion of women and men </t>
  </si>
  <si>
    <t xml:space="preserve">TA, consultancy </t>
  </si>
  <si>
    <t>Activity 1.3.2</t>
  </si>
  <si>
    <t xml:space="preserve">Develop gender sensitive and victim-centered rules of procedure of the CTRH that are also aligned with human rights principles relating to confidentiality, informed consent and do no harm </t>
  </si>
  <si>
    <t xml:space="preserve">Ensure that the rules of procedure are gender sensitive and factor women and girls specific needs </t>
  </si>
  <si>
    <t>TA, travel, consultanycy</t>
  </si>
  <si>
    <t>Activity 1.3.3</t>
  </si>
  <si>
    <t xml:space="preserve">Provide material and logistical support to operationalize CTRH – </t>
  </si>
  <si>
    <t xml:space="preserve">Support targets female members of CTRH </t>
  </si>
  <si>
    <t>Equipment, furniture, stationary</t>
  </si>
  <si>
    <t>Activity 1.3.4</t>
  </si>
  <si>
    <t xml:space="preserve">Train CTRH members &amp; staff on their role, functions and victim/gender sensitive approaches to ensures women and girls are heard and supported </t>
  </si>
  <si>
    <t xml:space="preserve">Training includes session on gender equality and efforts will be made to ensure equal participation of women and men </t>
  </si>
  <si>
    <t>Consultancy, workshop, printing</t>
  </si>
  <si>
    <t>Activity 1.3.5</t>
  </si>
  <si>
    <t xml:space="preserve">Develop a website for CTRH to communicate to the public progress and information on the processes managed by the Commission, and receive public feedback </t>
  </si>
  <si>
    <t xml:space="preserve">Website includes information on gender equality and women's equal participation </t>
  </si>
  <si>
    <t xml:space="preserve">Consultancy </t>
  </si>
  <si>
    <t>Activity 1.3.6</t>
  </si>
  <si>
    <t>Support national and 10 sub-national CTRH led public hearings while adopting a gender-sensitive approach, including through women-only hearings, thematic hearings addressing gender-issues, and ensuring adequate representation of women’s experiences in the hearings.</t>
  </si>
  <si>
    <t xml:space="preserve">Public hearings target women and include gender equalty </t>
  </si>
  <si>
    <t>Activity 1.3.7</t>
  </si>
  <si>
    <t xml:space="preserve">Support to Transitional Justice Working Group and Transitional Justice Forum CTRH mandate </t>
  </si>
  <si>
    <t xml:space="preserve">Ensure equal representaion of women and men and equal praticipation in activities </t>
  </si>
  <si>
    <t xml:space="preserve">Grants, Travel costs, workshops, printing, supplies </t>
  </si>
  <si>
    <t>Activity 1.3.8</t>
  </si>
  <si>
    <t xml:space="preserve">Support to National Human Rights Institutions, including the Ministry of Peace Building, the South Sudan Human Rights Commission (SSHRC), state-level Human Rights Commissions, the South Sudan,Human Rights Defenders Network (SSHRDN), the Human Rights Forum and CSO field monitoring and reporting visits in support to the Techical Committee and CTRH activities related to mapping, information gattering and mobilizing communities to engage with transitional justice process, including consultations,  and mechanisms. </t>
  </si>
  <si>
    <t xml:space="preserve">Ensure participation of females as representaties of the institutions and CSOs; Embed gender issues in the social, institutional and cultural environment research </t>
  </si>
  <si>
    <t>Grants, Consultancy, Travel costs, DSA, meetings</t>
  </si>
  <si>
    <t>Output 1.4:</t>
  </si>
  <si>
    <t>Activity 1.4.1</t>
  </si>
  <si>
    <t>Activity 1.4.2</t>
  </si>
  <si>
    <t>Activity 1.4.3</t>
  </si>
  <si>
    <t>Activity 1.4.4</t>
  </si>
  <si>
    <t>Activity 1.4.5</t>
  </si>
  <si>
    <t>Activity 1.4.6</t>
  </si>
  <si>
    <t>Activity 1.4.7</t>
  </si>
  <si>
    <t>Activity 1.4.8</t>
  </si>
  <si>
    <t xml:space="preserve">OUTCOME 2: </t>
  </si>
  <si>
    <t>Stakeholders, including victims/survivors and affected communities, are empowered to share their views and raise their concerns on truth, reconciliation and healing process and meaningfully participate in consultation process for the establishment of the CTRH.</t>
  </si>
  <si>
    <t>Outcome 2.1</t>
  </si>
  <si>
    <t xml:space="preserve">CSOs, traditional and community leaders and representative of displaced populations, including women and youth leaders, substantively contribute to the process of establishing the CTRH.  </t>
  </si>
  <si>
    <t>Activity 2.1.1</t>
  </si>
  <si>
    <t xml:space="preserve">Organize truth and reconciliation dialogues on CTRH for CSOs and community leaders, including women and youth leaders. </t>
  </si>
  <si>
    <t xml:space="preserve">Dialogues ensure female and male participation and include topics on gender equality </t>
  </si>
  <si>
    <t xml:space="preserve">Grants, workshops and travel costs </t>
  </si>
  <si>
    <t>Activity 2.1.2</t>
  </si>
  <si>
    <t>Support to Disability Inclusion in the CTHR process</t>
  </si>
  <si>
    <t>Activity 2.1.3</t>
  </si>
  <si>
    <t>Technical, financial and operation support to Transitional Justice Resource Centers</t>
  </si>
  <si>
    <t xml:space="preserve">Grants, consultancy, workshops and travel costs </t>
  </si>
  <si>
    <t>Activity 2.1.4</t>
  </si>
  <si>
    <t>Support the mobilization of community leaders, including women and youth leaders, and representatives of displaced populations</t>
  </si>
  <si>
    <t>UNHCR will endeavour that women will be part of the community representation or at least ensure the voice of women will be represented by the community leader.</t>
  </si>
  <si>
    <t>Activity 2.1.5</t>
  </si>
  <si>
    <t xml:space="preserve">Create safe spaces/conducive environments for displaced persons, including women and youth, who have been impacted by human rights violations to voice their concerns and participate in truth, reconciliation and healing. </t>
  </si>
  <si>
    <t>UNHCR will work with its partners to secure safe spaces and conductive environments for female displaced population to voice their concern and participate in the TRH process.</t>
  </si>
  <si>
    <t>Activity 2.1.6</t>
  </si>
  <si>
    <t>Activity 2.1.7</t>
  </si>
  <si>
    <t>Activity 2.1.8</t>
  </si>
  <si>
    <t>Output 2.2</t>
  </si>
  <si>
    <t>Victims of past violations, including women, children, youth, IDPs, refugees, returnees,  and host communities are adequately prepared and protected to engage in truth, reconciliation, and healing, including through support to and the expansion of the victim/survivor networks</t>
  </si>
  <si>
    <t>Activity 2.2.1</t>
  </si>
  <si>
    <t xml:space="preserve">Support 20 Victim support groups for survivors of CRSV/SGBV </t>
  </si>
  <si>
    <t xml:space="preserve">Victim support groups to include women and address gender equality </t>
  </si>
  <si>
    <t>Grants, workshops, travel</t>
  </si>
  <si>
    <t>Activity 2.2.2</t>
  </si>
  <si>
    <t>CSOs to organize truth and reconciliation dialogues to empower youth and women victims through existing and newly developed victims/survivors networks (20 networks) and mobilization of transitional justice champions, including women and youth leaders/champions</t>
  </si>
  <si>
    <t>Grants, workshop and travel</t>
  </si>
  <si>
    <t>Activity 2.2.3</t>
  </si>
  <si>
    <t>Support to capacity building and training for CSOs, Victim &amp; Survivor Networks</t>
  </si>
  <si>
    <t>Grants, consultancy, workshops, travel</t>
  </si>
  <si>
    <t>Activity 2.2.4</t>
  </si>
  <si>
    <t xml:space="preserve">Establish a gender sensitive system to cascade information and brief IDPs, refugees, returnees, host communities on upcoming truth, reconciliation and healing upcoming meetings, round tables etc. </t>
  </si>
  <si>
    <t>UNHCR's dissemination of information and briefing to PoCs and host communities will be inclusive process targeting both women and men and without any gender discrimination.</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</si>
  <si>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</si>
  <si>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</si>
  <si>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</si>
  <si>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</si>
  <si>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</si>
  <si>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</si>
  <si>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</si>
  <si>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</si>
  <si>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</si>
  <si>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</si>
  <si>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</si>
  <si>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</si>
  <si>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</si>
  <si>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</si>
  <si>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</si>
  <si>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</si>
  <si>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</si>
  <si>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</si>
  <si>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</si>
  <si>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</si>
  <si>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</si>
  <si>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</si>
  <si>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</si>
  <si>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Communities and the public are empowered by enhanced access to information, including through the strengthened capacity of the media to increase awareness, understanding and support for truth and reconciliation processes. </t>
  </si>
  <si>
    <t>Output 3.1</t>
  </si>
  <si>
    <t>Enhanced capacity of the media to contribute to objective, well informed and gender sensitive reporting on the truth, reconciliation, and healing process including consultations and engagement with the CTRH</t>
  </si>
  <si>
    <t>Activity 3.1.1</t>
  </si>
  <si>
    <t xml:space="preserve">Design civic education material and develop digestible information on transitional justice using jingles, advertisements etc. </t>
  </si>
  <si>
    <t>Training includes gender equality and ensure adequate female representation and participation</t>
  </si>
  <si>
    <t xml:space="preserve">Grants, workshop, travel </t>
  </si>
  <si>
    <t>Activity 3.1.2</t>
  </si>
  <si>
    <t>Train and support radio stations (20 community radios as well as UNMISS Radio Miraya) to conduct outreach and distribute information at national and local level to reach 3,500,000 people, including programming in local languages and programming targeting women, girls, IDPs and other marginalized groups.</t>
  </si>
  <si>
    <t>Supprt developing of radio programmes and outreach to ensure equal representation and involvmnet of women</t>
  </si>
  <si>
    <t>Activity 3.1.3</t>
  </si>
  <si>
    <t xml:space="preserve">Support 5 community radios to cascade information and increase awareness. </t>
  </si>
  <si>
    <t>UNHCR's dissemination of information through community radio will be inclusive process targeting both women and men and without any gender discrimination.</t>
  </si>
  <si>
    <t>Activity 3.1.4</t>
  </si>
  <si>
    <t xml:space="preserve">Creating opportunities for media to engage vulnerable groups/displaced persons on truth, reconciliation, and healing discussions through (talk shows, round tables etc.). </t>
  </si>
  <si>
    <t>UNHCR will encourage and guide media to engage with both female and male groups from both displaced and host communities and try to secure equal participation of women and men in the talk shows and roundtables.</t>
  </si>
  <si>
    <t>Activity 3.1.5</t>
  </si>
  <si>
    <t>Activity 3.1.6</t>
  </si>
  <si>
    <t>Activity 3.1.7</t>
  </si>
  <si>
    <t>Activity 3.1.8</t>
  </si>
  <si>
    <t>Output 3.2:</t>
  </si>
  <si>
    <t xml:space="preserve"> Enhanced public awareness and support to the truth, reconciliation and healing process, targeting groups including victims/ survivors of human rights violations, women, youth, refugees, and host communities.  </t>
  </si>
  <si>
    <t>Activity 3.2.1</t>
  </si>
  <si>
    <t xml:space="preserve">Support to CTRH to develop and implement a gender sensitive, victim-centered and youth focused public awareness programme.  </t>
  </si>
  <si>
    <t>Civic education materials and outreaches target women and young girls ; and include informatoin on gender issues the CTRH will hear</t>
  </si>
  <si>
    <t xml:space="preserve">Grants, workshops, travel </t>
  </si>
  <si>
    <t>Activity 3.2.2</t>
  </si>
  <si>
    <t xml:space="preserve">Support youth and women led CSOs to carry out civic education and local outreaches on truth reconcilation and healing target 300 women and 300 youth  </t>
  </si>
  <si>
    <t>Activity 3.2.3</t>
  </si>
  <si>
    <t xml:space="preserve">Support  5 CSOs to carry out community level outreaches and awareness on truth, reconcilation and healing </t>
  </si>
  <si>
    <t>Civic education materials and outreaches target women and young girls ; and include ifnormatoin on gender issues the CTRH will hear</t>
  </si>
  <si>
    <t>Consultancy and Printing cost</t>
  </si>
  <si>
    <t>Activity 3.2.4</t>
  </si>
  <si>
    <t xml:space="preserve">Design, printing, and wide distribution of Truth, Reconciliation and Healing promotional materials </t>
  </si>
  <si>
    <t>Materials and awareness programme targets women and includes information on gender equality that the CTRH will address</t>
  </si>
  <si>
    <t>Activity 3.2.5</t>
  </si>
  <si>
    <t>Technical and operational support to civil society stakeholders to conduct extensive grassroot civic education on Truth, Reconciliation &amp; Healing. Support to extensive grassroot civic education on Truth, Reconciliation &amp; Healing</t>
  </si>
  <si>
    <t>Activity 3.2.6</t>
  </si>
  <si>
    <t xml:space="preserve">Creating opportunities for displaced populations to participate in awareness raising through media engagement (talk shows, round tables etc) engagement with their communities and CSOs. </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</si>
  <si>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</si>
  <si>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</si>
  <si>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</si>
  <si>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</si>
  <si>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</si>
  <si>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</si>
  <si>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</si>
  <si>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</si>
  <si>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</si>
  <si>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</si>
  <si>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</si>
  <si>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</si>
  <si>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</si>
  <si>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</si>
  <si>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</si>
  <si>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</si>
  <si>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</si>
  <si>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</si>
  <si>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</si>
  <si>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</si>
  <si>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</si>
  <si>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</si>
  <si>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</si>
  <si>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</si>
  <si>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</si>
  <si>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</si>
  <si>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</si>
  <si>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</si>
  <si>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</si>
  <si>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</si>
  <si>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</si>
  <si>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</si>
  <si>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</si>
  <si>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</si>
  <si>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</si>
  <si>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</si>
  <si>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</si>
  <si>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</si>
  <si>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</si>
  <si>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</si>
  <si>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</si>
  <si>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</si>
  <si>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</si>
  <si>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</si>
  <si>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</si>
  <si>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</si>
  <si>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</si>
  <si>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</si>
  <si>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</si>
  <si>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</si>
  <si>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</si>
  <si>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</si>
  <si>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</si>
  <si>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</si>
  <si>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</si>
  <si>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</si>
  <si>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</si>
  <si>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</si>
  <si>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Staff: P2/1 IUNV,1 consultant/P2,G6</t>
  </si>
  <si>
    <t>Additional operational costs</t>
  </si>
  <si>
    <t>M&amp;E, administrative support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</si>
  <si>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</si>
  <si>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</si>
  <si>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</si>
  <si>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</si>
  <si>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</si>
  <si>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</si>
  <si>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</si>
  <si>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</si>
  <si>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</si>
  <si>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</si>
  <si>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</si>
  <si>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</si>
  <si>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</si>
  <si>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</si>
  <si>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</si>
  <si>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</si>
  <si>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</si>
  <si>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</si>
  <si>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</si>
  <si>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</si>
  <si>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</si>
  <si>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</si>
  <si>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</si>
  <si>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</si>
  <si>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</si>
  <si>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</si>
  <si>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</si>
  <si>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</si>
  <si>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</si>
  <si>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</si>
  <si>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</si>
  <si>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</si>
  <si>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</si>
  <si>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</si>
  <si>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</si>
  <si>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</si>
  <si>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</si>
  <si>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</si>
  <si>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</si>
  <si>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</si>
  <si>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</si>
  <si>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</si>
  <si>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</si>
  <si>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</si>
  <si>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</si>
  <si>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</si>
  <si>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</si>
  <si>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</si>
  <si>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</si>
  <si>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</si>
  <si>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</si>
  <si>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</si>
  <si>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</si>
  <si>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</si>
  <si>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</si>
  <si>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</si>
  <si>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</si>
  <si>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</si>
  <si>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</si>
  <si>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</si>
  <si>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</si>
  <si>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</si>
  <si>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</si>
  <si>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</si>
  <si>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</si>
  <si>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UNDP (Expenditure + Poed)</t>
  </si>
  <si>
    <t>OHCHR(Expenditure + Poed)</t>
  </si>
  <si>
    <t>UNHCR (Expenditure + Poed)</t>
  </si>
  <si>
    <t>Table 2 - PBF project budget by UN cost category</t>
  </si>
  <si>
    <t>Note: If this is a budget revision, insert extra columns to show budget changes.</t>
  </si>
  <si>
    <t>Category</t>
  </si>
  <si>
    <t>Amount Recipient  Agency - UNDP</t>
  </si>
  <si>
    <t xml:space="preserve">Amount Recipient Agency - OHCHR </t>
  </si>
  <si>
    <t xml:space="preserve">Amount Recipient Agency - UNHCR </t>
  </si>
  <si>
    <t>Overall Tranche 1 (70%)</t>
  </si>
  <si>
    <t>Overall Tranche 2 (30%)</t>
  </si>
  <si>
    <t>Overall       Totals</t>
  </si>
  <si>
    <t>Overall Expenses</t>
  </si>
  <si>
    <t>Overall PO</t>
  </si>
  <si>
    <t>Overall Del (%)</t>
  </si>
  <si>
    <t>Tranche 1 (70%)</t>
  </si>
  <si>
    <t>Tranche 2 (30%)</t>
  </si>
  <si>
    <t>Total Project</t>
  </si>
  <si>
    <t>Expenses</t>
  </si>
  <si>
    <t>PO</t>
  </si>
  <si>
    <t>UNDP Exp</t>
  </si>
  <si>
    <t>Delivery l (%)</t>
  </si>
  <si>
    <t>Expense</t>
  </si>
  <si>
    <t>OHCHR Exp</t>
  </si>
  <si>
    <t>Delivery  (%)</t>
  </si>
  <si>
    <t>GEWE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</si>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</sst>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25">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70C0"/>
      <name val="Times New Roman"/>
      <family val="1"/>
    </font>
    <font>
      <sz val="1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34998626667073579"/>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37">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6" fontId="23" fillId="0" borderId="0" xfId="0" applyNumberFormat="1" applyFont="1" applyProtection="1">
      <protection locked="0"/>
    </xf>
    <xf numFmtId="0" fontId="0" fillId="0" borderId="0" xfId="0" applyAlignment="1" applyProtection="1">
      <alignment vertical="top" wrapText="1"/>
      <protection locked="0"/>
    </xf>
    <xf numFmtId="164" fontId="24" fillId="0" borderId="3" xfId="1" applyNumberFormat="1" applyFont="1" applyFill="1" applyBorder="1" applyAlignment="1" applyProtection="1">
      <alignment horizontal="center" vertical="center" wrapText="1"/>
      <protection locked="0"/>
    </xf>
    <xf numFmtId="9" fontId="24" fillId="0" borderId="3" xfId="2" applyFont="1" applyBorder="1" applyAlignment="1" applyProtection="1">
      <alignment horizontal="center" vertical="center" wrapText="1"/>
      <protection locked="0"/>
    </xf>
    <xf numFmtId="164" fontId="24" fillId="3" borderId="3" xfId="1" applyNumberFormat="1" applyFont="1" applyFill="1" applyBorder="1" applyAlignment="1" applyProtection="1">
      <alignment horizontal="center" vertical="center" wrapText="1"/>
      <protection locked="0"/>
    </xf>
    <xf numFmtId="9" fontId="24" fillId="3" borderId="3" xfId="2" applyFont="1" applyFill="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164" fontId="24" fillId="0" borderId="3" xfId="1" applyNumberFormat="1" applyFont="1" applyBorder="1" applyAlignment="1" applyProtection="1">
      <alignment vertical="center" wrapText="1"/>
      <protection locked="0"/>
    </xf>
    <xf numFmtId="6" fontId="24" fillId="0" borderId="3" xfId="1" applyNumberFormat="1" applyFont="1" applyBorder="1" applyAlignment="1" applyProtection="1">
      <alignment horizontal="right" vertical="center" wrapText="1"/>
      <protection locked="0"/>
    </xf>
    <xf numFmtId="164" fontId="24" fillId="0" borderId="3" xfId="1" applyNumberFormat="1" applyFont="1" applyBorder="1" applyAlignment="1" applyProtection="1">
      <alignment horizontal="center" vertical="center" wrapText="1"/>
      <protection locked="0"/>
    </xf>
    <xf numFmtId="44" fontId="0" fillId="3" borderId="0" xfId="1" applyFont="1" applyFill="1" applyBorder="1" applyAlignment="1" applyProtection="1">
      <alignment wrapText="1"/>
      <protection locked="0"/>
    </xf>
    <xf numFmtId="0" fontId="0" fillId="0" borderId="52" xfId="0" applyBorder="1" applyAlignment="1" applyProtection="1">
      <alignment wrapText="1"/>
      <protection locked="0"/>
    </xf>
    <xf numFmtId="0" fontId="0" fillId="0" borderId="39" xfId="0" applyBorder="1" applyAlignment="1" applyProtection="1">
      <alignment wrapText="1"/>
      <protection locked="0"/>
    </xf>
    <xf numFmtId="44" fontId="10" fillId="3" borderId="3" xfId="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xf>
    <xf numFmtId="49" fontId="24" fillId="3" borderId="3" xfId="1" applyNumberFormat="1" applyFont="1" applyFill="1" applyBorder="1" applyAlignment="1" applyProtection="1">
      <alignment horizontal="left" wrapText="1"/>
      <protection locked="0"/>
    </xf>
    <xf numFmtId="0" fontId="20" fillId="0" borderId="0" xfId="0" applyFont="1" applyAlignment="1">
      <alignment horizontal="left" vertical="top" wrapText="1"/>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9" fontId="0" fillId="0" borderId="0" xfId="0" applyNumberFormat="1"/>
    <xf numFmtId="0" fontId="0" fillId="0" borderId="3" xfId="0" applyBorder="1"/>
    <xf numFmtId="9" fontId="0" fillId="0" borderId="3" xfId="0" applyNumberFormat="1" applyBorder="1"/>
    <xf numFmtId="43" fontId="0" fillId="0" borderId="3" xfId="0" applyNumberFormat="1" applyBorder="1"/>
    <xf numFmtId="0" fontId="0" fillId="0" borderId="0" xfId="0" applyAlignment="1">
      <alignment vertical="top" wrapText="1"/>
    </xf>
    <xf numFmtId="0" fontId="0" fillId="0" borderId="0" xfId="0" applyAlignment="1">
      <alignment vertical="top"/>
    </xf>
    <xf numFmtId="9" fontId="0" fillId="0" borderId="0" xfId="0" applyNumberFormat="1" applyAlignment="1">
      <alignment vertical="top"/>
    </xf>
    <xf numFmtId="0" fontId="0" fillId="10" borderId="3" xfId="0" applyFill="1" applyBorder="1"/>
    <xf numFmtId="9" fontId="0" fillId="10" borderId="3" xfId="0" applyNumberFormat="1" applyFill="1" applyBorder="1"/>
    <xf numFmtId="43" fontId="0" fillId="10" borderId="3" xfId="0" applyNumberFormat="1" applyFill="1" applyBorder="1"/>
    <xf numFmtId="0" fontId="0" fillId="11" borderId="3" xfId="0" applyFill="1" applyBorder="1"/>
    <xf numFmtId="9" fontId="0" fillId="11" borderId="3" xfId="0" applyNumberFormat="1" applyFill="1" applyBorder="1"/>
    <xf numFmtId="43" fontId="0" fillId="11" borderId="3" xfId="0" applyNumberFormat="1" applyFill="1" applyBorder="1"/>
    <xf numFmtId="0" fontId="0" fillId="12" borderId="3" xfId="0" applyFill="1" applyBorder="1"/>
    <xf numFmtId="9" fontId="0" fillId="12" borderId="3" xfId="0" applyNumberFormat="1" applyFill="1" applyBorder="1"/>
    <xf numFmtId="43" fontId="0" fillId="12" borderId="3" xfId="0" applyNumberFormat="1" applyFill="1" applyBorder="1"/>
    <xf numFmtId="44" fontId="2" fillId="2" borderId="0" xfId="0" applyNumberFormat="1" applyFont="1" applyFill="1" applyAlignment="1">
      <alignment vertical="center" wrapText="1"/>
    </xf>
    <xf numFmtId="10" fontId="2" fillId="2" borderId="0" xfId="2" applyNumberFormat="1" applyFont="1" applyFill="1" applyBorder="1" applyAlignment="1" applyProtection="1">
      <alignment wrapText="1"/>
    </xf>
    <xf numFmtId="0" fontId="3" fillId="2" borderId="0" xfId="0" applyFont="1" applyFill="1" applyAlignment="1">
      <alignment horizontal="center" vertical="center" wrapText="1"/>
    </xf>
    <xf numFmtId="44" fontId="2" fillId="2" borderId="0" xfId="2" applyNumberFormat="1" applyFont="1" applyFill="1" applyBorder="1" applyAlignment="1" applyProtection="1">
      <alignment wrapText="1"/>
    </xf>
    <xf numFmtId="0" fontId="0" fillId="5" borderId="0" xfId="0" applyFill="1" applyAlignment="1">
      <alignment horizontal="center" vertical="center" wrapText="1"/>
    </xf>
    <xf numFmtId="0" fontId="18" fillId="0" borderId="0" xfId="0" applyFont="1" applyAlignment="1">
      <alignment horizontal="left" wrapText="1"/>
    </xf>
    <xf numFmtId="44" fontId="2" fillId="2" borderId="40" xfId="1" applyFont="1" applyFill="1" applyBorder="1" applyAlignment="1" applyProtection="1">
      <alignment horizontal="center" vertical="center" wrapText="1"/>
      <protection locked="0"/>
    </xf>
    <xf numFmtId="44" fontId="2" fillId="2" borderId="46" xfId="1" applyFont="1" applyFill="1" applyBorder="1" applyAlignment="1" applyProtection="1">
      <alignment horizontal="center" vertical="center" wrapText="1"/>
      <protection locked="0"/>
    </xf>
    <xf numFmtId="44" fontId="24" fillId="10" borderId="3" xfId="1" applyFont="1" applyFill="1" applyBorder="1" applyAlignment="1" applyProtection="1">
      <alignment horizontal="center" vertical="center" wrapText="1"/>
      <protection locked="0"/>
    </xf>
    <xf numFmtId="43" fontId="0" fillId="0" borderId="0" xfId="0" applyNumberFormat="1"/>
    <xf numFmtId="0" fontId="1" fillId="3" borderId="3" xfId="0" applyFont="1" applyFill="1" applyBorder="1" applyAlignment="1" applyProtection="1">
      <alignment horizontal="left" vertical="top" wrapText="1"/>
      <protection locked="0"/>
    </xf>
    <xf numFmtId="0" fontId="0" fillId="13" borderId="0" xfId="0" applyFill="1" applyAlignment="1" applyProtection="1">
      <alignment vertical="top" wrapText="1"/>
      <protection locked="0"/>
    </xf>
    <xf numFmtId="0" fontId="0" fillId="0" borderId="5" xfId="0" applyBorder="1" applyAlignment="1">
      <alignment horizontal="center" vertical="top"/>
    </xf>
    <xf numFmtId="0" fontId="0" fillId="0" borderId="39" xfId="0" applyBorder="1" applyAlignment="1">
      <alignment horizontal="center" vertical="top"/>
    </xf>
    <xf numFmtId="43" fontId="3" fillId="14" borderId="3" xfId="0" applyNumberFormat="1" applyFont="1" applyFill="1" applyBorder="1"/>
    <xf numFmtId="9" fontId="3" fillId="14" borderId="3" xfId="2" applyFont="1" applyFill="1" applyBorder="1"/>
    <xf numFmtId="43" fontId="3" fillId="15" borderId="3" xfId="0" applyNumberFormat="1" applyFont="1" applyFill="1" applyBorder="1"/>
    <xf numFmtId="9" fontId="3" fillId="15" borderId="3" xfId="0" applyNumberFormat="1" applyFont="1" applyFill="1" applyBorder="1"/>
    <xf numFmtId="10" fontId="0" fillId="0" borderId="0" xfId="0" applyNumberFormat="1"/>
    <xf numFmtId="43" fontId="0" fillId="0" borderId="0" xfId="3" applyFont="1"/>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5" xfId="0" applyBorder="1" applyAlignment="1">
      <alignment horizontal="center" vertical="top"/>
    </xf>
    <xf numFmtId="0" fontId="0" fillId="0" borderId="39" xfId="0" applyBorder="1" applyAlignment="1">
      <alignment horizontal="center" vertical="top"/>
    </xf>
    <xf numFmtId="0" fontId="1" fillId="2" borderId="3" xfId="0" applyFont="1" applyFill="1" applyBorder="1" applyAlignment="1">
      <alignment horizontal="center" vertical="center" wrapText="1"/>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3" borderId="3" xfId="0" applyFont="1" applyFill="1" applyBorder="1" applyAlignment="1">
      <alignment vertical="center" wrapText="1"/>
    </xf>
    <xf numFmtId="44" fontId="1" fillId="3" borderId="0" xfId="1" applyFont="1" applyFill="1" applyBorder="1" applyAlignment="1" applyProtection="1">
      <alignment horizontal="center" vertical="center" wrapText="1"/>
    </xf>
    <xf numFmtId="49" fontId="1" fillId="3" borderId="3" xfId="1" applyNumberFormat="1" applyFont="1" applyFill="1" applyBorder="1" applyAlignment="1" applyProtection="1">
      <alignment horizontal="left" wrapText="1"/>
      <protection locked="0"/>
    </xf>
    <xf numFmtId="9" fontId="1" fillId="3" borderId="3" xfId="2"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6" fontId="1" fillId="0" borderId="3" xfId="1" applyNumberFormat="1" applyFont="1" applyBorder="1" applyAlignment="1" applyProtection="1">
      <alignment vertical="center" wrapText="1"/>
      <protection locked="0"/>
    </xf>
    <xf numFmtId="44" fontId="1" fillId="0" borderId="3" xfId="1" applyFont="1" applyBorder="1" applyAlignment="1" applyProtection="1">
      <alignment vertical="center" wrapText="1"/>
      <protection locked="0"/>
    </xf>
    <xf numFmtId="164" fontId="1" fillId="0" borderId="3" xfId="1" applyNumberFormat="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1" fillId="13" borderId="3" xfId="0" applyFont="1" applyFill="1" applyBorder="1" applyAlignment="1" applyProtection="1">
      <alignment horizontal="left" vertical="top" wrapText="1"/>
      <protection locked="0"/>
    </xf>
    <xf numFmtId="6" fontId="1" fillId="0" borderId="0" xfId="1" applyNumberFormat="1" applyFont="1" applyBorder="1" applyAlignment="1" applyProtection="1">
      <alignment vertical="center" wrapText="1"/>
      <protection locked="0"/>
    </xf>
    <xf numFmtId="44" fontId="1" fillId="2" borderId="4" xfId="0" applyNumberFormat="1" applyFont="1" applyFill="1" applyBorder="1" applyAlignment="1">
      <alignment vertical="center" wrapText="1"/>
    </xf>
  </cellXfs>
  <cellStyles count="4">
    <cellStyle name="Comma" xfId="3" builtinId="3"/>
    <cellStyle name="Currency" xfId="1" builtinId="4"/>
    <cellStyle name="Normal" xfId="0" builtinId="0"/>
    <cellStyle name="Percent"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85546875" defaultRowHeight="15"/>
  <cols>
    <col min="2" max="2" width="127.140625" customWidth="1"/>
  </cols>
  <sheetData>
    <row r="2" spans="2:5" ht="36.75" customHeight="1" thickBot="1">
      <c r="B2" s="200" t="s">
        <v>0</v>
      </c>
      <c r="C2" s="200"/>
      <c r="D2" s="200"/>
      <c r="E2" s="200"/>
    </row>
    <row r="3" spans="2:5" ht="295.5" customHeight="1" thickBot="1">
      <c r="B3" s="140" t="s">
        <v>1</v>
      </c>
    </row>
  </sheetData>
  <sheetProtection sheet="1" objects="1" scenarios="1"/>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57" t="s">
        <v>368</v>
      </c>
      <c r="B1" s="58" t="s">
        <v>369</v>
      </c>
    </row>
    <row r="2" spans="1:2">
      <c r="A2" s="59" t="s">
        <v>370</v>
      </c>
      <c r="B2" s="60" t="s">
        <v>371</v>
      </c>
    </row>
    <row r="3" spans="1:2">
      <c r="A3" s="59" t="s">
        <v>372</v>
      </c>
      <c r="B3" s="60" t="s">
        <v>373</v>
      </c>
    </row>
    <row r="4" spans="1:2">
      <c r="A4" s="59" t="s">
        <v>374</v>
      </c>
      <c r="B4" s="60" t="s">
        <v>375</v>
      </c>
    </row>
    <row r="5" spans="1:2">
      <c r="A5" s="59" t="s">
        <v>376</v>
      </c>
      <c r="B5" s="60" t="s">
        <v>377</v>
      </c>
    </row>
    <row r="6" spans="1:2">
      <c r="A6" s="59" t="s">
        <v>378</v>
      </c>
      <c r="B6" s="60" t="s">
        <v>379</v>
      </c>
    </row>
    <row r="7" spans="1:2">
      <c r="A7" s="59" t="s">
        <v>380</v>
      </c>
      <c r="B7" s="60" t="s">
        <v>381</v>
      </c>
    </row>
    <row r="8" spans="1:2">
      <c r="A8" s="59" t="s">
        <v>382</v>
      </c>
      <c r="B8" s="60" t="s">
        <v>383</v>
      </c>
    </row>
    <row r="9" spans="1:2">
      <c r="A9" s="59" t="s">
        <v>384</v>
      </c>
      <c r="B9" s="60" t="s">
        <v>385</v>
      </c>
    </row>
    <row r="10" spans="1:2">
      <c r="A10" s="59" t="s">
        <v>386</v>
      </c>
      <c r="B10" s="60" t="s">
        <v>387</v>
      </c>
    </row>
    <row r="11" spans="1:2">
      <c r="A11" s="59" t="s">
        <v>388</v>
      </c>
      <c r="B11" s="60" t="s">
        <v>389</v>
      </c>
    </row>
    <row r="12" spans="1:2">
      <c r="A12" s="59" t="s">
        <v>390</v>
      </c>
      <c r="B12" s="60" t="s">
        <v>391</v>
      </c>
    </row>
    <row r="13" spans="1:2">
      <c r="A13" s="59" t="s">
        <v>392</v>
      </c>
      <c r="B13" s="60" t="s">
        <v>393</v>
      </c>
    </row>
    <row r="14" spans="1:2">
      <c r="A14" s="59" t="s">
        <v>394</v>
      </c>
      <c r="B14" s="60" t="s">
        <v>395</v>
      </c>
    </row>
    <row r="15" spans="1:2">
      <c r="A15" s="59" t="s">
        <v>396</v>
      </c>
      <c r="B15" s="60" t="s">
        <v>397</v>
      </c>
    </row>
    <row r="16" spans="1:2">
      <c r="A16" s="59" t="s">
        <v>398</v>
      </c>
      <c r="B16" s="60" t="s">
        <v>399</v>
      </c>
    </row>
    <row r="17" spans="1:2">
      <c r="A17" s="59" t="s">
        <v>400</v>
      </c>
      <c r="B17" s="60" t="s">
        <v>401</v>
      </c>
    </row>
    <row r="18" spans="1:2">
      <c r="A18" s="59" t="s">
        <v>402</v>
      </c>
      <c r="B18" s="60" t="s">
        <v>403</v>
      </c>
    </row>
    <row r="19" spans="1:2">
      <c r="A19" s="59" t="s">
        <v>404</v>
      </c>
      <c r="B19" s="60" t="s">
        <v>405</v>
      </c>
    </row>
    <row r="20" spans="1:2">
      <c r="A20" s="59" t="s">
        <v>406</v>
      </c>
      <c r="B20" s="60" t="s">
        <v>407</v>
      </c>
    </row>
    <row r="21" spans="1:2">
      <c r="A21" s="59" t="s">
        <v>408</v>
      </c>
      <c r="B21" s="60" t="s">
        <v>409</v>
      </c>
    </row>
    <row r="22" spans="1:2">
      <c r="A22" s="59" t="s">
        <v>410</v>
      </c>
      <c r="B22" s="60" t="s">
        <v>411</v>
      </c>
    </row>
    <row r="23" spans="1:2">
      <c r="A23" s="59" t="s">
        <v>412</v>
      </c>
      <c r="B23" s="60" t="s">
        <v>413</v>
      </c>
    </row>
    <row r="24" spans="1:2">
      <c r="A24" s="59" t="s">
        <v>414</v>
      </c>
      <c r="B24" s="60" t="s">
        <v>415</v>
      </c>
    </row>
    <row r="25" spans="1:2">
      <c r="A25" s="59" t="s">
        <v>416</v>
      </c>
      <c r="B25" s="60" t="s">
        <v>417</v>
      </c>
    </row>
    <row r="26" spans="1:2">
      <c r="A26" s="59" t="s">
        <v>418</v>
      </c>
      <c r="B26" s="60" t="s">
        <v>419</v>
      </c>
    </row>
    <row r="27" spans="1:2">
      <c r="A27" s="59" t="s">
        <v>420</v>
      </c>
      <c r="B27" s="60" t="s">
        <v>421</v>
      </c>
    </row>
    <row r="28" spans="1:2">
      <c r="A28" s="59" t="s">
        <v>422</v>
      </c>
      <c r="B28" s="60" t="s">
        <v>423</v>
      </c>
    </row>
    <row r="29" spans="1:2">
      <c r="A29" s="59" t="s">
        <v>424</v>
      </c>
      <c r="B29" s="60" t="s">
        <v>425</v>
      </c>
    </row>
    <row r="30" spans="1:2">
      <c r="A30" s="59" t="s">
        <v>426</v>
      </c>
      <c r="B30" s="60" t="s">
        <v>427</v>
      </c>
    </row>
    <row r="31" spans="1:2">
      <c r="A31" s="59" t="s">
        <v>428</v>
      </c>
      <c r="B31" s="60" t="s">
        <v>429</v>
      </c>
    </row>
    <row r="32" spans="1:2">
      <c r="A32" s="59" t="s">
        <v>430</v>
      </c>
      <c r="B32" s="60" t="s">
        <v>431</v>
      </c>
    </row>
    <row r="33" spans="1:2">
      <c r="A33" s="59" t="s">
        <v>432</v>
      </c>
      <c r="B33" s="60" t="s">
        <v>433</v>
      </c>
    </row>
    <row r="34" spans="1:2">
      <c r="A34" s="59" t="s">
        <v>434</v>
      </c>
      <c r="B34" s="60" t="s">
        <v>435</v>
      </c>
    </row>
    <row r="35" spans="1:2">
      <c r="A35" s="59" t="s">
        <v>436</v>
      </c>
      <c r="B35" s="60" t="s">
        <v>437</v>
      </c>
    </row>
    <row r="36" spans="1:2">
      <c r="A36" s="59" t="s">
        <v>438</v>
      </c>
      <c r="B36" s="60" t="s">
        <v>439</v>
      </c>
    </row>
    <row r="37" spans="1:2">
      <c r="A37" s="59" t="s">
        <v>440</v>
      </c>
      <c r="B37" s="60" t="s">
        <v>441</v>
      </c>
    </row>
    <row r="38" spans="1:2">
      <c r="A38" s="59" t="s">
        <v>442</v>
      </c>
      <c r="B38" s="60" t="s">
        <v>443</v>
      </c>
    </row>
    <row r="39" spans="1:2">
      <c r="A39" s="59" t="s">
        <v>444</v>
      </c>
      <c r="B39" s="60" t="s">
        <v>445</v>
      </c>
    </row>
    <row r="40" spans="1:2">
      <c r="A40" s="59" t="s">
        <v>446</v>
      </c>
      <c r="B40" s="60" t="s">
        <v>447</v>
      </c>
    </row>
    <row r="41" spans="1:2">
      <c r="A41" s="59" t="s">
        <v>448</v>
      </c>
      <c r="B41" s="60" t="s">
        <v>449</v>
      </c>
    </row>
    <row r="42" spans="1:2">
      <c r="A42" s="59" t="s">
        <v>450</v>
      </c>
      <c r="B42" s="60" t="s">
        <v>451</v>
      </c>
    </row>
    <row r="43" spans="1:2">
      <c r="A43" s="59" t="s">
        <v>452</v>
      </c>
      <c r="B43" s="60" t="s">
        <v>453</v>
      </c>
    </row>
    <row r="44" spans="1:2">
      <c r="A44" s="59" t="s">
        <v>454</v>
      </c>
      <c r="B44" s="60" t="s">
        <v>455</v>
      </c>
    </row>
    <row r="45" spans="1:2">
      <c r="A45" s="59" t="s">
        <v>456</v>
      </c>
      <c r="B45" s="60" t="s">
        <v>457</v>
      </c>
    </row>
    <row r="46" spans="1:2">
      <c r="A46" s="59" t="s">
        <v>458</v>
      </c>
      <c r="B46" s="60" t="s">
        <v>459</v>
      </c>
    </row>
    <row r="47" spans="1:2">
      <c r="A47" s="59" t="s">
        <v>460</v>
      </c>
      <c r="B47" s="60" t="s">
        <v>461</v>
      </c>
    </row>
    <row r="48" spans="1:2">
      <c r="A48" s="59" t="s">
        <v>462</v>
      </c>
      <c r="B48" s="60" t="s">
        <v>463</v>
      </c>
    </row>
    <row r="49" spans="1:2">
      <c r="A49" s="59" t="s">
        <v>464</v>
      </c>
      <c r="B49" s="60" t="s">
        <v>465</v>
      </c>
    </row>
    <row r="50" spans="1:2">
      <c r="A50" s="59" t="s">
        <v>466</v>
      </c>
      <c r="B50" s="60" t="s">
        <v>467</v>
      </c>
    </row>
    <row r="51" spans="1:2">
      <c r="A51" s="59" t="s">
        <v>468</v>
      </c>
      <c r="B51" s="60" t="s">
        <v>469</v>
      </c>
    </row>
    <row r="52" spans="1:2">
      <c r="A52" s="59" t="s">
        <v>470</v>
      </c>
      <c r="B52" s="60" t="s">
        <v>471</v>
      </c>
    </row>
    <row r="53" spans="1:2">
      <c r="A53" s="59" t="s">
        <v>472</v>
      </c>
      <c r="B53" s="60" t="s">
        <v>473</v>
      </c>
    </row>
    <row r="54" spans="1:2">
      <c r="A54" s="59" t="s">
        <v>474</v>
      </c>
      <c r="B54" s="60" t="s">
        <v>475</v>
      </c>
    </row>
    <row r="55" spans="1:2">
      <c r="A55" s="59" t="s">
        <v>476</v>
      </c>
      <c r="B55" s="60" t="s">
        <v>477</v>
      </c>
    </row>
    <row r="56" spans="1:2">
      <c r="A56" s="59" t="s">
        <v>478</v>
      </c>
      <c r="B56" s="60" t="s">
        <v>479</v>
      </c>
    </row>
    <row r="57" spans="1:2">
      <c r="A57" s="59" t="s">
        <v>480</v>
      </c>
      <c r="B57" s="60" t="s">
        <v>481</v>
      </c>
    </row>
    <row r="58" spans="1:2">
      <c r="A58" s="59" t="s">
        <v>482</v>
      </c>
      <c r="B58" s="60" t="s">
        <v>483</v>
      </c>
    </row>
    <row r="59" spans="1:2">
      <c r="A59" s="59" t="s">
        <v>484</v>
      </c>
      <c r="B59" s="60" t="s">
        <v>485</v>
      </c>
    </row>
    <row r="60" spans="1:2">
      <c r="A60" s="59" t="s">
        <v>486</v>
      </c>
      <c r="B60" s="60" t="s">
        <v>487</v>
      </c>
    </row>
    <row r="61" spans="1:2">
      <c r="A61" s="59" t="s">
        <v>488</v>
      </c>
      <c r="B61" s="60" t="s">
        <v>489</v>
      </c>
    </row>
    <row r="62" spans="1:2">
      <c r="A62" s="59" t="s">
        <v>490</v>
      </c>
      <c r="B62" s="60" t="s">
        <v>491</v>
      </c>
    </row>
    <row r="63" spans="1:2">
      <c r="A63" s="59" t="s">
        <v>492</v>
      </c>
      <c r="B63" s="60" t="s">
        <v>493</v>
      </c>
    </row>
    <row r="64" spans="1:2">
      <c r="A64" s="59" t="s">
        <v>494</v>
      </c>
      <c r="B64" s="60" t="s">
        <v>495</v>
      </c>
    </row>
    <row r="65" spans="1:2">
      <c r="A65" s="59" t="s">
        <v>496</v>
      </c>
      <c r="B65" s="60" t="s">
        <v>497</v>
      </c>
    </row>
    <row r="66" spans="1:2">
      <c r="A66" s="59" t="s">
        <v>498</v>
      </c>
      <c r="B66" s="60" t="s">
        <v>499</v>
      </c>
    </row>
    <row r="67" spans="1:2">
      <c r="A67" s="59" t="s">
        <v>500</v>
      </c>
      <c r="B67" s="60" t="s">
        <v>501</v>
      </c>
    </row>
    <row r="68" spans="1:2">
      <c r="A68" s="59" t="s">
        <v>502</v>
      </c>
      <c r="B68" s="60" t="s">
        <v>503</v>
      </c>
    </row>
    <row r="69" spans="1:2">
      <c r="A69" s="59" t="s">
        <v>504</v>
      </c>
      <c r="B69" s="60" t="s">
        <v>505</v>
      </c>
    </row>
    <row r="70" spans="1:2">
      <c r="A70" s="59" t="s">
        <v>506</v>
      </c>
      <c r="B70" s="60" t="s">
        <v>507</v>
      </c>
    </row>
    <row r="71" spans="1:2">
      <c r="A71" s="59" t="s">
        <v>508</v>
      </c>
      <c r="B71" s="60" t="s">
        <v>509</v>
      </c>
    </row>
    <row r="72" spans="1:2">
      <c r="A72" s="59" t="s">
        <v>510</v>
      </c>
      <c r="B72" s="60" t="s">
        <v>511</v>
      </c>
    </row>
    <row r="73" spans="1:2">
      <c r="A73" s="59" t="s">
        <v>512</v>
      </c>
      <c r="B73" s="60" t="s">
        <v>513</v>
      </c>
    </row>
    <row r="74" spans="1:2">
      <c r="A74" s="59" t="s">
        <v>514</v>
      </c>
      <c r="B74" s="60" t="s">
        <v>515</v>
      </c>
    </row>
    <row r="75" spans="1:2">
      <c r="A75" s="59" t="s">
        <v>516</v>
      </c>
      <c r="B75" s="61" t="s">
        <v>517</v>
      </c>
    </row>
    <row r="76" spans="1:2">
      <c r="A76" s="59" t="s">
        <v>518</v>
      </c>
      <c r="B76" s="61" t="s">
        <v>519</v>
      </c>
    </row>
    <row r="77" spans="1:2">
      <c r="A77" s="59" t="s">
        <v>520</v>
      </c>
      <c r="B77" s="61" t="s">
        <v>521</v>
      </c>
    </row>
    <row r="78" spans="1:2">
      <c r="A78" s="59" t="s">
        <v>522</v>
      </c>
      <c r="B78" s="61" t="s">
        <v>523</v>
      </c>
    </row>
    <row r="79" spans="1:2">
      <c r="A79" s="59" t="s">
        <v>524</v>
      </c>
      <c r="B79" s="61" t="s">
        <v>525</v>
      </c>
    </row>
    <row r="80" spans="1:2">
      <c r="A80" s="59" t="s">
        <v>526</v>
      </c>
      <c r="B80" s="61" t="s">
        <v>527</v>
      </c>
    </row>
    <row r="81" spans="1:2">
      <c r="A81" s="59" t="s">
        <v>528</v>
      </c>
      <c r="B81" s="61" t="s">
        <v>529</v>
      </c>
    </row>
    <row r="82" spans="1:2">
      <c r="A82" s="59" t="s">
        <v>530</v>
      </c>
      <c r="B82" s="61" t="s">
        <v>531</v>
      </c>
    </row>
    <row r="83" spans="1:2">
      <c r="A83" s="59" t="s">
        <v>532</v>
      </c>
      <c r="B83" s="61" t="s">
        <v>533</v>
      </c>
    </row>
    <row r="84" spans="1:2">
      <c r="A84" s="59" t="s">
        <v>534</v>
      </c>
      <c r="B84" s="61" t="s">
        <v>535</v>
      </c>
    </row>
    <row r="85" spans="1:2">
      <c r="A85" s="59" t="s">
        <v>536</v>
      </c>
      <c r="B85" s="61" t="s">
        <v>537</v>
      </c>
    </row>
    <row r="86" spans="1:2">
      <c r="A86" s="59" t="s">
        <v>538</v>
      </c>
      <c r="B86" s="61" t="s">
        <v>539</v>
      </c>
    </row>
    <row r="87" spans="1:2">
      <c r="A87" s="59" t="s">
        <v>540</v>
      </c>
      <c r="B87" s="61" t="s">
        <v>541</v>
      </c>
    </row>
    <row r="88" spans="1:2">
      <c r="A88" s="59" t="s">
        <v>542</v>
      </c>
      <c r="B88" s="61" t="s">
        <v>543</v>
      </c>
    </row>
    <row r="89" spans="1:2">
      <c r="A89" s="59" t="s">
        <v>544</v>
      </c>
      <c r="B89" s="61" t="s">
        <v>545</v>
      </c>
    </row>
    <row r="90" spans="1:2">
      <c r="A90" s="59" t="s">
        <v>546</v>
      </c>
      <c r="B90" s="61" t="s">
        <v>547</v>
      </c>
    </row>
    <row r="91" spans="1:2">
      <c r="A91" s="59" t="s">
        <v>548</v>
      </c>
      <c r="B91" s="61" t="s">
        <v>549</v>
      </c>
    </row>
    <row r="92" spans="1:2">
      <c r="A92" s="59" t="s">
        <v>550</v>
      </c>
      <c r="B92" s="61" t="s">
        <v>551</v>
      </c>
    </row>
    <row r="93" spans="1:2">
      <c r="A93" s="59" t="s">
        <v>552</v>
      </c>
      <c r="B93" s="61" t="s">
        <v>553</v>
      </c>
    </row>
    <row r="94" spans="1:2">
      <c r="A94" s="59" t="s">
        <v>554</v>
      </c>
      <c r="B94" s="61" t="s">
        <v>555</v>
      </c>
    </row>
    <row r="95" spans="1:2">
      <c r="A95" s="59" t="s">
        <v>556</v>
      </c>
      <c r="B95" s="61" t="s">
        <v>557</v>
      </c>
    </row>
    <row r="96" spans="1:2">
      <c r="A96" s="59" t="s">
        <v>558</v>
      </c>
      <c r="B96" s="61" t="s">
        <v>559</v>
      </c>
    </row>
    <row r="97" spans="1:2">
      <c r="A97" s="59" t="s">
        <v>560</v>
      </c>
      <c r="B97" s="61" t="s">
        <v>561</v>
      </c>
    </row>
    <row r="98" spans="1:2">
      <c r="A98" s="59" t="s">
        <v>562</v>
      </c>
      <c r="B98" s="61" t="s">
        <v>563</v>
      </c>
    </row>
    <row r="99" spans="1:2">
      <c r="A99" s="59" t="s">
        <v>564</v>
      </c>
      <c r="B99" s="61" t="s">
        <v>565</v>
      </c>
    </row>
    <row r="100" spans="1:2">
      <c r="A100" s="59" t="s">
        <v>566</v>
      </c>
      <c r="B100" s="61" t="s">
        <v>567</v>
      </c>
    </row>
    <row r="101" spans="1:2">
      <c r="A101" s="59" t="s">
        <v>568</v>
      </c>
      <c r="B101" s="61" t="s">
        <v>569</v>
      </c>
    </row>
    <row r="102" spans="1:2">
      <c r="A102" s="59" t="s">
        <v>570</v>
      </c>
      <c r="B102" s="61" t="s">
        <v>571</v>
      </c>
    </row>
    <row r="103" spans="1:2">
      <c r="A103" s="59" t="s">
        <v>572</v>
      </c>
      <c r="B103" s="61" t="s">
        <v>573</v>
      </c>
    </row>
    <row r="104" spans="1:2">
      <c r="A104" s="59" t="s">
        <v>574</v>
      </c>
      <c r="B104" s="61" t="s">
        <v>575</v>
      </c>
    </row>
    <row r="105" spans="1:2">
      <c r="A105" s="59" t="s">
        <v>576</v>
      </c>
      <c r="B105" s="61" t="s">
        <v>577</v>
      </c>
    </row>
    <row r="106" spans="1:2">
      <c r="A106" s="59" t="s">
        <v>578</v>
      </c>
      <c r="B106" s="61" t="s">
        <v>579</v>
      </c>
    </row>
    <row r="107" spans="1:2">
      <c r="A107" s="59" t="s">
        <v>580</v>
      </c>
      <c r="B107" s="61" t="s">
        <v>581</v>
      </c>
    </row>
    <row r="108" spans="1:2">
      <c r="A108" s="59" t="s">
        <v>582</v>
      </c>
      <c r="B108" s="61" t="s">
        <v>583</v>
      </c>
    </row>
    <row r="109" spans="1:2">
      <c r="A109" s="59" t="s">
        <v>584</v>
      </c>
      <c r="B109" s="61" t="s">
        <v>585</v>
      </c>
    </row>
    <row r="110" spans="1:2">
      <c r="A110" s="59" t="s">
        <v>586</v>
      </c>
      <c r="B110" s="61" t="s">
        <v>587</v>
      </c>
    </row>
    <row r="111" spans="1:2">
      <c r="A111" s="59" t="s">
        <v>588</v>
      </c>
      <c r="B111" s="61" t="s">
        <v>589</v>
      </c>
    </row>
    <row r="112" spans="1:2">
      <c r="A112" s="59" t="s">
        <v>590</v>
      </c>
      <c r="B112" s="61" t="s">
        <v>591</v>
      </c>
    </row>
    <row r="113" spans="1:2">
      <c r="A113" s="59" t="s">
        <v>592</v>
      </c>
      <c r="B113" s="61" t="s">
        <v>593</v>
      </c>
    </row>
    <row r="114" spans="1:2">
      <c r="A114" s="59" t="s">
        <v>594</v>
      </c>
      <c r="B114" s="61" t="s">
        <v>595</v>
      </c>
    </row>
    <row r="115" spans="1:2">
      <c r="A115" s="59" t="s">
        <v>596</v>
      </c>
      <c r="B115" s="61" t="s">
        <v>597</v>
      </c>
    </row>
    <row r="116" spans="1:2">
      <c r="A116" s="59" t="s">
        <v>598</v>
      </c>
      <c r="B116" s="61" t="s">
        <v>599</v>
      </c>
    </row>
    <row r="117" spans="1:2">
      <c r="A117" s="59" t="s">
        <v>600</v>
      </c>
      <c r="B117" s="61" t="s">
        <v>601</v>
      </c>
    </row>
    <row r="118" spans="1:2">
      <c r="A118" s="59" t="s">
        <v>602</v>
      </c>
      <c r="B118" s="61" t="s">
        <v>603</v>
      </c>
    </row>
    <row r="119" spans="1:2">
      <c r="A119" s="59" t="s">
        <v>604</v>
      </c>
      <c r="B119" s="61" t="s">
        <v>605</v>
      </c>
    </row>
    <row r="120" spans="1:2">
      <c r="A120" s="59" t="s">
        <v>606</v>
      </c>
      <c r="B120" s="61" t="s">
        <v>607</v>
      </c>
    </row>
    <row r="121" spans="1:2">
      <c r="A121" s="59" t="s">
        <v>608</v>
      </c>
      <c r="B121" s="61" t="s">
        <v>609</v>
      </c>
    </row>
    <row r="122" spans="1:2">
      <c r="A122" s="59" t="s">
        <v>610</v>
      </c>
      <c r="B122" s="61" t="s">
        <v>611</v>
      </c>
    </row>
    <row r="123" spans="1:2">
      <c r="A123" s="59" t="s">
        <v>612</v>
      </c>
      <c r="B123" s="61" t="s">
        <v>613</v>
      </c>
    </row>
    <row r="124" spans="1:2">
      <c r="A124" s="59" t="s">
        <v>614</v>
      </c>
      <c r="B124" s="61" t="s">
        <v>615</v>
      </c>
    </row>
    <row r="125" spans="1:2">
      <c r="A125" s="59" t="s">
        <v>616</v>
      </c>
      <c r="B125" s="61" t="s">
        <v>617</v>
      </c>
    </row>
    <row r="126" spans="1:2">
      <c r="A126" s="59" t="s">
        <v>618</v>
      </c>
      <c r="B126" s="61" t="s">
        <v>619</v>
      </c>
    </row>
    <row r="127" spans="1:2">
      <c r="A127" s="59" t="s">
        <v>620</v>
      </c>
      <c r="B127" s="61" t="s">
        <v>621</v>
      </c>
    </row>
    <row r="128" spans="1:2">
      <c r="A128" s="59" t="s">
        <v>622</v>
      </c>
      <c r="B128" s="61" t="s">
        <v>623</v>
      </c>
    </row>
    <row r="129" spans="1:2">
      <c r="A129" s="59" t="s">
        <v>624</v>
      </c>
      <c r="B129" s="61" t="s">
        <v>625</v>
      </c>
    </row>
    <row r="130" spans="1:2">
      <c r="A130" s="59" t="s">
        <v>626</v>
      </c>
      <c r="B130" s="61" t="s">
        <v>627</v>
      </c>
    </row>
    <row r="131" spans="1:2">
      <c r="A131" s="59" t="s">
        <v>628</v>
      </c>
      <c r="B131" s="61" t="s">
        <v>629</v>
      </c>
    </row>
    <row r="132" spans="1:2">
      <c r="A132" s="59" t="s">
        <v>630</v>
      </c>
      <c r="B132" s="61" t="s">
        <v>631</v>
      </c>
    </row>
    <row r="133" spans="1:2">
      <c r="A133" s="59" t="s">
        <v>632</v>
      </c>
      <c r="B133" s="61" t="s">
        <v>633</v>
      </c>
    </row>
    <row r="134" spans="1:2">
      <c r="A134" s="59" t="s">
        <v>634</v>
      </c>
      <c r="B134" s="61" t="s">
        <v>635</v>
      </c>
    </row>
    <row r="135" spans="1:2">
      <c r="A135" s="59" t="s">
        <v>636</v>
      </c>
      <c r="B135" s="61" t="s">
        <v>637</v>
      </c>
    </row>
    <row r="136" spans="1:2">
      <c r="A136" s="59" t="s">
        <v>638</v>
      </c>
      <c r="B136" s="61" t="s">
        <v>639</v>
      </c>
    </row>
    <row r="137" spans="1:2">
      <c r="A137" s="59" t="s">
        <v>640</v>
      </c>
      <c r="B137" s="61" t="s">
        <v>641</v>
      </c>
    </row>
    <row r="138" spans="1:2">
      <c r="A138" s="59" t="s">
        <v>642</v>
      </c>
      <c r="B138" s="61" t="s">
        <v>643</v>
      </c>
    </row>
    <row r="139" spans="1:2">
      <c r="A139" s="59" t="s">
        <v>644</v>
      </c>
      <c r="B139" s="61" t="s">
        <v>645</v>
      </c>
    </row>
    <row r="140" spans="1:2">
      <c r="A140" s="59" t="s">
        <v>646</v>
      </c>
      <c r="B140" s="61" t="s">
        <v>647</v>
      </c>
    </row>
    <row r="141" spans="1:2">
      <c r="A141" s="59" t="s">
        <v>648</v>
      </c>
      <c r="B141" s="61" t="s">
        <v>649</v>
      </c>
    </row>
    <row r="142" spans="1:2">
      <c r="A142" s="59" t="s">
        <v>650</v>
      </c>
      <c r="B142" s="61" t="s">
        <v>651</v>
      </c>
    </row>
    <row r="143" spans="1:2">
      <c r="A143" s="59" t="s">
        <v>652</v>
      </c>
      <c r="B143" s="61" t="s">
        <v>653</v>
      </c>
    </row>
    <row r="144" spans="1:2">
      <c r="A144" s="59" t="s">
        <v>654</v>
      </c>
      <c r="B144" s="61" t="s">
        <v>655</v>
      </c>
    </row>
    <row r="145" spans="1:2">
      <c r="A145" s="59" t="s">
        <v>656</v>
      </c>
      <c r="B145" s="61" t="s">
        <v>657</v>
      </c>
    </row>
    <row r="146" spans="1:2">
      <c r="A146" s="59" t="s">
        <v>658</v>
      </c>
      <c r="B146" s="61" t="s">
        <v>659</v>
      </c>
    </row>
    <row r="147" spans="1:2">
      <c r="A147" s="59" t="s">
        <v>660</v>
      </c>
      <c r="B147" s="61" t="s">
        <v>661</v>
      </c>
    </row>
    <row r="148" spans="1:2">
      <c r="A148" s="59" t="s">
        <v>662</v>
      </c>
      <c r="B148" s="61" t="s">
        <v>663</v>
      </c>
    </row>
    <row r="149" spans="1:2">
      <c r="A149" s="59" t="s">
        <v>664</v>
      </c>
      <c r="B149" s="61" t="s">
        <v>665</v>
      </c>
    </row>
    <row r="150" spans="1:2">
      <c r="A150" s="59" t="s">
        <v>666</v>
      </c>
      <c r="B150" s="61" t="s">
        <v>667</v>
      </c>
    </row>
    <row r="151" spans="1:2">
      <c r="A151" s="59" t="s">
        <v>668</v>
      </c>
      <c r="B151" s="61" t="s">
        <v>669</v>
      </c>
    </row>
    <row r="152" spans="1:2">
      <c r="A152" s="59" t="s">
        <v>670</v>
      </c>
      <c r="B152" s="61" t="s">
        <v>671</v>
      </c>
    </row>
    <row r="153" spans="1:2">
      <c r="A153" s="59" t="s">
        <v>672</v>
      </c>
      <c r="B153" s="61" t="s">
        <v>673</v>
      </c>
    </row>
    <row r="154" spans="1:2">
      <c r="A154" s="59" t="s">
        <v>674</v>
      </c>
      <c r="B154" s="61" t="s">
        <v>675</v>
      </c>
    </row>
    <row r="155" spans="1:2">
      <c r="A155" s="59" t="s">
        <v>676</v>
      </c>
      <c r="B155" s="61" t="s">
        <v>677</v>
      </c>
    </row>
    <row r="156" spans="1:2">
      <c r="A156" s="59" t="s">
        <v>678</v>
      </c>
      <c r="B156" s="61" t="s">
        <v>679</v>
      </c>
    </row>
    <row r="157" spans="1:2">
      <c r="A157" s="59" t="s">
        <v>680</v>
      </c>
      <c r="B157" s="61" t="s">
        <v>681</v>
      </c>
    </row>
    <row r="158" spans="1:2">
      <c r="A158" s="59" t="s">
        <v>682</v>
      </c>
      <c r="B158" s="61" t="s">
        <v>683</v>
      </c>
    </row>
    <row r="159" spans="1:2">
      <c r="A159" s="59" t="s">
        <v>684</v>
      </c>
      <c r="B159" s="61" t="s">
        <v>685</v>
      </c>
    </row>
    <row r="160" spans="1:2">
      <c r="A160" s="59" t="s">
        <v>686</v>
      </c>
      <c r="B160" s="61" t="s">
        <v>687</v>
      </c>
    </row>
    <row r="161" spans="1:2">
      <c r="A161" s="59" t="s">
        <v>688</v>
      </c>
      <c r="B161" s="61" t="s">
        <v>689</v>
      </c>
    </row>
    <row r="162" spans="1:2">
      <c r="A162" s="59" t="s">
        <v>690</v>
      </c>
      <c r="B162" s="61" t="s">
        <v>691</v>
      </c>
    </row>
    <row r="163" spans="1:2">
      <c r="A163" s="59" t="s">
        <v>692</v>
      </c>
      <c r="B163" s="61" t="s">
        <v>693</v>
      </c>
    </row>
    <row r="164" spans="1:2">
      <c r="A164" s="59" t="s">
        <v>694</v>
      </c>
      <c r="B164" s="61" t="s">
        <v>695</v>
      </c>
    </row>
    <row r="165" spans="1:2">
      <c r="A165" s="59" t="s">
        <v>696</v>
      </c>
      <c r="B165" s="61" t="s">
        <v>697</v>
      </c>
    </row>
    <row r="166" spans="1:2">
      <c r="A166" s="59" t="s">
        <v>698</v>
      </c>
      <c r="B166" s="61" t="s">
        <v>699</v>
      </c>
    </row>
    <row r="167" spans="1:2">
      <c r="A167" s="59" t="s">
        <v>700</v>
      </c>
      <c r="B167" s="61" t="s">
        <v>701</v>
      </c>
    </row>
    <row r="168" spans="1:2">
      <c r="A168" s="59" t="s">
        <v>702</v>
      </c>
      <c r="B168" s="61" t="s">
        <v>703</v>
      </c>
    </row>
    <row r="169" spans="1:2">
      <c r="A169" s="59" t="s">
        <v>704</v>
      </c>
      <c r="B169" s="61" t="s">
        <v>705</v>
      </c>
    </row>
    <row r="170" spans="1:2">
      <c r="A170" s="59" t="s">
        <v>706</v>
      </c>
      <c r="B170" s="61" t="s">
        <v>707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70" zoomScaleNormal="70" workbookViewId="0">
      <pane ySplit="4" topLeftCell="A199" activePane="bottomLeft" state="frozen"/>
      <selection pane="bottomLeft" activeCell="F10" sqref="F10"/>
    </sheetView>
  </sheetViews>
  <sheetFormatPr defaultColWidth="9.140625" defaultRowHeight="15"/>
  <cols>
    <col min="1" max="1" width="9.140625" style="20"/>
    <col min="2" max="2" width="30.85546875" style="20" customWidth="1"/>
    <col min="3" max="3" width="32.42578125" style="20" customWidth="1"/>
    <col min="4" max="4" width="25.140625" style="20" customWidth="1"/>
    <col min="5" max="6" width="25.85546875" style="20" customWidth="1"/>
    <col min="7" max="7" width="23.140625" style="20" customWidth="1"/>
    <col min="8" max="8" width="22.42578125" style="20" customWidth="1"/>
    <col min="9" max="9" width="22.42578125" style="114" customWidth="1"/>
    <col min="10" max="10" width="27" style="134" customWidth="1"/>
    <col min="11" max="11" width="30.140625" style="20" customWidth="1"/>
    <col min="12" max="12" width="18.85546875" style="20" customWidth="1"/>
    <col min="13" max="13" width="9.140625" style="20"/>
    <col min="14" max="14" width="17.85546875" style="20" customWidth="1"/>
    <col min="15" max="15" width="26.42578125" style="20" customWidth="1"/>
    <col min="16" max="16" width="22.42578125" style="20" customWidth="1"/>
    <col min="17" max="17" width="29.85546875" style="20" customWidth="1"/>
    <col min="18" max="18" width="23.42578125" style="20" customWidth="1"/>
    <col min="19" max="19" width="18.42578125" style="20" customWidth="1"/>
    <col min="20" max="20" width="17.42578125" style="20" customWidth="1"/>
    <col min="21" max="21" width="25.140625" style="20" customWidth="1"/>
    <col min="22" max="16384" width="9.140625" style="20"/>
  </cols>
  <sheetData>
    <row r="1" spans="1:12" ht="30.75" customHeight="1">
      <c r="B1" s="200" t="s">
        <v>0</v>
      </c>
      <c r="C1" s="200"/>
      <c r="D1" s="200"/>
      <c r="E1" s="200"/>
      <c r="F1" s="18"/>
      <c r="G1" s="18"/>
      <c r="H1" s="19"/>
      <c r="I1" s="113"/>
      <c r="J1" s="133"/>
      <c r="K1" s="19"/>
    </row>
    <row r="2" spans="1:12" ht="16.5" customHeight="1">
      <c r="B2" s="203" t="s">
        <v>2</v>
      </c>
      <c r="C2" s="203"/>
      <c r="D2" s="203"/>
      <c r="E2" s="203"/>
      <c r="F2" s="141"/>
      <c r="G2" s="141"/>
      <c r="H2" s="141"/>
      <c r="I2" s="123"/>
      <c r="J2" s="123"/>
    </row>
    <row r="4" spans="1:12" ht="119.25" customHeight="1">
      <c r="B4" s="272" t="s">
        <v>3</v>
      </c>
      <c r="C4" s="272" t="s">
        <v>4</v>
      </c>
      <c r="D4" s="51" t="s">
        <v>5</v>
      </c>
      <c r="E4" s="51" t="s">
        <v>6</v>
      </c>
      <c r="F4" s="51" t="s">
        <v>7</v>
      </c>
      <c r="G4" s="75" t="s">
        <v>8</v>
      </c>
      <c r="H4" s="272" t="s">
        <v>9</v>
      </c>
      <c r="I4" s="272" t="s">
        <v>10</v>
      </c>
      <c r="J4" s="272" t="s">
        <v>11</v>
      </c>
      <c r="K4" s="272" t="s">
        <v>12</v>
      </c>
      <c r="L4" s="26"/>
    </row>
    <row r="5" spans="1:12" ht="51" customHeight="1">
      <c r="B5" s="73" t="s">
        <v>13</v>
      </c>
      <c r="C5" s="207" t="s">
        <v>14</v>
      </c>
      <c r="D5" s="208"/>
      <c r="E5" s="208"/>
      <c r="F5" s="208"/>
      <c r="G5" s="208"/>
      <c r="H5" s="208"/>
      <c r="I5" s="208"/>
      <c r="J5" s="208"/>
      <c r="K5" s="209"/>
      <c r="L5" s="9"/>
    </row>
    <row r="6" spans="1:12" ht="51" customHeight="1">
      <c r="B6" s="73" t="s">
        <v>15</v>
      </c>
      <c r="C6" s="273" t="s">
        <v>16</v>
      </c>
      <c r="D6" s="274"/>
      <c r="E6" s="274"/>
      <c r="F6" s="274"/>
      <c r="G6" s="274"/>
      <c r="H6" s="274"/>
      <c r="I6" s="274"/>
      <c r="J6" s="274"/>
      <c r="K6" s="275"/>
      <c r="L6" s="28"/>
    </row>
    <row r="7" spans="1:12" ht="63">
      <c r="B7" s="276" t="s">
        <v>17</v>
      </c>
      <c r="C7" s="277" t="s">
        <v>18</v>
      </c>
      <c r="D7" s="278">
        <v>15000</v>
      </c>
      <c r="E7" s="278"/>
      <c r="F7" s="278"/>
      <c r="G7" s="279">
        <f>SUM(D7:F7)</f>
        <v>15000</v>
      </c>
      <c r="H7" s="280">
        <v>0.5</v>
      </c>
      <c r="I7" s="278">
        <f>'Reporting-Activity Based '!L7</f>
        <v>1949</v>
      </c>
      <c r="J7" s="281" t="s">
        <v>19</v>
      </c>
      <c r="K7" s="282" t="s">
        <v>20</v>
      </c>
      <c r="L7" s="283"/>
    </row>
    <row r="8" spans="1:12" ht="158.44999999999999" customHeight="1">
      <c r="B8" s="276" t="s">
        <v>21</v>
      </c>
      <c r="C8" s="144" t="s">
        <v>22</v>
      </c>
      <c r="D8" s="278">
        <v>45000</v>
      </c>
      <c r="E8" s="278"/>
      <c r="F8" s="278"/>
      <c r="G8" s="279">
        <f t="shared" ref="G8:G14" si="0">SUM(D8:F8)</f>
        <v>45000</v>
      </c>
      <c r="H8" s="280">
        <v>0.5</v>
      </c>
      <c r="I8" s="278">
        <f>'Reporting-Activity Based '!L8</f>
        <v>23133</v>
      </c>
      <c r="J8" s="281" t="s">
        <v>23</v>
      </c>
      <c r="K8" s="282" t="s">
        <v>24</v>
      </c>
      <c r="L8" s="283"/>
    </row>
    <row r="9" spans="1:12" ht="94.5">
      <c r="B9" s="276" t="s">
        <v>25</v>
      </c>
      <c r="C9" s="277" t="s">
        <v>26</v>
      </c>
      <c r="D9" s="278">
        <v>40000</v>
      </c>
      <c r="E9" s="278"/>
      <c r="F9" s="278"/>
      <c r="G9" s="279">
        <f t="shared" si="0"/>
        <v>40000</v>
      </c>
      <c r="H9" s="280">
        <v>0.5</v>
      </c>
      <c r="I9" s="278">
        <f>'Reporting-Activity Based '!L9</f>
        <v>1449.6</v>
      </c>
      <c r="J9" s="281" t="s">
        <v>27</v>
      </c>
      <c r="K9" s="282" t="s">
        <v>28</v>
      </c>
      <c r="L9" s="283"/>
    </row>
    <row r="10" spans="1:12" ht="110.25">
      <c r="B10" s="276" t="s">
        <v>29</v>
      </c>
      <c r="C10" s="277" t="s">
        <v>30</v>
      </c>
      <c r="D10" s="278"/>
      <c r="E10" s="278">
        <v>70000</v>
      </c>
      <c r="F10" s="278"/>
      <c r="G10" s="279">
        <f t="shared" si="0"/>
        <v>70000</v>
      </c>
      <c r="H10" s="280">
        <v>0.5</v>
      </c>
      <c r="I10" s="278">
        <f>'Reporting-Activity Based '!L10</f>
        <v>85000</v>
      </c>
      <c r="J10" s="281" t="s">
        <v>31</v>
      </c>
      <c r="K10" s="282" t="s">
        <v>32</v>
      </c>
      <c r="L10" s="283"/>
    </row>
    <row r="11" spans="1:12" ht="175.7" customHeight="1">
      <c r="B11" s="276" t="s">
        <v>33</v>
      </c>
      <c r="C11" s="277" t="s">
        <v>34</v>
      </c>
      <c r="D11" s="278"/>
      <c r="E11" s="278" t="s">
        <v>35</v>
      </c>
      <c r="F11" s="145">
        <v>18300</v>
      </c>
      <c r="G11" s="279">
        <f t="shared" si="0"/>
        <v>18300</v>
      </c>
      <c r="H11" s="146">
        <v>0.5</v>
      </c>
      <c r="I11" s="278">
        <f>'Reporting-Activity Based '!L11</f>
        <v>14220.72</v>
      </c>
      <c r="J11" s="281" t="s">
        <v>36</v>
      </c>
      <c r="K11" s="282" t="s">
        <v>37</v>
      </c>
      <c r="L11" s="283"/>
    </row>
    <row r="12" spans="1:12" s="21" customFormat="1" ht="78.75">
      <c r="B12" s="284" t="s">
        <v>38</v>
      </c>
      <c r="C12" s="277" t="s">
        <v>39</v>
      </c>
      <c r="D12" s="156"/>
      <c r="E12" s="147">
        <v>25000</v>
      </c>
      <c r="F12" s="157"/>
      <c r="G12" s="158">
        <f t="shared" si="0"/>
        <v>25000</v>
      </c>
      <c r="H12" s="148">
        <v>0.5</v>
      </c>
      <c r="I12" s="278">
        <f>'Reporting-Activity Based '!L12</f>
        <v>25330.699999999997</v>
      </c>
      <c r="J12" s="156" t="s">
        <v>35</v>
      </c>
      <c r="K12" s="159" t="s">
        <v>40</v>
      </c>
      <c r="L12" s="285"/>
    </row>
    <row r="13" spans="1:12" ht="83.25" customHeight="1">
      <c r="B13" s="276" t="s">
        <v>41</v>
      </c>
      <c r="C13" s="190" t="s">
        <v>35</v>
      </c>
      <c r="D13" s="281"/>
      <c r="E13" s="281"/>
      <c r="F13" s="147"/>
      <c r="G13" s="279">
        <f t="shared" si="0"/>
        <v>0</v>
      </c>
      <c r="H13" s="148">
        <v>0</v>
      </c>
      <c r="I13" s="278">
        <f>'Reporting-Activity Based '!L13</f>
        <v>0</v>
      </c>
      <c r="J13" s="281" t="s">
        <v>35</v>
      </c>
      <c r="K13" s="286" t="s">
        <v>35</v>
      </c>
      <c r="L13" s="283"/>
    </row>
    <row r="14" spans="1:12" ht="15.75">
      <c r="A14" s="21"/>
      <c r="B14" s="276" t="s">
        <v>42</v>
      </c>
      <c r="C14" s="190"/>
      <c r="D14" s="281"/>
      <c r="E14" s="281"/>
      <c r="F14" s="281"/>
      <c r="G14" s="279">
        <f t="shared" si="0"/>
        <v>0</v>
      </c>
      <c r="H14" s="287"/>
      <c r="I14" s="278">
        <f>'Reporting-Activity Based '!L14</f>
        <v>0</v>
      </c>
      <c r="J14" s="281"/>
      <c r="K14" s="286"/>
    </row>
    <row r="15" spans="1:12" ht="15.75">
      <c r="A15" s="21"/>
      <c r="C15" s="73" t="s">
        <v>43</v>
      </c>
      <c r="D15" s="10">
        <f>SUM(D7:D14)</f>
        <v>100000</v>
      </c>
      <c r="E15" s="10">
        <f>SUM(E7:E14)</f>
        <v>95000</v>
      </c>
      <c r="F15" s="10">
        <f>SUM(F7:F14)</f>
        <v>18300</v>
      </c>
      <c r="G15" s="10">
        <f>SUM(G7:G14)</f>
        <v>213300</v>
      </c>
      <c r="H15" s="10">
        <f>(H7*G7)+(H8*G8)+(H9*G9)+(H10*G10)+(H11*G11)+(H12*G12)+(H13*G13)+(H14*G14)</f>
        <v>106650</v>
      </c>
      <c r="I15" s="10">
        <f>SUM(I7:I14)</f>
        <v>151083.02000000002</v>
      </c>
      <c r="J15" s="135"/>
      <c r="K15" s="286"/>
      <c r="L15" s="29"/>
    </row>
    <row r="16" spans="1:12" ht="51" customHeight="1">
      <c r="A16" s="21"/>
      <c r="B16" s="73" t="s">
        <v>44</v>
      </c>
      <c r="C16" s="288" t="s">
        <v>45</v>
      </c>
      <c r="D16" s="289"/>
      <c r="E16" s="289"/>
      <c r="F16" s="289"/>
      <c r="G16" s="289"/>
      <c r="H16" s="289"/>
      <c r="I16" s="289"/>
      <c r="J16" s="289"/>
      <c r="K16" s="290"/>
      <c r="L16" s="28"/>
    </row>
    <row r="17" spans="1:12" ht="119.45" customHeight="1">
      <c r="A17" s="21"/>
      <c r="B17" s="276" t="s">
        <v>46</v>
      </c>
      <c r="C17" s="277" t="s">
        <v>47</v>
      </c>
      <c r="D17" s="278">
        <v>150000</v>
      </c>
      <c r="E17" s="278"/>
      <c r="F17" s="278"/>
      <c r="G17" s="279">
        <f>SUM(D17:F17)</f>
        <v>150000</v>
      </c>
      <c r="H17" s="280">
        <v>0.6</v>
      </c>
      <c r="I17" s="278">
        <f>'Reporting-Activity Based '!L17</f>
        <v>142381.29999999999</v>
      </c>
      <c r="J17" s="281" t="s">
        <v>48</v>
      </c>
      <c r="K17" s="282" t="s">
        <v>49</v>
      </c>
      <c r="L17" s="283"/>
    </row>
    <row r="18" spans="1:12" ht="144.94999999999999" customHeight="1">
      <c r="A18" s="21"/>
      <c r="B18" s="276" t="s">
        <v>50</v>
      </c>
      <c r="C18" s="277" t="s">
        <v>51</v>
      </c>
      <c r="D18" s="278">
        <v>15000</v>
      </c>
      <c r="E18" s="278"/>
      <c r="F18" s="278"/>
      <c r="G18" s="279">
        <f t="shared" ref="G18:G24" si="1">SUM(D18:F18)</f>
        <v>15000</v>
      </c>
      <c r="H18" s="280">
        <v>0.6</v>
      </c>
      <c r="I18" s="278">
        <f>'Reporting-Activity Based '!L18</f>
        <v>15000</v>
      </c>
      <c r="J18" s="281" t="s">
        <v>52</v>
      </c>
      <c r="K18" s="282" t="s">
        <v>53</v>
      </c>
      <c r="L18" s="283"/>
    </row>
    <row r="19" spans="1:12" ht="98.45" customHeight="1">
      <c r="A19" s="21"/>
      <c r="B19" s="276" t="s">
        <v>54</v>
      </c>
      <c r="C19" s="277" t="s">
        <v>55</v>
      </c>
      <c r="D19" s="278">
        <v>25000</v>
      </c>
      <c r="E19" s="278"/>
      <c r="F19" s="278"/>
      <c r="G19" s="279">
        <f t="shared" si="1"/>
        <v>25000</v>
      </c>
      <c r="H19" s="280">
        <v>0.6</v>
      </c>
      <c r="I19" s="278">
        <f>'Reporting-Activity Based '!L19</f>
        <v>12000</v>
      </c>
      <c r="J19" s="281" t="s">
        <v>56</v>
      </c>
      <c r="K19" s="282" t="s">
        <v>57</v>
      </c>
      <c r="L19" s="283"/>
    </row>
    <row r="20" spans="1:12" ht="75.95" customHeight="1">
      <c r="A20" s="21"/>
      <c r="B20" s="276" t="s">
        <v>58</v>
      </c>
      <c r="C20" s="277" t="s">
        <v>59</v>
      </c>
      <c r="D20" s="278">
        <v>30000</v>
      </c>
      <c r="E20" s="278"/>
      <c r="F20" s="278"/>
      <c r="G20" s="279">
        <f t="shared" si="1"/>
        <v>30000</v>
      </c>
      <c r="H20" s="280">
        <v>0.5</v>
      </c>
      <c r="I20" s="278">
        <f>'Reporting-Activity Based '!L20</f>
        <v>27160</v>
      </c>
      <c r="J20" s="281" t="s">
        <v>60</v>
      </c>
      <c r="K20" s="282" t="s">
        <v>61</v>
      </c>
      <c r="L20" s="283"/>
    </row>
    <row r="21" spans="1:12" ht="74.45" customHeight="1">
      <c r="A21" s="21"/>
      <c r="B21" s="276" t="s">
        <v>62</v>
      </c>
      <c r="C21" s="277" t="s">
        <v>63</v>
      </c>
      <c r="D21" s="278">
        <v>10000</v>
      </c>
      <c r="E21" s="278"/>
      <c r="F21" s="278"/>
      <c r="G21" s="279">
        <f t="shared" si="1"/>
        <v>10000</v>
      </c>
      <c r="H21" s="280">
        <v>0.5</v>
      </c>
      <c r="I21" s="278">
        <f>'Reporting-Activity Based '!L21</f>
        <v>0</v>
      </c>
      <c r="J21" s="281" t="s">
        <v>64</v>
      </c>
      <c r="K21" s="282" t="s">
        <v>65</v>
      </c>
      <c r="L21" s="283"/>
    </row>
    <row r="22" spans="1:12" ht="147.75" customHeight="1">
      <c r="A22" s="21"/>
      <c r="B22" s="276" t="s">
        <v>66</v>
      </c>
      <c r="C22" s="277" t="s">
        <v>67</v>
      </c>
      <c r="D22" s="278"/>
      <c r="E22" s="278">
        <v>100000</v>
      </c>
      <c r="F22" s="278"/>
      <c r="G22" s="279">
        <f t="shared" si="1"/>
        <v>100000</v>
      </c>
      <c r="H22" s="280">
        <v>0.5</v>
      </c>
      <c r="I22" s="278">
        <f>'Reporting-Activity Based '!L22</f>
        <v>35000</v>
      </c>
      <c r="J22" s="281" t="s">
        <v>48</v>
      </c>
      <c r="K22" s="282" t="s">
        <v>49</v>
      </c>
      <c r="L22" s="283"/>
    </row>
    <row r="23" spans="1:12" ht="63">
      <c r="A23" s="21"/>
      <c r="B23" s="276" t="s">
        <v>68</v>
      </c>
      <c r="C23" s="190" t="s">
        <v>69</v>
      </c>
      <c r="D23" s="281"/>
      <c r="E23" s="281">
        <v>100000</v>
      </c>
      <c r="F23" s="281"/>
      <c r="G23" s="279">
        <f t="shared" si="1"/>
        <v>100000</v>
      </c>
      <c r="H23" s="287">
        <v>0.5</v>
      </c>
      <c r="I23" s="278">
        <f>'Reporting-Activity Based '!L23</f>
        <v>10000</v>
      </c>
      <c r="J23" s="281" t="s">
        <v>70</v>
      </c>
      <c r="K23" s="286" t="s">
        <v>71</v>
      </c>
      <c r="L23" s="283"/>
    </row>
    <row r="24" spans="1:12" ht="204" customHeight="1">
      <c r="A24" s="21"/>
      <c r="B24" s="276" t="s">
        <v>72</v>
      </c>
      <c r="C24" s="190" t="s">
        <v>73</v>
      </c>
      <c r="D24" s="281"/>
      <c r="E24" s="281"/>
      <c r="F24" s="149">
        <v>100650</v>
      </c>
      <c r="G24" s="279">
        <f t="shared" si="1"/>
        <v>100650</v>
      </c>
      <c r="H24" s="148">
        <v>0.5</v>
      </c>
      <c r="I24" s="278">
        <f>'Reporting-Activity Based '!L24</f>
        <v>90184.7</v>
      </c>
      <c r="J24" s="281" t="s">
        <v>74</v>
      </c>
      <c r="K24" s="286"/>
      <c r="L24" s="283"/>
    </row>
    <row r="25" spans="1:12" ht="15.75">
      <c r="A25" s="21"/>
      <c r="C25" s="73" t="s">
        <v>43</v>
      </c>
      <c r="D25" s="13">
        <f>SUM(D17:D24)</f>
        <v>230000</v>
      </c>
      <c r="E25" s="13">
        <f>SUM(E17:E24)</f>
        <v>200000</v>
      </c>
      <c r="F25" s="13">
        <f>SUM(F17:F24)</f>
        <v>100650</v>
      </c>
      <c r="G25" s="13">
        <f>SUM(G17:G24)</f>
        <v>530650</v>
      </c>
      <c r="H25" s="10">
        <f>(H17*G17)+(H18*G18)+(H19*G19)+(H20*G20)+(H21*G21)+(H22*G22)+(H23*G23)+(H24*G24)</f>
        <v>284325</v>
      </c>
      <c r="I25" s="10">
        <f>SUM(I17:I24)</f>
        <v>331726</v>
      </c>
      <c r="J25" s="135"/>
      <c r="K25" s="286"/>
      <c r="L25" s="29"/>
    </row>
    <row r="26" spans="1:12" ht="51" customHeight="1">
      <c r="A26" s="21"/>
      <c r="B26" s="73" t="s">
        <v>75</v>
      </c>
      <c r="C26" s="288" t="s">
        <v>76</v>
      </c>
      <c r="D26" s="289"/>
      <c r="E26" s="289"/>
      <c r="F26" s="289"/>
      <c r="G26" s="289"/>
      <c r="H26" s="289"/>
      <c r="I26" s="289"/>
      <c r="J26" s="289"/>
      <c r="K26" s="290"/>
      <c r="L26" s="28"/>
    </row>
    <row r="27" spans="1:12" ht="66.599999999999994" customHeight="1">
      <c r="A27" s="21"/>
      <c r="B27" s="276" t="s">
        <v>77</v>
      </c>
      <c r="C27" s="277" t="s">
        <v>78</v>
      </c>
      <c r="D27" s="278">
        <v>10000</v>
      </c>
      <c r="E27" s="278"/>
      <c r="F27" s="278"/>
      <c r="G27" s="279">
        <f>SUM(D27:F27)</f>
        <v>10000</v>
      </c>
      <c r="H27" s="280">
        <v>0.5</v>
      </c>
      <c r="I27" s="278">
        <f>'Reporting-Activity Based '!L27</f>
        <v>0</v>
      </c>
      <c r="J27" s="281" t="s">
        <v>79</v>
      </c>
      <c r="K27" s="282" t="s">
        <v>80</v>
      </c>
      <c r="L27" s="283"/>
    </row>
    <row r="28" spans="1:12" ht="100.5" customHeight="1">
      <c r="A28" s="21"/>
      <c r="B28" s="276" t="s">
        <v>81</v>
      </c>
      <c r="C28" s="277" t="s">
        <v>82</v>
      </c>
      <c r="D28" s="278">
        <v>10000</v>
      </c>
      <c r="E28" s="278"/>
      <c r="F28" s="278"/>
      <c r="G28" s="279">
        <f t="shared" ref="G28:G34" si="2">SUM(D28:F28)</f>
        <v>10000</v>
      </c>
      <c r="H28" s="280">
        <v>0.6</v>
      </c>
      <c r="I28" s="278">
        <f>'Reporting-Activity Based '!L28</f>
        <v>0</v>
      </c>
      <c r="J28" s="281" t="s">
        <v>83</v>
      </c>
      <c r="K28" s="282" t="s">
        <v>84</v>
      </c>
      <c r="L28" s="283"/>
    </row>
    <row r="29" spans="1:12" ht="60.6" customHeight="1">
      <c r="A29" s="21"/>
      <c r="B29" s="276" t="s">
        <v>85</v>
      </c>
      <c r="C29" s="277" t="s">
        <v>86</v>
      </c>
      <c r="D29" s="278">
        <v>25000</v>
      </c>
      <c r="E29" s="278"/>
      <c r="F29" s="278"/>
      <c r="G29" s="279">
        <f t="shared" si="2"/>
        <v>25000</v>
      </c>
      <c r="H29" s="280">
        <v>0.5</v>
      </c>
      <c r="I29" s="278">
        <f>'Reporting-Activity Based '!L29</f>
        <v>0</v>
      </c>
      <c r="J29" s="281" t="s">
        <v>87</v>
      </c>
      <c r="K29" s="282" t="s">
        <v>88</v>
      </c>
      <c r="L29" s="283"/>
    </row>
    <row r="30" spans="1:12" ht="101.45" customHeight="1">
      <c r="A30" s="21"/>
      <c r="B30" s="276" t="s">
        <v>89</v>
      </c>
      <c r="C30" s="277" t="s">
        <v>90</v>
      </c>
      <c r="D30" s="278">
        <v>25000</v>
      </c>
      <c r="E30" s="278"/>
      <c r="F30" s="278"/>
      <c r="G30" s="279">
        <f t="shared" si="2"/>
        <v>25000</v>
      </c>
      <c r="H30" s="280">
        <v>0.6</v>
      </c>
      <c r="I30" s="278">
        <f>'Reporting-Activity Based '!L30</f>
        <v>0</v>
      </c>
      <c r="J30" s="281" t="s">
        <v>91</v>
      </c>
      <c r="K30" s="282" t="s">
        <v>92</v>
      </c>
      <c r="L30" s="283"/>
    </row>
    <row r="31" spans="1:12" s="21" customFormat="1" ht="94.5" customHeight="1">
      <c r="B31" s="276" t="s">
        <v>93</v>
      </c>
      <c r="C31" s="277" t="s">
        <v>94</v>
      </c>
      <c r="D31" s="278">
        <v>25000</v>
      </c>
      <c r="E31" s="278"/>
      <c r="F31" s="278"/>
      <c r="G31" s="279">
        <f t="shared" si="2"/>
        <v>25000</v>
      </c>
      <c r="H31" s="280">
        <v>0.5</v>
      </c>
      <c r="I31" s="278">
        <f>'Reporting-Activity Based '!L31</f>
        <v>0</v>
      </c>
      <c r="J31" s="281" t="s">
        <v>95</v>
      </c>
      <c r="K31" s="282" t="s">
        <v>96</v>
      </c>
      <c r="L31" s="283"/>
    </row>
    <row r="32" spans="1:12" s="21" customFormat="1" ht="144.6" customHeight="1">
      <c r="B32" s="276" t="s">
        <v>97</v>
      </c>
      <c r="C32" s="277" t="s">
        <v>98</v>
      </c>
      <c r="D32" s="278">
        <v>200000</v>
      </c>
      <c r="E32" s="278"/>
      <c r="F32" s="278"/>
      <c r="G32" s="279">
        <f t="shared" si="2"/>
        <v>200000</v>
      </c>
      <c r="H32" s="280">
        <v>0.5</v>
      </c>
      <c r="I32" s="278">
        <f>'Reporting-Activity Based '!L32</f>
        <v>0</v>
      </c>
      <c r="J32" s="281" t="s">
        <v>99</v>
      </c>
      <c r="K32" s="282" t="s">
        <v>49</v>
      </c>
      <c r="L32" s="283"/>
    </row>
    <row r="33" spans="1:12" s="21" customFormat="1" ht="75.95" customHeight="1">
      <c r="A33" s="20"/>
      <c r="B33" s="276" t="s">
        <v>100</v>
      </c>
      <c r="C33" s="190" t="s">
        <v>101</v>
      </c>
      <c r="D33" s="281"/>
      <c r="E33" s="281">
        <v>75000</v>
      </c>
      <c r="F33" s="281"/>
      <c r="G33" s="279">
        <f t="shared" si="2"/>
        <v>75000</v>
      </c>
      <c r="H33" s="287">
        <v>0.5</v>
      </c>
      <c r="I33" s="278">
        <f>'Reporting-Activity Based '!L33</f>
        <v>18540</v>
      </c>
      <c r="J33" s="281" t="s">
        <v>102</v>
      </c>
      <c r="K33" s="286" t="s">
        <v>103</v>
      </c>
      <c r="L33" s="283"/>
    </row>
    <row r="34" spans="1:12" ht="275.25" customHeight="1">
      <c r="B34" s="276" t="s">
        <v>104</v>
      </c>
      <c r="C34" s="190" t="s">
        <v>105</v>
      </c>
      <c r="D34" s="281"/>
      <c r="E34" s="281">
        <v>130000</v>
      </c>
      <c r="F34" s="281"/>
      <c r="G34" s="279">
        <f t="shared" si="2"/>
        <v>130000</v>
      </c>
      <c r="H34" s="287">
        <v>0.5</v>
      </c>
      <c r="I34" s="278">
        <f>'Reporting-Activity Based '!L34</f>
        <v>0</v>
      </c>
      <c r="J34" s="281" t="s">
        <v>106</v>
      </c>
      <c r="K34" s="286" t="s">
        <v>107</v>
      </c>
      <c r="L34" s="283"/>
    </row>
    <row r="35" spans="1:12" ht="15.75">
      <c r="C35" s="73" t="s">
        <v>43</v>
      </c>
      <c r="D35" s="13">
        <f>SUM(D27:D34)</f>
        <v>295000</v>
      </c>
      <c r="E35" s="13">
        <f>SUM(E27:E34)</f>
        <v>205000</v>
      </c>
      <c r="F35" s="13">
        <f>SUM(F27:F34)</f>
        <v>0</v>
      </c>
      <c r="G35" s="13">
        <f>SUM(G27:G34)</f>
        <v>500000</v>
      </c>
      <c r="H35" s="10">
        <f>(H27*G27)+(H28*G28)+(H29*G29)+(H30*G30)+(H31*G31)+(H32*G32)+(H33*G33)+(H34*G34)</f>
        <v>253500</v>
      </c>
      <c r="I35" s="10">
        <f>SUM(I27:I34)</f>
        <v>18540</v>
      </c>
      <c r="J35" s="135"/>
      <c r="K35" s="286"/>
      <c r="L35" s="29"/>
    </row>
    <row r="36" spans="1:12" ht="51" customHeight="1">
      <c r="B36" s="73" t="s">
        <v>108</v>
      </c>
      <c r="C36" s="288"/>
      <c r="D36" s="289"/>
      <c r="E36" s="289"/>
      <c r="F36" s="289"/>
      <c r="G36" s="289"/>
      <c r="H36" s="289"/>
      <c r="I36" s="289"/>
      <c r="J36" s="289"/>
      <c r="K36" s="290"/>
      <c r="L36" s="28"/>
    </row>
    <row r="37" spans="1:12" ht="15.75">
      <c r="B37" s="276" t="s">
        <v>109</v>
      </c>
      <c r="C37" s="277"/>
      <c r="D37" s="278"/>
      <c r="E37" s="278"/>
      <c r="F37" s="278"/>
      <c r="G37" s="279">
        <f>SUM(D37:F37)</f>
        <v>0</v>
      </c>
      <c r="H37" s="280"/>
      <c r="I37" s="278">
        <f>'Reporting-Activity Based '!L37</f>
        <v>0</v>
      </c>
      <c r="J37" s="281"/>
      <c r="K37" s="282"/>
      <c r="L37" s="283"/>
    </row>
    <row r="38" spans="1:12" ht="15.75">
      <c r="B38" s="276" t="s">
        <v>110</v>
      </c>
      <c r="C38" s="277"/>
      <c r="D38" s="278"/>
      <c r="E38" s="278"/>
      <c r="F38" s="278"/>
      <c r="G38" s="279">
        <f t="shared" ref="G38:G44" si="3">SUM(D38:F38)</f>
        <v>0</v>
      </c>
      <c r="H38" s="280"/>
      <c r="I38" s="278">
        <f>'Reporting-Activity Based '!L38</f>
        <v>0</v>
      </c>
      <c r="J38" s="281"/>
      <c r="K38" s="282"/>
      <c r="L38" s="283"/>
    </row>
    <row r="39" spans="1:12" ht="15.75">
      <c r="B39" s="276" t="s">
        <v>111</v>
      </c>
      <c r="C39" s="277"/>
      <c r="D39" s="278"/>
      <c r="E39" s="278"/>
      <c r="F39" s="278"/>
      <c r="G39" s="279">
        <f t="shared" si="3"/>
        <v>0</v>
      </c>
      <c r="H39" s="280"/>
      <c r="I39" s="278">
        <f>'Reporting-Activity Based '!L39</f>
        <v>0</v>
      </c>
      <c r="J39" s="281"/>
      <c r="K39" s="282"/>
      <c r="L39" s="283"/>
    </row>
    <row r="40" spans="1:12" ht="15.75">
      <c r="B40" s="276" t="s">
        <v>112</v>
      </c>
      <c r="C40" s="277"/>
      <c r="D40" s="278"/>
      <c r="E40" s="278"/>
      <c r="F40" s="278"/>
      <c r="G40" s="279">
        <f t="shared" si="3"/>
        <v>0</v>
      </c>
      <c r="H40" s="280"/>
      <c r="I40" s="278">
        <f>'Reporting-Activity Based '!L40</f>
        <v>0</v>
      </c>
      <c r="J40" s="281"/>
      <c r="K40" s="282"/>
      <c r="L40" s="283"/>
    </row>
    <row r="41" spans="1:12" ht="15.75">
      <c r="B41" s="276" t="s">
        <v>113</v>
      </c>
      <c r="C41" s="277"/>
      <c r="D41" s="278"/>
      <c r="E41" s="278"/>
      <c r="F41" s="278"/>
      <c r="G41" s="279">
        <f t="shared" si="3"/>
        <v>0</v>
      </c>
      <c r="H41" s="280"/>
      <c r="I41" s="278">
        <f>'Reporting-Activity Based '!L41</f>
        <v>0</v>
      </c>
      <c r="J41" s="281"/>
      <c r="K41" s="282"/>
      <c r="L41" s="283"/>
    </row>
    <row r="42" spans="1:12" ht="15.75">
      <c r="A42" s="21"/>
      <c r="B42" s="276" t="s">
        <v>114</v>
      </c>
      <c r="C42" s="277"/>
      <c r="D42" s="278"/>
      <c r="E42" s="278"/>
      <c r="F42" s="278"/>
      <c r="G42" s="279">
        <f t="shared" si="3"/>
        <v>0</v>
      </c>
      <c r="H42" s="280"/>
      <c r="I42" s="278">
        <f>'Reporting-Activity Based '!L42</f>
        <v>0</v>
      </c>
      <c r="J42" s="281"/>
      <c r="K42" s="282"/>
      <c r="L42" s="283"/>
    </row>
    <row r="43" spans="1:12" s="21" customFormat="1" ht="15.75">
      <c r="A43" s="20"/>
      <c r="B43" s="276" t="s">
        <v>115</v>
      </c>
      <c r="C43" s="190"/>
      <c r="D43" s="281"/>
      <c r="E43" s="281"/>
      <c r="F43" s="281"/>
      <c r="G43" s="279">
        <f t="shared" si="3"/>
        <v>0</v>
      </c>
      <c r="H43" s="287"/>
      <c r="I43" s="278">
        <f>'Reporting-Activity Based '!L43</f>
        <v>0</v>
      </c>
      <c r="J43" s="281"/>
      <c r="K43" s="286"/>
      <c r="L43" s="283"/>
    </row>
    <row r="44" spans="1:12" ht="15.75">
      <c r="B44" s="276" t="s">
        <v>116</v>
      </c>
      <c r="C44" s="190"/>
      <c r="D44" s="281"/>
      <c r="E44" s="281"/>
      <c r="F44" s="281"/>
      <c r="G44" s="279">
        <f t="shared" si="3"/>
        <v>0</v>
      </c>
      <c r="H44" s="287"/>
      <c r="I44" s="278">
        <f>'Reporting-Activity Based '!L44</f>
        <v>0</v>
      </c>
      <c r="J44" s="281"/>
      <c r="K44" s="286"/>
      <c r="L44" s="283"/>
    </row>
    <row r="45" spans="1:12" ht="15.75">
      <c r="C45" s="73" t="s">
        <v>43</v>
      </c>
      <c r="D45" s="10">
        <f>SUM(D37:D44)</f>
        <v>0</v>
      </c>
      <c r="E45" s="10">
        <f>SUM(E37:E44)</f>
        <v>0</v>
      </c>
      <c r="F45" s="10">
        <f>SUM(F37:F44)</f>
        <v>0</v>
      </c>
      <c r="G45" s="10">
        <f>SUM(G37:G44)</f>
        <v>0</v>
      </c>
      <c r="H45" s="10">
        <f>(H37*G37)+(H38*G38)+(H39*G39)+(H40*G40)+(H41*G41)+(H42*G42)+(H43*G43)+(H44*G44)</f>
        <v>0</v>
      </c>
      <c r="I45" s="10">
        <f>SUM(I37:I44)</f>
        <v>0</v>
      </c>
      <c r="J45" s="135"/>
      <c r="K45" s="286"/>
      <c r="L45" s="29"/>
    </row>
    <row r="46" spans="1:12" ht="15.75">
      <c r="B46" s="291"/>
      <c r="C46" s="292"/>
      <c r="D46" s="293"/>
      <c r="E46" s="293"/>
      <c r="F46" s="293"/>
      <c r="G46" s="293"/>
      <c r="H46" s="293"/>
      <c r="I46" s="293"/>
      <c r="J46" s="293"/>
      <c r="K46" s="293"/>
      <c r="L46" s="283"/>
    </row>
    <row r="47" spans="1:12" ht="51" customHeight="1">
      <c r="B47" s="73" t="s">
        <v>117</v>
      </c>
      <c r="C47" s="204" t="s">
        <v>118</v>
      </c>
      <c r="D47" s="205"/>
      <c r="E47" s="205"/>
      <c r="F47" s="205"/>
      <c r="G47" s="205"/>
      <c r="H47" s="205"/>
      <c r="I47" s="205"/>
      <c r="J47" s="205"/>
      <c r="K47" s="206"/>
      <c r="L47" s="9"/>
    </row>
    <row r="48" spans="1:12" ht="51" customHeight="1">
      <c r="B48" s="73" t="s">
        <v>119</v>
      </c>
      <c r="C48" s="288" t="s">
        <v>120</v>
      </c>
      <c r="D48" s="289"/>
      <c r="E48" s="289"/>
      <c r="F48" s="289"/>
      <c r="G48" s="289"/>
      <c r="H48" s="289"/>
      <c r="I48" s="289"/>
      <c r="J48" s="289"/>
      <c r="K48" s="290"/>
      <c r="L48" s="28"/>
    </row>
    <row r="49" spans="1:12" ht="63">
      <c r="B49" s="276" t="s">
        <v>121</v>
      </c>
      <c r="C49" s="277" t="s">
        <v>122</v>
      </c>
      <c r="D49" s="278">
        <v>75000</v>
      </c>
      <c r="E49" s="278"/>
      <c r="F49" s="278"/>
      <c r="G49" s="279">
        <f>SUM(D49:F49)</f>
        <v>75000</v>
      </c>
      <c r="H49" s="280">
        <v>0.6</v>
      </c>
      <c r="I49" s="278">
        <f>'Reporting-Activity Based '!L49</f>
        <v>0</v>
      </c>
      <c r="J49" s="281" t="s">
        <v>123</v>
      </c>
      <c r="K49" s="282" t="s">
        <v>124</v>
      </c>
      <c r="L49" s="283"/>
    </row>
    <row r="50" spans="1:12" ht="63">
      <c r="B50" s="276" t="s">
        <v>125</v>
      </c>
      <c r="C50" s="277" t="s">
        <v>126</v>
      </c>
      <c r="D50" s="278"/>
      <c r="E50" s="278">
        <v>50000</v>
      </c>
      <c r="F50" s="278"/>
      <c r="G50" s="279">
        <f t="shared" ref="G50:G56" si="4">SUM(D50:F50)</f>
        <v>50000</v>
      </c>
      <c r="H50" s="280">
        <v>0.5</v>
      </c>
      <c r="I50" s="278">
        <f>'Reporting-Activity Based '!L50</f>
        <v>25000</v>
      </c>
      <c r="J50" s="281" t="s">
        <v>123</v>
      </c>
      <c r="K50" s="282" t="s">
        <v>124</v>
      </c>
      <c r="L50" s="283"/>
    </row>
    <row r="51" spans="1:12" ht="63">
      <c r="B51" s="276" t="s">
        <v>127</v>
      </c>
      <c r="C51" s="277" t="s">
        <v>128</v>
      </c>
      <c r="D51" s="278"/>
      <c r="E51" s="278">
        <v>80000</v>
      </c>
      <c r="F51" s="278"/>
      <c r="G51" s="279">
        <f t="shared" si="4"/>
        <v>80000</v>
      </c>
      <c r="H51" s="280">
        <v>0.5</v>
      </c>
      <c r="I51" s="278">
        <f>'Reporting-Activity Based '!L51</f>
        <v>0</v>
      </c>
      <c r="J51" s="281" t="s">
        <v>123</v>
      </c>
      <c r="K51" s="282" t="s">
        <v>129</v>
      </c>
      <c r="L51" s="283"/>
    </row>
    <row r="52" spans="1:12" ht="110.25">
      <c r="B52" s="276" t="s">
        <v>130</v>
      </c>
      <c r="C52" s="277" t="s">
        <v>131</v>
      </c>
      <c r="D52" s="278"/>
      <c r="E52" s="278"/>
      <c r="F52" s="152">
        <v>146000</v>
      </c>
      <c r="G52" s="279">
        <f t="shared" si="4"/>
        <v>146000</v>
      </c>
      <c r="H52" s="146">
        <v>0.5</v>
      </c>
      <c r="I52" s="278">
        <f>'Reporting-Activity Based '!L52</f>
        <v>0</v>
      </c>
      <c r="J52" s="281" t="s">
        <v>132</v>
      </c>
      <c r="K52" s="282"/>
      <c r="L52" s="283"/>
    </row>
    <row r="53" spans="1:12" ht="126">
      <c r="B53" s="276" t="s">
        <v>133</v>
      </c>
      <c r="C53" s="277" t="s">
        <v>134</v>
      </c>
      <c r="D53" s="278"/>
      <c r="E53" s="278"/>
      <c r="F53" s="152">
        <v>122000</v>
      </c>
      <c r="G53" s="279">
        <f t="shared" si="4"/>
        <v>122000</v>
      </c>
      <c r="H53" s="146">
        <v>0.5</v>
      </c>
      <c r="I53" s="278">
        <f>'Reporting-Activity Based '!L53</f>
        <v>0</v>
      </c>
      <c r="J53" s="281" t="s">
        <v>135</v>
      </c>
      <c r="K53" s="282"/>
      <c r="L53" s="283"/>
    </row>
    <row r="54" spans="1:12" ht="15.75">
      <c r="B54" s="276" t="s">
        <v>136</v>
      </c>
      <c r="C54" s="277"/>
      <c r="D54" s="278"/>
      <c r="E54" s="278"/>
      <c r="F54" s="278"/>
      <c r="G54" s="279">
        <f t="shared" si="4"/>
        <v>0</v>
      </c>
      <c r="H54" s="280"/>
      <c r="I54" s="278">
        <f>'Reporting-Activity Based '!L54</f>
        <v>0</v>
      </c>
      <c r="J54" s="281"/>
      <c r="K54" s="282"/>
      <c r="L54" s="283"/>
    </row>
    <row r="55" spans="1:12" ht="15.75">
      <c r="A55" s="21"/>
      <c r="B55" s="276" t="s">
        <v>137</v>
      </c>
      <c r="C55" s="190"/>
      <c r="D55" s="281"/>
      <c r="E55" s="281"/>
      <c r="F55" s="281"/>
      <c r="G55" s="279">
        <f t="shared" si="4"/>
        <v>0</v>
      </c>
      <c r="H55" s="287"/>
      <c r="I55" s="278">
        <f>'Reporting-Activity Based '!L55</f>
        <v>0</v>
      </c>
      <c r="J55" s="281"/>
      <c r="K55" s="286"/>
      <c r="L55" s="283"/>
    </row>
    <row r="56" spans="1:12" s="21" customFormat="1" ht="15.75">
      <c r="B56" s="276" t="s">
        <v>138</v>
      </c>
      <c r="C56" s="190"/>
      <c r="D56" s="281"/>
      <c r="E56" s="281"/>
      <c r="F56" s="281"/>
      <c r="G56" s="279">
        <f t="shared" si="4"/>
        <v>0</v>
      </c>
      <c r="H56" s="287"/>
      <c r="I56" s="278">
        <f>'Reporting-Activity Based '!L56</f>
        <v>0</v>
      </c>
      <c r="J56" s="281"/>
      <c r="K56" s="286"/>
      <c r="L56" s="283"/>
    </row>
    <row r="57" spans="1:12" s="21" customFormat="1" ht="15.75">
      <c r="A57" s="20"/>
      <c r="B57" s="20"/>
      <c r="C57" s="73" t="s">
        <v>43</v>
      </c>
      <c r="D57" s="10">
        <f>SUM(D49:D56)</f>
        <v>75000</v>
      </c>
      <c r="E57" s="10">
        <f>SUM(E49:E56)</f>
        <v>130000</v>
      </c>
      <c r="F57" s="10">
        <f>SUM(F49:F56)</f>
        <v>268000</v>
      </c>
      <c r="G57" s="13">
        <f>SUM(G49:G56)</f>
        <v>473000</v>
      </c>
      <c r="H57" s="10">
        <f>(H49*G49)+(H50*G50)+(H51*G51)+(H52*G52)+(H53*G53)+(H54*G54)+(H55*G55)+(H56*G56)</f>
        <v>244000</v>
      </c>
      <c r="I57" s="10">
        <f>SUM(I49:I56)</f>
        <v>25000</v>
      </c>
      <c r="J57" s="135"/>
      <c r="K57" s="286"/>
      <c r="L57" s="29"/>
    </row>
    <row r="58" spans="1:12" ht="51" customHeight="1">
      <c r="B58" s="73" t="s">
        <v>139</v>
      </c>
      <c r="C58" s="288" t="s">
        <v>140</v>
      </c>
      <c r="D58" s="289"/>
      <c r="E58" s="289"/>
      <c r="F58" s="289"/>
      <c r="G58" s="289"/>
      <c r="H58" s="289"/>
      <c r="I58" s="289"/>
      <c r="J58" s="289"/>
      <c r="K58" s="290"/>
      <c r="L58" s="28"/>
    </row>
    <row r="59" spans="1:12" ht="47.25">
      <c r="B59" s="276" t="s">
        <v>141</v>
      </c>
      <c r="C59" s="277" t="s">
        <v>142</v>
      </c>
      <c r="D59" s="278">
        <v>100000</v>
      </c>
      <c r="E59" s="278"/>
      <c r="F59" s="278"/>
      <c r="G59" s="279">
        <f>SUM(D59:F59)</f>
        <v>100000</v>
      </c>
      <c r="H59" s="280">
        <v>0.5</v>
      </c>
      <c r="I59" s="278">
        <f>'Reporting-Activity Based '!L59</f>
        <v>50000</v>
      </c>
      <c r="J59" s="281" t="s">
        <v>143</v>
      </c>
      <c r="K59" s="282" t="s">
        <v>144</v>
      </c>
      <c r="L59" s="283"/>
    </row>
    <row r="60" spans="1:12" ht="157.5">
      <c r="B60" s="276" t="s">
        <v>145</v>
      </c>
      <c r="C60" s="277" t="s">
        <v>146</v>
      </c>
      <c r="D60" s="278">
        <v>150000</v>
      </c>
      <c r="E60" s="278"/>
      <c r="F60" s="278"/>
      <c r="G60" s="279">
        <f t="shared" ref="G60:G66" si="5">SUM(D60:F60)</f>
        <v>150000</v>
      </c>
      <c r="H60" s="280">
        <v>0.5</v>
      </c>
      <c r="I60" s="278">
        <f>'Reporting-Activity Based '!L60</f>
        <v>75000</v>
      </c>
      <c r="J60" s="281" t="s">
        <v>123</v>
      </c>
      <c r="K60" s="282" t="s">
        <v>147</v>
      </c>
      <c r="L60" s="283"/>
    </row>
    <row r="61" spans="1:12" ht="47.25">
      <c r="B61" s="276" t="s">
        <v>148</v>
      </c>
      <c r="C61" s="277" t="s">
        <v>149</v>
      </c>
      <c r="D61" s="278"/>
      <c r="E61" s="278">
        <v>60000</v>
      </c>
      <c r="F61" s="278"/>
      <c r="G61" s="279">
        <f t="shared" si="5"/>
        <v>60000</v>
      </c>
      <c r="H61" s="280">
        <v>0.65</v>
      </c>
      <c r="I61" s="278">
        <f>'Reporting-Activity Based '!L61</f>
        <v>0</v>
      </c>
      <c r="J61" s="281" t="s">
        <v>143</v>
      </c>
      <c r="K61" s="282" t="s">
        <v>150</v>
      </c>
      <c r="L61" s="283"/>
    </row>
    <row r="62" spans="1:12" ht="126">
      <c r="B62" s="276" t="s">
        <v>151</v>
      </c>
      <c r="C62" s="277" t="s">
        <v>152</v>
      </c>
      <c r="D62" s="278"/>
      <c r="E62" s="278"/>
      <c r="F62" s="151">
        <v>36600</v>
      </c>
      <c r="G62" s="279">
        <f t="shared" si="5"/>
        <v>36600</v>
      </c>
      <c r="H62" s="146">
        <v>0.5</v>
      </c>
      <c r="I62" s="278">
        <f>'Reporting-Activity Based '!L62</f>
        <v>0</v>
      </c>
      <c r="J62" s="281" t="s">
        <v>153</v>
      </c>
      <c r="K62" s="282"/>
      <c r="L62" s="283"/>
    </row>
    <row r="63" spans="1:12" ht="15.75">
      <c r="B63" s="276" t="s">
        <v>154</v>
      </c>
      <c r="C63" s="277"/>
      <c r="D63" s="278"/>
      <c r="E63" s="278"/>
      <c r="F63" s="278"/>
      <c r="G63" s="279">
        <f t="shared" si="5"/>
        <v>0</v>
      </c>
      <c r="H63" s="280"/>
      <c r="I63" s="278">
        <f>'Reporting-Activity Based '!L63</f>
        <v>0</v>
      </c>
      <c r="J63" s="281"/>
      <c r="K63" s="282"/>
      <c r="L63" s="283"/>
    </row>
    <row r="64" spans="1:12" ht="15.75">
      <c r="B64" s="276" t="s">
        <v>155</v>
      </c>
      <c r="C64" s="277"/>
      <c r="D64" s="278"/>
      <c r="E64" s="278"/>
      <c r="F64" s="278"/>
      <c r="G64" s="279">
        <f t="shared" si="5"/>
        <v>0</v>
      </c>
      <c r="H64" s="280"/>
      <c r="I64" s="278">
        <f>'Reporting-Activity Based '!L64</f>
        <v>0</v>
      </c>
      <c r="J64" s="281"/>
      <c r="K64" s="282"/>
      <c r="L64" s="283"/>
    </row>
    <row r="65" spans="1:12" ht="15.75">
      <c r="B65" s="276" t="s">
        <v>156</v>
      </c>
      <c r="C65" s="190"/>
      <c r="D65" s="281"/>
      <c r="E65" s="281"/>
      <c r="F65" s="281"/>
      <c r="G65" s="279">
        <f t="shared" si="5"/>
        <v>0</v>
      </c>
      <c r="H65" s="287"/>
      <c r="I65" s="278">
        <f>'Reporting-Activity Based '!L65</f>
        <v>0</v>
      </c>
      <c r="J65" s="281"/>
      <c r="K65" s="286"/>
      <c r="L65" s="283"/>
    </row>
    <row r="66" spans="1:12" ht="15.75">
      <c r="B66" s="276" t="s">
        <v>157</v>
      </c>
      <c r="C66" s="190"/>
      <c r="D66" s="281"/>
      <c r="E66" s="281"/>
      <c r="F66" s="281"/>
      <c r="G66" s="279">
        <f t="shared" si="5"/>
        <v>0</v>
      </c>
      <c r="H66" s="287"/>
      <c r="I66" s="278">
        <f>'Reporting-Activity Based '!L66</f>
        <v>0</v>
      </c>
      <c r="J66" s="281"/>
      <c r="K66" s="286"/>
      <c r="L66" s="283"/>
    </row>
    <row r="67" spans="1:12" ht="15.75">
      <c r="C67" s="73" t="s">
        <v>43</v>
      </c>
      <c r="D67" s="13">
        <f>SUM(D59:D66)</f>
        <v>250000</v>
      </c>
      <c r="E67" s="13">
        <f>SUM(E59:E66)</f>
        <v>60000</v>
      </c>
      <c r="F67" s="13">
        <f>SUM(F59:F66)</f>
        <v>36600</v>
      </c>
      <c r="G67" s="13">
        <f>SUM(G59:G66)</f>
        <v>346600</v>
      </c>
      <c r="H67" s="10">
        <f>(H59*G59)+(H60*G60)+(H61*G61)+(H62*G62)+(H63*G63)+(H64*G64)+(H65*G65)+(H66*G66)</f>
        <v>182300</v>
      </c>
      <c r="I67" s="120">
        <f>SUM(I59:I66)</f>
        <v>125000</v>
      </c>
      <c r="J67" s="136"/>
      <c r="K67" s="286"/>
      <c r="L67" s="29"/>
    </row>
    <row r="68" spans="1:12" ht="51" customHeight="1">
      <c r="B68" s="73" t="s">
        <v>158</v>
      </c>
      <c r="C68" s="288"/>
      <c r="D68" s="289"/>
      <c r="E68" s="289"/>
      <c r="F68" s="289"/>
      <c r="G68" s="289"/>
      <c r="H68" s="289"/>
      <c r="I68" s="289"/>
      <c r="J68" s="289"/>
      <c r="K68" s="290"/>
      <c r="L68" s="28"/>
    </row>
    <row r="69" spans="1:12" ht="15.75">
      <c r="B69" s="276" t="s">
        <v>159</v>
      </c>
      <c r="C69" s="277"/>
      <c r="D69" s="278"/>
      <c r="E69" s="278"/>
      <c r="F69" s="278"/>
      <c r="G69" s="279">
        <f>SUM(D69:F69)</f>
        <v>0</v>
      </c>
      <c r="H69" s="280"/>
      <c r="I69" s="278">
        <f>'Reporting-Activity Based '!L69</f>
        <v>0</v>
      </c>
      <c r="J69" s="281"/>
      <c r="K69" s="282"/>
      <c r="L69" s="283"/>
    </row>
    <row r="70" spans="1:12" ht="15.75">
      <c r="B70" s="276" t="s">
        <v>160</v>
      </c>
      <c r="C70" s="277"/>
      <c r="D70" s="278"/>
      <c r="E70" s="278"/>
      <c r="F70" s="278"/>
      <c r="G70" s="279">
        <f t="shared" ref="G70:G76" si="6">SUM(D70:F70)</f>
        <v>0</v>
      </c>
      <c r="H70" s="280"/>
      <c r="I70" s="278">
        <f>'Reporting-Activity Based '!L70</f>
        <v>0</v>
      </c>
      <c r="J70" s="281"/>
      <c r="K70" s="282"/>
      <c r="L70" s="283"/>
    </row>
    <row r="71" spans="1:12" ht="15.75">
      <c r="B71" s="276" t="s">
        <v>161</v>
      </c>
      <c r="C71" s="277"/>
      <c r="D71" s="278"/>
      <c r="E71" s="278"/>
      <c r="F71" s="278"/>
      <c r="G71" s="279">
        <f t="shared" si="6"/>
        <v>0</v>
      </c>
      <c r="H71" s="280"/>
      <c r="I71" s="278">
        <f>'Reporting-Activity Based '!L71</f>
        <v>0</v>
      </c>
      <c r="J71" s="281"/>
      <c r="K71" s="282"/>
      <c r="L71" s="283"/>
    </row>
    <row r="72" spans="1:12" ht="15.75">
      <c r="A72" s="21"/>
      <c r="B72" s="276" t="s">
        <v>162</v>
      </c>
      <c r="C72" s="277"/>
      <c r="D72" s="278"/>
      <c r="E72" s="278"/>
      <c r="F72" s="278"/>
      <c r="G72" s="279">
        <f t="shared" si="6"/>
        <v>0</v>
      </c>
      <c r="H72" s="280"/>
      <c r="I72" s="278">
        <f>'Reporting-Activity Based '!L72</f>
        <v>0</v>
      </c>
      <c r="J72" s="281"/>
      <c r="K72" s="282"/>
      <c r="L72" s="283"/>
    </row>
    <row r="73" spans="1:12" s="21" customFormat="1" ht="15.75">
      <c r="A73" s="20"/>
      <c r="B73" s="276" t="s">
        <v>163</v>
      </c>
      <c r="C73" s="277"/>
      <c r="D73" s="278"/>
      <c r="E73" s="278"/>
      <c r="F73" s="278"/>
      <c r="G73" s="279">
        <f t="shared" si="6"/>
        <v>0</v>
      </c>
      <c r="H73" s="280"/>
      <c r="I73" s="278">
        <f>'Reporting-Activity Based '!L73</f>
        <v>0</v>
      </c>
      <c r="J73" s="281"/>
      <c r="K73" s="282"/>
      <c r="L73" s="283"/>
    </row>
    <row r="74" spans="1:12" ht="15.75">
      <c r="B74" s="276" t="s">
        <v>164</v>
      </c>
      <c r="C74" s="277"/>
      <c r="D74" s="278"/>
      <c r="E74" s="278"/>
      <c r="F74" s="278"/>
      <c r="G74" s="279">
        <f t="shared" si="6"/>
        <v>0</v>
      </c>
      <c r="H74" s="280"/>
      <c r="I74" s="278">
        <f>'Reporting-Activity Based '!L74</f>
        <v>0</v>
      </c>
      <c r="J74" s="281"/>
      <c r="K74" s="282"/>
      <c r="L74" s="283"/>
    </row>
    <row r="75" spans="1:12" ht="15.75">
      <c r="B75" s="276" t="s">
        <v>165</v>
      </c>
      <c r="C75" s="190"/>
      <c r="D75" s="281"/>
      <c r="E75" s="281"/>
      <c r="F75" s="281"/>
      <c r="G75" s="279">
        <f t="shared" si="6"/>
        <v>0</v>
      </c>
      <c r="H75" s="287"/>
      <c r="I75" s="278">
        <f>'Reporting-Activity Based '!L75</f>
        <v>0</v>
      </c>
      <c r="J75" s="281"/>
      <c r="K75" s="286"/>
      <c r="L75" s="283"/>
    </row>
    <row r="76" spans="1:12" ht="15.75">
      <c r="B76" s="276" t="s">
        <v>166</v>
      </c>
      <c r="C76" s="190"/>
      <c r="D76" s="281"/>
      <c r="E76" s="281"/>
      <c r="F76" s="281"/>
      <c r="G76" s="279">
        <f t="shared" si="6"/>
        <v>0</v>
      </c>
      <c r="H76" s="287"/>
      <c r="I76" s="278">
        <f>'Reporting-Activity Based '!L76</f>
        <v>0</v>
      </c>
      <c r="J76" s="281"/>
      <c r="K76" s="286"/>
      <c r="L76" s="283"/>
    </row>
    <row r="77" spans="1:12" ht="15.75">
      <c r="C77" s="73" t="s">
        <v>43</v>
      </c>
      <c r="D77" s="13">
        <f>SUM(D69:D76)</f>
        <v>0</v>
      </c>
      <c r="E77" s="13">
        <f>SUM(E69:E76)</f>
        <v>0</v>
      </c>
      <c r="F77" s="13">
        <f>SUM(F69:F76)</f>
        <v>0</v>
      </c>
      <c r="G77" s="13">
        <f>SUM(G69:G76)</f>
        <v>0</v>
      </c>
      <c r="H77" s="10">
        <f>(H69*G69)+(H70*G70)+(H71*G71)+(H72*G72)+(H73*G73)+(H74*G74)+(H75*G75)+(H76*G76)</f>
        <v>0</v>
      </c>
      <c r="I77" s="120">
        <f>SUM(I69:I76)</f>
        <v>0</v>
      </c>
      <c r="J77" s="136"/>
      <c r="K77" s="286"/>
      <c r="L77" s="29"/>
    </row>
    <row r="78" spans="1:12" ht="51" customHeight="1">
      <c r="B78" s="73" t="s">
        <v>167</v>
      </c>
      <c r="C78" s="288"/>
      <c r="D78" s="289"/>
      <c r="E78" s="289"/>
      <c r="F78" s="289"/>
      <c r="G78" s="289"/>
      <c r="H78" s="289"/>
      <c r="I78" s="289"/>
      <c r="J78" s="289"/>
      <c r="K78" s="290"/>
      <c r="L78" s="28"/>
    </row>
    <row r="79" spans="1:12" ht="15.75">
      <c r="B79" s="276" t="s">
        <v>168</v>
      </c>
      <c r="C79" s="277"/>
      <c r="D79" s="278"/>
      <c r="E79" s="278"/>
      <c r="F79" s="278"/>
      <c r="G79" s="279">
        <f>SUM(D79:F79)</f>
        <v>0</v>
      </c>
      <c r="H79" s="280"/>
      <c r="I79" s="278">
        <f>'Reporting-Activity Based '!L79</f>
        <v>0</v>
      </c>
      <c r="J79" s="281"/>
      <c r="K79" s="282"/>
      <c r="L79" s="283"/>
    </row>
    <row r="80" spans="1:12" ht="15.75">
      <c r="B80" s="276" t="s">
        <v>169</v>
      </c>
      <c r="C80" s="277"/>
      <c r="D80" s="278"/>
      <c r="E80" s="278"/>
      <c r="F80" s="278"/>
      <c r="G80" s="279">
        <f t="shared" ref="G80:G86" si="7">SUM(D80:F80)</f>
        <v>0</v>
      </c>
      <c r="H80" s="280"/>
      <c r="I80" s="278">
        <f>'Reporting-Activity Based '!L80</f>
        <v>0</v>
      </c>
      <c r="J80" s="281"/>
      <c r="K80" s="282"/>
      <c r="L80" s="283"/>
    </row>
    <row r="81" spans="2:12" ht="15.75">
      <c r="B81" s="276" t="s">
        <v>170</v>
      </c>
      <c r="C81" s="277"/>
      <c r="D81" s="278"/>
      <c r="E81" s="278"/>
      <c r="F81" s="278"/>
      <c r="G81" s="279">
        <f t="shared" si="7"/>
        <v>0</v>
      </c>
      <c r="H81" s="280"/>
      <c r="I81" s="278">
        <f>'Reporting-Activity Based '!L81</f>
        <v>0</v>
      </c>
      <c r="J81" s="281"/>
      <c r="K81" s="282"/>
      <c r="L81" s="283"/>
    </row>
    <row r="82" spans="2:12" ht="15.75">
      <c r="B82" s="276" t="s">
        <v>171</v>
      </c>
      <c r="C82" s="277"/>
      <c r="D82" s="278"/>
      <c r="E82" s="278"/>
      <c r="F82" s="278"/>
      <c r="G82" s="279">
        <f t="shared" si="7"/>
        <v>0</v>
      </c>
      <c r="H82" s="280"/>
      <c r="I82" s="278">
        <f>'Reporting-Activity Based '!L82</f>
        <v>0</v>
      </c>
      <c r="J82" s="281"/>
      <c r="K82" s="282"/>
      <c r="L82" s="283"/>
    </row>
    <row r="83" spans="2:12" ht="15.75">
      <c r="B83" s="276" t="s">
        <v>172</v>
      </c>
      <c r="C83" s="277"/>
      <c r="D83" s="278"/>
      <c r="E83" s="278"/>
      <c r="F83" s="278"/>
      <c r="G83" s="279">
        <f t="shared" si="7"/>
        <v>0</v>
      </c>
      <c r="H83" s="280"/>
      <c r="I83" s="278">
        <f>'Reporting-Activity Based '!L83</f>
        <v>0</v>
      </c>
      <c r="J83" s="281"/>
      <c r="K83" s="282"/>
      <c r="L83" s="283"/>
    </row>
    <row r="84" spans="2:12" ht="15.75">
      <c r="B84" s="276" t="s">
        <v>173</v>
      </c>
      <c r="C84" s="277"/>
      <c r="D84" s="278"/>
      <c r="E84" s="278"/>
      <c r="F84" s="278"/>
      <c r="G84" s="279">
        <f t="shared" si="7"/>
        <v>0</v>
      </c>
      <c r="H84" s="280"/>
      <c r="I84" s="278">
        <f>'Reporting-Activity Based '!L84</f>
        <v>0</v>
      </c>
      <c r="J84" s="281"/>
      <c r="K84" s="282"/>
      <c r="L84" s="283"/>
    </row>
    <row r="85" spans="2:12" ht="15.75">
      <c r="B85" s="276" t="s">
        <v>174</v>
      </c>
      <c r="C85" s="190"/>
      <c r="D85" s="281"/>
      <c r="E85" s="281"/>
      <c r="F85" s="281"/>
      <c r="G85" s="279">
        <f t="shared" si="7"/>
        <v>0</v>
      </c>
      <c r="H85" s="287"/>
      <c r="I85" s="278">
        <f>'Reporting-Activity Based '!L85</f>
        <v>0</v>
      </c>
      <c r="J85" s="281"/>
      <c r="K85" s="286"/>
      <c r="L85" s="283"/>
    </row>
    <row r="86" spans="2:12" ht="15.75">
      <c r="B86" s="276" t="s">
        <v>175</v>
      </c>
      <c r="C86" s="190"/>
      <c r="D86" s="281"/>
      <c r="E86" s="281"/>
      <c r="F86" s="281"/>
      <c r="G86" s="279">
        <f t="shared" si="7"/>
        <v>0</v>
      </c>
      <c r="H86" s="287"/>
      <c r="I86" s="278">
        <f>'Reporting-Activity Based '!L86</f>
        <v>0</v>
      </c>
      <c r="J86" s="281"/>
      <c r="K86" s="286"/>
      <c r="L86" s="283"/>
    </row>
    <row r="87" spans="2:12" ht="15.75">
      <c r="C87" s="73" t="s">
        <v>43</v>
      </c>
      <c r="D87" s="10">
        <f>SUM(D79:D86)</f>
        <v>0</v>
      </c>
      <c r="E87" s="10">
        <f>SUM(E79:E86)</f>
        <v>0</v>
      </c>
      <c r="F87" s="10">
        <f>SUM(F79:F86)</f>
        <v>0</v>
      </c>
      <c r="G87" s="10">
        <f>SUM(G79:G86)</f>
        <v>0</v>
      </c>
      <c r="H87" s="10">
        <f>(H79*G79)+(H80*G80)+(H81*G81)+(H82*G82)+(H83*G83)+(H84*G84)+(H85*G85)+(H86*G86)</f>
        <v>0</v>
      </c>
      <c r="I87" s="120">
        <f>SUM(I79:I86)</f>
        <v>0</v>
      </c>
      <c r="J87" s="136"/>
      <c r="K87" s="286"/>
      <c r="L87" s="29"/>
    </row>
    <row r="88" spans="2:12" ht="15.75" customHeight="1">
      <c r="B88" s="4"/>
      <c r="C88" s="291"/>
      <c r="D88" s="294"/>
      <c r="E88" s="294"/>
      <c r="F88" s="294"/>
      <c r="G88" s="294"/>
      <c r="H88" s="294"/>
      <c r="I88" s="294"/>
      <c r="J88" s="294"/>
      <c r="K88" s="291"/>
      <c r="L88" s="2"/>
    </row>
    <row r="89" spans="2:12" ht="51" customHeight="1">
      <c r="B89" s="73" t="s">
        <v>176</v>
      </c>
      <c r="C89" s="204" t="s">
        <v>177</v>
      </c>
      <c r="D89" s="205"/>
      <c r="E89" s="205"/>
      <c r="F89" s="205"/>
      <c r="G89" s="205"/>
      <c r="H89" s="205"/>
      <c r="I89" s="205"/>
      <c r="J89" s="205"/>
      <c r="K89" s="206"/>
      <c r="L89" s="9"/>
    </row>
    <row r="90" spans="2:12" ht="51" customHeight="1">
      <c r="B90" s="73" t="s">
        <v>178</v>
      </c>
      <c r="C90" s="288" t="s">
        <v>179</v>
      </c>
      <c r="D90" s="289"/>
      <c r="E90" s="289"/>
      <c r="F90" s="289"/>
      <c r="G90" s="289"/>
      <c r="H90" s="289"/>
      <c r="I90" s="289"/>
      <c r="J90" s="289"/>
      <c r="K90" s="290"/>
      <c r="L90" s="28"/>
    </row>
    <row r="91" spans="2:12" ht="106.5" customHeight="1">
      <c r="B91" s="276" t="s">
        <v>180</v>
      </c>
      <c r="C91" s="277" t="s">
        <v>181</v>
      </c>
      <c r="D91" s="278">
        <v>50000</v>
      </c>
      <c r="E91" s="278"/>
      <c r="F91" s="278"/>
      <c r="G91" s="279">
        <f>SUM(D91:F91)</f>
        <v>50000</v>
      </c>
      <c r="H91" s="280">
        <v>0.5</v>
      </c>
      <c r="I91" s="278">
        <f>'Reporting-Activity Based '!L91</f>
        <v>0</v>
      </c>
      <c r="J91" s="281" t="s">
        <v>182</v>
      </c>
      <c r="K91" s="282" t="s">
        <v>183</v>
      </c>
      <c r="L91" s="283"/>
    </row>
    <row r="92" spans="2:12" ht="153.6" customHeight="1">
      <c r="B92" s="276" t="s">
        <v>184</v>
      </c>
      <c r="C92" s="277" t="s">
        <v>185</v>
      </c>
      <c r="D92" s="278"/>
      <c r="E92" s="278">
        <v>75055.759999999995</v>
      </c>
      <c r="F92" s="278"/>
      <c r="G92" s="279">
        <f t="shared" ref="G92:G98" si="8">SUM(D92:F92)</f>
        <v>75055.759999999995</v>
      </c>
      <c r="H92" s="280">
        <v>0.5</v>
      </c>
      <c r="I92" s="278">
        <f>'Reporting-Activity Based '!L92</f>
        <v>75000</v>
      </c>
      <c r="J92" s="281" t="s">
        <v>186</v>
      </c>
      <c r="K92" s="282" t="s">
        <v>183</v>
      </c>
      <c r="L92" s="283"/>
    </row>
    <row r="93" spans="2:12" ht="110.25">
      <c r="B93" s="276" t="s">
        <v>187</v>
      </c>
      <c r="C93" s="277" t="s">
        <v>188</v>
      </c>
      <c r="D93" s="278"/>
      <c r="E93" s="278"/>
      <c r="F93" s="151">
        <v>11000</v>
      </c>
      <c r="G93" s="279">
        <f t="shared" si="8"/>
        <v>11000</v>
      </c>
      <c r="H93" s="146">
        <v>0.5</v>
      </c>
      <c r="I93" s="278">
        <f>'Reporting-Activity Based '!L93</f>
        <v>0</v>
      </c>
      <c r="J93" s="281" t="s">
        <v>189</v>
      </c>
      <c r="K93" s="282"/>
      <c r="L93" s="283"/>
    </row>
    <row r="94" spans="2:12" ht="141.75">
      <c r="B94" s="276" t="s">
        <v>190</v>
      </c>
      <c r="C94" s="277" t="s">
        <v>191</v>
      </c>
      <c r="D94" s="278"/>
      <c r="E94" s="278"/>
      <c r="F94" s="278">
        <v>17000</v>
      </c>
      <c r="G94" s="279">
        <f t="shared" si="8"/>
        <v>17000</v>
      </c>
      <c r="H94" s="280">
        <v>0.4</v>
      </c>
      <c r="I94" s="278">
        <f>'Reporting-Activity Based '!L94</f>
        <v>0</v>
      </c>
      <c r="J94" s="281" t="s">
        <v>192</v>
      </c>
      <c r="K94" s="282"/>
      <c r="L94" s="283"/>
    </row>
    <row r="95" spans="2:12" ht="15.75">
      <c r="B95" s="276" t="s">
        <v>193</v>
      </c>
      <c r="C95" s="277"/>
      <c r="D95" s="278"/>
      <c r="E95" s="278"/>
      <c r="F95" s="278"/>
      <c r="G95" s="279">
        <f t="shared" si="8"/>
        <v>0</v>
      </c>
      <c r="H95" s="280"/>
      <c r="I95" s="278">
        <f>'Reporting-Activity Based '!L95</f>
        <v>0</v>
      </c>
      <c r="J95" s="281"/>
      <c r="K95" s="282"/>
      <c r="L95" s="283"/>
    </row>
    <row r="96" spans="2:12" ht="15.75">
      <c r="B96" s="276" t="s">
        <v>194</v>
      </c>
      <c r="C96" s="277"/>
      <c r="D96" s="278"/>
      <c r="E96" s="278"/>
      <c r="F96" s="278"/>
      <c r="G96" s="279">
        <f t="shared" si="8"/>
        <v>0</v>
      </c>
      <c r="H96" s="280"/>
      <c r="I96" s="278">
        <f>'Reporting-Activity Based '!L96</f>
        <v>0</v>
      </c>
      <c r="J96" s="281"/>
      <c r="K96" s="282"/>
      <c r="L96" s="283"/>
    </row>
    <row r="97" spans="2:12" ht="15.75">
      <c r="B97" s="276" t="s">
        <v>195</v>
      </c>
      <c r="C97" s="190"/>
      <c r="D97" s="281"/>
      <c r="E97" s="281"/>
      <c r="F97" s="281"/>
      <c r="G97" s="279">
        <f t="shared" si="8"/>
        <v>0</v>
      </c>
      <c r="H97" s="287"/>
      <c r="I97" s="278">
        <f>'Reporting-Activity Based '!L97</f>
        <v>0</v>
      </c>
      <c r="J97" s="281"/>
      <c r="K97" s="286"/>
      <c r="L97" s="283"/>
    </row>
    <row r="98" spans="2:12" ht="15.75">
      <c r="B98" s="276" t="s">
        <v>196</v>
      </c>
      <c r="C98" s="190"/>
      <c r="D98" s="281"/>
      <c r="E98" s="281"/>
      <c r="F98" s="281"/>
      <c r="G98" s="279">
        <f t="shared" si="8"/>
        <v>0</v>
      </c>
      <c r="H98" s="287"/>
      <c r="I98" s="278">
        <f>'Reporting-Activity Based '!L98</f>
        <v>0</v>
      </c>
      <c r="J98" s="281"/>
      <c r="K98" s="286"/>
      <c r="L98" s="283"/>
    </row>
    <row r="99" spans="2:12" ht="15.75">
      <c r="C99" s="73" t="s">
        <v>43</v>
      </c>
      <c r="D99" s="10">
        <f>SUM(D91:D98)</f>
        <v>50000</v>
      </c>
      <c r="E99" s="10">
        <f>SUM(E91:E98)</f>
        <v>75055.759999999995</v>
      </c>
      <c r="F99" s="10">
        <f>SUM(F91:F98)</f>
        <v>28000</v>
      </c>
      <c r="G99" s="13">
        <f>SUM(G91:G98)</f>
        <v>153055.76</v>
      </c>
      <c r="H99" s="10">
        <f>(H91*G91)+(H92*G92)+(H93*G93)+(H94*G94)+(H95*G95)+(H96*G96)+(H97*G97)+(H98*G98)</f>
        <v>74827.88</v>
      </c>
      <c r="I99" s="120">
        <f>SUM(I91:I98)</f>
        <v>75000</v>
      </c>
      <c r="J99" s="136"/>
      <c r="K99" s="286"/>
      <c r="L99" s="29"/>
    </row>
    <row r="100" spans="2:12" ht="51" customHeight="1">
      <c r="B100" s="73" t="s">
        <v>197</v>
      </c>
      <c r="C100" s="288" t="s">
        <v>198</v>
      </c>
      <c r="D100" s="289"/>
      <c r="E100" s="289"/>
      <c r="F100" s="289"/>
      <c r="G100" s="289"/>
      <c r="H100" s="289"/>
      <c r="I100" s="289"/>
      <c r="J100" s="289"/>
      <c r="K100" s="290"/>
      <c r="L100" s="28"/>
    </row>
    <row r="101" spans="2:12" ht="81" customHeight="1">
      <c r="B101" s="276" t="s">
        <v>199</v>
      </c>
      <c r="C101" s="277" t="s">
        <v>200</v>
      </c>
      <c r="D101" s="278">
        <v>60000</v>
      </c>
      <c r="E101" s="278"/>
      <c r="F101" s="278"/>
      <c r="G101" s="279">
        <f>SUM(D101:F101)</f>
        <v>60000</v>
      </c>
      <c r="H101" s="280">
        <v>0.6</v>
      </c>
      <c r="I101" s="278">
        <f>'Reporting-Activity Based '!L101</f>
        <v>25000</v>
      </c>
      <c r="J101" s="153" t="s">
        <v>201</v>
      </c>
      <c r="K101" s="282" t="s">
        <v>202</v>
      </c>
      <c r="L101" s="283"/>
    </row>
    <row r="102" spans="2:12" ht="80.099999999999994" customHeight="1">
      <c r="B102" s="276" t="s">
        <v>203</v>
      </c>
      <c r="C102" s="277" t="s">
        <v>204</v>
      </c>
      <c r="D102" s="278">
        <v>60000</v>
      </c>
      <c r="E102" s="278">
        <v>30000</v>
      </c>
      <c r="F102" s="278"/>
      <c r="G102" s="279">
        <f t="shared" ref="G102:G108" si="9">SUM(D102:F102)</f>
        <v>90000</v>
      </c>
      <c r="H102" s="146">
        <v>0.6</v>
      </c>
      <c r="I102" s="278">
        <f>'Reporting-Activity Based '!L102</f>
        <v>50000</v>
      </c>
      <c r="J102" s="281"/>
      <c r="K102" s="282"/>
      <c r="L102" s="283"/>
    </row>
    <row r="103" spans="2:12" ht="94.5">
      <c r="B103" s="276" t="s">
        <v>205</v>
      </c>
      <c r="C103" s="277" t="s">
        <v>206</v>
      </c>
      <c r="D103" s="278">
        <v>60000</v>
      </c>
      <c r="E103" s="278" t="s">
        <v>35</v>
      </c>
      <c r="F103" s="278"/>
      <c r="G103" s="279">
        <f t="shared" si="9"/>
        <v>60000</v>
      </c>
      <c r="H103" s="280">
        <v>0.6</v>
      </c>
      <c r="I103" s="278">
        <f>'Reporting-Activity Based '!L103</f>
        <v>0</v>
      </c>
      <c r="J103" s="281" t="s">
        <v>207</v>
      </c>
      <c r="K103" s="282" t="s">
        <v>208</v>
      </c>
      <c r="L103" s="283"/>
    </row>
    <row r="104" spans="2:12" ht="62.1" customHeight="1">
      <c r="B104" s="276" t="s">
        <v>209</v>
      </c>
      <c r="C104" s="277" t="s">
        <v>210</v>
      </c>
      <c r="D104" s="278">
        <v>30000</v>
      </c>
      <c r="E104" s="278" t="s">
        <v>35</v>
      </c>
      <c r="F104" s="278"/>
      <c r="G104" s="279">
        <f t="shared" si="9"/>
        <v>30000</v>
      </c>
      <c r="H104" s="280">
        <v>0.45</v>
      </c>
      <c r="I104" s="278">
        <f>'Reporting-Activity Based '!L104</f>
        <v>0</v>
      </c>
      <c r="J104" s="281" t="s">
        <v>211</v>
      </c>
      <c r="K104" s="154"/>
      <c r="L104" s="283"/>
    </row>
    <row r="105" spans="2:12" ht="141.75">
      <c r="B105" s="276" t="s">
        <v>212</v>
      </c>
      <c r="C105" s="277" t="s">
        <v>213</v>
      </c>
      <c r="D105" s="278"/>
      <c r="E105" s="278">
        <v>30440</v>
      </c>
      <c r="F105" s="278"/>
      <c r="G105" s="279">
        <f t="shared" si="9"/>
        <v>30440</v>
      </c>
      <c r="H105" s="280">
        <v>0.45</v>
      </c>
      <c r="I105" s="278">
        <f>'Reporting-Activity Based '!L105</f>
        <v>0</v>
      </c>
      <c r="J105" s="281" t="s">
        <v>201</v>
      </c>
      <c r="K105" s="155"/>
      <c r="L105" s="283"/>
    </row>
    <row r="106" spans="2:12" ht="110.25">
      <c r="B106" s="276" t="s">
        <v>214</v>
      </c>
      <c r="C106" s="277" t="s">
        <v>215</v>
      </c>
      <c r="D106" s="278"/>
      <c r="E106" s="278"/>
      <c r="F106" s="151">
        <v>17000</v>
      </c>
      <c r="G106" s="279">
        <f t="shared" si="9"/>
        <v>17000</v>
      </c>
      <c r="H106" s="280">
        <v>0.45</v>
      </c>
      <c r="I106" s="278">
        <f>'Reporting-Activity Based '!L106</f>
        <v>0</v>
      </c>
      <c r="J106" s="281" t="s">
        <v>207</v>
      </c>
      <c r="K106" s="282"/>
      <c r="L106" s="283"/>
    </row>
    <row r="107" spans="2:12" ht="15.75">
      <c r="B107" s="276" t="s">
        <v>216</v>
      </c>
      <c r="C107" s="190"/>
      <c r="D107" s="281"/>
      <c r="E107" s="281"/>
      <c r="F107" s="281"/>
      <c r="G107" s="279">
        <f t="shared" si="9"/>
        <v>0</v>
      </c>
      <c r="H107" s="287">
        <v>0</v>
      </c>
      <c r="I107" s="278">
        <f>'Reporting-Activity Based '!L107</f>
        <v>0</v>
      </c>
      <c r="J107" s="281"/>
      <c r="K107" s="286"/>
      <c r="L107" s="283"/>
    </row>
    <row r="108" spans="2:12" ht="15.75">
      <c r="B108" s="276" t="s">
        <v>217</v>
      </c>
      <c r="C108" s="190"/>
      <c r="D108" s="281"/>
      <c r="E108" s="281"/>
      <c r="F108" s="281"/>
      <c r="G108" s="279">
        <f t="shared" si="9"/>
        <v>0</v>
      </c>
      <c r="H108" s="287"/>
      <c r="I108" s="278">
        <f>'Reporting-Activity Based '!L108</f>
        <v>0</v>
      </c>
      <c r="J108" s="281"/>
      <c r="K108" s="286"/>
      <c r="L108" s="283"/>
    </row>
    <row r="109" spans="2:12" ht="15.75">
      <c r="C109" s="73" t="s">
        <v>43</v>
      </c>
      <c r="D109" s="13">
        <f>SUM(D101:D108)</f>
        <v>210000</v>
      </c>
      <c r="E109" s="13">
        <f>SUM(E101:E108)</f>
        <v>60440</v>
      </c>
      <c r="F109" s="13">
        <f>SUM(F101:F108)</f>
        <v>17000</v>
      </c>
      <c r="G109" s="13">
        <f>SUM(G101:G108)</f>
        <v>287440</v>
      </c>
      <c r="H109" s="10">
        <f>(H101*G101)+(H102*G102)+(H103*G103)+(H104*G104)+(H105*G105)+(H106*G106)+(H107*G107)+(H108*G108)</f>
        <v>160848</v>
      </c>
      <c r="I109" s="120">
        <f>SUM(I101:I108)</f>
        <v>75000</v>
      </c>
      <c r="J109" s="136"/>
      <c r="K109" s="286"/>
      <c r="L109" s="29"/>
    </row>
    <row r="110" spans="2:12" ht="51" customHeight="1">
      <c r="B110" s="73" t="s">
        <v>218</v>
      </c>
      <c r="C110" s="288"/>
      <c r="D110" s="289"/>
      <c r="E110" s="289"/>
      <c r="F110" s="289"/>
      <c r="G110" s="289"/>
      <c r="H110" s="289"/>
      <c r="I110" s="289"/>
      <c r="J110" s="289"/>
      <c r="K110" s="290"/>
      <c r="L110" s="28"/>
    </row>
    <row r="111" spans="2:12" ht="15.75">
      <c r="B111" s="276" t="s">
        <v>219</v>
      </c>
      <c r="C111" s="277" t="s">
        <v>35</v>
      </c>
      <c r="D111" s="278" t="s">
        <v>35</v>
      </c>
      <c r="E111" s="278"/>
      <c r="F111" s="278" t="s">
        <v>35</v>
      </c>
      <c r="G111" s="279">
        <f>SUM(D111:F111)</f>
        <v>0</v>
      </c>
      <c r="H111" s="280">
        <v>0</v>
      </c>
      <c r="I111" s="278">
        <f>'Reporting-Activity Based '!L111</f>
        <v>0</v>
      </c>
      <c r="J111" s="153" t="s">
        <v>35</v>
      </c>
      <c r="K111" s="282"/>
      <c r="L111" s="283"/>
    </row>
    <row r="112" spans="2:12" ht="15.75">
      <c r="B112" s="276" t="s">
        <v>220</v>
      </c>
      <c r="C112" s="277" t="s">
        <v>35</v>
      </c>
      <c r="D112" s="278" t="s">
        <v>35</v>
      </c>
      <c r="E112" s="278" t="s">
        <v>35</v>
      </c>
      <c r="F112" s="278"/>
      <c r="G112" s="279">
        <f t="shared" ref="G112:G118" si="10">SUM(D112:F112)</f>
        <v>0</v>
      </c>
      <c r="H112" s="280">
        <v>0</v>
      </c>
      <c r="I112" s="278">
        <f>'Reporting-Activity Based '!L112</f>
        <v>0</v>
      </c>
      <c r="J112" s="281"/>
      <c r="K112" s="282" t="s">
        <v>202</v>
      </c>
      <c r="L112" s="283"/>
    </row>
    <row r="113" spans="2:12" ht="15.75">
      <c r="B113" s="276" t="s">
        <v>221</v>
      </c>
      <c r="C113" s="277" t="s">
        <v>35</v>
      </c>
      <c r="D113" s="278" t="s">
        <v>35</v>
      </c>
      <c r="E113" s="278" t="s">
        <v>35</v>
      </c>
      <c r="F113" s="278"/>
      <c r="G113" s="279">
        <f t="shared" si="10"/>
        <v>0</v>
      </c>
      <c r="H113" s="280">
        <v>0</v>
      </c>
      <c r="I113" s="278">
        <f>'Reporting-Activity Based '!L113</f>
        <v>0</v>
      </c>
      <c r="J113" s="281" t="s">
        <v>35</v>
      </c>
      <c r="K113" s="282"/>
      <c r="L113" s="283"/>
    </row>
    <row r="114" spans="2:12" ht="15.75">
      <c r="B114" s="276" t="s">
        <v>222</v>
      </c>
      <c r="C114" s="277" t="s">
        <v>35</v>
      </c>
      <c r="D114" s="278" t="s">
        <v>35</v>
      </c>
      <c r="E114" s="278" t="s">
        <v>35</v>
      </c>
      <c r="F114" s="278"/>
      <c r="G114" s="279">
        <f t="shared" si="10"/>
        <v>0</v>
      </c>
      <c r="H114" s="280">
        <v>0</v>
      </c>
      <c r="I114" s="278">
        <f>'Reporting-Activity Based '!L114</f>
        <v>0</v>
      </c>
      <c r="J114" s="281" t="s">
        <v>35</v>
      </c>
      <c r="K114" s="282" t="s">
        <v>208</v>
      </c>
      <c r="L114" s="283"/>
    </row>
    <row r="115" spans="2:12" ht="110.25" customHeight="1">
      <c r="B115" s="276" t="s">
        <v>223</v>
      </c>
      <c r="C115" s="277" t="s">
        <v>35</v>
      </c>
      <c r="D115" s="278"/>
      <c r="E115" s="278" t="s">
        <v>35</v>
      </c>
      <c r="F115" s="278"/>
      <c r="G115" s="279">
        <f t="shared" si="10"/>
        <v>0</v>
      </c>
      <c r="H115" s="280">
        <v>0</v>
      </c>
      <c r="I115" s="278">
        <f>'Reporting-Activity Based '!L115</f>
        <v>0</v>
      </c>
      <c r="J115" s="281" t="s">
        <v>35</v>
      </c>
      <c r="K115" s="282"/>
      <c r="L115" s="283"/>
    </row>
    <row r="116" spans="2:12" ht="15.75">
      <c r="B116" s="276" t="s">
        <v>224</v>
      </c>
      <c r="C116" s="277" t="s">
        <v>35</v>
      </c>
      <c r="D116" s="278"/>
      <c r="E116" s="278" t="s">
        <v>35</v>
      </c>
      <c r="F116" s="151" t="s">
        <v>35</v>
      </c>
      <c r="G116" s="279">
        <f t="shared" si="10"/>
        <v>0</v>
      </c>
      <c r="H116" s="146">
        <v>0</v>
      </c>
      <c r="I116" s="278">
        <f>'Reporting-Activity Based '!L116</f>
        <v>0</v>
      </c>
      <c r="J116" s="281" t="s">
        <v>35</v>
      </c>
      <c r="K116" s="282"/>
      <c r="L116" s="283"/>
    </row>
    <row r="117" spans="2:12" ht="15.75">
      <c r="B117" s="276" t="s">
        <v>225</v>
      </c>
      <c r="C117" s="190"/>
      <c r="D117" s="281"/>
      <c r="E117" s="281"/>
      <c r="F117" s="281"/>
      <c r="G117" s="279">
        <f t="shared" si="10"/>
        <v>0</v>
      </c>
      <c r="H117" s="287">
        <v>0</v>
      </c>
      <c r="I117" s="278">
        <f>'Reporting-Activity Based '!L117</f>
        <v>0</v>
      </c>
      <c r="J117" s="281"/>
      <c r="K117" s="286"/>
      <c r="L117" s="283"/>
    </row>
    <row r="118" spans="2:12" ht="15.75">
      <c r="B118" s="276" t="s">
        <v>226</v>
      </c>
      <c r="C118" s="190"/>
      <c r="D118" s="281"/>
      <c r="E118" s="281"/>
      <c r="F118" s="281"/>
      <c r="G118" s="279">
        <f t="shared" si="10"/>
        <v>0</v>
      </c>
      <c r="H118" s="287"/>
      <c r="I118" s="278">
        <f>'Reporting-Activity Based '!L118</f>
        <v>0</v>
      </c>
      <c r="J118" s="281"/>
      <c r="K118" s="286"/>
      <c r="L118" s="283"/>
    </row>
    <row r="119" spans="2:12" ht="15.75">
      <c r="C119" s="73" t="s">
        <v>43</v>
      </c>
      <c r="D119" s="13">
        <f>SUM(D111:D118)</f>
        <v>0</v>
      </c>
      <c r="E119" s="13">
        <f>SUM(E111:E118)</f>
        <v>0</v>
      </c>
      <c r="F119" s="13">
        <f>SUM(F111:F118)</f>
        <v>0</v>
      </c>
      <c r="G119" s="13">
        <f>SUM(G111:G118)</f>
        <v>0</v>
      </c>
      <c r="H119" s="10">
        <f>(H111*G111)+(H112*G112)+(H113*G113)+(H114*G114)+(H115*G115)+(H116*G116)+(H117*G117)+(H118*G118)</f>
        <v>0</v>
      </c>
      <c r="I119" s="120">
        <f>SUM(I111:I118)</f>
        <v>0</v>
      </c>
      <c r="J119" s="136"/>
      <c r="K119" s="286"/>
      <c r="L119" s="29"/>
    </row>
    <row r="120" spans="2:12" ht="51" customHeight="1">
      <c r="B120" s="73" t="s">
        <v>227</v>
      </c>
      <c r="C120" s="288"/>
      <c r="D120" s="289"/>
      <c r="E120" s="289"/>
      <c r="F120" s="289"/>
      <c r="G120" s="289"/>
      <c r="H120" s="289"/>
      <c r="I120" s="289"/>
      <c r="J120" s="289"/>
      <c r="K120" s="290"/>
      <c r="L120" s="28"/>
    </row>
    <row r="121" spans="2:12" ht="15.75">
      <c r="B121" s="276" t="s">
        <v>228</v>
      </c>
      <c r="C121" s="277"/>
      <c r="D121" s="278"/>
      <c r="E121" s="278"/>
      <c r="F121" s="278"/>
      <c r="G121" s="279">
        <f>SUM(D121:F121)</f>
        <v>0</v>
      </c>
      <c r="H121" s="280"/>
      <c r="I121" s="278">
        <f>'Reporting-Activity Based '!L121</f>
        <v>0</v>
      </c>
      <c r="J121" s="281"/>
      <c r="K121" s="282"/>
      <c r="L121" s="283"/>
    </row>
    <row r="122" spans="2:12" ht="15.75">
      <c r="B122" s="276" t="s">
        <v>229</v>
      </c>
      <c r="C122" s="277"/>
      <c r="D122" s="278"/>
      <c r="E122" s="278"/>
      <c r="F122" s="278"/>
      <c r="G122" s="279">
        <f t="shared" ref="G122:G128" si="11">SUM(D122:F122)</f>
        <v>0</v>
      </c>
      <c r="H122" s="280"/>
      <c r="I122" s="278">
        <f>'Reporting-Activity Based '!L122</f>
        <v>0</v>
      </c>
      <c r="J122" s="281"/>
      <c r="K122" s="282"/>
      <c r="L122" s="283"/>
    </row>
    <row r="123" spans="2:12" ht="15.75">
      <c r="B123" s="276" t="s">
        <v>230</v>
      </c>
      <c r="C123" s="277"/>
      <c r="D123" s="278"/>
      <c r="E123" s="278"/>
      <c r="F123" s="278"/>
      <c r="G123" s="279">
        <f t="shared" si="11"/>
        <v>0</v>
      </c>
      <c r="H123" s="280"/>
      <c r="I123" s="278">
        <f>'Reporting-Activity Based '!L123</f>
        <v>0</v>
      </c>
      <c r="J123" s="281"/>
      <c r="K123" s="282"/>
      <c r="L123" s="283"/>
    </row>
    <row r="124" spans="2:12" ht="15.75">
      <c r="B124" s="276" t="s">
        <v>231</v>
      </c>
      <c r="C124" s="277"/>
      <c r="D124" s="278"/>
      <c r="E124" s="278"/>
      <c r="F124" s="278"/>
      <c r="G124" s="279">
        <f t="shared" si="11"/>
        <v>0</v>
      </c>
      <c r="H124" s="280"/>
      <c r="I124" s="278">
        <f>'Reporting-Activity Based '!L124</f>
        <v>0</v>
      </c>
      <c r="J124" s="281"/>
      <c r="K124" s="282"/>
      <c r="L124" s="283"/>
    </row>
    <row r="125" spans="2:12" ht="15.75">
      <c r="B125" s="276" t="s">
        <v>232</v>
      </c>
      <c r="C125" s="277"/>
      <c r="D125" s="278"/>
      <c r="E125" s="278"/>
      <c r="F125" s="278"/>
      <c r="G125" s="279">
        <f t="shared" si="11"/>
        <v>0</v>
      </c>
      <c r="H125" s="280"/>
      <c r="I125" s="278">
        <f>'Reporting-Activity Based '!L125</f>
        <v>0</v>
      </c>
      <c r="J125" s="281"/>
      <c r="K125" s="282"/>
      <c r="L125" s="283"/>
    </row>
    <row r="126" spans="2:12" ht="15.75">
      <c r="B126" s="276" t="s">
        <v>233</v>
      </c>
      <c r="C126" s="277"/>
      <c r="D126" s="278"/>
      <c r="E126" s="278"/>
      <c r="F126" s="278"/>
      <c r="G126" s="279">
        <f t="shared" si="11"/>
        <v>0</v>
      </c>
      <c r="H126" s="280"/>
      <c r="I126" s="278">
        <f>'Reporting-Activity Based '!L126</f>
        <v>0</v>
      </c>
      <c r="J126" s="281"/>
      <c r="K126" s="282"/>
      <c r="L126" s="283"/>
    </row>
    <row r="127" spans="2:12" ht="15.75">
      <c r="B127" s="276" t="s">
        <v>234</v>
      </c>
      <c r="C127" s="190"/>
      <c r="D127" s="281"/>
      <c r="E127" s="281"/>
      <c r="F127" s="281"/>
      <c r="G127" s="279">
        <f t="shared" si="11"/>
        <v>0</v>
      </c>
      <c r="H127" s="287"/>
      <c r="I127" s="278">
        <f>'Reporting-Activity Based '!L127</f>
        <v>0</v>
      </c>
      <c r="J127" s="281"/>
      <c r="K127" s="286"/>
      <c r="L127" s="283"/>
    </row>
    <row r="128" spans="2:12" ht="15.75">
      <c r="B128" s="276" t="s">
        <v>235</v>
      </c>
      <c r="C128" s="190"/>
      <c r="D128" s="281"/>
      <c r="E128" s="281"/>
      <c r="F128" s="281"/>
      <c r="G128" s="279">
        <f t="shared" si="11"/>
        <v>0</v>
      </c>
      <c r="H128" s="287"/>
      <c r="I128" s="278">
        <f>'Reporting-Activity Based '!L128</f>
        <v>0</v>
      </c>
      <c r="J128" s="281"/>
      <c r="K128" s="286"/>
      <c r="L128" s="283"/>
    </row>
    <row r="129" spans="2:12" ht="15.75">
      <c r="C129" s="73" t="s">
        <v>43</v>
      </c>
      <c r="D129" s="10">
        <f>SUM(D121:D128)</f>
        <v>0</v>
      </c>
      <c r="E129" s="10">
        <f>SUM(E121:E128)</f>
        <v>0</v>
      </c>
      <c r="F129" s="10">
        <f>SUM(F121:F128)</f>
        <v>0</v>
      </c>
      <c r="G129" s="10">
        <f>SUM(G121:G128)</f>
        <v>0</v>
      </c>
      <c r="H129" s="10">
        <f>(H121*G121)+(H122*G122)+(H123*G123)+(H124*G124)+(H125*G125)+(H126*G126)+(H127*G127)+(H128*G128)</f>
        <v>0</v>
      </c>
      <c r="I129" s="120">
        <f>SUM(I121:I128)</f>
        <v>0</v>
      </c>
      <c r="J129" s="136"/>
      <c r="K129" s="286"/>
      <c r="L129" s="29"/>
    </row>
    <row r="130" spans="2:12" ht="15.75" hidden="1" customHeight="1">
      <c r="B130" s="4"/>
      <c r="C130" s="291"/>
      <c r="D130" s="294"/>
      <c r="E130" s="294"/>
      <c r="F130" s="294"/>
      <c r="G130" s="294"/>
      <c r="H130" s="294"/>
      <c r="I130" s="294"/>
      <c r="J130" s="294"/>
      <c r="K130" s="295"/>
      <c r="L130" s="2"/>
    </row>
    <row r="131" spans="2:12" ht="51" hidden="1" customHeight="1">
      <c r="B131" s="73" t="s">
        <v>236</v>
      </c>
      <c r="C131" s="204"/>
      <c r="D131" s="205"/>
      <c r="E131" s="205"/>
      <c r="F131" s="205"/>
      <c r="G131" s="205"/>
      <c r="H131" s="205"/>
      <c r="I131" s="205"/>
      <c r="J131" s="205"/>
      <c r="K131" s="206"/>
      <c r="L131" s="9"/>
    </row>
    <row r="132" spans="2:12" ht="51" hidden="1" customHeight="1">
      <c r="B132" s="73" t="s">
        <v>237</v>
      </c>
      <c r="C132" s="288"/>
      <c r="D132" s="289"/>
      <c r="E132" s="289"/>
      <c r="F132" s="289"/>
      <c r="G132" s="289"/>
      <c r="H132" s="289"/>
      <c r="I132" s="289"/>
      <c r="J132" s="289"/>
      <c r="K132" s="290"/>
      <c r="L132" s="28"/>
    </row>
    <row r="133" spans="2:12" ht="15.75" hidden="1">
      <c r="B133" s="276" t="s">
        <v>238</v>
      </c>
      <c r="C133" s="277"/>
      <c r="D133" s="278"/>
      <c r="E133" s="278"/>
      <c r="F133" s="278"/>
      <c r="G133" s="279">
        <f>SUM(D133:F133)</f>
        <v>0</v>
      </c>
      <c r="H133" s="280"/>
      <c r="I133" s="278"/>
      <c r="J133" s="281"/>
      <c r="K133" s="282"/>
      <c r="L133" s="283"/>
    </row>
    <row r="134" spans="2:12" ht="15.75" hidden="1">
      <c r="B134" s="276" t="s">
        <v>239</v>
      </c>
      <c r="C134" s="277"/>
      <c r="D134" s="278"/>
      <c r="E134" s="278"/>
      <c r="F134" s="278"/>
      <c r="G134" s="279">
        <f t="shared" ref="G134:G140" si="12">SUM(D134:F134)</f>
        <v>0</v>
      </c>
      <c r="H134" s="280"/>
      <c r="I134" s="278"/>
      <c r="J134" s="281"/>
      <c r="K134" s="282"/>
      <c r="L134" s="283"/>
    </row>
    <row r="135" spans="2:12" ht="15.75" hidden="1">
      <c r="B135" s="276" t="s">
        <v>240</v>
      </c>
      <c r="C135" s="277"/>
      <c r="D135" s="278"/>
      <c r="E135" s="278"/>
      <c r="F135" s="278"/>
      <c r="G135" s="279">
        <f t="shared" si="12"/>
        <v>0</v>
      </c>
      <c r="H135" s="280"/>
      <c r="I135" s="278"/>
      <c r="J135" s="281"/>
      <c r="K135" s="282"/>
      <c r="L135" s="283"/>
    </row>
    <row r="136" spans="2:12" ht="15.75" hidden="1">
      <c r="B136" s="276" t="s">
        <v>241</v>
      </c>
      <c r="C136" s="277"/>
      <c r="D136" s="278"/>
      <c r="E136" s="278"/>
      <c r="F136" s="278"/>
      <c r="G136" s="279">
        <f t="shared" si="12"/>
        <v>0</v>
      </c>
      <c r="H136" s="280"/>
      <c r="I136" s="278"/>
      <c r="J136" s="281"/>
      <c r="K136" s="282"/>
      <c r="L136" s="283"/>
    </row>
    <row r="137" spans="2:12" ht="15.75" hidden="1">
      <c r="B137" s="276" t="s">
        <v>242</v>
      </c>
      <c r="C137" s="277"/>
      <c r="D137" s="278"/>
      <c r="E137" s="278"/>
      <c r="F137" s="278"/>
      <c r="G137" s="279">
        <f t="shared" si="12"/>
        <v>0</v>
      </c>
      <c r="H137" s="280"/>
      <c r="I137" s="278"/>
      <c r="J137" s="281"/>
      <c r="K137" s="282"/>
      <c r="L137" s="283"/>
    </row>
    <row r="138" spans="2:12" ht="15.75" hidden="1">
      <c r="B138" s="276" t="s">
        <v>243</v>
      </c>
      <c r="C138" s="277"/>
      <c r="D138" s="278"/>
      <c r="E138" s="278"/>
      <c r="F138" s="278"/>
      <c r="G138" s="279">
        <f t="shared" si="12"/>
        <v>0</v>
      </c>
      <c r="H138" s="280"/>
      <c r="I138" s="278"/>
      <c r="J138" s="281"/>
      <c r="K138" s="282"/>
      <c r="L138" s="283"/>
    </row>
    <row r="139" spans="2:12" ht="15.75" hidden="1">
      <c r="B139" s="276" t="s">
        <v>244</v>
      </c>
      <c r="C139" s="190"/>
      <c r="D139" s="281"/>
      <c r="E139" s="281"/>
      <c r="F139" s="281"/>
      <c r="G139" s="279">
        <f t="shared" si="12"/>
        <v>0</v>
      </c>
      <c r="H139" s="287"/>
      <c r="I139" s="281"/>
      <c r="J139" s="281"/>
      <c r="K139" s="286"/>
      <c r="L139" s="283"/>
    </row>
    <row r="140" spans="2:12" ht="15.75" hidden="1">
      <c r="B140" s="276" t="s">
        <v>245</v>
      </c>
      <c r="C140" s="190"/>
      <c r="D140" s="281"/>
      <c r="E140" s="281"/>
      <c r="F140" s="281"/>
      <c r="G140" s="279">
        <f t="shared" si="12"/>
        <v>0</v>
      </c>
      <c r="H140" s="287"/>
      <c r="I140" s="281"/>
      <c r="J140" s="281"/>
      <c r="K140" s="286"/>
      <c r="L140" s="283"/>
    </row>
    <row r="141" spans="2:12" ht="15.75" hidden="1">
      <c r="C141" s="73" t="s">
        <v>43</v>
      </c>
      <c r="D141" s="10">
        <f>SUM(D133:D140)</f>
        <v>0</v>
      </c>
      <c r="E141" s="10">
        <f>SUM(E133:E140)</f>
        <v>0</v>
      </c>
      <c r="F141" s="10">
        <f>SUM(F133:F140)</f>
        <v>0</v>
      </c>
      <c r="G141" s="13">
        <f>SUM(G133:G140)</f>
        <v>0</v>
      </c>
      <c r="H141" s="10">
        <f>(H133*G133)+(H134*G134)+(H135*G135)+(H136*G136)+(H137*G137)+(H138*G138)+(H139*G139)+(H140*G140)</f>
        <v>0</v>
      </c>
      <c r="I141" s="120">
        <f>SUM(I133:I140)</f>
        <v>0</v>
      </c>
      <c r="J141" s="136"/>
      <c r="K141" s="286"/>
      <c r="L141" s="29"/>
    </row>
    <row r="142" spans="2:12" ht="51" hidden="1" customHeight="1">
      <c r="B142" s="73" t="s">
        <v>246</v>
      </c>
      <c r="C142" s="288"/>
      <c r="D142" s="289"/>
      <c r="E142" s="289"/>
      <c r="F142" s="289"/>
      <c r="G142" s="289"/>
      <c r="H142" s="289"/>
      <c r="I142" s="289"/>
      <c r="J142" s="289"/>
      <c r="K142" s="290"/>
      <c r="L142" s="28"/>
    </row>
    <row r="143" spans="2:12" ht="15.75" hidden="1">
      <c r="B143" s="276" t="s">
        <v>247</v>
      </c>
      <c r="C143" s="277"/>
      <c r="D143" s="278"/>
      <c r="E143" s="278"/>
      <c r="F143" s="278"/>
      <c r="G143" s="279">
        <f>SUM(D143:F143)</f>
        <v>0</v>
      </c>
      <c r="H143" s="280"/>
      <c r="I143" s="278"/>
      <c r="J143" s="281"/>
      <c r="K143" s="282"/>
      <c r="L143" s="283"/>
    </row>
    <row r="144" spans="2:12" ht="15.75" hidden="1">
      <c r="B144" s="276" t="s">
        <v>248</v>
      </c>
      <c r="C144" s="277"/>
      <c r="D144" s="278"/>
      <c r="E144" s="278"/>
      <c r="F144" s="278"/>
      <c r="G144" s="279">
        <f t="shared" ref="G144:G150" si="13">SUM(D144:F144)</f>
        <v>0</v>
      </c>
      <c r="H144" s="280"/>
      <c r="I144" s="278"/>
      <c r="J144" s="281"/>
      <c r="K144" s="282"/>
      <c r="L144" s="283"/>
    </row>
    <row r="145" spans="2:12" ht="15.75" hidden="1">
      <c r="B145" s="276" t="s">
        <v>249</v>
      </c>
      <c r="C145" s="277"/>
      <c r="D145" s="278"/>
      <c r="E145" s="278"/>
      <c r="F145" s="278"/>
      <c r="G145" s="279">
        <f t="shared" si="13"/>
        <v>0</v>
      </c>
      <c r="H145" s="280"/>
      <c r="I145" s="278"/>
      <c r="J145" s="281"/>
      <c r="K145" s="282"/>
      <c r="L145" s="283"/>
    </row>
    <row r="146" spans="2:12" ht="15.75" hidden="1">
      <c r="B146" s="276" t="s">
        <v>250</v>
      </c>
      <c r="C146" s="277"/>
      <c r="D146" s="278"/>
      <c r="E146" s="278"/>
      <c r="F146" s="278"/>
      <c r="G146" s="279">
        <f t="shared" si="13"/>
        <v>0</v>
      </c>
      <c r="H146" s="280"/>
      <c r="I146" s="278"/>
      <c r="J146" s="281"/>
      <c r="K146" s="282"/>
      <c r="L146" s="283"/>
    </row>
    <row r="147" spans="2:12" ht="15.75" hidden="1">
      <c r="B147" s="276" t="s">
        <v>251</v>
      </c>
      <c r="C147" s="277"/>
      <c r="D147" s="278"/>
      <c r="E147" s="278"/>
      <c r="F147" s="278"/>
      <c r="G147" s="279">
        <f t="shared" si="13"/>
        <v>0</v>
      </c>
      <c r="H147" s="280"/>
      <c r="I147" s="278"/>
      <c r="J147" s="281"/>
      <c r="K147" s="282"/>
      <c r="L147" s="283"/>
    </row>
    <row r="148" spans="2:12" ht="15.75" hidden="1">
      <c r="B148" s="276" t="s">
        <v>252</v>
      </c>
      <c r="C148" s="277"/>
      <c r="D148" s="278"/>
      <c r="E148" s="278"/>
      <c r="F148" s="278"/>
      <c r="G148" s="279">
        <f t="shared" si="13"/>
        <v>0</v>
      </c>
      <c r="H148" s="280"/>
      <c r="I148" s="278"/>
      <c r="J148" s="281"/>
      <c r="K148" s="282"/>
      <c r="L148" s="283"/>
    </row>
    <row r="149" spans="2:12" ht="15.75" hidden="1">
      <c r="B149" s="276" t="s">
        <v>253</v>
      </c>
      <c r="C149" s="190"/>
      <c r="D149" s="281"/>
      <c r="E149" s="281"/>
      <c r="F149" s="281"/>
      <c r="G149" s="279">
        <f t="shared" si="13"/>
        <v>0</v>
      </c>
      <c r="H149" s="287"/>
      <c r="I149" s="281"/>
      <c r="J149" s="281"/>
      <c r="K149" s="286"/>
      <c r="L149" s="283"/>
    </row>
    <row r="150" spans="2:12" ht="15.75" hidden="1">
      <c r="B150" s="276" t="s">
        <v>254</v>
      </c>
      <c r="C150" s="190"/>
      <c r="D150" s="281"/>
      <c r="E150" s="281"/>
      <c r="F150" s="281"/>
      <c r="G150" s="279">
        <f t="shared" si="13"/>
        <v>0</v>
      </c>
      <c r="H150" s="287"/>
      <c r="I150" s="281"/>
      <c r="J150" s="281"/>
      <c r="K150" s="286"/>
      <c r="L150" s="283"/>
    </row>
    <row r="151" spans="2:12" ht="15.75" hidden="1">
      <c r="C151" s="73" t="s">
        <v>43</v>
      </c>
      <c r="D151" s="13">
        <f>SUM(D143:D150)</f>
        <v>0</v>
      </c>
      <c r="E151" s="13">
        <f>SUM(E143:E150)</f>
        <v>0</v>
      </c>
      <c r="F151" s="13">
        <f>SUM(F143:F150)</f>
        <v>0</v>
      </c>
      <c r="G151" s="13">
        <f>SUM(G143:G150)</f>
        <v>0</v>
      </c>
      <c r="H151" s="10">
        <f>(H143*G143)+(H144*G144)+(H145*G145)+(H146*G146)+(H147*G147)+(H148*G148)+(H149*G149)+(H150*G150)</f>
        <v>0</v>
      </c>
      <c r="I151" s="120">
        <f>SUM(I143:I150)</f>
        <v>0</v>
      </c>
      <c r="J151" s="136"/>
      <c r="K151" s="286"/>
      <c r="L151" s="29"/>
    </row>
    <row r="152" spans="2:12" ht="51" hidden="1" customHeight="1">
      <c r="B152" s="73" t="s">
        <v>255</v>
      </c>
      <c r="C152" s="288"/>
      <c r="D152" s="289"/>
      <c r="E152" s="289"/>
      <c r="F152" s="289"/>
      <c r="G152" s="289"/>
      <c r="H152" s="289"/>
      <c r="I152" s="289"/>
      <c r="J152" s="289"/>
      <c r="K152" s="290"/>
      <c r="L152" s="28"/>
    </row>
    <row r="153" spans="2:12" ht="15.75" hidden="1">
      <c r="B153" s="276" t="s">
        <v>256</v>
      </c>
      <c r="C153" s="277"/>
      <c r="D153" s="278"/>
      <c r="E153" s="278"/>
      <c r="F153" s="278"/>
      <c r="G153" s="279">
        <f>SUM(D153:F153)</f>
        <v>0</v>
      </c>
      <c r="H153" s="280"/>
      <c r="I153" s="278"/>
      <c r="J153" s="281"/>
      <c r="K153" s="282"/>
      <c r="L153" s="283"/>
    </row>
    <row r="154" spans="2:12" ht="15.75" hidden="1">
      <c r="B154" s="276" t="s">
        <v>257</v>
      </c>
      <c r="C154" s="277"/>
      <c r="D154" s="278"/>
      <c r="E154" s="278"/>
      <c r="F154" s="278"/>
      <c r="G154" s="279">
        <f t="shared" ref="G154:G160" si="14">SUM(D154:F154)</f>
        <v>0</v>
      </c>
      <c r="H154" s="280"/>
      <c r="I154" s="278"/>
      <c r="J154" s="281"/>
      <c r="K154" s="282"/>
      <c r="L154" s="283"/>
    </row>
    <row r="155" spans="2:12" ht="15.75" hidden="1">
      <c r="B155" s="276" t="s">
        <v>258</v>
      </c>
      <c r="C155" s="277"/>
      <c r="D155" s="278"/>
      <c r="E155" s="278"/>
      <c r="F155" s="278"/>
      <c r="G155" s="279">
        <f t="shared" si="14"/>
        <v>0</v>
      </c>
      <c r="H155" s="280"/>
      <c r="I155" s="278"/>
      <c r="J155" s="281"/>
      <c r="K155" s="282"/>
      <c r="L155" s="283"/>
    </row>
    <row r="156" spans="2:12" ht="15.75" hidden="1">
      <c r="B156" s="276" t="s">
        <v>259</v>
      </c>
      <c r="C156" s="277"/>
      <c r="D156" s="278"/>
      <c r="E156" s="278"/>
      <c r="F156" s="278"/>
      <c r="G156" s="279">
        <f t="shared" si="14"/>
        <v>0</v>
      </c>
      <c r="H156" s="280"/>
      <c r="I156" s="278"/>
      <c r="J156" s="281"/>
      <c r="K156" s="282"/>
      <c r="L156" s="283"/>
    </row>
    <row r="157" spans="2:12" ht="15.75" hidden="1">
      <c r="B157" s="276" t="s">
        <v>260</v>
      </c>
      <c r="C157" s="277"/>
      <c r="D157" s="278"/>
      <c r="E157" s="278"/>
      <c r="F157" s="278"/>
      <c r="G157" s="279">
        <f t="shared" si="14"/>
        <v>0</v>
      </c>
      <c r="H157" s="280"/>
      <c r="I157" s="278"/>
      <c r="J157" s="281"/>
      <c r="K157" s="282"/>
      <c r="L157" s="283"/>
    </row>
    <row r="158" spans="2:12" ht="15.75" hidden="1">
      <c r="B158" s="276" t="s">
        <v>261</v>
      </c>
      <c r="C158" s="277"/>
      <c r="D158" s="278"/>
      <c r="E158" s="278"/>
      <c r="F158" s="278"/>
      <c r="G158" s="279">
        <f t="shared" si="14"/>
        <v>0</v>
      </c>
      <c r="H158" s="280"/>
      <c r="I158" s="278"/>
      <c r="J158" s="281"/>
      <c r="K158" s="282"/>
      <c r="L158" s="283"/>
    </row>
    <row r="159" spans="2:12" ht="15.75" hidden="1">
      <c r="B159" s="276" t="s">
        <v>262</v>
      </c>
      <c r="C159" s="190"/>
      <c r="D159" s="281"/>
      <c r="E159" s="281"/>
      <c r="F159" s="281"/>
      <c r="G159" s="279">
        <f t="shared" si="14"/>
        <v>0</v>
      </c>
      <c r="H159" s="287"/>
      <c r="I159" s="281"/>
      <c r="J159" s="281"/>
      <c r="K159" s="286"/>
      <c r="L159" s="283"/>
    </row>
    <row r="160" spans="2:12" ht="15.75" hidden="1">
      <c r="B160" s="276" t="s">
        <v>263</v>
      </c>
      <c r="C160" s="190"/>
      <c r="D160" s="281"/>
      <c r="E160" s="281"/>
      <c r="F160" s="281"/>
      <c r="G160" s="279">
        <f t="shared" si="14"/>
        <v>0</v>
      </c>
      <c r="H160" s="287"/>
      <c r="I160" s="281"/>
      <c r="J160" s="281"/>
      <c r="K160" s="286"/>
      <c r="L160" s="283"/>
    </row>
    <row r="161" spans="2:12" ht="15.75" hidden="1">
      <c r="C161" s="73" t="s">
        <v>43</v>
      </c>
      <c r="D161" s="13">
        <f>SUM(D153:D160)</f>
        <v>0</v>
      </c>
      <c r="E161" s="13">
        <f>SUM(E153:E160)</f>
        <v>0</v>
      </c>
      <c r="F161" s="13">
        <f>SUM(F153:F160)</f>
        <v>0</v>
      </c>
      <c r="G161" s="13">
        <f>SUM(G153:G160)</f>
        <v>0</v>
      </c>
      <c r="H161" s="10">
        <f>(H153*G153)+(H154*G154)+(H155*G155)+(H156*G156)+(H157*G157)+(H158*G158)+(H159*G159)+(H160*G160)</f>
        <v>0</v>
      </c>
      <c r="I161" s="120">
        <f>SUM(I153:I160)</f>
        <v>0</v>
      </c>
      <c r="J161" s="136"/>
      <c r="K161" s="286"/>
      <c r="L161" s="29"/>
    </row>
    <row r="162" spans="2:12" ht="51" hidden="1" customHeight="1">
      <c r="B162" s="73" t="s">
        <v>264</v>
      </c>
      <c r="C162" s="288"/>
      <c r="D162" s="289"/>
      <c r="E162" s="289"/>
      <c r="F162" s="289"/>
      <c r="G162" s="289"/>
      <c r="H162" s="289"/>
      <c r="I162" s="289"/>
      <c r="J162" s="289"/>
      <c r="K162" s="290"/>
      <c r="L162" s="28"/>
    </row>
    <row r="163" spans="2:12" ht="15.75" hidden="1">
      <c r="B163" s="276" t="s">
        <v>265</v>
      </c>
      <c r="C163" s="277"/>
      <c r="D163" s="278"/>
      <c r="E163" s="278"/>
      <c r="F163" s="278"/>
      <c r="G163" s="279">
        <f>SUM(D163:F163)</f>
        <v>0</v>
      </c>
      <c r="H163" s="280"/>
      <c r="I163" s="278"/>
      <c r="J163" s="281"/>
      <c r="K163" s="282"/>
      <c r="L163" s="283"/>
    </row>
    <row r="164" spans="2:12" ht="15.75" hidden="1">
      <c r="B164" s="276" t="s">
        <v>266</v>
      </c>
      <c r="C164" s="277"/>
      <c r="D164" s="278"/>
      <c r="E164" s="278"/>
      <c r="F164" s="278"/>
      <c r="G164" s="279">
        <f t="shared" ref="G164:G170" si="15">SUM(D164:F164)</f>
        <v>0</v>
      </c>
      <c r="H164" s="280"/>
      <c r="I164" s="278"/>
      <c r="J164" s="281"/>
      <c r="K164" s="282"/>
      <c r="L164" s="283"/>
    </row>
    <row r="165" spans="2:12" ht="15.75" hidden="1">
      <c r="B165" s="276" t="s">
        <v>267</v>
      </c>
      <c r="C165" s="277"/>
      <c r="D165" s="278"/>
      <c r="E165" s="278"/>
      <c r="F165" s="278"/>
      <c r="G165" s="279">
        <f t="shared" si="15"/>
        <v>0</v>
      </c>
      <c r="H165" s="280"/>
      <c r="I165" s="278"/>
      <c r="J165" s="281"/>
      <c r="K165" s="282"/>
      <c r="L165" s="283"/>
    </row>
    <row r="166" spans="2:12" ht="15.75" hidden="1">
      <c r="B166" s="276" t="s">
        <v>268</v>
      </c>
      <c r="C166" s="277"/>
      <c r="D166" s="278"/>
      <c r="E166" s="278"/>
      <c r="F166" s="278"/>
      <c r="G166" s="279">
        <f t="shared" si="15"/>
        <v>0</v>
      </c>
      <c r="H166" s="280"/>
      <c r="I166" s="278"/>
      <c r="J166" s="281"/>
      <c r="K166" s="282"/>
      <c r="L166" s="283"/>
    </row>
    <row r="167" spans="2:12" ht="15.75" hidden="1">
      <c r="B167" s="276" t="s">
        <v>269</v>
      </c>
      <c r="C167" s="277"/>
      <c r="D167" s="278"/>
      <c r="E167" s="278"/>
      <c r="F167" s="278"/>
      <c r="G167" s="279">
        <f>SUM(D167:F167)</f>
        <v>0</v>
      </c>
      <c r="H167" s="280"/>
      <c r="I167" s="278"/>
      <c r="J167" s="281"/>
      <c r="K167" s="282"/>
      <c r="L167" s="283"/>
    </row>
    <row r="168" spans="2:12" ht="15.75" hidden="1">
      <c r="B168" s="276" t="s">
        <v>270</v>
      </c>
      <c r="C168" s="277"/>
      <c r="D168" s="278"/>
      <c r="E168" s="278"/>
      <c r="F168" s="278"/>
      <c r="G168" s="279">
        <f t="shared" si="15"/>
        <v>0</v>
      </c>
      <c r="H168" s="280"/>
      <c r="I168" s="278"/>
      <c r="J168" s="281"/>
      <c r="K168" s="282"/>
      <c r="L168" s="283"/>
    </row>
    <row r="169" spans="2:12" ht="15.75" hidden="1">
      <c r="B169" s="276" t="s">
        <v>271</v>
      </c>
      <c r="C169" s="190"/>
      <c r="D169" s="281"/>
      <c r="E169" s="281"/>
      <c r="F169" s="281"/>
      <c r="G169" s="279">
        <f t="shared" si="15"/>
        <v>0</v>
      </c>
      <c r="H169" s="287"/>
      <c r="I169" s="281"/>
      <c r="J169" s="281"/>
      <c r="K169" s="286"/>
      <c r="L169" s="283"/>
    </row>
    <row r="170" spans="2:12" ht="15.75" hidden="1">
      <c r="B170" s="276" t="s">
        <v>272</v>
      </c>
      <c r="C170" s="190"/>
      <c r="D170" s="281"/>
      <c r="E170" s="281"/>
      <c r="F170" s="281"/>
      <c r="G170" s="279">
        <f t="shared" si="15"/>
        <v>0</v>
      </c>
      <c r="H170" s="287"/>
      <c r="I170" s="281"/>
      <c r="J170" s="281"/>
      <c r="K170" s="286"/>
      <c r="L170" s="283"/>
    </row>
    <row r="171" spans="2:12" ht="15.75" hidden="1">
      <c r="C171" s="73" t="s">
        <v>43</v>
      </c>
      <c r="D171" s="10">
        <f>SUM(D163:D170)</f>
        <v>0</v>
      </c>
      <c r="E171" s="10">
        <f>SUM(E163:E170)</f>
        <v>0</v>
      </c>
      <c r="F171" s="10">
        <f>SUM(F163:F170)</f>
        <v>0</v>
      </c>
      <c r="G171" s="10">
        <f>SUM(G163:G170)</f>
        <v>0</v>
      </c>
      <c r="H171" s="10">
        <f>(H163*G163)+(H164*G164)+(H165*G165)+(H166*G166)+(H167*G167)+(H168*G168)+(H169*G169)+(H170*G170)</f>
        <v>0</v>
      </c>
      <c r="I171" s="120">
        <f>SUM(I163:I170)</f>
        <v>0</v>
      </c>
      <c r="J171" s="136"/>
      <c r="K171" s="286"/>
      <c r="L171" s="29"/>
    </row>
    <row r="172" spans="2:12" ht="15.75" customHeight="1">
      <c r="B172" s="4"/>
      <c r="C172" s="291"/>
      <c r="D172" s="294"/>
      <c r="E172" s="294"/>
      <c r="F172" s="294"/>
      <c r="G172" s="294"/>
      <c r="H172" s="294"/>
      <c r="I172" s="294"/>
      <c r="J172" s="294"/>
      <c r="K172" s="291"/>
      <c r="L172" s="2"/>
    </row>
    <row r="173" spans="2:12" ht="15.75" customHeight="1">
      <c r="B173" s="4"/>
      <c r="C173" s="291"/>
      <c r="D173" s="294"/>
      <c r="E173" s="294"/>
      <c r="F173" s="294"/>
      <c r="G173" s="294"/>
      <c r="H173" s="294"/>
      <c r="I173" s="294"/>
      <c r="J173" s="294"/>
      <c r="K173" s="291"/>
      <c r="L173" s="2"/>
    </row>
    <row r="174" spans="2:12" ht="63.75" customHeight="1">
      <c r="B174" s="73" t="s">
        <v>273</v>
      </c>
      <c r="C174" s="296" t="s">
        <v>274</v>
      </c>
      <c r="D174" s="297">
        <v>245015</v>
      </c>
      <c r="E174" s="298">
        <v>175000</v>
      </c>
      <c r="F174" s="299">
        <v>319401</v>
      </c>
      <c r="G174" s="300">
        <f>SUM(D174:F174)</f>
        <v>739416</v>
      </c>
      <c r="H174" s="301">
        <v>0.2</v>
      </c>
      <c r="I174" s="298">
        <f>'Reporting-Activity Based '!L174</f>
        <v>127995.12</v>
      </c>
      <c r="J174" s="302"/>
      <c r="K174" s="303"/>
      <c r="L174" s="29"/>
    </row>
    <row r="175" spans="2:12" ht="69.75" customHeight="1">
      <c r="B175" s="73" t="s">
        <v>275</v>
      </c>
      <c r="C175" s="296" t="s">
        <v>276</v>
      </c>
      <c r="D175" s="297">
        <v>130000</v>
      </c>
      <c r="E175" s="143"/>
      <c r="F175" s="150">
        <v>61824</v>
      </c>
      <c r="G175" s="300">
        <f>SUM(D175:F175)</f>
        <v>191824</v>
      </c>
      <c r="H175" s="301">
        <v>0.3</v>
      </c>
      <c r="I175" s="298">
        <f>'Reporting-Activity Based '!L175</f>
        <v>76863.739999999991</v>
      </c>
      <c r="J175" s="302"/>
      <c r="K175" s="303"/>
      <c r="L175" s="29"/>
    </row>
    <row r="176" spans="2:12" ht="57" customHeight="1">
      <c r="B176" s="73" t="s">
        <v>277</v>
      </c>
      <c r="C176" s="304"/>
      <c r="D176" s="299">
        <v>30000</v>
      </c>
      <c r="E176" s="299">
        <v>60000</v>
      </c>
      <c r="F176" s="299">
        <v>61000</v>
      </c>
      <c r="G176" s="300">
        <f>SUM(D176:F176)</f>
        <v>151000</v>
      </c>
      <c r="H176" s="301">
        <v>0.3</v>
      </c>
      <c r="I176" s="298">
        <f>'Reporting-Activity Based '!L176</f>
        <v>0</v>
      </c>
      <c r="J176" s="302"/>
      <c r="K176" s="303"/>
      <c r="L176" s="29"/>
    </row>
    <row r="177" spans="2:12" ht="65.25" customHeight="1">
      <c r="B177" s="88" t="s">
        <v>278</v>
      </c>
      <c r="C177" s="296"/>
      <c r="D177" s="299">
        <v>50000</v>
      </c>
      <c r="E177" s="299">
        <v>50000</v>
      </c>
      <c r="F177" s="299">
        <v>50000</v>
      </c>
      <c r="G177" s="300">
        <f>SUM(D177:F177)</f>
        <v>150000</v>
      </c>
      <c r="H177" s="301"/>
      <c r="I177" s="298">
        <f>'Reporting-Activity Based '!L177</f>
        <v>0</v>
      </c>
      <c r="J177" s="302"/>
      <c r="K177" s="303"/>
      <c r="L177" s="29"/>
    </row>
    <row r="178" spans="2:12" ht="21.75" customHeight="1">
      <c r="B178" s="4"/>
      <c r="C178" s="89" t="s">
        <v>279</v>
      </c>
      <c r="D178" s="92">
        <f>SUM(D174:D177)</f>
        <v>455015</v>
      </c>
      <c r="E178" s="92">
        <f>SUM(E174:E177)</f>
        <v>285000</v>
      </c>
      <c r="F178" s="92">
        <f>SUM(F174:F177)</f>
        <v>492225</v>
      </c>
      <c r="G178" s="92">
        <f>SUM(G174:G177)</f>
        <v>1232240</v>
      </c>
      <c r="H178" s="10">
        <f>(H174*G174)+(H175*G175)+(H176*G176)+(H177*G177)</f>
        <v>250730.40000000002</v>
      </c>
      <c r="I178" s="120">
        <f>SUM(I174:I177)</f>
        <v>204858.86</v>
      </c>
      <c r="J178" s="136"/>
      <c r="K178" s="296"/>
      <c r="L178" s="8"/>
    </row>
    <row r="179" spans="2:12" ht="15.75" customHeight="1">
      <c r="B179" s="4"/>
      <c r="C179" s="291"/>
      <c r="D179" s="294"/>
      <c r="E179" s="294"/>
      <c r="F179" s="294"/>
      <c r="G179" s="294"/>
      <c r="H179" s="294"/>
      <c r="I179" s="294"/>
      <c r="J179" s="294"/>
      <c r="K179" s="291"/>
      <c r="L179" s="8"/>
    </row>
    <row r="180" spans="2:12" ht="15.75" customHeight="1">
      <c r="B180" s="4"/>
      <c r="C180" s="291"/>
      <c r="D180" s="294"/>
      <c r="E180" s="294"/>
      <c r="F180" s="294"/>
      <c r="G180" s="294"/>
      <c r="H180" s="294"/>
      <c r="I180" s="294"/>
      <c r="J180" s="294"/>
      <c r="K180" s="291"/>
      <c r="L180" s="8"/>
    </row>
    <row r="181" spans="2:12" ht="15.75" customHeight="1">
      <c r="B181" s="4"/>
      <c r="C181" s="291"/>
      <c r="D181" s="294"/>
      <c r="E181" s="294"/>
      <c r="F181" s="294"/>
      <c r="G181" s="294"/>
      <c r="H181" s="294"/>
      <c r="I181" s="294"/>
      <c r="J181" s="294"/>
      <c r="K181" s="291"/>
      <c r="L181" s="8"/>
    </row>
    <row r="182" spans="2:12" ht="15.75" customHeight="1">
      <c r="B182" s="4"/>
      <c r="C182" s="291"/>
      <c r="D182" s="294"/>
      <c r="E182" s="294"/>
      <c r="F182" s="294"/>
      <c r="G182" s="294"/>
      <c r="H182" s="294"/>
      <c r="I182" s="294"/>
      <c r="J182" s="294"/>
      <c r="K182" s="291"/>
      <c r="L182" s="8"/>
    </row>
    <row r="183" spans="2:12" ht="15.75" customHeight="1">
      <c r="B183" s="4"/>
      <c r="C183" s="291"/>
      <c r="D183" s="294"/>
      <c r="E183" s="294"/>
      <c r="F183" s="294"/>
      <c r="G183" s="294"/>
      <c r="H183" s="294"/>
      <c r="I183" s="294"/>
      <c r="J183" s="294"/>
      <c r="K183" s="291"/>
      <c r="L183" s="8"/>
    </row>
    <row r="184" spans="2:12" ht="15.75" customHeight="1">
      <c r="B184" s="4"/>
      <c r="C184" s="291"/>
      <c r="D184" s="294"/>
      <c r="E184" s="294"/>
      <c r="F184" s="294"/>
      <c r="G184" s="294"/>
      <c r="H184" s="294"/>
      <c r="I184" s="294"/>
      <c r="J184" s="294"/>
      <c r="K184" s="291"/>
      <c r="L184" s="8"/>
    </row>
    <row r="185" spans="2:12" ht="15.75" customHeight="1" thickBot="1">
      <c r="B185" s="4"/>
      <c r="C185" s="291"/>
      <c r="D185" s="294"/>
      <c r="E185" s="294"/>
      <c r="F185" s="294"/>
      <c r="G185" s="294"/>
      <c r="H185" s="294"/>
      <c r="I185" s="294"/>
      <c r="J185" s="294"/>
      <c r="K185" s="291"/>
      <c r="L185" s="8"/>
    </row>
    <row r="186" spans="2:12" ht="15.75">
      <c r="B186" s="4"/>
      <c r="C186" s="224" t="s">
        <v>280</v>
      </c>
      <c r="D186" s="225"/>
      <c r="E186" s="225"/>
      <c r="F186" s="225"/>
      <c r="G186" s="226"/>
      <c r="H186" s="8"/>
      <c r="I186" s="294"/>
      <c r="J186" s="294"/>
      <c r="K186" s="8"/>
    </row>
    <row r="187" spans="2:12" ht="40.5" customHeight="1">
      <c r="B187" s="4"/>
      <c r="C187" s="305"/>
      <c r="D187" s="227" t="str">
        <f>D4</f>
        <v>Recipient Organization 1(UNDP)</v>
      </c>
      <c r="E187" s="227" t="str">
        <f>E4</f>
        <v>Recipient Organization 2(OHCHR)</v>
      </c>
      <c r="F187" s="227" t="str">
        <f>F4</f>
        <v>Recipient Organization 3(UNHCR)</v>
      </c>
      <c r="G187" s="216" t="s">
        <v>8</v>
      </c>
      <c r="H187" s="291"/>
      <c r="I187" s="294"/>
      <c r="J187" s="294"/>
      <c r="K187" s="8"/>
    </row>
    <row r="188" spans="2:12" ht="24.75" customHeight="1">
      <c r="B188" s="4"/>
      <c r="C188" s="306"/>
      <c r="D188" s="228"/>
      <c r="E188" s="228"/>
      <c r="F188" s="228"/>
      <c r="G188" s="217"/>
      <c r="H188" s="291"/>
      <c r="I188" s="294"/>
      <c r="J188" s="294"/>
      <c r="K188" s="8"/>
    </row>
    <row r="189" spans="2:12" ht="41.25" customHeight="1">
      <c r="B189" s="307"/>
      <c r="C189" s="308" t="s">
        <v>281</v>
      </c>
      <c r="D189" s="309">
        <f>SUM(D15,D25,D35,D45,D57,D67,D77,D87,D99,D109,D119,D129,D141,D151,D161,D171,D174,D175,D176,D177)</f>
        <v>1665015</v>
      </c>
      <c r="E189" s="309">
        <f>SUM(E15,E25,E35,E45,E57,E67,E77,E87,E99,E109,E119,E129,E141,E151,E161,E171,E174,E175,E176,E177)</f>
        <v>1110495.76</v>
      </c>
      <c r="F189" s="309">
        <f>SUM(F15,F25,F35,F45,F57,F67,F77,F87,F99,F109,F119,F129,F141,F151,F161,F171,F174,F175,F176,F177)</f>
        <v>960775</v>
      </c>
      <c r="G189" s="310">
        <f>SUM(D189:F189)</f>
        <v>3736285.76</v>
      </c>
      <c r="H189" s="291"/>
      <c r="I189" s="311"/>
      <c r="J189" s="294"/>
      <c r="K189" s="307"/>
    </row>
    <row r="190" spans="2:12" ht="51.75" customHeight="1">
      <c r="B190" s="312"/>
      <c r="C190" s="308" t="s">
        <v>282</v>
      </c>
      <c r="D190" s="309">
        <f>D189*0.07</f>
        <v>116551.05000000002</v>
      </c>
      <c r="E190" s="309">
        <f>E189*0.07</f>
        <v>77734.703200000004</v>
      </c>
      <c r="F190" s="309">
        <f>F189*0.07</f>
        <v>67254.25</v>
      </c>
      <c r="G190" s="310">
        <f>G189*0.07</f>
        <v>261540.00320000001</v>
      </c>
      <c r="H190" s="312"/>
      <c r="I190" s="311"/>
      <c r="J190" s="294"/>
      <c r="K190" s="313"/>
    </row>
    <row r="191" spans="2:12" ht="51.75" customHeight="1" thickBot="1">
      <c r="B191" s="312"/>
      <c r="C191" s="7" t="s">
        <v>8</v>
      </c>
      <c r="D191" s="78">
        <f>SUM(D189:D190)</f>
        <v>1781566.05</v>
      </c>
      <c r="E191" s="78">
        <f>SUM(E189:E190)</f>
        <v>1188230.4632000001</v>
      </c>
      <c r="F191" s="78">
        <f>SUM(F189:F190)</f>
        <v>1028029.25</v>
      </c>
      <c r="G191" s="87">
        <f>SUM(G189:G190)</f>
        <v>3997825.7631999999</v>
      </c>
      <c r="H191" s="312"/>
      <c r="K191" s="313"/>
    </row>
    <row r="192" spans="2:12" ht="42" customHeight="1">
      <c r="B192" s="312"/>
      <c r="I192" s="117"/>
      <c r="J192" s="117"/>
      <c r="K192" s="2"/>
      <c r="L192" s="313"/>
    </row>
    <row r="193" spans="2:12" s="21" customFormat="1" ht="29.25" customHeight="1" thickBot="1">
      <c r="B193" s="291"/>
      <c r="C193" s="4"/>
      <c r="D193" s="16"/>
      <c r="E193" s="16"/>
      <c r="F193" s="16"/>
      <c r="G193" s="16"/>
      <c r="H193" s="16"/>
      <c r="I193" s="121"/>
      <c r="J193" s="121"/>
      <c r="K193" s="8"/>
      <c r="L193" s="307"/>
    </row>
    <row r="194" spans="2:12" ht="23.25" customHeight="1">
      <c r="B194" s="313"/>
      <c r="C194" s="211" t="s">
        <v>283</v>
      </c>
      <c r="D194" s="212"/>
      <c r="E194" s="212"/>
      <c r="F194" s="212"/>
      <c r="G194" s="212"/>
      <c r="H194" s="213"/>
      <c r="I194" s="121"/>
      <c r="J194" s="121"/>
      <c r="K194" s="313"/>
    </row>
    <row r="195" spans="2:12" ht="41.25" customHeight="1">
      <c r="B195" s="313"/>
      <c r="C195" s="74"/>
      <c r="D195" s="201" t="str">
        <f>D4</f>
        <v>Recipient Organization 1(UNDP)</v>
      </c>
      <c r="E195" s="201" t="str">
        <f>E4</f>
        <v>Recipient Organization 2(OHCHR)</v>
      </c>
      <c r="F195" s="201" t="str">
        <f>F4</f>
        <v>Recipient Organization 3(UNHCR)</v>
      </c>
      <c r="G195" s="218" t="s">
        <v>8</v>
      </c>
      <c r="H195" s="220" t="s">
        <v>284</v>
      </c>
      <c r="I195" s="121"/>
      <c r="J195" s="121"/>
      <c r="K195" s="313"/>
    </row>
    <row r="196" spans="2:12" ht="27.75" customHeight="1">
      <c r="B196" s="313"/>
      <c r="C196" s="74"/>
      <c r="D196" s="202"/>
      <c r="E196" s="202"/>
      <c r="F196" s="202"/>
      <c r="G196" s="219"/>
      <c r="H196" s="221"/>
      <c r="I196" s="116"/>
      <c r="J196" s="116"/>
      <c r="K196" s="313"/>
    </row>
    <row r="197" spans="2:12" ht="55.5" customHeight="1">
      <c r="B197" s="313"/>
      <c r="C197" s="14" t="s">
        <v>285</v>
      </c>
      <c r="D197" s="76">
        <f>$D$191*H197</f>
        <v>1247096.2349999999</v>
      </c>
      <c r="E197" s="77">
        <f>$E$191*H197</f>
        <v>831761.32423999999</v>
      </c>
      <c r="F197" s="77">
        <f>$F$191*H197</f>
        <v>719620.47499999998</v>
      </c>
      <c r="G197" s="77">
        <f>SUM(D197:F197)</f>
        <v>2798478.0342399999</v>
      </c>
      <c r="H197" s="97">
        <v>0.7</v>
      </c>
      <c r="I197" s="116"/>
      <c r="J197" s="116"/>
      <c r="K197" s="313"/>
    </row>
    <row r="198" spans="2:12" ht="57.75" customHeight="1">
      <c r="B198" s="210"/>
      <c r="C198" s="90" t="s">
        <v>286</v>
      </c>
      <c r="D198" s="76">
        <f>$D$191*H198</f>
        <v>534469.81499999994</v>
      </c>
      <c r="E198" s="77">
        <f>$E$191*H198</f>
        <v>356469.13896000001</v>
      </c>
      <c r="F198" s="77">
        <f>$F$191*H198</f>
        <v>308408.77499999997</v>
      </c>
      <c r="G198" s="91">
        <f>SUM(D198:F198)</f>
        <v>1199347.72896</v>
      </c>
      <c r="H198" s="98">
        <v>0.3</v>
      </c>
      <c r="I198" s="118"/>
      <c r="J198" s="118"/>
    </row>
    <row r="199" spans="2:12" ht="57.75" customHeight="1">
      <c r="B199" s="210"/>
      <c r="C199" s="90" t="s">
        <v>287</v>
      </c>
      <c r="D199" s="76">
        <f>$D$191*H199</f>
        <v>0</v>
      </c>
      <c r="E199" s="77">
        <f>$E$191*H199</f>
        <v>0</v>
      </c>
      <c r="F199" s="77">
        <f>$F$191*H199</f>
        <v>0</v>
      </c>
      <c r="G199" s="91">
        <f>SUM(D199:F199)</f>
        <v>0</v>
      </c>
      <c r="H199" s="99">
        <v>0</v>
      </c>
      <c r="I199" s="122"/>
      <c r="J199" s="122"/>
    </row>
    <row r="200" spans="2:12" ht="38.25" customHeight="1" thickBot="1">
      <c r="B200" s="210"/>
      <c r="C200" s="7" t="s">
        <v>288</v>
      </c>
      <c r="D200" s="78">
        <f>SUM(D197:D199)</f>
        <v>1781566.0499999998</v>
      </c>
      <c r="E200" s="78">
        <f>SUM(E197:E199)</f>
        <v>1188230.4632000001</v>
      </c>
      <c r="F200" s="78">
        <f>SUM(F197:F199)</f>
        <v>1028029.25</v>
      </c>
      <c r="G200" s="78">
        <f>SUM(G197:G199)</f>
        <v>3997825.7631999999</v>
      </c>
      <c r="H200" s="79">
        <f>SUM(H197:H199)</f>
        <v>1</v>
      </c>
      <c r="I200" s="119"/>
      <c r="J200" s="117"/>
    </row>
    <row r="201" spans="2:12" ht="21.75" customHeight="1" thickBot="1">
      <c r="B201" s="210"/>
      <c r="C201" s="1"/>
      <c r="D201" s="5"/>
      <c r="E201" s="5"/>
      <c r="F201" s="5"/>
      <c r="G201" s="5"/>
      <c r="H201" s="5"/>
      <c r="I201" s="119"/>
      <c r="J201" s="117"/>
    </row>
    <row r="202" spans="2:12" ht="49.5" customHeight="1">
      <c r="B202" s="210"/>
      <c r="C202" s="80" t="s">
        <v>289</v>
      </c>
      <c r="D202" s="81">
        <f>SUM(H15,H25,H35,H45,H57,H67,H77,H87,H99,H109,H119,H129,H141,H151,H161,H171,H178)*1.07</f>
        <v>1666183.9696</v>
      </c>
      <c r="E202" s="16"/>
      <c r="F202" s="16"/>
      <c r="G202" s="16"/>
      <c r="H202" s="124" t="s">
        <v>290</v>
      </c>
      <c r="I202" s="125">
        <f>SUM(I178,I171,I161,I151,I141,I129,I119,I109,I99,I87,I77,I67,I57,I45,I35,I25,I15)</f>
        <v>1006207.88</v>
      </c>
      <c r="J202" s="137"/>
    </row>
    <row r="203" spans="2:12" ht="28.5" customHeight="1" thickBot="1">
      <c r="B203" s="210"/>
      <c r="C203" s="82" t="s">
        <v>291</v>
      </c>
      <c r="D203" s="112">
        <f>D202/G191</f>
        <v>0.41677253294458932</v>
      </c>
      <c r="E203" s="23"/>
      <c r="F203" s="23"/>
      <c r="G203" s="23"/>
      <c r="H203" s="126" t="s">
        <v>292</v>
      </c>
      <c r="I203" s="127">
        <f>I202/G189</f>
        <v>0.26930699219323095</v>
      </c>
      <c r="J203" s="138"/>
    </row>
    <row r="204" spans="2:12" ht="28.5" customHeight="1">
      <c r="B204" s="210"/>
      <c r="C204" s="222"/>
      <c r="D204" s="223"/>
      <c r="E204" s="24"/>
      <c r="F204" s="24"/>
      <c r="G204" s="24"/>
    </row>
    <row r="205" spans="2:12" ht="32.25" customHeight="1">
      <c r="B205" s="210"/>
      <c r="C205" s="82" t="s">
        <v>293</v>
      </c>
      <c r="D205" s="83">
        <f>SUM(D176:F177)*1.07</f>
        <v>322070</v>
      </c>
      <c r="E205" s="25"/>
      <c r="F205" s="25"/>
      <c r="G205" s="25"/>
    </row>
    <row r="206" spans="2:12" ht="23.25" customHeight="1">
      <c r="B206" s="210"/>
      <c r="C206" s="82" t="s">
        <v>294</v>
      </c>
      <c r="D206" s="112">
        <f>D205/G191</f>
        <v>8.0561289830251098E-2</v>
      </c>
      <c r="E206" s="25"/>
      <c r="F206" s="25"/>
      <c r="G206" s="25"/>
      <c r="I206" s="115"/>
    </row>
    <row r="207" spans="2:12" ht="66.75" customHeight="1" thickBot="1">
      <c r="B207" s="210"/>
      <c r="C207" s="214" t="s">
        <v>295</v>
      </c>
      <c r="D207" s="215"/>
      <c r="E207" s="17"/>
      <c r="F207" s="17"/>
      <c r="G207" s="17"/>
    </row>
    <row r="208" spans="2:12" ht="55.5" customHeight="1">
      <c r="B208" s="210"/>
      <c r="L208" s="21"/>
    </row>
    <row r="209" spans="2:2" ht="42.75" customHeight="1">
      <c r="B209" s="210"/>
    </row>
    <row r="210" spans="2:2" ht="21.75" customHeight="1">
      <c r="B210" s="210"/>
    </row>
    <row r="211" spans="2:2" ht="21.75" customHeight="1">
      <c r="B211" s="210"/>
    </row>
    <row r="212" spans="2:2" ht="23.25" customHeight="1">
      <c r="B212" s="210"/>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8" priority="46" operator="lessThan">
      <formula>0.15</formula>
    </cfRule>
  </conditionalFormatting>
  <conditionalFormatting sqref="D206">
    <cfRule type="cellIs" dxfId="27" priority="44" operator="lessThan">
      <formula>0.05</formula>
    </cfRule>
  </conditionalFormatting>
  <conditionalFormatting sqref="I199:J199 H200">
    <cfRule type="cellIs" dxfId="26"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D208" sqref="D208"/>
    </sheetView>
  </sheetViews>
  <sheetFormatPr defaultColWidth="9.140625" defaultRowHeight="15.75"/>
  <cols>
    <col min="1" max="1" width="4.42578125" style="32" customWidth="1"/>
    <col min="2" max="2" width="3.140625" style="32" customWidth="1"/>
    <col min="3" max="3" width="51.42578125" style="32" customWidth="1"/>
    <col min="4" max="4" width="34.140625" style="33" customWidth="1"/>
    <col min="5" max="5" width="35" style="33" customWidth="1"/>
    <col min="6" max="6" width="36.42578125" style="33" customWidth="1"/>
    <col min="7" max="7" width="25.85546875" style="32" customWidth="1"/>
    <col min="8" max="8" width="21.42578125" style="32" customWidth="1"/>
    <col min="9" max="9" width="16.85546875" style="32" customWidth="1"/>
    <col min="10" max="10" width="19.42578125" style="32" customWidth="1"/>
    <col min="11" max="11" width="19" style="32" customWidth="1"/>
    <col min="12" max="12" width="26" style="32" customWidth="1"/>
    <col min="13" max="13" width="21.140625" style="32" customWidth="1"/>
    <col min="14" max="14" width="7" style="32" customWidth="1"/>
    <col min="15" max="15" width="24.140625" style="32" customWidth="1"/>
    <col min="16" max="16" width="26.42578125" style="32" customWidth="1"/>
    <col min="17" max="17" width="30.140625" style="32" customWidth="1"/>
    <col min="18" max="18" width="33" style="32" customWidth="1"/>
    <col min="19" max="20" width="22.85546875" style="32" customWidth="1"/>
    <col min="21" max="21" width="23.42578125" style="32" customWidth="1"/>
    <col min="22" max="22" width="32.140625" style="32" customWidth="1"/>
    <col min="23" max="23" width="9.140625" style="32"/>
    <col min="24" max="24" width="17.85546875" style="32" customWidth="1"/>
    <col min="25" max="25" width="26.42578125" style="32" customWidth="1"/>
    <col min="26" max="26" width="22.42578125" style="32" customWidth="1"/>
    <col min="27" max="27" width="29.85546875" style="32" customWidth="1"/>
    <col min="28" max="28" width="23.42578125" style="32" customWidth="1"/>
    <col min="29" max="29" width="18.42578125" style="32" customWidth="1"/>
    <col min="30" max="30" width="17.42578125" style="32" customWidth="1"/>
    <col min="31" max="31" width="25.140625" style="32" customWidth="1"/>
    <col min="32" max="16384" width="9.140625" style="32"/>
  </cols>
  <sheetData>
    <row r="1" spans="2:13" ht="31.5" customHeight="1">
      <c r="B1" s="314"/>
      <c r="C1" s="200" t="s">
        <v>0</v>
      </c>
      <c r="D1" s="200"/>
      <c r="E1" s="200"/>
      <c r="F1" s="200"/>
      <c r="G1" s="18"/>
      <c r="H1" s="19"/>
      <c r="I1" s="19"/>
      <c r="J1" s="314"/>
      <c r="K1" s="314"/>
      <c r="L1" s="12"/>
      <c r="M1" s="3"/>
    </row>
    <row r="2" spans="2:13" ht="24" customHeight="1">
      <c r="B2" s="314"/>
      <c r="C2" s="203" t="s">
        <v>296</v>
      </c>
      <c r="D2" s="203"/>
      <c r="E2" s="203"/>
      <c r="F2" s="142"/>
      <c r="G2" s="314"/>
      <c r="H2" s="314"/>
      <c r="I2" s="314"/>
      <c r="J2" s="314"/>
      <c r="K2" s="314"/>
      <c r="L2" s="12"/>
      <c r="M2" s="3"/>
    </row>
    <row r="3" spans="2:13" ht="24" customHeight="1">
      <c r="B3" s="314"/>
      <c r="C3" s="27"/>
      <c r="D3" s="27"/>
      <c r="E3" s="27"/>
      <c r="F3" s="27"/>
      <c r="G3" s="314"/>
      <c r="H3" s="314"/>
      <c r="I3" s="314"/>
      <c r="J3" s="314"/>
      <c r="K3" s="314"/>
      <c r="L3" s="12"/>
      <c r="M3" s="3"/>
    </row>
    <row r="4" spans="2:13" ht="24" customHeight="1">
      <c r="B4" s="314"/>
      <c r="C4" s="27"/>
      <c r="D4" s="139" t="str">
        <f>'1) Budget Table'!D4</f>
        <v>Recipient Organization 1(UNDP)</v>
      </c>
      <c r="E4" s="139" t="str">
        <f>'1) Budget Table'!E4</f>
        <v>Recipient Organization 2(OHCHR)</v>
      </c>
      <c r="F4" s="139" t="str">
        <f>'1) Budget Table'!F4</f>
        <v>Recipient Organization 3(UNHCR)</v>
      </c>
      <c r="G4" s="132" t="s">
        <v>8</v>
      </c>
      <c r="H4" s="314"/>
      <c r="I4" s="314"/>
      <c r="J4" s="314"/>
      <c r="K4" s="314"/>
      <c r="L4" s="12"/>
      <c r="M4" s="3"/>
    </row>
    <row r="5" spans="2:13" ht="24" customHeight="1">
      <c r="B5" s="231" t="s">
        <v>297</v>
      </c>
      <c r="C5" s="232"/>
      <c r="D5" s="232"/>
      <c r="E5" s="232"/>
      <c r="F5" s="232"/>
      <c r="G5" s="233"/>
      <c r="H5" s="314"/>
      <c r="I5" s="314"/>
      <c r="J5" s="314"/>
      <c r="K5" s="314"/>
      <c r="L5" s="12"/>
      <c r="M5" s="3"/>
    </row>
    <row r="6" spans="2:13" ht="22.5" customHeight="1">
      <c r="B6" s="314"/>
      <c r="C6" s="231" t="s">
        <v>298</v>
      </c>
      <c r="D6" s="232"/>
      <c r="E6" s="232"/>
      <c r="F6" s="232"/>
      <c r="G6" s="233"/>
      <c r="H6" s="314"/>
      <c r="I6" s="314"/>
      <c r="J6" s="314"/>
      <c r="K6" s="314"/>
      <c r="L6" s="12"/>
      <c r="M6" s="3"/>
    </row>
    <row r="7" spans="2:13" ht="24.75" customHeight="1" thickBot="1">
      <c r="B7" s="314"/>
      <c r="C7" s="40" t="s">
        <v>299</v>
      </c>
      <c r="D7" s="41">
        <f>'1) Budget Table'!D15</f>
        <v>100000</v>
      </c>
      <c r="E7" s="41">
        <f>'1) Budget Table'!E15</f>
        <v>95000</v>
      </c>
      <c r="F7" s="41">
        <f>'1) Budget Table'!F15</f>
        <v>18300</v>
      </c>
      <c r="G7" s="42">
        <f>SUM(D7:F7)</f>
        <v>213300</v>
      </c>
      <c r="H7" s="314"/>
      <c r="I7" s="314"/>
      <c r="J7" s="314"/>
      <c r="K7" s="314"/>
      <c r="L7" s="12"/>
      <c r="M7" s="3"/>
    </row>
    <row r="8" spans="2:13" ht="21.75" customHeight="1">
      <c r="B8" s="314"/>
      <c r="C8" s="38" t="s">
        <v>300</v>
      </c>
      <c r="D8" s="315">
        <v>30000</v>
      </c>
      <c r="E8" s="316"/>
      <c r="F8" s="316"/>
      <c r="G8" s="39">
        <f t="shared" ref="G8:G15" si="0">SUM(D8:F8)</f>
        <v>30000</v>
      </c>
      <c r="H8" s="314"/>
      <c r="I8" s="314"/>
      <c r="J8" s="314"/>
      <c r="K8" s="314"/>
      <c r="L8" s="314"/>
      <c r="M8" s="314"/>
    </row>
    <row r="9" spans="2:13">
      <c r="B9" s="314"/>
      <c r="C9" s="30" t="s">
        <v>301</v>
      </c>
      <c r="D9" s="317">
        <v>25000</v>
      </c>
      <c r="E9" s="281"/>
      <c r="F9" s="281">
        <v>25000</v>
      </c>
      <c r="G9" s="37">
        <f t="shared" si="0"/>
        <v>50000</v>
      </c>
      <c r="H9" s="314"/>
      <c r="I9" s="314"/>
      <c r="J9" s="314"/>
      <c r="K9" s="314"/>
      <c r="L9" s="314"/>
      <c r="M9" s="314"/>
    </row>
    <row r="10" spans="2:13" ht="15.75" customHeight="1">
      <c r="B10" s="314"/>
      <c r="C10" s="30" t="s">
        <v>302</v>
      </c>
      <c r="D10" s="317"/>
      <c r="E10" s="317"/>
      <c r="F10" s="317"/>
      <c r="G10" s="37">
        <f t="shared" si="0"/>
        <v>0</v>
      </c>
      <c r="H10" s="314"/>
      <c r="I10" s="314"/>
      <c r="J10" s="314"/>
      <c r="K10" s="314"/>
      <c r="L10" s="314"/>
      <c r="M10" s="314"/>
    </row>
    <row r="11" spans="2:13">
      <c r="B11" s="314"/>
      <c r="C11" s="31" t="s">
        <v>303</v>
      </c>
      <c r="D11" s="317">
        <v>30000</v>
      </c>
      <c r="E11" s="317">
        <v>25000</v>
      </c>
      <c r="F11" s="317">
        <v>30000</v>
      </c>
      <c r="G11" s="37">
        <f t="shared" si="0"/>
        <v>85000</v>
      </c>
      <c r="H11" s="314"/>
      <c r="I11" s="314"/>
      <c r="J11" s="314"/>
      <c r="K11" s="314"/>
      <c r="L11" s="314"/>
      <c r="M11" s="314"/>
    </row>
    <row r="12" spans="2:13">
      <c r="B12" s="314"/>
      <c r="C12" s="30" t="s">
        <v>304</v>
      </c>
      <c r="D12" s="317">
        <v>10000</v>
      </c>
      <c r="E12" s="317"/>
      <c r="F12" s="317">
        <v>10000</v>
      </c>
      <c r="G12" s="37">
        <f t="shared" si="0"/>
        <v>20000</v>
      </c>
      <c r="H12" s="314"/>
      <c r="I12" s="314"/>
      <c r="J12" s="314"/>
      <c r="K12" s="314"/>
      <c r="L12" s="314"/>
      <c r="M12" s="314"/>
    </row>
    <row r="13" spans="2:13" ht="21.75" customHeight="1">
      <c r="B13" s="314"/>
      <c r="C13" s="30" t="s">
        <v>305</v>
      </c>
      <c r="D13" s="317"/>
      <c r="E13" s="317">
        <v>70000</v>
      </c>
      <c r="F13" s="317">
        <v>26500</v>
      </c>
      <c r="G13" s="37">
        <f t="shared" si="0"/>
        <v>96500</v>
      </c>
      <c r="H13" s="314"/>
      <c r="I13" s="314"/>
      <c r="J13" s="314"/>
      <c r="K13" s="314"/>
      <c r="L13" s="314"/>
      <c r="M13" s="314"/>
    </row>
    <row r="14" spans="2:13" ht="21.75" customHeight="1">
      <c r="B14" s="314"/>
      <c r="C14" s="30" t="s">
        <v>306</v>
      </c>
      <c r="D14" s="317">
        <v>5000</v>
      </c>
      <c r="E14" s="317"/>
      <c r="F14" s="317"/>
      <c r="G14" s="37">
        <f t="shared" si="0"/>
        <v>5000</v>
      </c>
      <c r="H14" s="314"/>
      <c r="I14" s="314"/>
      <c r="J14" s="314"/>
      <c r="K14" s="314"/>
      <c r="L14" s="314"/>
      <c r="M14" s="314"/>
    </row>
    <row r="15" spans="2:13" ht="15.75" customHeight="1">
      <c r="B15" s="314"/>
      <c r="C15" s="34" t="s">
        <v>307</v>
      </c>
      <c r="D15" s="43">
        <f>SUM(D8:D14)</f>
        <v>100000</v>
      </c>
      <c r="E15" s="43">
        <f>SUM(E8:E14)</f>
        <v>95000</v>
      </c>
      <c r="F15" s="43">
        <f>SUM(F8:F14)</f>
        <v>91500</v>
      </c>
      <c r="G15" s="93">
        <f t="shared" si="0"/>
        <v>286500</v>
      </c>
      <c r="H15" s="314"/>
      <c r="I15" s="314"/>
      <c r="J15" s="314"/>
      <c r="K15" s="314"/>
      <c r="L15" s="314"/>
      <c r="M15" s="314"/>
    </row>
    <row r="16" spans="2:13" s="33" customFormat="1">
      <c r="B16" s="318"/>
      <c r="C16" s="47"/>
      <c r="D16" s="48"/>
      <c r="E16" s="48"/>
      <c r="F16" s="48"/>
      <c r="G16" s="94"/>
      <c r="H16" s="318"/>
      <c r="I16" s="318"/>
      <c r="J16" s="318"/>
      <c r="K16" s="318"/>
      <c r="L16" s="318"/>
      <c r="M16" s="318"/>
    </row>
    <row r="17" spans="3:7">
      <c r="C17" s="231" t="s">
        <v>308</v>
      </c>
      <c r="D17" s="232"/>
      <c r="E17" s="232"/>
      <c r="F17" s="232"/>
      <c r="G17" s="233"/>
    </row>
    <row r="18" spans="3:7" ht="27" customHeight="1" thickBot="1">
      <c r="C18" s="40" t="s">
        <v>299</v>
      </c>
      <c r="D18" s="41">
        <f>'1) Budget Table'!D25</f>
        <v>230000</v>
      </c>
      <c r="E18" s="41">
        <f>'1) Budget Table'!E25</f>
        <v>200000</v>
      </c>
      <c r="F18" s="41">
        <f>'1) Budget Table'!F25</f>
        <v>100650</v>
      </c>
      <c r="G18" s="42">
        <f t="shared" ref="G18:G26" si="1">SUM(D18:F18)</f>
        <v>530650</v>
      </c>
    </row>
    <row r="19" spans="3:7">
      <c r="C19" s="38" t="s">
        <v>300</v>
      </c>
      <c r="D19" s="315">
        <v>25000</v>
      </c>
      <c r="E19" s="316"/>
      <c r="F19" s="316"/>
      <c r="G19" s="39">
        <f t="shared" si="1"/>
        <v>25000</v>
      </c>
    </row>
    <row r="20" spans="3:7">
      <c r="C20" s="30" t="s">
        <v>301</v>
      </c>
      <c r="D20" s="317">
        <v>50000</v>
      </c>
      <c r="E20" s="281"/>
      <c r="F20" s="281">
        <v>5450</v>
      </c>
      <c r="G20" s="37">
        <f t="shared" si="1"/>
        <v>55450</v>
      </c>
    </row>
    <row r="21" spans="3:7" ht="31.5">
      <c r="C21" s="30" t="s">
        <v>302</v>
      </c>
      <c r="D21" s="317"/>
      <c r="E21" s="317"/>
      <c r="F21" s="317"/>
      <c r="G21" s="37">
        <f t="shared" si="1"/>
        <v>0</v>
      </c>
    </row>
    <row r="22" spans="3:7">
      <c r="C22" s="31" t="s">
        <v>303</v>
      </c>
      <c r="D22" s="317">
        <v>75000</v>
      </c>
      <c r="E22" s="317"/>
      <c r="F22" s="317">
        <v>10000</v>
      </c>
      <c r="G22" s="37">
        <f t="shared" si="1"/>
        <v>85000</v>
      </c>
    </row>
    <row r="23" spans="3:7">
      <c r="C23" s="30" t="s">
        <v>304</v>
      </c>
      <c r="D23" s="317">
        <v>80000</v>
      </c>
      <c r="E23" s="317"/>
      <c r="F23" s="317">
        <v>8000</v>
      </c>
      <c r="G23" s="37">
        <f t="shared" si="1"/>
        <v>88000</v>
      </c>
    </row>
    <row r="24" spans="3:7">
      <c r="C24" s="30" t="s">
        <v>305</v>
      </c>
      <c r="D24" s="317"/>
      <c r="E24" s="317">
        <v>200000</v>
      </c>
      <c r="F24" s="317">
        <v>4000</v>
      </c>
      <c r="G24" s="37">
        <f t="shared" si="1"/>
        <v>204000</v>
      </c>
    </row>
    <row r="25" spans="3:7">
      <c r="C25" s="30" t="s">
        <v>306</v>
      </c>
      <c r="D25" s="317"/>
      <c r="E25" s="317"/>
      <c r="F25" s="317"/>
      <c r="G25" s="37">
        <f t="shared" si="1"/>
        <v>0</v>
      </c>
    </row>
    <row r="26" spans="3:7">
      <c r="C26" s="34" t="s">
        <v>307</v>
      </c>
      <c r="D26" s="43">
        <f>SUM(D19:D25)</f>
        <v>230000</v>
      </c>
      <c r="E26" s="43">
        <f>SUM(E19:E25)</f>
        <v>200000</v>
      </c>
      <c r="F26" s="43">
        <f>SUM(F19:F25)</f>
        <v>27450</v>
      </c>
      <c r="G26" s="37">
        <f t="shared" si="1"/>
        <v>457450</v>
      </c>
    </row>
    <row r="27" spans="3:7" s="33" customFormat="1">
      <c r="C27" s="47"/>
      <c r="D27" s="48"/>
      <c r="E27" s="48"/>
      <c r="F27" s="48"/>
      <c r="G27" s="49"/>
    </row>
    <row r="28" spans="3:7">
      <c r="C28" s="231" t="s">
        <v>309</v>
      </c>
      <c r="D28" s="232"/>
      <c r="E28" s="232"/>
      <c r="F28" s="232"/>
      <c r="G28" s="233"/>
    </row>
    <row r="29" spans="3:7" ht="21.75" customHeight="1" thickBot="1">
      <c r="C29" s="40" t="s">
        <v>299</v>
      </c>
      <c r="D29" s="41">
        <f>'1) Budget Table'!D35</f>
        <v>295000</v>
      </c>
      <c r="E29" s="41">
        <f>'1) Budget Table'!E35</f>
        <v>205000</v>
      </c>
      <c r="F29" s="41">
        <f>'1) Budget Table'!F35</f>
        <v>0</v>
      </c>
      <c r="G29" s="42">
        <f t="shared" ref="G29:G37" si="2">SUM(D29:F29)</f>
        <v>500000</v>
      </c>
    </row>
    <row r="30" spans="3:7">
      <c r="C30" s="38" t="s">
        <v>300</v>
      </c>
      <c r="D30" s="315">
        <v>20000</v>
      </c>
      <c r="E30" s="316"/>
      <c r="F30" s="316"/>
      <c r="G30" s="39">
        <f t="shared" si="2"/>
        <v>20000</v>
      </c>
    </row>
    <row r="31" spans="3:7" s="33" customFormat="1" ht="15.75" customHeight="1">
      <c r="C31" s="30" t="s">
        <v>301</v>
      </c>
      <c r="D31" s="317">
        <v>40000</v>
      </c>
      <c r="E31" s="281"/>
      <c r="F31" s="281"/>
      <c r="G31" s="37">
        <f t="shared" si="2"/>
        <v>40000</v>
      </c>
    </row>
    <row r="32" spans="3:7" s="33" customFormat="1" ht="31.5">
      <c r="C32" s="30" t="s">
        <v>302</v>
      </c>
      <c r="D32" s="317">
        <v>30000</v>
      </c>
      <c r="E32" s="317"/>
      <c r="F32" s="317"/>
      <c r="G32" s="37">
        <f t="shared" si="2"/>
        <v>30000</v>
      </c>
    </row>
    <row r="33" spans="3:7" s="33" customFormat="1">
      <c r="C33" s="31" t="s">
        <v>303</v>
      </c>
      <c r="D33" s="317">
        <v>100000</v>
      </c>
      <c r="E33" s="317"/>
      <c r="F33" s="317"/>
      <c r="G33" s="37">
        <f t="shared" si="2"/>
        <v>100000</v>
      </c>
    </row>
    <row r="34" spans="3:7">
      <c r="C34" s="30" t="s">
        <v>304</v>
      </c>
      <c r="D34" s="317">
        <v>105000</v>
      </c>
      <c r="E34" s="317"/>
      <c r="F34" s="317"/>
      <c r="G34" s="37">
        <f t="shared" si="2"/>
        <v>105000</v>
      </c>
    </row>
    <row r="35" spans="3:7">
      <c r="C35" s="30" t="s">
        <v>305</v>
      </c>
      <c r="D35" s="317"/>
      <c r="E35" s="317">
        <v>205000</v>
      </c>
      <c r="F35" s="317"/>
      <c r="G35" s="37">
        <f t="shared" si="2"/>
        <v>205000</v>
      </c>
    </row>
    <row r="36" spans="3:7">
      <c r="C36" s="30" t="s">
        <v>306</v>
      </c>
      <c r="D36" s="317"/>
      <c r="E36" s="317"/>
      <c r="F36" s="317"/>
      <c r="G36" s="37">
        <f t="shared" si="2"/>
        <v>0</v>
      </c>
    </row>
    <row r="37" spans="3:7">
      <c r="C37" s="34" t="s">
        <v>307</v>
      </c>
      <c r="D37" s="43">
        <f>SUM(D30:D36)</f>
        <v>295000</v>
      </c>
      <c r="E37" s="43">
        <f>SUM(E30:E36)</f>
        <v>205000</v>
      </c>
      <c r="F37" s="43">
        <f>SUM(F30:F36)</f>
        <v>0</v>
      </c>
      <c r="G37" s="37">
        <f t="shared" si="2"/>
        <v>500000</v>
      </c>
    </row>
    <row r="38" spans="3:7">
      <c r="C38" s="231" t="s">
        <v>310</v>
      </c>
      <c r="D38" s="232"/>
      <c r="E38" s="232"/>
      <c r="F38" s="232"/>
      <c r="G38" s="233"/>
    </row>
    <row r="39" spans="3:7" s="33" customFormat="1">
      <c r="C39" s="44"/>
      <c r="D39" s="45"/>
      <c r="E39" s="45"/>
      <c r="F39" s="45"/>
      <c r="G39" s="46"/>
    </row>
    <row r="40" spans="3:7" ht="20.25" customHeight="1" thickBot="1">
      <c r="C40" s="40" t="s">
        <v>299</v>
      </c>
      <c r="D40" s="41">
        <f>'1) Budget Table'!D45</f>
        <v>0</v>
      </c>
      <c r="E40" s="41">
        <f>'1) Budget Table'!E45</f>
        <v>0</v>
      </c>
      <c r="F40" s="41">
        <f>'1) Budget Table'!F45</f>
        <v>0</v>
      </c>
      <c r="G40" s="42">
        <f t="shared" ref="G40:G48" si="3">SUM(D40:F40)</f>
        <v>0</v>
      </c>
    </row>
    <row r="41" spans="3:7">
      <c r="C41" s="38" t="s">
        <v>300</v>
      </c>
      <c r="D41" s="315"/>
      <c r="E41" s="316"/>
      <c r="F41" s="316"/>
      <c r="G41" s="39">
        <f t="shared" si="3"/>
        <v>0</v>
      </c>
    </row>
    <row r="42" spans="3:7" ht="15.75" customHeight="1">
      <c r="C42" s="30" t="s">
        <v>301</v>
      </c>
      <c r="D42" s="317"/>
      <c r="E42" s="281"/>
      <c r="F42" s="281"/>
      <c r="G42" s="37">
        <f t="shared" si="3"/>
        <v>0</v>
      </c>
    </row>
    <row r="43" spans="3:7" ht="32.25" customHeight="1">
      <c r="C43" s="30" t="s">
        <v>302</v>
      </c>
      <c r="D43" s="317"/>
      <c r="E43" s="317"/>
      <c r="F43" s="317"/>
      <c r="G43" s="37">
        <f t="shared" si="3"/>
        <v>0</v>
      </c>
    </row>
    <row r="44" spans="3:7" s="33" customFormat="1">
      <c r="C44" s="31" t="s">
        <v>303</v>
      </c>
      <c r="D44" s="317"/>
      <c r="E44" s="317"/>
      <c r="F44" s="317"/>
      <c r="G44" s="37">
        <f t="shared" si="3"/>
        <v>0</v>
      </c>
    </row>
    <row r="45" spans="3:7">
      <c r="C45" s="30" t="s">
        <v>304</v>
      </c>
      <c r="D45" s="317"/>
      <c r="E45" s="317"/>
      <c r="F45" s="317"/>
      <c r="G45" s="37">
        <f t="shared" si="3"/>
        <v>0</v>
      </c>
    </row>
    <row r="46" spans="3:7">
      <c r="C46" s="30" t="s">
        <v>305</v>
      </c>
      <c r="D46" s="317"/>
      <c r="E46" s="317"/>
      <c r="F46" s="317"/>
      <c r="G46" s="37">
        <f t="shared" si="3"/>
        <v>0</v>
      </c>
    </row>
    <row r="47" spans="3:7">
      <c r="C47" s="30" t="s">
        <v>306</v>
      </c>
      <c r="D47" s="317"/>
      <c r="E47" s="317"/>
      <c r="F47" s="317"/>
      <c r="G47" s="37">
        <f t="shared" si="3"/>
        <v>0</v>
      </c>
    </row>
    <row r="48" spans="3:7" ht="21" customHeight="1">
      <c r="C48" s="34" t="s">
        <v>307</v>
      </c>
      <c r="D48" s="43">
        <f>SUM(D41:D47)</f>
        <v>0</v>
      </c>
      <c r="E48" s="43">
        <f>SUM(E41:E47)</f>
        <v>0</v>
      </c>
      <c r="F48" s="43">
        <f>SUM(F41:F47)</f>
        <v>0</v>
      </c>
      <c r="G48" s="37">
        <f t="shared" si="3"/>
        <v>0</v>
      </c>
    </row>
    <row r="49" spans="2:7" s="33" customFormat="1" ht="22.5" customHeight="1">
      <c r="B49" s="318"/>
      <c r="C49" s="50"/>
      <c r="D49" s="48"/>
      <c r="E49" s="48"/>
      <c r="F49" s="48"/>
      <c r="G49" s="49"/>
    </row>
    <row r="50" spans="2:7">
      <c r="B50" s="231" t="s">
        <v>311</v>
      </c>
      <c r="C50" s="232"/>
      <c r="D50" s="232"/>
      <c r="E50" s="232"/>
      <c r="F50" s="232"/>
      <c r="G50" s="233"/>
    </row>
    <row r="51" spans="2:7">
      <c r="B51" s="314"/>
      <c r="C51" s="231" t="s">
        <v>312</v>
      </c>
      <c r="D51" s="232"/>
      <c r="E51" s="232"/>
      <c r="F51" s="232"/>
      <c r="G51" s="233"/>
    </row>
    <row r="52" spans="2:7" ht="24" customHeight="1" thickBot="1">
      <c r="B52" s="314"/>
      <c r="C52" s="40" t="s">
        <v>299</v>
      </c>
      <c r="D52" s="41">
        <f>'1) Budget Table'!D57</f>
        <v>75000</v>
      </c>
      <c r="E52" s="41">
        <f>'1) Budget Table'!E57</f>
        <v>130000</v>
      </c>
      <c r="F52" s="41">
        <f>'1) Budget Table'!F57</f>
        <v>268000</v>
      </c>
      <c r="G52" s="42">
        <f>SUM(D52:F52)</f>
        <v>473000</v>
      </c>
    </row>
    <row r="53" spans="2:7" ht="15.75" customHeight="1">
      <c r="B53" s="314"/>
      <c r="C53" s="38" t="s">
        <v>300</v>
      </c>
      <c r="D53" s="315"/>
      <c r="E53" s="316"/>
      <c r="F53" s="316"/>
      <c r="G53" s="39">
        <f t="shared" ref="G53:G60" si="4">SUM(D53:F53)</f>
        <v>0</v>
      </c>
    </row>
    <row r="54" spans="2:7" ht="15.75" customHeight="1">
      <c r="B54" s="314"/>
      <c r="C54" s="30" t="s">
        <v>301</v>
      </c>
      <c r="D54" s="317"/>
      <c r="E54" s="281"/>
      <c r="F54" s="281"/>
      <c r="G54" s="37">
        <f t="shared" si="4"/>
        <v>0</v>
      </c>
    </row>
    <row r="55" spans="2:7" ht="15.75" customHeight="1">
      <c r="B55" s="314"/>
      <c r="C55" s="30" t="s">
        <v>302</v>
      </c>
      <c r="D55" s="317"/>
      <c r="E55" s="317"/>
      <c r="F55" s="317"/>
      <c r="G55" s="37">
        <f t="shared" si="4"/>
        <v>0</v>
      </c>
    </row>
    <row r="56" spans="2:7" ht="18.75" customHeight="1">
      <c r="B56" s="314"/>
      <c r="C56" s="31" t="s">
        <v>303</v>
      </c>
      <c r="D56" s="317"/>
      <c r="E56" s="317"/>
      <c r="F56" s="317"/>
      <c r="G56" s="37">
        <f t="shared" si="4"/>
        <v>0</v>
      </c>
    </row>
    <row r="57" spans="2:7">
      <c r="B57" s="314"/>
      <c r="C57" s="30" t="s">
        <v>304</v>
      </c>
      <c r="D57" s="317"/>
      <c r="E57" s="317"/>
      <c r="F57" s="317"/>
      <c r="G57" s="37">
        <f t="shared" si="4"/>
        <v>0</v>
      </c>
    </row>
    <row r="58" spans="2:7" s="33" customFormat="1" ht="21.75" customHeight="1">
      <c r="B58" s="314"/>
      <c r="C58" s="30" t="s">
        <v>305</v>
      </c>
      <c r="D58" s="317">
        <v>75000</v>
      </c>
      <c r="E58" s="317">
        <v>130000</v>
      </c>
      <c r="F58" s="317">
        <v>268000</v>
      </c>
      <c r="G58" s="37">
        <f t="shared" si="4"/>
        <v>473000</v>
      </c>
    </row>
    <row r="59" spans="2:7" s="33" customFormat="1">
      <c r="B59" s="314"/>
      <c r="C59" s="30" t="s">
        <v>306</v>
      </c>
      <c r="D59" s="317"/>
      <c r="E59" s="317"/>
      <c r="F59" s="317"/>
      <c r="G59" s="37">
        <f t="shared" si="4"/>
        <v>0</v>
      </c>
    </row>
    <row r="60" spans="2:7">
      <c r="B60" s="314"/>
      <c r="C60" s="34" t="s">
        <v>307</v>
      </c>
      <c r="D60" s="43">
        <f>SUM(D53:D59)</f>
        <v>75000</v>
      </c>
      <c r="E60" s="43">
        <f>SUM(E53:E59)</f>
        <v>130000</v>
      </c>
      <c r="F60" s="43">
        <f>SUM(F53:F59)</f>
        <v>268000</v>
      </c>
      <c r="G60" s="37">
        <f t="shared" si="4"/>
        <v>473000</v>
      </c>
    </row>
    <row r="61" spans="2:7" s="33" customFormat="1">
      <c r="B61" s="318"/>
      <c r="C61" s="47"/>
      <c r="D61" s="48"/>
      <c r="E61" s="48"/>
      <c r="F61" s="48"/>
      <c r="G61" s="49"/>
    </row>
    <row r="62" spans="2:7">
      <c r="B62" s="318"/>
      <c r="C62" s="231" t="s">
        <v>139</v>
      </c>
      <c r="D62" s="232"/>
      <c r="E62" s="232"/>
      <c r="F62" s="232"/>
      <c r="G62" s="233"/>
    </row>
    <row r="63" spans="2:7" ht="21.75" customHeight="1" thickBot="1">
      <c r="B63" s="314"/>
      <c r="C63" s="40" t="s">
        <v>299</v>
      </c>
      <c r="D63" s="41">
        <f>'1) Budget Table'!D67</f>
        <v>250000</v>
      </c>
      <c r="E63" s="41">
        <f>'1) Budget Table'!E67</f>
        <v>60000</v>
      </c>
      <c r="F63" s="41">
        <f>'1) Budget Table'!F67</f>
        <v>36600</v>
      </c>
      <c r="G63" s="42">
        <f t="shared" ref="G63:G71" si="5">SUM(D63:F63)</f>
        <v>346600</v>
      </c>
    </row>
    <row r="64" spans="2:7" ht="15.75" customHeight="1">
      <c r="B64" s="314"/>
      <c r="C64" s="38" t="s">
        <v>300</v>
      </c>
      <c r="D64" s="315"/>
      <c r="E64" s="316"/>
      <c r="F64" s="316"/>
      <c r="G64" s="39">
        <f t="shared" si="5"/>
        <v>0</v>
      </c>
    </row>
    <row r="65" spans="2:7" ht="15.75" customHeight="1">
      <c r="B65" s="314"/>
      <c r="C65" s="30" t="s">
        <v>301</v>
      </c>
      <c r="D65" s="317">
        <v>10000</v>
      </c>
      <c r="E65" s="281"/>
      <c r="F65" s="281">
        <v>3600</v>
      </c>
      <c r="G65" s="37">
        <f t="shared" si="5"/>
        <v>13600</v>
      </c>
    </row>
    <row r="66" spans="2:7" ht="15.75" customHeight="1">
      <c r="B66" s="314"/>
      <c r="C66" s="30" t="s">
        <v>302</v>
      </c>
      <c r="D66" s="317"/>
      <c r="E66" s="317"/>
      <c r="F66" s="317"/>
      <c r="G66" s="37">
        <f t="shared" si="5"/>
        <v>0</v>
      </c>
    </row>
    <row r="67" spans="2:7">
      <c r="B67" s="314"/>
      <c r="C67" s="31" t="s">
        <v>303</v>
      </c>
      <c r="D67" s="317">
        <v>30000</v>
      </c>
      <c r="E67" s="317"/>
      <c r="F67" s="317">
        <v>15000</v>
      </c>
      <c r="G67" s="37">
        <f t="shared" si="5"/>
        <v>45000</v>
      </c>
    </row>
    <row r="68" spans="2:7">
      <c r="B68" s="314"/>
      <c r="C68" s="30" t="s">
        <v>304</v>
      </c>
      <c r="D68" s="317">
        <v>30000</v>
      </c>
      <c r="E68" s="317"/>
      <c r="F68" s="317">
        <v>3000</v>
      </c>
      <c r="G68" s="37">
        <f t="shared" si="5"/>
        <v>33000</v>
      </c>
    </row>
    <row r="69" spans="2:7">
      <c r="B69" s="314"/>
      <c r="C69" s="30" t="s">
        <v>305</v>
      </c>
      <c r="D69" s="317">
        <v>180000</v>
      </c>
      <c r="E69" s="317">
        <v>60000</v>
      </c>
      <c r="F69" s="317">
        <v>15000</v>
      </c>
      <c r="G69" s="37">
        <f t="shared" si="5"/>
        <v>255000</v>
      </c>
    </row>
    <row r="70" spans="2:7">
      <c r="B70" s="314"/>
      <c r="C70" s="30" t="s">
        <v>306</v>
      </c>
      <c r="D70" s="317"/>
      <c r="E70" s="317"/>
      <c r="F70" s="317"/>
      <c r="G70" s="37">
        <f t="shared" si="5"/>
        <v>0</v>
      </c>
    </row>
    <row r="71" spans="2:7">
      <c r="B71" s="314"/>
      <c r="C71" s="34" t="s">
        <v>307</v>
      </c>
      <c r="D71" s="43">
        <f>SUM(D64:D70)</f>
        <v>250000</v>
      </c>
      <c r="E71" s="43">
        <f>SUM(E64:E70)</f>
        <v>60000</v>
      </c>
      <c r="F71" s="43">
        <f>SUM(F64:F70)</f>
        <v>36600</v>
      </c>
      <c r="G71" s="37">
        <f t="shared" si="5"/>
        <v>346600</v>
      </c>
    </row>
    <row r="72" spans="2:7" s="33" customFormat="1">
      <c r="B72" s="318"/>
      <c r="C72" s="47"/>
      <c r="D72" s="48"/>
      <c r="E72" s="48"/>
      <c r="F72" s="48"/>
      <c r="G72" s="49"/>
    </row>
    <row r="73" spans="2:7">
      <c r="B73" s="314"/>
      <c r="C73" s="231" t="s">
        <v>158</v>
      </c>
      <c r="D73" s="232"/>
      <c r="E73" s="232"/>
      <c r="F73" s="232"/>
      <c r="G73" s="233"/>
    </row>
    <row r="74" spans="2:7" ht="21.75" customHeight="1" thickBot="1">
      <c r="B74" s="318"/>
      <c r="C74" s="40" t="s">
        <v>299</v>
      </c>
      <c r="D74" s="41">
        <f>'1) Budget Table'!D77</f>
        <v>0</v>
      </c>
      <c r="E74" s="41">
        <f>'1) Budget Table'!E77</f>
        <v>0</v>
      </c>
      <c r="F74" s="41">
        <f>'1) Budget Table'!F77</f>
        <v>0</v>
      </c>
      <c r="G74" s="42">
        <f t="shared" ref="G74:G82" si="6">SUM(D74:F74)</f>
        <v>0</v>
      </c>
    </row>
    <row r="75" spans="2:7" ht="18" customHeight="1">
      <c r="B75" s="314"/>
      <c r="C75" s="38" t="s">
        <v>300</v>
      </c>
      <c r="D75" s="315"/>
      <c r="E75" s="316"/>
      <c r="F75" s="316"/>
      <c r="G75" s="39">
        <f t="shared" si="6"/>
        <v>0</v>
      </c>
    </row>
    <row r="76" spans="2:7" ht="15.75" customHeight="1">
      <c r="B76" s="314"/>
      <c r="C76" s="30" t="s">
        <v>301</v>
      </c>
      <c r="D76" s="317"/>
      <c r="E76" s="281"/>
      <c r="F76" s="281"/>
      <c r="G76" s="37">
        <f t="shared" si="6"/>
        <v>0</v>
      </c>
    </row>
    <row r="77" spans="2:7" s="33" customFormat="1" ht="15.75" customHeight="1">
      <c r="B77" s="314"/>
      <c r="C77" s="30" t="s">
        <v>302</v>
      </c>
      <c r="D77" s="317"/>
      <c r="E77" s="317"/>
      <c r="F77" s="317"/>
      <c r="G77" s="37">
        <f t="shared" si="6"/>
        <v>0</v>
      </c>
    </row>
    <row r="78" spans="2:7">
      <c r="B78" s="318"/>
      <c r="C78" s="31" t="s">
        <v>303</v>
      </c>
      <c r="D78" s="317"/>
      <c r="E78" s="317"/>
      <c r="F78" s="317"/>
      <c r="G78" s="37">
        <f t="shared" si="6"/>
        <v>0</v>
      </c>
    </row>
    <row r="79" spans="2:7">
      <c r="B79" s="318"/>
      <c r="C79" s="30" t="s">
        <v>304</v>
      </c>
      <c r="D79" s="317"/>
      <c r="E79" s="317"/>
      <c r="F79" s="317"/>
      <c r="G79" s="37">
        <f t="shared" si="6"/>
        <v>0</v>
      </c>
    </row>
    <row r="80" spans="2:7">
      <c r="B80" s="318"/>
      <c r="C80" s="30" t="s">
        <v>305</v>
      </c>
      <c r="D80" s="317"/>
      <c r="E80" s="317"/>
      <c r="F80" s="317"/>
      <c r="G80" s="37">
        <f t="shared" si="6"/>
        <v>0</v>
      </c>
    </row>
    <row r="81" spans="2:7">
      <c r="B81" s="314"/>
      <c r="C81" s="30" t="s">
        <v>306</v>
      </c>
      <c r="D81" s="317"/>
      <c r="E81" s="317"/>
      <c r="F81" s="317"/>
      <c r="G81" s="37">
        <f t="shared" si="6"/>
        <v>0</v>
      </c>
    </row>
    <row r="82" spans="2:7">
      <c r="B82" s="314"/>
      <c r="C82" s="34" t="s">
        <v>307</v>
      </c>
      <c r="D82" s="43">
        <f>SUM(D75:D81)</f>
        <v>0</v>
      </c>
      <c r="E82" s="43">
        <f>SUM(E75:E81)</f>
        <v>0</v>
      </c>
      <c r="F82" s="43">
        <f>SUM(F75:F81)</f>
        <v>0</v>
      </c>
      <c r="G82" s="37">
        <f t="shared" si="6"/>
        <v>0</v>
      </c>
    </row>
    <row r="83" spans="2:7" s="33" customFormat="1">
      <c r="B83" s="318"/>
      <c r="C83" s="47"/>
      <c r="D83" s="48"/>
      <c r="E83" s="48"/>
      <c r="F83" s="48"/>
      <c r="G83" s="49"/>
    </row>
    <row r="84" spans="2:7">
      <c r="B84" s="314"/>
      <c r="C84" s="231" t="s">
        <v>167</v>
      </c>
      <c r="D84" s="232"/>
      <c r="E84" s="232"/>
      <c r="F84" s="232"/>
      <c r="G84" s="233"/>
    </row>
    <row r="85" spans="2:7" ht="21.75" customHeight="1" thickBot="1">
      <c r="B85" s="314"/>
      <c r="C85" s="40" t="s">
        <v>299</v>
      </c>
      <c r="D85" s="41">
        <f>'1) Budget Table'!D87</f>
        <v>0</v>
      </c>
      <c r="E85" s="41">
        <f>'1) Budget Table'!E87</f>
        <v>0</v>
      </c>
      <c r="F85" s="41">
        <f>'1) Budget Table'!F87</f>
        <v>0</v>
      </c>
      <c r="G85" s="42">
        <f t="shared" ref="G85:G93" si="7">SUM(D85:F85)</f>
        <v>0</v>
      </c>
    </row>
    <row r="86" spans="2:7" ht="15.75" customHeight="1">
      <c r="B86" s="314"/>
      <c r="C86" s="38" t="s">
        <v>300</v>
      </c>
      <c r="D86" s="315"/>
      <c r="E86" s="316"/>
      <c r="F86" s="316"/>
      <c r="G86" s="39">
        <f t="shared" si="7"/>
        <v>0</v>
      </c>
    </row>
    <row r="87" spans="2:7" ht="15.75" customHeight="1">
      <c r="B87" s="318"/>
      <c r="C87" s="30" t="s">
        <v>301</v>
      </c>
      <c r="D87" s="317"/>
      <c r="E87" s="281"/>
      <c r="F87" s="281"/>
      <c r="G87" s="37">
        <f t="shared" si="7"/>
        <v>0</v>
      </c>
    </row>
    <row r="88" spans="2:7" ht="15.75" customHeight="1">
      <c r="B88" s="314"/>
      <c r="C88" s="30" t="s">
        <v>302</v>
      </c>
      <c r="D88" s="317"/>
      <c r="E88" s="317"/>
      <c r="F88" s="317"/>
      <c r="G88" s="37">
        <f t="shared" si="7"/>
        <v>0</v>
      </c>
    </row>
    <row r="89" spans="2:7">
      <c r="B89" s="314"/>
      <c r="C89" s="31" t="s">
        <v>303</v>
      </c>
      <c r="D89" s="317"/>
      <c r="E89" s="317"/>
      <c r="F89" s="317"/>
      <c r="G89" s="37">
        <f t="shared" si="7"/>
        <v>0</v>
      </c>
    </row>
    <row r="90" spans="2:7">
      <c r="B90" s="314"/>
      <c r="C90" s="30" t="s">
        <v>304</v>
      </c>
      <c r="D90" s="317"/>
      <c r="E90" s="317"/>
      <c r="F90" s="317"/>
      <c r="G90" s="37">
        <f t="shared" si="7"/>
        <v>0</v>
      </c>
    </row>
    <row r="91" spans="2:7" ht="25.5" customHeight="1">
      <c r="B91" s="314"/>
      <c r="C91" s="30" t="s">
        <v>305</v>
      </c>
      <c r="D91" s="317"/>
      <c r="E91" s="317"/>
      <c r="F91" s="317"/>
      <c r="G91" s="37">
        <f t="shared" si="7"/>
        <v>0</v>
      </c>
    </row>
    <row r="92" spans="2:7">
      <c r="B92" s="318"/>
      <c r="C92" s="30" t="s">
        <v>306</v>
      </c>
      <c r="D92" s="317"/>
      <c r="E92" s="317"/>
      <c r="F92" s="317"/>
      <c r="G92" s="37">
        <f t="shared" si="7"/>
        <v>0</v>
      </c>
    </row>
    <row r="93" spans="2:7" ht="15.75" customHeight="1">
      <c r="B93" s="314"/>
      <c r="C93" s="34" t="s">
        <v>307</v>
      </c>
      <c r="D93" s="43">
        <f>SUM(D86:D92)</f>
        <v>0</v>
      </c>
      <c r="E93" s="43">
        <f>SUM(E86:E92)</f>
        <v>0</v>
      </c>
      <c r="F93" s="43">
        <f>SUM(F86:F92)</f>
        <v>0</v>
      </c>
      <c r="G93" s="37">
        <f t="shared" si="7"/>
        <v>0</v>
      </c>
    </row>
    <row r="94" spans="2:7" ht="25.5" customHeight="1">
      <c r="B94" s="314"/>
      <c r="C94" s="314"/>
      <c r="D94" s="314"/>
      <c r="E94" s="314"/>
      <c r="F94" s="314"/>
      <c r="G94" s="314"/>
    </row>
    <row r="95" spans="2:7">
      <c r="B95" s="231" t="s">
        <v>313</v>
      </c>
      <c r="C95" s="232"/>
      <c r="D95" s="232"/>
      <c r="E95" s="232"/>
      <c r="F95" s="232"/>
      <c r="G95" s="233"/>
    </row>
    <row r="96" spans="2:7">
      <c r="B96" s="314"/>
      <c r="C96" s="231" t="s">
        <v>178</v>
      </c>
      <c r="D96" s="232"/>
      <c r="E96" s="232"/>
      <c r="F96" s="232"/>
      <c r="G96" s="233"/>
    </row>
    <row r="97" spans="3:7" ht="22.5" customHeight="1" thickBot="1">
      <c r="C97" s="40" t="s">
        <v>299</v>
      </c>
      <c r="D97" s="41">
        <f>'1) Budget Table'!D99</f>
        <v>50000</v>
      </c>
      <c r="E97" s="41">
        <f>'1) Budget Table'!E99</f>
        <v>75055.759999999995</v>
      </c>
      <c r="F97" s="41">
        <f>'1) Budget Table'!F99</f>
        <v>28000</v>
      </c>
      <c r="G97" s="42">
        <f>SUM(D97:F97)</f>
        <v>153055.76</v>
      </c>
    </row>
    <row r="98" spans="3:7">
      <c r="C98" s="38" t="s">
        <v>300</v>
      </c>
      <c r="D98" s="315">
        <v>10000</v>
      </c>
      <c r="E98" s="316"/>
      <c r="F98" s="316"/>
      <c r="G98" s="39">
        <f t="shared" ref="G98:G105" si="8">SUM(D98:F98)</f>
        <v>10000</v>
      </c>
    </row>
    <row r="99" spans="3:7">
      <c r="C99" s="30" t="s">
        <v>301</v>
      </c>
      <c r="D99" s="317">
        <v>10000</v>
      </c>
      <c r="E99" s="281"/>
      <c r="F99" s="281"/>
      <c r="G99" s="37">
        <f t="shared" si="8"/>
        <v>10000</v>
      </c>
    </row>
    <row r="100" spans="3:7" ht="15.75" customHeight="1">
      <c r="C100" s="30" t="s">
        <v>302</v>
      </c>
      <c r="D100" s="317"/>
      <c r="E100" s="317"/>
      <c r="F100" s="317"/>
      <c r="G100" s="37">
        <f t="shared" si="8"/>
        <v>0</v>
      </c>
    </row>
    <row r="101" spans="3:7">
      <c r="C101" s="31" t="s">
        <v>303</v>
      </c>
      <c r="D101" s="317">
        <v>15000</v>
      </c>
      <c r="E101" s="317">
        <v>45055.76</v>
      </c>
      <c r="F101" s="317">
        <v>5000</v>
      </c>
      <c r="G101" s="37">
        <f t="shared" si="8"/>
        <v>65055.76</v>
      </c>
    </row>
    <row r="102" spans="3:7">
      <c r="C102" s="30" t="s">
        <v>304</v>
      </c>
      <c r="D102" s="317">
        <v>15000</v>
      </c>
      <c r="E102" s="317"/>
      <c r="F102" s="317"/>
      <c r="G102" s="37">
        <f t="shared" si="8"/>
        <v>15000</v>
      </c>
    </row>
    <row r="103" spans="3:7">
      <c r="C103" s="30" t="s">
        <v>305</v>
      </c>
      <c r="D103" s="317"/>
      <c r="E103" s="317"/>
      <c r="F103" s="317">
        <v>6000</v>
      </c>
      <c r="G103" s="37">
        <f t="shared" si="8"/>
        <v>6000</v>
      </c>
    </row>
    <row r="104" spans="3:7">
      <c r="C104" s="30" t="s">
        <v>306</v>
      </c>
      <c r="D104" s="317"/>
      <c r="E104" s="317"/>
      <c r="F104" s="317"/>
      <c r="G104" s="37">
        <f t="shared" si="8"/>
        <v>0</v>
      </c>
    </row>
    <row r="105" spans="3:7">
      <c r="C105" s="34" t="s">
        <v>307</v>
      </c>
      <c r="D105" s="43">
        <f>SUM(D98:D104)</f>
        <v>50000</v>
      </c>
      <c r="E105" s="43">
        <f>SUM(E98:E104)</f>
        <v>45055.76</v>
      </c>
      <c r="F105" s="43">
        <f>SUM(F98:F104)</f>
        <v>11000</v>
      </c>
      <c r="G105" s="37">
        <f t="shared" si="8"/>
        <v>106055.76000000001</v>
      </c>
    </row>
    <row r="106" spans="3:7" s="33" customFormat="1">
      <c r="C106" s="47"/>
      <c r="D106" s="48"/>
      <c r="E106" s="48"/>
      <c r="F106" s="48"/>
      <c r="G106" s="49"/>
    </row>
    <row r="107" spans="3:7" ht="15.75" customHeight="1">
      <c r="C107" s="231" t="s">
        <v>314</v>
      </c>
      <c r="D107" s="232"/>
      <c r="E107" s="232"/>
      <c r="F107" s="232"/>
      <c r="G107" s="233"/>
    </row>
    <row r="108" spans="3:7" ht="21.75" customHeight="1" thickBot="1">
      <c r="C108" s="40" t="s">
        <v>299</v>
      </c>
      <c r="D108" s="41">
        <f>'1) Budget Table'!D109</f>
        <v>210000</v>
      </c>
      <c r="E108" s="41">
        <f>'1) Budget Table'!E109</f>
        <v>60440</v>
      </c>
      <c r="F108" s="41">
        <f>'1) Budget Table'!F109</f>
        <v>17000</v>
      </c>
      <c r="G108" s="42">
        <f t="shared" ref="G108:G116" si="9">SUM(D108:F108)</f>
        <v>287440</v>
      </c>
    </row>
    <row r="109" spans="3:7">
      <c r="C109" s="38" t="s">
        <v>300</v>
      </c>
      <c r="D109" s="315"/>
      <c r="E109" s="316"/>
      <c r="F109" s="316"/>
      <c r="G109" s="39">
        <f t="shared" si="9"/>
        <v>0</v>
      </c>
    </row>
    <row r="110" spans="3:7">
      <c r="C110" s="30" t="s">
        <v>301</v>
      </c>
      <c r="D110" s="317"/>
      <c r="E110" s="281"/>
      <c r="F110" s="281"/>
      <c r="G110" s="37">
        <f t="shared" si="9"/>
        <v>0</v>
      </c>
    </row>
    <row r="111" spans="3:7" ht="31.5">
      <c r="C111" s="30" t="s">
        <v>302</v>
      </c>
      <c r="D111" s="317"/>
      <c r="E111" s="317"/>
      <c r="F111" s="317"/>
      <c r="G111" s="37">
        <f t="shared" si="9"/>
        <v>0</v>
      </c>
    </row>
    <row r="112" spans="3:7">
      <c r="C112" s="31" t="s">
        <v>303</v>
      </c>
      <c r="D112" s="317"/>
      <c r="E112" s="317"/>
      <c r="F112" s="317">
        <v>7000</v>
      </c>
      <c r="G112" s="37">
        <f t="shared" si="9"/>
        <v>7000</v>
      </c>
    </row>
    <row r="113" spans="3:7">
      <c r="C113" s="30" t="s">
        <v>304</v>
      </c>
      <c r="D113" s="317"/>
      <c r="E113" s="317"/>
      <c r="F113" s="317"/>
      <c r="G113" s="37">
        <f t="shared" si="9"/>
        <v>0</v>
      </c>
    </row>
    <row r="114" spans="3:7">
      <c r="C114" s="30" t="s">
        <v>305</v>
      </c>
      <c r="D114" s="317"/>
      <c r="E114" s="317">
        <v>30000</v>
      </c>
      <c r="F114" s="317">
        <v>10000</v>
      </c>
      <c r="G114" s="37">
        <f t="shared" si="9"/>
        <v>40000</v>
      </c>
    </row>
    <row r="115" spans="3:7">
      <c r="C115" s="30" t="s">
        <v>306</v>
      </c>
      <c r="D115" s="317"/>
      <c r="E115" s="317"/>
      <c r="F115" s="317"/>
      <c r="G115" s="37">
        <f t="shared" si="9"/>
        <v>0</v>
      </c>
    </row>
    <row r="116" spans="3:7">
      <c r="C116" s="34" t="s">
        <v>307</v>
      </c>
      <c r="D116" s="43">
        <f>SUM(D109:D115)</f>
        <v>0</v>
      </c>
      <c r="E116" s="43">
        <f>SUM(E109:E115)</f>
        <v>30000</v>
      </c>
      <c r="F116" s="43">
        <f>SUM(F109:F115)</f>
        <v>17000</v>
      </c>
      <c r="G116" s="37">
        <f t="shared" si="9"/>
        <v>47000</v>
      </c>
    </row>
    <row r="117" spans="3:7" s="33" customFormat="1">
      <c r="C117" s="47"/>
      <c r="D117" s="48"/>
      <c r="E117" s="48"/>
      <c r="F117" s="48"/>
      <c r="G117" s="49"/>
    </row>
    <row r="118" spans="3:7">
      <c r="C118" s="231" t="s">
        <v>218</v>
      </c>
      <c r="D118" s="232"/>
      <c r="E118" s="232"/>
      <c r="F118" s="232"/>
      <c r="G118" s="233"/>
    </row>
    <row r="119" spans="3:7" ht="21" customHeight="1" thickBot="1">
      <c r="C119" s="40" t="s">
        <v>299</v>
      </c>
      <c r="D119" s="41">
        <f>'1) Budget Table'!D119</f>
        <v>0</v>
      </c>
      <c r="E119" s="41">
        <f>'1) Budget Table'!E119</f>
        <v>0</v>
      </c>
      <c r="F119" s="41">
        <f>'1) Budget Table'!F119</f>
        <v>0</v>
      </c>
      <c r="G119" s="42">
        <f t="shared" ref="G119:G127" si="10">SUM(D119:F119)</f>
        <v>0</v>
      </c>
    </row>
    <row r="120" spans="3:7">
      <c r="C120" s="38" t="s">
        <v>300</v>
      </c>
      <c r="D120" s="315">
        <v>10000</v>
      </c>
      <c r="E120" s="316"/>
      <c r="F120" s="316"/>
      <c r="G120" s="39">
        <f t="shared" si="10"/>
        <v>10000</v>
      </c>
    </row>
    <row r="121" spans="3:7">
      <c r="C121" s="30" t="s">
        <v>301</v>
      </c>
      <c r="D121" s="317">
        <v>15000</v>
      </c>
      <c r="E121" s="281"/>
      <c r="F121" s="281"/>
      <c r="G121" s="37">
        <f t="shared" si="10"/>
        <v>15000</v>
      </c>
    </row>
    <row r="122" spans="3:7" ht="31.5">
      <c r="C122" s="30" t="s">
        <v>302</v>
      </c>
      <c r="D122" s="317"/>
      <c r="E122" s="317"/>
      <c r="F122" s="317"/>
      <c r="G122" s="37">
        <f t="shared" si="10"/>
        <v>0</v>
      </c>
    </row>
    <row r="123" spans="3:7">
      <c r="C123" s="31" t="s">
        <v>303</v>
      </c>
      <c r="D123" s="317">
        <v>30000</v>
      </c>
      <c r="E123" s="317">
        <v>30000</v>
      </c>
      <c r="F123" s="317"/>
      <c r="G123" s="37">
        <f t="shared" si="10"/>
        <v>60000</v>
      </c>
    </row>
    <row r="124" spans="3:7">
      <c r="C124" s="30" t="s">
        <v>304</v>
      </c>
      <c r="D124" s="317">
        <v>10000</v>
      </c>
      <c r="E124" s="317"/>
      <c r="F124" s="317">
        <v>7000</v>
      </c>
      <c r="G124" s="37">
        <f t="shared" si="10"/>
        <v>17000</v>
      </c>
    </row>
    <row r="125" spans="3:7">
      <c r="C125" s="30" t="s">
        <v>305</v>
      </c>
      <c r="D125" s="317">
        <v>150000</v>
      </c>
      <c r="E125" s="317">
        <v>30440</v>
      </c>
      <c r="F125" s="317">
        <v>10000</v>
      </c>
      <c r="G125" s="37">
        <f t="shared" si="10"/>
        <v>190440</v>
      </c>
    </row>
    <row r="126" spans="3:7">
      <c r="C126" s="30" t="s">
        <v>306</v>
      </c>
      <c r="D126" s="317"/>
      <c r="E126" s="317"/>
      <c r="F126" s="317"/>
      <c r="G126" s="37">
        <f t="shared" si="10"/>
        <v>0</v>
      </c>
    </row>
    <row r="127" spans="3:7">
      <c r="C127" s="34" t="s">
        <v>307</v>
      </c>
      <c r="D127" s="43">
        <f>SUM(D120:D126)</f>
        <v>215000</v>
      </c>
      <c r="E127" s="43">
        <f>SUM(E120:E126)</f>
        <v>60440</v>
      </c>
      <c r="F127" s="43">
        <f>SUM(F120:F126)</f>
        <v>17000</v>
      </c>
      <c r="G127" s="37">
        <f t="shared" si="10"/>
        <v>292440</v>
      </c>
    </row>
    <row r="128" spans="3:7" s="33" customFormat="1">
      <c r="C128" s="47"/>
      <c r="D128" s="48"/>
      <c r="E128" s="48"/>
      <c r="F128" s="48"/>
      <c r="G128" s="49"/>
    </row>
    <row r="129" spans="2:7">
      <c r="B129" s="314"/>
      <c r="C129" s="231" t="s">
        <v>227</v>
      </c>
      <c r="D129" s="232"/>
      <c r="E129" s="232"/>
      <c r="F129" s="232"/>
      <c r="G129" s="233"/>
    </row>
    <row r="130" spans="2:7" ht="24" customHeight="1" thickBot="1">
      <c r="B130" s="314"/>
      <c r="C130" s="40" t="s">
        <v>299</v>
      </c>
      <c r="D130" s="41">
        <f>'1) Budget Table'!D129</f>
        <v>0</v>
      </c>
      <c r="E130" s="41">
        <f>'1) Budget Table'!E129</f>
        <v>0</v>
      </c>
      <c r="F130" s="41">
        <f>'1) Budget Table'!F129</f>
        <v>0</v>
      </c>
      <c r="G130" s="42">
        <f t="shared" ref="G130:G138" si="11">SUM(D130:F130)</f>
        <v>0</v>
      </c>
    </row>
    <row r="131" spans="2:7" ht="15.75" customHeight="1">
      <c r="B131" s="314"/>
      <c r="C131" s="38" t="s">
        <v>300</v>
      </c>
      <c r="D131" s="315"/>
      <c r="E131" s="316"/>
      <c r="F131" s="316"/>
      <c r="G131" s="39">
        <f t="shared" si="11"/>
        <v>0</v>
      </c>
    </row>
    <row r="132" spans="2:7">
      <c r="B132" s="314"/>
      <c r="C132" s="30" t="s">
        <v>301</v>
      </c>
      <c r="D132" s="317"/>
      <c r="E132" s="281"/>
      <c r="F132" s="281"/>
      <c r="G132" s="37">
        <f t="shared" si="11"/>
        <v>0</v>
      </c>
    </row>
    <row r="133" spans="2:7" ht="15.75" customHeight="1">
      <c r="B133" s="314"/>
      <c r="C133" s="30" t="s">
        <v>302</v>
      </c>
      <c r="D133" s="317"/>
      <c r="E133" s="317"/>
      <c r="F133" s="317"/>
      <c r="G133" s="37">
        <f t="shared" si="11"/>
        <v>0</v>
      </c>
    </row>
    <row r="134" spans="2:7">
      <c r="B134" s="314"/>
      <c r="C134" s="31" t="s">
        <v>303</v>
      </c>
      <c r="D134" s="317"/>
      <c r="E134" s="317"/>
      <c r="F134" s="317"/>
      <c r="G134" s="37">
        <f t="shared" si="11"/>
        <v>0</v>
      </c>
    </row>
    <row r="135" spans="2:7">
      <c r="B135" s="314"/>
      <c r="C135" s="30" t="s">
        <v>304</v>
      </c>
      <c r="D135" s="317"/>
      <c r="E135" s="317"/>
      <c r="F135" s="317"/>
      <c r="G135" s="37">
        <f t="shared" si="11"/>
        <v>0</v>
      </c>
    </row>
    <row r="136" spans="2:7" ht="15.75" customHeight="1">
      <c r="B136" s="314"/>
      <c r="C136" s="30" t="s">
        <v>305</v>
      </c>
      <c r="D136" s="317"/>
      <c r="E136" s="317"/>
      <c r="F136" s="317"/>
      <c r="G136" s="37">
        <f t="shared" si="11"/>
        <v>0</v>
      </c>
    </row>
    <row r="137" spans="2:7">
      <c r="B137" s="314"/>
      <c r="C137" s="30" t="s">
        <v>306</v>
      </c>
      <c r="D137" s="317"/>
      <c r="E137" s="317"/>
      <c r="F137" s="317"/>
      <c r="G137" s="37">
        <f t="shared" si="11"/>
        <v>0</v>
      </c>
    </row>
    <row r="138" spans="2:7">
      <c r="B138" s="314"/>
      <c r="C138" s="34" t="s">
        <v>307</v>
      </c>
      <c r="D138" s="43">
        <f>SUM(D131:D137)</f>
        <v>0</v>
      </c>
      <c r="E138" s="43">
        <f>SUM(E131:E137)</f>
        <v>0</v>
      </c>
      <c r="F138" s="43">
        <f>SUM(F131:F137)</f>
        <v>0</v>
      </c>
      <c r="G138" s="37">
        <f t="shared" si="11"/>
        <v>0</v>
      </c>
    </row>
    <row r="140" spans="2:7">
      <c r="B140" s="231" t="s">
        <v>315</v>
      </c>
      <c r="C140" s="232"/>
      <c r="D140" s="232"/>
      <c r="E140" s="232"/>
      <c r="F140" s="232"/>
      <c r="G140" s="233"/>
    </row>
    <row r="141" spans="2:7">
      <c r="B141" s="314"/>
      <c r="C141" s="231" t="s">
        <v>237</v>
      </c>
      <c r="D141" s="232"/>
      <c r="E141" s="232"/>
      <c r="F141" s="232"/>
      <c r="G141" s="233"/>
    </row>
    <row r="142" spans="2:7" ht="24" customHeight="1" thickBot="1">
      <c r="B142" s="314"/>
      <c r="C142" s="40" t="s">
        <v>299</v>
      </c>
      <c r="D142" s="41">
        <f>'1) Budget Table'!D141</f>
        <v>0</v>
      </c>
      <c r="E142" s="41">
        <f>'1) Budget Table'!E141</f>
        <v>0</v>
      </c>
      <c r="F142" s="41">
        <f>'1) Budget Table'!F141</f>
        <v>0</v>
      </c>
      <c r="G142" s="42">
        <f>SUM(D142:F142)</f>
        <v>0</v>
      </c>
    </row>
    <row r="143" spans="2:7" ht="24.75" customHeight="1">
      <c r="B143" s="314"/>
      <c r="C143" s="38" t="s">
        <v>300</v>
      </c>
      <c r="D143" s="315"/>
      <c r="E143" s="316"/>
      <c r="F143" s="316"/>
      <c r="G143" s="39">
        <f t="shared" ref="G143:G150" si="12">SUM(D143:F143)</f>
        <v>0</v>
      </c>
    </row>
    <row r="144" spans="2:7" ht="15.75" customHeight="1">
      <c r="B144" s="314"/>
      <c r="C144" s="30" t="s">
        <v>301</v>
      </c>
      <c r="D144" s="317"/>
      <c r="E144" s="281"/>
      <c r="F144" s="281"/>
      <c r="G144" s="37">
        <f t="shared" si="12"/>
        <v>0</v>
      </c>
    </row>
    <row r="145" spans="3:7" ht="15.75" customHeight="1">
      <c r="C145" s="30" t="s">
        <v>302</v>
      </c>
      <c r="D145" s="317"/>
      <c r="E145" s="317"/>
      <c r="F145" s="317"/>
      <c r="G145" s="37">
        <f t="shared" si="12"/>
        <v>0</v>
      </c>
    </row>
    <row r="146" spans="3:7" ht="15.75" customHeight="1">
      <c r="C146" s="31" t="s">
        <v>303</v>
      </c>
      <c r="D146" s="317"/>
      <c r="E146" s="317"/>
      <c r="F146" s="317"/>
      <c r="G146" s="37">
        <f t="shared" si="12"/>
        <v>0</v>
      </c>
    </row>
    <row r="147" spans="3:7" ht="15.75" customHeight="1">
      <c r="C147" s="30" t="s">
        <v>304</v>
      </c>
      <c r="D147" s="317"/>
      <c r="E147" s="317"/>
      <c r="F147" s="317"/>
      <c r="G147" s="37">
        <f t="shared" si="12"/>
        <v>0</v>
      </c>
    </row>
    <row r="148" spans="3:7" ht="15.75" customHeight="1">
      <c r="C148" s="30" t="s">
        <v>305</v>
      </c>
      <c r="D148" s="317"/>
      <c r="E148" s="317"/>
      <c r="F148" s="317"/>
      <c r="G148" s="37">
        <f t="shared" si="12"/>
        <v>0</v>
      </c>
    </row>
    <row r="149" spans="3:7" ht="15.75" customHeight="1">
      <c r="C149" s="30" t="s">
        <v>306</v>
      </c>
      <c r="D149" s="317"/>
      <c r="E149" s="317"/>
      <c r="F149" s="317"/>
      <c r="G149" s="37">
        <f t="shared" si="12"/>
        <v>0</v>
      </c>
    </row>
    <row r="150" spans="3:7" ht="15.75" customHeight="1">
      <c r="C150" s="34" t="s">
        <v>307</v>
      </c>
      <c r="D150" s="43">
        <f>SUM(D143:D149)</f>
        <v>0</v>
      </c>
      <c r="E150" s="43">
        <f>SUM(E143:E149)</f>
        <v>0</v>
      </c>
      <c r="F150" s="43">
        <f>SUM(F143:F149)</f>
        <v>0</v>
      </c>
      <c r="G150" s="37">
        <f t="shared" si="12"/>
        <v>0</v>
      </c>
    </row>
    <row r="151" spans="3:7" s="33" customFormat="1" ht="15.75" customHeight="1">
      <c r="C151" s="47"/>
      <c r="D151" s="48"/>
      <c r="E151" s="48"/>
      <c r="F151" s="48"/>
      <c r="G151" s="49"/>
    </row>
    <row r="152" spans="3:7" ht="15.75" customHeight="1">
      <c r="C152" s="231" t="s">
        <v>246</v>
      </c>
      <c r="D152" s="232"/>
      <c r="E152" s="232"/>
      <c r="F152" s="232"/>
      <c r="G152" s="233"/>
    </row>
    <row r="153" spans="3:7" ht="21" customHeight="1" thickBot="1">
      <c r="C153" s="40" t="s">
        <v>299</v>
      </c>
      <c r="D153" s="41">
        <f>'1) Budget Table'!D151</f>
        <v>0</v>
      </c>
      <c r="E153" s="41">
        <f>'1) Budget Table'!E151</f>
        <v>0</v>
      </c>
      <c r="F153" s="41">
        <f>'1) Budget Table'!F151</f>
        <v>0</v>
      </c>
      <c r="G153" s="42">
        <f t="shared" ref="G153:G161" si="13">SUM(D153:F153)</f>
        <v>0</v>
      </c>
    </row>
    <row r="154" spans="3:7" ht="15.75" customHeight="1">
      <c r="C154" s="38" t="s">
        <v>300</v>
      </c>
      <c r="D154" s="315"/>
      <c r="E154" s="316"/>
      <c r="F154" s="316"/>
      <c r="G154" s="39">
        <f t="shared" si="13"/>
        <v>0</v>
      </c>
    </row>
    <row r="155" spans="3:7" ht="15.75" customHeight="1">
      <c r="C155" s="30" t="s">
        <v>301</v>
      </c>
      <c r="D155" s="317"/>
      <c r="E155" s="281"/>
      <c r="F155" s="281"/>
      <c r="G155" s="37">
        <f t="shared" si="13"/>
        <v>0</v>
      </c>
    </row>
    <row r="156" spans="3:7" ht="15.75" customHeight="1">
      <c r="C156" s="30" t="s">
        <v>302</v>
      </c>
      <c r="D156" s="317"/>
      <c r="E156" s="317"/>
      <c r="F156" s="317"/>
      <c r="G156" s="37">
        <f t="shared" si="13"/>
        <v>0</v>
      </c>
    </row>
    <row r="157" spans="3:7" ht="15.75" customHeight="1">
      <c r="C157" s="31" t="s">
        <v>303</v>
      </c>
      <c r="D157" s="317"/>
      <c r="E157" s="317"/>
      <c r="F157" s="317"/>
      <c r="G157" s="37">
        <f t="shared" si="13"/>
        <v>0</v>
      </c>
    </row>
    <row r="158" spans="3:7" ht="15.75" customHeight="1">
      <c r="C158" s="30" t="s">
        <v>304</v>
      </c>
      <c r="D158" s="317"/>
      <c r="E158" s="317"/>
      <c r="F158" s="317"/>
      <c r="G158" s="37">
        <f t="shared" si="13"/>
        <v>0</v>
      </c>
    </row>
    <row r="159" spans="3:7" ht="15.75" customHeight="1">
      <c r="C159" s="30" t="s">
        <v>305</v>
      </c>
      <c r="D159" s="317"/>
      <c r="E159" s="317"/>
      <c r="F159" s="317"/>
      <c r="G159" s="37">
        <f t="shared" si="13"/>
        <v>0</v>
      </c>
    </row>
    <row r="160" spans="3:7" ht="15.75" customHeight="1">
      <c r="C160" s="30" t="s">
        <v>306</v>
      </c>
      <c r="D160" s="317"/>
      <c r="E160" s="317"/>
      <c r="F160" s="317"/>
      <c r="G160" s="37">
        <f t="shared" si="13"/>
        <v>0</v>
      </c>
    </row>
    <row r="161" spans="3:7" ht="15.75" customHeight="1">
      <c r="C161" s="34" t="s">
        <v>307</v>
      </c>
      <c r="D161" s="43">
        <f>SUM(D154:D160)</f>
        <v>0</v>
      </c>
      <c r="E161" s="43">
        <f>SUM(E154:E160)</f>
        <v>0</v>
      </c>
      <c r="F161" s="43">
        <f>SUM(F154:F160)</f>
        <v>0</v>
      </c>
      <c r="G161" s="37">
        <f t="shared" si="13"/>
        <v>0</v>
      </c>
    </row>
    <row r="162" spans="3:7" s="33" customFormat="1" ht="15.75" customHeight="1">
      <c r="C162" s="47"/>
      <c r="D162" s="48"/>
      <c r="E162" s="48"/>
      <c r="F162" s="48"/>
      <c r="G162" s="49"/>
    </row>
    <row r="163" spans="3:7" ht="15.75" customHeight="1">
      <c r="C163" s="231" t="s">
        <v>255</v>
      </c>
      <c r="D163" s="232"/>
      <c r="E163" s="232"/>
      <c r="F163" s="232"/>
      <c r="G163" s="233"/>
    </row>
    <row r="164" spans="3:7" ht="19.5" customHeight="1" thickBot="1">
      <c r="C164" s="40" t="s">
        <v>299</v>
      </c>
      <c r="D164" s="41">
        <f>'1) Budget Table'!D161</f>
        <v>0</v>
      </c>
      <c r="E164" s="41">
        <f>'1) Budget Table'!E161</f>
        <v>0</v>
      </c>
      <c r="F164" s="41">
        <f>'1) Budget Table'!F161</f>
        <v>0</v>
      </c>
      <c r="G164" s="42">
        <f t="shared" ref="G164:G172" si="14">SUM(D164:F164)</f>
        <v>0</v>
      </c>
    </row>
    <row r="165" spans="3:7" ht="15.75" customHeight="1">
      <c r="C165" s="38" t="s">
        <v>300</v>
      </c>
      <c r="D165" s="315"/>
      <c r="E165" s="316"/>
      <c r="F165" s="316"/>
      <c r="G165" s="39">
        <f t="shared" si="14"/>
        <v>0</v>
      </c>
    </row>
    <row r="166" spans="3:7" ht="15.75" customHeight="1">
      <c r="C166" s="30" t="s">
        <v>301</v>
      </c>
      <c r="D166" s="317"/>
      <c r="E166" s="281"/>
      <c r="F166" s="281"/>
      <c r="G166" s="37">
        <f t="shared" si="14"/>
        <v>0</v>
      </c>
    </row>
    <row r="167" spans="3:7" ht="15.75" customHeight="1">
      <c r="C167" s="30" t="s">
        <v>302</v>
      </c>
      <c r="D167" s="317"/>
      <c r="E167" s="317"/>
      <c r="F167" s="317"/>
      <c r="G167" s="37">
        <f t="shared" si="14"/>
        <v>0</v>
      </c>
    </row>
    <row r="168" spans="3:7" ht="15.75" customHeight="1">
      <c r="C168" s="31" t="s">
        <v>303</v>
      </c>
      <c r="D168" s="317"/>
      <c r="E168" s="317"/>
      <c r="F168" s="317"/>
      <c r="G168" s="37">
        <f t="shared" si="14"/>
        <v>0</v>
      </c>
    </row>
    <row r="169" spans="3:7" ht="15.75" customHeight="1">
      <c r="C169" s="30" t="s">
        <v>304</v>
      </c>
      <c r="D169" s="317"/>
      <c r="E169" s="317"/>
      <c r="F169" s="317"/>
      <c r="G169" s="37">
        <f t="shared" si="14"/>
        <v>0</v>
      </c>
    </row>
    <row r="170" spans="3:7" ht="15.75" customHeight="1">
      <c r="C170" s="30" t="s">
        <v>305</v>
      </c>
      <c r="D170" s="317"/>
      <c r="E170" s="317"/>
      <c r="F170" s="317"/>
      <c r="G170" s="37">
        <f t="shared" si="14"/>
        <v>0</v>
      </c>
    </row>
    <row r="171" spans="3:7" ht="15.75" customHeight="1">
      <c r="C171" s="30" t="s">
        <v>306</v>
      </c>
      <c r="D171" s="317"/>
      <c r="E171" s="317"/>
      <c r="F171" s="317"/>
      <c r="G171" s="37">
        <f t="shared" si="14"/>
        <v>0</v>
      </c>
    </row>
    <row r="172" spans="3:7" ht="15.75" customHeight="1">
      <c r="C172" s="34" t="s">
        <v>307</v>
      </c>
      <c r="D172" s="43">
        <f>SUM(D165:D171)</f>
        <v>0</v>
      </c>
      <c r="E172" s="43">
        <f>SUM(E165:E171)</f>
        <v>0</v>
      </c>
      <c r="F172" s="43">
        <f>SUM(F165:F171)</f>
        <v>0</v>
      </c>
      <c r="G172" s="37">
        <f t="shared" si="14"/>
        <v>0</v>
      </c>
    </row>
    <row r="173" spans="3:7" s="33" customFormat="1" ht="15.75" customHeight="1">
      <c r="C173" s="47"/>
      <c r="D173" s="48"/>
      <c r="E173" s="48"/>
      <c r="F173" s="48"/>
      <c r="G173" s="49"/>
    </row>
    <row r="174" spans="3:7" ht="15.75" customHeight="1">
      <c r="C174" s="231" t="s">
        <v>264</v>
      </c>
      <c r="D174" s="232"/>
      <c r="E174" s="232"/>
      <c r="F174" s="232"/>
      <c r="G174" s="233"/>
    </row>
    <row r="175" spans="3:7" ht="22.5" customHeight="1" thickBot="1">
      <c r="C175" s="40" t="s">
        <v>299</v>
      </c>
      <c r="D175" s="41">
        <f>'1) Budget Table'!D171</f>
        <v>0</v>
      </c>
      <c r="E175" s="41">
        <f>'1) Budget Table'!E171</f>
        <v>0</v>
      </c>
      <c r="F175" s="41">
        <f>'1) Budget Table'!F171</f>
        <v>0</v>
      </c>
      <c r="G175" s="42">
        <f t="shared" ref="G175:G183" si="15">SUM(D175:F175)</f>
        <v>0</v>
      </c>
    </row>
    <row r="176" spans="3:7" ht="15.75" customHeight="1">
      <c r="C176" s="38" t="s">
        <v>300</v>
      </c>
      <c r="D176" s="315"/>
      <c r="E176" s="316"/>
      <c r="F176" s="316"/>
      <c r="G176" s="39">
        <f t="shared" si="15"/>
        <v>0</v>
      </c>
    </row>
    <row r="177" spans="3:7" ht="15.75" customHeight="1">
      <c r="C177" s="30" t="s">
        <v>301</v>
      </c>
      <c r="D177" s="317"/>
      <c r="E177" s="281"/>
      <c r="F177" s="281"/>
      <c r="G177" s="37">
        <f t="shared" si="15"/>
        <v>0</v>
      </c>
    </row>
    <row r="178" spans="3:7" ht="15.75" customHeight="1">
      <c r="C178" s="30" t="s">
        <v>302</v>
      </c>
      <c r="D178" s="317"/>
      <c r="E178" s="317"/>
      <c r="F178" s="317"/>
      <c r="G178" s="37">
        <f t="shared" si="15"/>
        <v>0</v>
      </c>
    </row>
    <row r="179" spans="3:7" ht="15.75" customHeight="1">
      <c r="C179" s="31" t="s">
        <v>303</v>
      </c>
      <c r="D179" s="317"/>
      <c r="E179" s="317"/>
      <c r="F179" s="317"/>
      <c r="G179" s="37">
        <f t="shared" si="15"/>
        <v>0</v>
      </c>
    </row>
    <row r="180" spans="3:7" ht="15.75" customHeight="1">
      <c r="C180" s="30" t="s">
        <v>304</v>
      </c>
      <c r="D180" s="317"/>
      <c r="E180" s="317"/>
      <c r="F180" s="317"/>
      <c r="G180" s="37">
        <f t="shared" si="15"/>
        <v>0</v>
      </c>
    </row>
    <row r="181" spans="3:7" ht="15.75" customHeight="1">
      <c r="C181" s="30" t="s">
        <v>305</v>
      </c>
      <c r="D181" s="317"/>
      <c r="E181" s="317"/>
      <c r="F181" s="317"/>
      <c r="G181" s="37">
        <f t="shared" si="15"/>
        <v>0</v>
      </c>
    </row>
    <row r="182" spans="3:7" ht="15.75" customHeight="1">
      <c r="C182" s="30" t="s">
        <v>306</v>
      </c>
      <c r="D182" s="317"/>
      <c r="E182" s="317"/>
      <c r="F182" s="317"/>
      <c r="G182" s="37">
        <f t="shared" si="15"/>
        <v>0</v>
      </c>
    </row>
    <row r="183" spans="3:7" ht="15.75" customHeight="1">
      <c r="C183" s="34" t="s">
        <v>307</v>
      </c>
      <c r="D183" s="43">
        <f>SUM(D176:D182)</f>
        <v>0</v>
      </c>
      <c r="E183" s="43">
        <f>SUM(E176:E182)</f>
        <v>0</v>
      </c>
      <c r="F183" s="43">
        <f>SUM(F176:F182)</f>
        <v>0</v>
      </c>
      <c r="G183" s="37">
        <f t="shared" si="15"/>
        <v>0</v>
      </c>
    </row>
    <row r="184" spans="3:7" ht="15.75" customHeight="1">
      <c r="C184" s="314"/>
      <c r="D184" s="318"/>
      <c r="E184" s="318"/>
      <c r="F184" s="318"/>
      <c r="G184" s="314"/>
    </row>
    <row r="185" spans="3:7" ht="15.75" customHeight="1">
      <c r="C185" s="231" t="s">
        <v>316</v>
      </c>
      <c r="D185" s="232"/>
      <c r="E185" s="232"/>
      <c r="F185" s="232"/>
      <c r="G185" s="233"/>
    </row>
    <row r="186" spans="3:7" ht="19.5" customHeight="1" thickBot="1">
      <c r="C186" s="40" t="s">
        <v>317</v>
      </c>
      <c r="D186" s="41">
        <f>'1) Budget Table'!D178</f>
        <v>455015</v>
      </c>
      <c r="E186" s="41">
        <f>'1) Budget Table'!E178</f>
        <v>285000</v>
      </c>
      <c r="F186" s="41">
        <f>'1) Budget Table'!F178</f>
        <v>492225</v>
      </c>
      <c r="G186" s="42">
        <f t="shared" ref="G186:G194" si="16">SUM(D186:F186)</f>
        <v>1232240</v>
      </c>
    </row>
    <row r="187" spans="3:7" ht="15.75" customHeight="1">
      <c r="C187" s="38" t="s">
        <v>300</v>
      </c>
      <c r="D187" s="297">
        <v>245015</v>
      </c>
      <c r="E187" s="316">
        <v>175000</v>
      </c>
      <c r="F187" s="316">
        <v>319401</v>
      </c>
      <c r="G187" s="39">
        <f t="shared" si="16"/>
        <v>739416</v>
      </c>
    </row>
    <row r="188" spans="3:7" ht="15.75" customHeight="1">
      <c r="C188" s="30" t="s">
        <v>301</v>
      </c>
      <c r="D188" s="317"/>
      <c r="E188" s="281"/>
      <c r="F188" s="281"/>
      <c r="G188" s="37">
        <f t="shared" si="16"/>
        <v>0</v>
      </c>
    </row>
    <row r="189" spans="3:7" ht="15.75" customHeight="1">
      <c r="C189" s="30" t="s">
        <v>302</v>
      </c>
      <c r="D189" s="317"/>
      <c r="E189" s="317"/>
      <c r="F189" s="317"/>
      <c r="G189" s="37">
        <f t="shared" si="16"/>
        <v>0</v>
      </c>
    </row>
    <row r="190" spans="3:7" ht="15.75" customHeight="1">
      <c r="C190" s="31" t="s">
        <v>303</v>
      </c>
      <c r="D190" s="317"/>
      <c r="E190" s="317"/>
      <c r="F190" s="317"/>
      <c r="G190" s="37">
        <f t="shared" si="16"/>
        <v>0</v>
      </c>
    </row>
    <row r="191" spans="3:7" ht="15.75" customHeight="1">
      <c r="C191" s="30" t="s">
        <v>304</v>
      </c>
      <c r="D191" s="317"/>
      <c r="E191" s="317"/>
      <c r="F191" s="317"/>
      <c r="G191" s="37">
        <f t="shared" si="16"/>
        <v>0</v>
      </c>
    </row>
    <row r="192" spans="3:7" ht="15.75" customHeight="1">
      <c r="C192" s="30" t="s">
        <v>305</v>
      </c>
      <c r="D192" s="317"/>
      <c r="E192" s="317"/>
      <c r="F192" s="317"/>
      <c r="G192" s="37">
        <f t="shared" si="16"/>
        <v>0</v>
      </c>
    </row>
    <row r="193" spans="3:13" ht="15.75" customHeight="1">
      <c r="C193" s="30" t="s">
        <v>306</v>
      </c>
      <c r="D193" s="317">
        <v>206000</v>
      </c>
      <c r="E193" s="317">
        <v>110000</v>
      </c>
      <c r="F193" s="317">
        <v>172824</v>
      </c>
      <c r="G193" s="37">
        <f t="shared" si="16"/>
        <v>488824</v>
      </c>
      <c r="H193" s="314"/>
      <c r="I193" s="314"/>
      <c r="J193" s="314"/>
      <c r="K193" s="314"/>
      <c r="L193" s="314"/>
      <c r="M193" s="314"/>
    </row>
    <row r="194" spans="3:13" ht="15.75" customHeight="1">
      <c r="C194" s="34" t="s">
        <v>307</v>
      </c>
      <c r="D194" s="43">
        <f>SUM(D187:D193)</f>
        <v>451015</v>
      </c>
      <c r="E194" s="43">
        <f>SUM(E187:E193)</f>
        <v>285000</v>
      </c>
      <c r="F194" s="43">
        <f>SUM(F187:F193)</f>
        <v>492225</v>
      </c>
      <c r="G194" s="37">
        <f t="shared" si="16"/>
        <v>1228240</v>
      </c>
      <c r="H194" s="314"/>
      <c r="I194" s="314"/>
      <c r="J194" s="314"/>
      <c r="K194" s="314"/>
      <c r="L194" s="314"/>
      <c r="M194" s="314"/>
    </row>
    <row r="195" spans="3:13" ht="15.75" customHeight="1" thickBot="1">
      <c r="C195" s="314"/>
      <c r="D195" s="318"/>
      <c r="E195" s="318"/>
      <c r="F195" s="318"/>
      <c r="G195" s="314"/>
      <c r="H195" s="314"/>
      <c r="I195" s="314"/>
      <c r="J195" s="314"/>
      <c r="K195" s="314"/>
      <c r="L195" s="314"/>
      <c r="M195" s="314"/>
    </row>
    <row r="196" spans="3:13" ht="19.5" customHeight="1" thickBot="1">
      <c r="C196" s="235" t="s">
        <v>280</v>
      </c>
      <c r="D196" s="236"/>
      <c r="E196" s="236"/>
      <c r="F196" s="236"/>
      <c r="G196" s="237"/>
      <c r="H196" s="314"/>
      <c r="I196" s="314"/>
      <c r="J196" s="314"/>
      <c r="K196" s="314"/>
      <c r="L196" s="314"/>
      <c r="M196" s="314"/>
    </row>
    <row r="197" spans="3:13" ht="19.5" customHeight="1">
      <c r="C197" s="54"/>
      <c r="D197" s="229" t="str">
        <f>'1) Budget Table'!D4</f>
        <v>Recipient Organization 1(UNDP)</v>
      </c>
      <c r="E197" s="229" t="str">
        <f>'1) Budget Table'!E4</f>
        <v>Recipient Organization 2(OHCHR)</v>
      </c>
      <c r="F197" s="229" t="str">
        <f>'1) Budget Table'!F4</f>
        <v>Recipient Organization 3(UNHCR)</v>
      </c>
      <c r="G197" s="234" t="s">
        <v>280</v>
      </c>
      <c r="H197" s="314"/>
      <c r="I197" s="314"/>
      <c r="J197" s="314"/>
      <c r="K197" s="314"/>
      <c r="L197" s="314"/>
      <c r="M197" s="314"/>
    </row>
    <row r="198" spans="3:13" ht="19.5" customHeight="1">
      <c r="C198" s="54"/>
      <c r="D198" s="230"/>
      <c r="E198" s="230"/>
      <c r="F198" s="230"/>
      <c r="G198" s="221"/>
      <c r="H198" s="314"/>
      <c r="I198" s="314"/>
      <c r="J198" s="314"/>
      <c r="K198" s="314"/>
      <c r="L198" s="314"/>
      <c r="M198" s="314"/>
    </row>
    <row r="199" spans="3:13" ht="19.5" customHeight="1">
      <c r="C199" s="11" t="s">
        <v>300</v>
      </c>
      <c r="D199" s="319">
        <f>SUM(D176,D165,D154,D143,D131,D120,D109,D98,D86,D75,D64,D53,D41,D30,D19,D8,D187)</f>
        <v>340015</v>
      </c>
      <c r="E199" s="319">
        <f>SUM(E176,E165,E154,E143,E131,E120,E109,E98,E86,E75,E64,E53,E41,E30,E19,E8,E187)</f>
        <v>175000</v>
      </c>
      <c r="F199" s="319">
        <f t="shared" ref="F199" si="17">SUM(F176,F165,F154,F143,F131,F120,F109,F98,F86,F75,F64,F53,F41,F30,F19,F8,F187)</f>
        <v>319401</v>
      </c>
      <c r="G199" s="52">
        <f t="shared" ref="G199:G206" si="18">SUM(D199:F199)</f>
        <v>834416</v>
      </c>
      <c r="H199" s="314"/>
      <c r="I199" s="314"/>
      <c r="J199" s="314"/>
      <c r="K199" s="314"/>
      <c r="L199" s="314"/>
      <c r="M199" s="314"/>
    </row>
    <row r="200" spans="3:13" ht="34.5" customHeight="1">
      <c r="C200" s="11" t="s">
        <v>301</v>
      </c>
      <c r="D200" s="319">
        <f>SUM(D177,D166,D155,D144,D132,D121,D110,D99,D87,D76,D65,D54,D42,D31,D20,D9,D188)</f>
        <v>150000</v>
      </c>
      <c r="E200" s="319">
        <f t="shared" ref="E200:F200" si="19">SUM(E177,E166,E155,E144,E132,E121,E110,E99,E87,E76,E65,E54,E42,E31,E20,E9,E188)</f>
        <v>0</v>
      </c>
      <c r="F200" s="319">
        <f t="shared" si="19"/>
        <v>34050</v>
      </c>
      <c r="G200" s="53">
        <f t="shared" si="18"/>
        <v>184050</v>
      </c>
      <c r="H200" s="314"/>
      <c r="I200" s="314"/>
      <c r="J200" s="314"/>
      <c r="K200" s="314"/>
      <c r="L200" s="314"/>
      <c r="M200" s="314"/>
    </row>
    <row r="201" spans="3:13" ht="48" customHeight="1">
      <c r="C201" s="11" t="s">
        <v>302</v>
      </c>
      <c r="D201" s="319">
        <f t="shared" ref="D201:F205" si="20">SUM(D178,D167,D156,D145,D133,D122,D111,D100,D88,D77,D66,D55,D43,D32,D21,D10,D189)</f>
        <v>30000</v>
      </c>
      <c r="E201" s="319">
        <f t="shared" si="20"/>
        <v>0</v>
      </c>
      <c r="F201" s="319">
        <f t="shared" si="20"/>
        <v>0</v>
      </c>
      <c r="G201" s="53">
        <f t="shared" si="18"/>
        <v>30000</v>
      </c>
      <c r="H201" s="314"/>
      <c r="I201" s="314"/>
      <c r="J201" s="314"/>
      <c r="K201" s="314"/>
      <c r="L201" s="314"/>
      <c r="M201" s="314"/>
    </row>
    <row r="202" spans="3:13" ht="33" customHeight="1">
      <c r="C202" s="15" t="s">
        <v>303</v>
      </c>
      <c r="D202" s="319">
        <f t="shared" si="20"/>
        <v>280000</v>
      </c>
      <c r="E202" s="319">
        <f t="shared" si="20"/>
        <v>100055.76000000001</v>
      </c>
      <c r="F202" s="319">
        <f t="shared" si="20"/>
        <v>67000</v>
      </c>
      <c r="G202" s="53">
        <f t="shared" si="18"/>
        <v>447055.76</v>
      </c>
      <c r="H202" s="314"/>
      <c r="I202" s="314"/>
      <c r="J202" s="314"/>
      <c r="K202" s="314"/>
      <c r="L202" s="314"/>
      <c r="M202" s="314"/>
    </row>
    <row r="203" spans="3:13" ht="21" customHeight="1">
      <c r="C203" s="11" t="s">
        <v>304</v>
      </c>
      <c r="D203" s="319">
        <f t="shared" si="20"/>
        <v>250000</v>
      </c>
      <c r="E203" s="319">
        <f t="shared" si="20"/>
        <v>0</v>
      </c>
      <c r="F203" s="319">
        <f t="shared" si="20"/>
        <v>28000</v>
      </c>
      <c r="G203" s="53">
        <f t="shared" si="18"/>
        <v>278000</v>
      </c>
      <c r="H203" s="294"/>
      <c r="I203" s="294"/>
      <c r="J203" s="294"/>
      <c r="K203" s="294"/>
      <c r="L203" s="294"/>
      <c r="M203" s="320"/>
    </row>
    <row r="204" spans="3:13" ht="39.75" customHeight="1">
      <c r="C204" s="11" t="s">
        <v>305</v>
      </c>
      <c r="D204" s="319">
        <f t="shared" si="20"/>
        <v>405000</v>
      </c>
      <c r="E204" s="319">
        <f t="shared" si="20"/>
        <v>725440</v>
      </c>
      <c r="F204" s="319">
        <f t="shared" si="20"/>
        <v>339500</v>
      </c>
      <c r="G204" s="53">
        <f t="shared" si="18"/>
        <v>1469940</v>
      </c>
      <c r="H204" s="294"/>
      <c r="I204" s="294"/>
      <c r="J204" s="294"/>
      <c r="K204" s="294"/>
      <c r="L204" s="294"/>
      <c r="M204" s="320"/>
    </row>
    <row r="205" spans="3:13" ht="23.25" customHeight="1">
      <c r="C205" s="11" t="s">
        <v>306</v>
      </c>
      <c r="D205" s="321">
        <f t="shared" si="20"/>
        <v>211000</v>
      </c>
      <c r="E205" s="321">
        <f t="shared" si="20"/>
        <v>110000</v>
      </c>
      <c r="F205" s="321">
        <f t="shared" si="20"/>
        <v>172824</v>
      </c>
      <c r="G205" s="53">
        <f t="shared" si="18"/>
        <v>493824</v>
      </c>
      <c r="H205" s="294"/>
      <c r="I205" s="294"/>
      <c r="J205" s="294"/>
      <c r="K205" s="294"/>
      <c r="L205" s="294"/>
      <c r="M205" s="320"/>
    </row>
    <row r="206" spans="3:13" ht="22.5" customHeight="1">
      <c r="C206" s="322" t="s">
        <v>318</v>
      </c>
      <c r="D206" s="323">
        <f>SUM(D199:D205)</f>
        <v>1666015</v>
      </c>
      <c r="E206" s="323">
        <f>SUM(E199:E205)</f>
        <v>1110495.76</v>
      </c>
      <c r="F206" s="323">
        <f>SUM(F199:F205)</f>
        <v>960775</v>
      </c>
      <c r="G206" s="324">
        <f t="shared" si="18"/>
        <v>3737285.76</v>
      </c>
      <c r="H206" s="294"/>
      <c r="I206" s="294"/>
      <c r="J206" s="294"/>
      <c r="K206" s="294"/>
      <c r="L206" s="294"/>
      <c r="M206" s="320"/>
    </row>
    <row r="207" spans="3:13" ht="26.25" customHeight="1" thickBot="1">
      <c r="C207" s="325" t="s">
        <v>319</v>
      </c>
      <c r="D207" s="326">
        <f>D206*0.07</f>
        <v>116621.05000000002</v>
      </c>
      <c r="E207" s="326">
        <f t="shared" ref="E207:G207" si="21">E206*0.07</f>
        <v>77734.703200000004</v>
      </c>
      <c r="F207" s="326">
        <f t="shared" si="21"/>
        <v>67254.25</v>
      </c>
      <c r="G207" s="327">
        <f t="shared" si="21"/>
        <v>261610.00320000001</v>
      </c>
      <c r="H207" s="16"/>
      <c r="I207" s="16"/>
      <c r="J207" s="16"/>
      <c r="K207" s="16"/>
      <c r="L207" s="328"/>
      <c r="M207" s="318"/>
    </row>
    <row r="208" spans="3:13" ht="23.25" customHeight="1" thickBot="1">
      <c r="C208" s="95" t="s">
        <v>320</v>
      </c>
      <c r="D208" s="96">
        <f>SUM(D206:D207)</f>
        <v>1782636.05</v>
      </c>
      <c r="E208" s="96">
        <f t="shared" ref="E208:G208" si="22">SUM(E206:E207)</f>
        <v>1188230.4632000001</v>
      </c>
      <c r="F208" s="96">
        <f t="shared" si="22"/>
        <v>1028029.25</v>
      </c>
      <c r="G208" s="55">
        <f t="shared" si="22"/>
        <v>3998895.7631999999</v>
      </c>
      <c r="H208" s="16"/>
      <c r="I208" s="16"/>
      <c r="J208" s="16"/>
      <c r="K208" s="16"/>
      <c r="L208" s="328"/>
      <c r="M208" s="318"/>
    </row>
    <row r="209" spans="3:13" ht="15.75" customHeight="1">
      <c r="C209" s="314"/>
      <c r="D209" s="318"/>
      <c r="E209" s="318"/>
      <c r="F209" s="318"/>
      <c r="G209" s="314"/>
      <c r="H209" s="314"/>
      <c r="I209" s="314"/>
      <c r="J209" s="314"/>
      <c r="K209" s="314"/>
      <c r="L209" s="35"/>
      <c r="M209" s="314"/>
    </row>
    <row r="210" spans="3:13" ht="15.75" customHeight="1">
      <c r="C210" s="314"/>
      <c r="D210" s="318"/>
      <c r="E210" s="318"/>
      <c r="F210" s="318"/>
      <c r="G210" s="314"/>
      <c r="H210" s="22"/>
      <c r="I210" s="22"/>
      <c r="J210" s="314"/>
      <c r="K210" s="314"/>
      <c r="L210" s="35"/>
      <c r="M210" s="314"/>
    </row>
    <row r="211" spans="3:13" ht="15.75" customHeight="1">
      <c r="C211" s="314"/>
      <c r="D211" s="318"/>
      <c r="E211" s="318"/>
      <c r="F211" s="318"/>
      <c r="G211" s="314"/>
      <c r="H211" s="22"/>
      <c r="I211" s="22"/>
      <c r="J211" s="314"/>
      <c r="K211" s="314"/>
      <c r="L211" s="314"/>
      <c r="M211" s="314"/>
    </row>
    <row r="212" spans="3:13" ht="40.5" customHeight="1">
      <c r="C212" s="314"/>
      <c r="D212" s="318"/>
      <c r="E212" s="318"/>
      <c r="F212" s="318"/>
      <c r="G212" s="314"/>
      <c r="H212" s="22"/>
      <c r="I212" s="22"/>
      <c r="J212" s="314"/>
      <c r="K212" s="314"/>
      <c r="L212" s="36"/>
      <c r="M212" s="314"/>
    </row>
    <row r="213" spans="3:13" ht="24.75" customHeight="1">
      <c r="C213" s="314"/>
      <c r="D213" s="318"/>
      <c r="E213" s="318"/>
      <c r="F213" s="318"/>
      <c r="G213" s="314"/>
      <c r="H213" s="22"/>
      <c r="I213" s="22"/>
      <c r="J213" s="314"/>
      <c r="K213" s="314"/>
      <c r="L213" s="36"/>
      <c r="M213" s="314"/>
    </row>
    <row r="214" spans="3:13" ht="41.25" customHeight="1">
      <c r="C214" s="314"/>
      <c r="D214" s="318"/>
      <c r="E214" s="318"/>
      <c r="F214" s="318"/>
      <c r="G214" s="314"/>
      <c r="H214" s="329"/>
      <c r="I214" s="22"/>
      <c r="J214" s="314"/>
      <c r="K214" s="314"/>
      <c r="L214" s="36"/>
      <c r="M214" s="314"/>
    </row>
    <row r="215" spans="3:13" ht="51.75" customHeight="1">
      <c r="C215" s="314"/>
      <c r="D215" s="318"/>
      <c r="E215" s="318"/>
      <c r="F215" s="318"/>
      <c r="G215" s="314"/>
      <c r="H215" s="329"/>
      <c r="I215" s="22"/>
      <c r="J215" s="314"/>
      <c r="K215" s="314"/>
      <c r="L215" s="36"/>
      <c r="M215" s="314"/>
    </row>
    <row r="216" spans="3:13" ht="42" customHeight="1">
      <c r="C216" s="314"/>
      <c r="D216" s="318"/>
      <c r="E216" s="318"/>
      <c r="F216" s="318"/>
      <c r="G216" s="314"/>
      <c r="H216" s="22"/>
      <c r="I216" s="22"/>
      <c r="J216" s="314"/>
      <c r="K216" s="314"/>
      <c r="L216" s="36"/>
      <c r="M216" s="314"/>
    </row>
    <row r="217" spans="3:13" s="33" customFormat="1" ht="42" customHeight="1">
      <c r="C217" s="314"/>
      <c r="D217" s="318"/>
      <c r="E217" s="318"/>
      <c r="F217" s="318"/>
      <c r="G217" s="314"/>
      <c r="H217" s="314"/>
      <c r="I217" s="22"/>
      <c r="J217" s="314"/>
      <c r="K217" s="314"/>
      <c r="L217" s="36"/>
      <c r="M217" s="314"/>
    </row>
    <row r="218" spans="3:13" s="33" customFormat="1" ht="42" customHeight="1">
      <c r="C218" s="314"/>
      <c r="D218" s="318"/>
      <c r="E218" s="318"/>
      <c r="F218" s="318"/>
      <c r="G218" s="314"/>
      <c r="H218" s="314"/>
      <c r="I218" s="22"/>
      <c r="J218" s="314"/>
      <c r="K218" s="314"/>
      <c r="L218" s="314"/>
      <c r="M218" s="314"/>
    </row>
    <row r="219" spans="3:13" s="33" customFormat="1" ht="63.75" customHeight="1">
      <c r="C219" s="314"/>
      <c r="D219" s="318"/>
      <c r="E219" s="318"/>
      <c r="F219" s="318"/>
      <c r="G219" s="314"/>
      <c r="H219" s="314"/>
      <c r="I219" s="35"/>
      <c r="J219" s="314"/>
      <c r="K219" s="314"/>
      <c r="L219" s="314"/>
      <c r="M219" s="314"/>
    </row>
    <row r="220" spans="3:13" s="33" customFormat="1" ht="42" customHeight="1">
      <c r="C220" s="314"/>
      <c r="D220" s="318"/>
      <c r="E220" s="318"/>
      <c r="F220" s="318"/>
      <c r="G220" s="314"/>
      <c r="H220" s="314"/>
      <c r="I220" s="314"/>
      <c r="J220" s="314"/>
      <c r="K220" s="314"/>
      <c r="L220" s="314"/>
      <c r="M220" s="35"/>
    </row>
    <row r="221" spans="3:13" ht="23.25" customHeight="1">
      <c r="C221" s="314"/>
      <c r="D221" s="318"/>
      <c r="E221" s="318"/>
      <c r="F221" s="318"/>
      <c r="G221" s="314"/>
      <c r="H221" s="314"/>
      <c r="I221" s="314"/>
      <c r="J221" s="314"/>
      <c r="K221" s="314"/>
      <c r="L221" s="314"/>
      <c r="M221" s="314"/>
    </row>
    <row r="222" spans="3:13" ht="27.75" customHeight="1">
      <c r="C222" s="314"/>
      <c r="D222" s="318"/>
      <c r="E222" s="318"/>
      <c r="F222" s="318"/>
      <c r="G222" s="314"/>
      <c r="H222" s="314"/>
      <c r="I222" s="314"/>
      <c r="J222" s="314"/>
      <c r="K222" s="314"/>
      <c r="L222" s="314"/>
      <c r="M222" s="314"/>
    </row>
    <row r="223" spans="3:13" ht="55.5" customHeight="1">
      <c r="C223" s="314"/>
      <c r="D223" s="318"/>
      <c r="E223" s="318"/>
      <c r="F223" s="318"/>
      <c r="G223" s="314"/>
      <c r="H223" s="314"/>
      <c r="I223" s="314"/>
      <c r="J223" s="314"/>
      <c r="K223" s="314"/>
      <c r="L223" s="314"/>
      <c r="M223" s="314"/>
    </row>
    <row r="224" spans="3:13" ht="57.75" customHeight="1">
      <c r="C224" s="314"/>
      <c r="D224" s="318"/>
      <c r="E224" s="318"/>
      <c r="F224" s="318"/>
      <c r="G224" s="314"/>
      <c r="H224" s="314"/>
      <c r="I224" s="314"/>
      <c r="J224" s="314"/>
      <c r="K224" s="314"/>
      <c r="L224" s="314"/>
      <c r="M224" s="314"/>
    </row>
    <row r="225" spans="14:14" ht="21.75" customHeight="1">
      <c r="N225" s="314"/>
    </row>
    <row r="226" spans="14:14" ht="49.5" customHeight="1">
      <c r="N226" s="314"/>
    </row>
    <row r="227" spans="14:14" ht="28.5" customHeight="1">
      <c r="N227" s="314"/>
    </row>
    <row r="228" spans="14:14" ht="28.5" customHeight="1">
      <c r="N228" s="314"/>
    </row>
    <row r="229" spans="14:14" ht="28.5" customHeight="1">
      <c r="N229" s="314"/>
    </row>
    <row r="230" spans="14:14" ht="23.25" customHeight="1">
      <c r="N230" s="35"/>
    </row>
    <row r="231" spans="14:14" ht="43.5" customHeight="1">
      <c r="N231" s="35"/>
    </row>
    <row r="232" spans="14:14" ht="55.5" customHeight="1">
      <c r="N232" s="314"/>
    </row>
    <row r="233" spans="14:14" ht="42.75" customHeight="1">
      <c r="N233" s="35"/>
    </row>
    <row r="234" spans="14:14" ht="21.75" customHeight="1">
      <c r="N234" s="35"/>
    </row>
    <row r="235" spans="14:14" ht="21.75" customHeight="1">
      <c r="N235" s="35"/>
    </row>
    <row r="236" spans="14:14" ht="23.25" customHeight="1">
      <c r="N236" s="314"/>
    </row>
    <row r="237" spans="14:14" ht="23.25" customHeight="1">
      <c r="N237" s="314"/>
    </row>
    <row r="238" spans="14:14" ht="21.75" customHeight="1">
      <c r="N238" s="314"/>
    </row>
    <row r="239" spans="14:14" ht="16.5" customHeight="1">
      <c r="N239" s="314"/>
    </row>
    <row r="240" spans="14:14" ht="29.25" customHeight="1">
      <c r="N240" s="314"/>
    </row>
    <row r="241" ht="24.75" customHeight="1"/>
    <row r="242" ht="33" customHeight="1"/>
    <row r="244" ht="15" customHeight="1"/>
    <row r="245" ht="25.5" customHeight="1"/>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5" priority="18" operator="notEqual">
      <formula>$G$7</formula>
    </cfRule>
  </conditionalFormatting>
  <conditionalFormatting sqref="G26">
    <cfRule type="cellIs" dxfId="24" priority="17" operator="notEqual">
      <formula>$G$18</formula>
    </cfRule>
  </conditionalFormatting>
  <conditionalFormatting sqref="G37">
    <cfRule type="cellIs" dxfId="23" priority="16" operator="notEqual">
      <formula>$G$29</formula>
    </cfRule>
  </conditionalFormatting>
  <conditionalFormatting sqref="G48">
    <cfRule type="cellIs" dxfId="22" priority="15" operator="notEqual">
      <formula>$G$40</formula>
    </cfRule>
  </conditionalFormatting>
  <conditionalFormatting sqref="G60">
    <cfRule type="cellIs" dxfId="21" priority="14" operator="notEqual">
      <formula>$G$52</formula>
    </cfRule>
  </conditionalFormatting>
  <conditionalFormatting sqref="G71">
    <cfRule type="cellIs" dxfId="20" priority="13" operator="notEqual">
      <formula>$G$63</formula>
    </cfRule>
  </conditionalFormatting>
  <conditionalFormatting sqref="G82">
    <cfRule type="cellIs" dxfId="19" priority="12" operator="notEqual">
      <formula>$G$74</formula>
    </cfRule>
  </conditionalFormatting>
  <conditionalFormatting sqref="G93">
    <cfRule type="cellIs" dxfId="18" priority="11" operator="notEqual">
      <formula>$G$85</formula>
    </cfRule>
  </conditionalFormatting>
  <conditionalFormatting sqref="G105">
    <cfRule type="cellIs" dxfId="17" priority="10" operator="notEqual">
      <formula>$G$97</formula>
    </cfRule>
  </conditionalFormatting>
  <conditionalFormatting sqref="G116">
    <cfRule type="cellIs" dxfId="16" priority="9" operator="notEqual">
      <formula>$G$108</formula>
    </cfRule>
  </conditionalFormatting>
  <conditionalFormatting sqref="G127">
    <cfRule type="cellIs" dxfId="15" priority="8" operator="notEqual">
      <formula>$G$119</formula>
    </cfRule>
  </conditionalFormatting>
  <conditionalFormatting sqref="G138">
    <cfRule type="cellIs" dxfId="14" priority="7" operator="notEqual">
      <formula>$G$130</formula>
    </cfRule>
  </conditionalFormatting>
  <conditionalFormatting sqref="G150">
    <cfRule type="cellIs" dxfId="13" priority="6" operator="notEqual">
      <formula>$G$142</formula>
    </cfRule>
  </conditionalFormatting>
  <conditionalFormatting sqref="G161">
    <cfRule type="cellIs" dxfId="12" priority="5" operator="notEqual">
      <formula>$G$153</formula>
    </cfRule>
  </conditionalFormatting>
  <conditionalFormatting sqref="G172">
    <cfRule type="cellIs" dxfId="11" priority="4" operator="notEqual">
      <formula>$G$153</formula>
    </cfRule>
  </conditionalFormatting>
  <conditionalFormatting sqref="G183">
    <cfRule type="cellIs" dxfId="10" priority="3" operator="notEqual">
      <formula>$G$175</formula>
    </cfRule>
  </conditionalFormatting>
  <conditionalFormatting sqref="G194">
    <cfRule type="cellIs" dxfId="9"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6" workbookViewId="0">
      <selection activeCell="B17" sqref="B17"/>
    </sheetView>
  </sheetViews>
  <sheetFormatPr defaultColWidth="8.85546875" defaultRowHeight="15"/>
  <cols>
    <col min="2" max="2" width="73.140625" customWidth="1"/>
  </cols>
  <sheetData>
    <row r="1" spans="2:2" ht="15.75" thickBot="1"/>
    <row r="2" spans="2:2" ht="15.75" thickBot="1">
      <c r="B2" s="101" t="s">
        <v>321</v>
      </c>
    </row>
    <row r="3" spans="2:2">
      <c r="B3" s="102"/>
    </row>
    <row r="4" spans="2:2" ht="30.75" customHeight="1">
      <c r="B4" s="103" t="s">
        <v>322</v>
      </c>
    </row>
    <row r="5" spans="2:2" ht="30.75" customHeight="1">
      <c r="B5" s="103"/>
    </row>
    <row r="6" spans="2:2" ht="60">
      <c r="B6" s="103" t="s">
        <v>323</v>
      </c>
    </row>
    <row r="7" spans="2:2">
      <c r="B7" s="103"/>
    </row>
    <row r="8" spans="2:2" ht="60">
      <c r="B8" s="103" t="s">
        <v>324</v>
      </c>
    </row>
    <row r="9" spans="2:2">
      <c r="B9" s="103"/>
    </row>
    <row r="10" spans="2:2" ht="60">
      <c r="B10" s="103" t="s">
        <v>325</v>
      </c>
    </row>
    <row r="11" spans="2:2">
      <c r="B11" s="103"/>
    </row>
    <row r="12" spans="2:2" ht="30">
      <c r="B12" s="103" t="s">
        <v>326</v>
      </c>
    </row>
    <row r="13" spans="2:2">
      <c r="B13" s="103"/>
    </row>
    <row r="14" spans="2:2" ht="60">
      <c r="B14" s="103" t="s">
        <v>327</v>
      </c>
    </row>
    <row r="15" spans="2:2">
      <c r="B15" s="103"/>
    </row>
    <row r="16" spans="2:2" ht="60.75" thickBot="1">
      <c r="B16" s="104" t="s">
        <v>328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19" zoomScale="80" zoomScaleNormal="80" zoomScaleSheetLayoutView="70" workbookViewId="0">
      <selection activeCell="B12" sqref="B12"/>
    </sheetView>
  </sheetViews>
  <sheetFormatPr defaultColWidth="8.85546875" defaultRowHeight="15"/>
  <cols>
    <col min="2" max="2" width="61.85546875" customWidth="1"/>
    <col min="4" max="4" width="17.85546875" customWidth="1"/>
  </cols>
  <sheetData>
    <row r="1" spans="2:4" ht="15.75" thickBot="1"/>
    <row r="2" spans="2:4">
      <c r="B2" s="251" t="s">
        <v>329</v>
      </c>
      <c r="C2" s="252"/>
      <c r="D2" s="253"/>
    </row>
    <row r="3" spans="2:4" ht="15.75" thickBot="1">
      <c r="B3" s="254"/>
      <c r="C3" s="255"/>
      <c r="D3" s="256"/>
    </row>
    <row r="4" spans="2:4" ht="15.75" thickBot="1"/>
    <row r="5" spans="2:4">
      <c r="B5" s="242" t="s">
        <v>330</v>
      </c>
      <c r="C5" s="243"/>
      <c r="D5" s="244"/>
    </row>
    <row r="6" spans="2:4" ht="15.75" thickBot="1">
      <c r="B6" s="245"/>
      <c r="C6" s="246"/>
      <c r="D6" s="247"/>
    </row>
    <row r="7" spans="2:4">
      <c r="B7" s="62" t="s">
        <v>331</v>
      </c>
      <c r="C7" s="240">
        <f>SUM('1) Budget Table'!D15:F15,'1) Budget Table'!D25:F25,'1) Budget Table'!D35:F35,'1) Budget Table'!D45:F45)</f>
        <v>1243950</v>
      </c>
      <c r="D7" s="241"/>
    </row>
    <row r="8" spans="2:4">
      <c r="B8" s="62" t="s">
        <v>332</v>
      </c>
      <c r="C8" s="238">
        <f>SUM(D10:D14)</f>
        <v>0</v>
      </c>
      <c r="D8" s="239"/>
    </row>
    <row r="9" spans="2:4">
      <c r="B9" s="63" t="s">
        <v>333</v>
      </c>
      <c r="C9" s="64" t="s">
        <v>334</v>
      </c>
      <c r="D9" s="65" t="s">
        <v>335</v>
      </c>
    </row>
    <row r="10" spans="2:4" ht="35.1" customHeight="1">
      <c r="B10" s="84"/>
      <c r="C10" s="67"/>
      <c r="D10" s="68">
        <f>$C$7*C10</f>
        <v>0</v>
      </c>
    </row>
    <row r="11" spans="2:4" ht="35.1" customHeight="1">
      <c r="B11" s="84"/>
      <c r="C11" s="67"/>
      <c r="D11" s="68">
        <f>C7*C11</f>
        <v>0</v>
      </c>
    </row>
    <row r="12" spans="2:4" ht="35.1" customHeight="1">
      <c r="B12" s="85"/>
      <c r="C12" s="67"/>
      <c r="D12" s="68">
        <f>C7*C12</f>
        <v>0</v>
      </c>
    </row>
    <row r="13" spans="2:4" ht="35.1" customHeight="1">
      <c r="B13" s="85"/>
      <c r="C13" s="67"/>
      <c r="D13" s="68">
        <f>C7*C13</f>
        <v>0</v>
      </c>
    </row>
    <row r="14" spans="2:4" ht="35.1" customHeight="1" thickBot="1">
      <c r="B14" s="86"/>
      <c r="C14" s="67"/>
      <c r="D14" s="72">
        <f>C7*C14</f>
        <v>0</v>
      </c>
    </row>
    <row r="15" spans="2:4" ht="15.75" thickBot="1"/>
    <row r="16" spans="2:4">
      <c r="B16" s="242" t="s">
        <v>336</v>
      </c>
      <c r="C16" s="243"/>
      <c r="D16" s="244"/>
    </row>
    <row r="17" spans="2:4" ht="15.75" thickBot="1">
      <c r="B17" s="248"/>
      <c r="C17" s="249"/>
      <c r="D17" s="250"/>
    </row>
    <row r="18" spans="2:4">
      <c r="B18" s="62" t="s">
        <v>331</v>
      </c>
      <c r="C18" s="240">
        <f>SUM('1) Budget Table'!D57:F57,'1) Budget Table'!D67:F67,'1) Budget Table'!D77:F77,'1) Budget Table'!D87:F87)</f>
        <v>819600</v>
      </c>
      <c r="D18" s="241"/>
    </row>
    <row r="19" spans="2:4">
      <c r="B19" s="62" t="s">
        <v>332</v>
      </c>
      <c r="C19" s="238">
        <f>SUM(D21:D25)</f>
        <v>0</v>
      </c>
      <c r="D19" s="239"/>
    </row>
    <row r="20" spans="2:4">
      <c r="B20" s="63" t="s">
        <v>333</v>
      </c>
      <c r="C20" s="64" t="s">
        <v>334</v>
      </c>
      <c r="D20" s="65" t="s">
        <v>335</v>
      </c>
    </row>
    <row r="21" spans="2:4" ht="35.1" customHeight="1">
      <c r="B21" s="66"/>
      <c r="C21" s="67"/>
      <c r="D21" s="68">
        <f>$C$18*C21</f>
        <v>0</v>
      </c>
    </row>
    <row r="22" spans="2:4" ht="35.1" customHeight="1">
      <c r="B22" s="69"/>
      <c r="C22" s="67"/>
      <c r="D22" s="68">
        <f>$C$18*C22</f>
        <v>0</v>
      </c>
    </row>
    <row r="23" spans="2:4" ht="35.1" customHeight="1">
      <c r="B23" s="70"/>
      <c r="C23" s="67"/>
      <c r="D23" s="68">
        <f>$C$18*C23</f>
        <v>0</v>
      </c>
    </row>
    <row r="24" spans="2:4" ht="35.1" customHeight="1">
      <c r="B24" s="70"/>
      <c r="C24" s="67"/>
      <c r="D24" s="68">
        <f>$C$18*C24</f>
        <v>0</v>
      </c>
    </row>
    <row r="25" spans="2:4" ht="35.1" customHeight="1" thickBot="1">
      <c r="B25" s="71"/>
      <c r="C25" s="67"/>
      <c r="D25" s="68">
        <f>$C$18*C25</f>
        <v>0</v>
      </c>
    </row>
    <row r="26" spans="2:4" ht="15.75" thickBot="1"/>
    <row r="27" spans="2:4">
      <c r="B27" s="242" t="s">
        <v>337</v>
      </c>
      <c r="C27" s="243"/>
      <c r="D27" s="244"/>
    </row>
    <row r="28" spans="2:4" ht="15.75" thickBot="1">
      <c r="B28" s="245"/>
      <c r="C28" s="246"/>
      <c r="D28" s="247"/>
    </row>
    <row r="29" spans="2:4">
      <c r="B29" s="62" t="s">
        <v>331</v>
      </c>
      <c r="C29" s="240">
        <f>SUM('1) Budget Table'!D99:F99,'1) Budget Table'!D109:F109,'1) Budget Table'!D119:F119,'1) Budget Table'!D129:F129)</f>
        <v>440495.76</v>
      </c>
      <c r="D29" s="241"/>
    </row>
    <row r="30" spans="2:4">
      <c r="B30" s="62" t="s">
        <v>332</v>
      </c>
      <c r="C30" s="238">
        <f>SUM(D32:D36)</f>
        <v>0</v>
      </c>
      <c r="D30" s="239"/>
    </row>
    <row r="31" spans="2:4">
      <c r="B31" s="63" t="s">
        <v>333</v>
      </c>
      <c r="C31" s="64" t="s">
        <v>334</v>
      </c>
      <c r="D31" s="65" t="s">
        <v>335</v>
      </c>
    </row>
    <row r="32" spans="2:4" ht="35.1" customHeight="1">
      <c r="B32" s="66"/>
      <c r="C32" s="67"/>
      <c r="D32" s="68">
        <f>$C$29*C32</f>
        <v>0</v>
      </c>
    </row>
    <row r="33" spans="2:4" ht="35.1" customHeight="1">
      <c r="B33" s="69"/>
      <c r="C33" s="67"/>
      <c r="D33" s="68">
        <f>$C$29*C33</f>
        <v>0</v>
      </c>
    </row>
    <row r="34" spans="2:4" ht="35.1" customHeight="1">
      <c r="B34" s="70"/>
      <c r="C34" s="67"/>
      <c r="D34" s="68">
        <f>$C$29*C34</f>
        <v>0</v>
      </c>
    </row>
    <row r="35" spans="2:4" ht="35.1" customHeight="1">
      <c r="B35" s="70"/>
      <c r="C35" s="67"/>
      <c r="D35" s="68">
        <f>$C$29*C35</f>
        <v>0</v>
      </c>
    </row>
    <row r="36" spans="2:4" ht="35.1" customHeight="1" thickBot="1">
      <c r="B36" s="71"/>
      <c r="C36" s="67"/>
      <c r="D36" s="68">
        <f>$C$29*C36</f>
        <v>0</v>
      </c>
    </row>
    <row r="37" spans="2:4" ht="15.75" thickBot="1"/>
    <row r="38" spans="2:4">
      <c r="B38" s="242" t="s">
        <v>338</v>
      </c>
      <c r="C38" s="243"/>
      <c r="D38" s="244"/>
    </row>
    <row r="39" spans="2:4" ht="15.75" thickBot="1">
      <c r="B39" s="245"/>
      <c r="C39" s="246"/>
      <c r="D39" s="247"/>
    </row>
    <row r="40" spans="2:4">
      <c r="B40" s="62" t="s">
        <v>331</v>
      </c>
      <c r="C40" s="240">
        <f>SUM('1) Budget Table'!D141:F141,'1) Budget Table'!D151:F151,'1) Budget Table'!D161:F161,'1) Budget Table'!D171:F171)</f>
        <v>0</v>
      </c>
      <c r="D40" s="241"/>
    </row>
    <row r="41" spans="2:4">
      <c r="B41" s="62" t="s">
        <v>332</v>
      </c>
      <c r="C41" s="238">
        <f>SUM(D43:D47)</f>
        <v>0</v>
      </c>
      <c r="D41" s="239"/>
    </row>
    <row r="42" spans="2:4">
      <c r="B42" s="63" t="s">
        <v>333</v>
      </c>
      <c r="C42" s="64" t="s">
        <v>334</v>
      </c>
      <c r="D42" s="65" t="s">
        <v>335</v>
      </c>
    </row>
    <row r="43" spans="2:4" ht="35.1" customHeight="1">
      <c r="B43" s="66"/>
      <c r="C43" s="67"/>
      <c r="D43" s="68">
        <f>$C$40*C43</f>
        <v>0</v>
      </c>
    </row>
    <row r="44" spans="2:4" ht="35.1" customHeight="1">
      <c r="B44" s="69"/>
      <c r="C44" s="67"/>
      <c r="D44" s="68">
        <f>$C$40*C44</f>
        <v>0</v>
      </c>
    </row>
    <row r="45" spans="2:4" ht="35.1" customHeight="1">
      <c r="B45" s="70"/>
      <c r="C45" s="67"/>
      <c r="D45" s="68">
        <f>$C$40*C45</f>
        <v>0</v>
      </c>
    </row>
    <row r="46" spans="2:4" ht="35.1" customHeight="1">
      <c r="B46" s="70"/>
      <c r="C46" s="67"/>
      <c r="D46" s="68">
        <f>$C$40*C46</f>
        <v>0</v>
      </c>
    </row>
    <row r="47" spans="2:4" ht="35.1" customHeight="1" thickBot="1">
      <c r="B47" s="71"/>
      <c r="C47" s="67"/>
      <c r="D47" s="7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7" priority="4" operator="greaterThan">
      <formula>$C$7</formula>
    </cfRule>
  </conditionalFormatting>
  <conditionalFormatting sqref="C19:D19">
    <cfRule type="cellIs" dxfId="6" priority="3" operator="greaterThan">
      <formula>$C$18</formula>
    </cfRule>
  </conditionalFormatting>
  <conditionalFormatting sqref="C30:D30">
    <cfRule type="cellIs" dxfId="5" priority="2" operator="greaterThan">
      <formula>$C$29</formula>
    </cfRule>
  </conditionalFormatting>
  <conditionalFormatting sqref="C41:D41">
    <cfRule type="cellIs" dxfId="4"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B5" sqref="B5:F5"/>
    </sheetView>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row r="2" spans="2:6" s="56" customFormat="1" ht="15.75">
      <c r="B2" s="257" t="s">
        <v>339</v>
      </c>
      <c r="C2" s="258"/>
      <c r="D2" s="258"/>
      <c r="E2" s="258"/>
      <c r="F2" s="259"/>
    </row>
    <row r="3" spans="2:6" s="56" customFormat="1" ht="16.5" thickBot="1">
      <c r="B3" s="260"/>
      <c r="C3" s="261"/>
      <c r="D3" s="261"/>
      <c r="E3" s="261"/>
      <c r="F3" s="262"/>
    </row>
    <row r="4" spans="2:6" s="56" customFormat="1" ht="16.5" thickBot="1">
      <c r="B4" s="330"/>
      <c r="C4" s="330"/>
      <c r="D4" s="330"/>
      <c r="E4" s="330"/>
      <c r="F4" s="330"/>
    </row>
    <row r="5" spans="2:6" s="56" customFormat="1" ht="16.5" thickBot="1">
      <c r="B5" s="235" t="s">
        <v>280</v>
      </c>
      <c r="C5" s="236"/>
      <c r="D5" s="236"/>
      <c r="E5" s="236"/>
      <c r="F5" s="237"/>
    </row>
    <row r="6" spans="2:6" s="56" customFormat="1" ht="15.75">
      <c r="B6" s="54"/>
      <c r="C6" s="263" t="str">
        <f>'1) Budget Table'!D4</f>
        <v>Recipient Organization 1(UNDP)</v>
      </c>
      <c r="D6" s="263" t="str">
        <f>'1) Budget Table'!E4</f>
        <v>Recipient Organization 2(OHCHR)</v>
      </c>
      <c r="E6" s="263" t="str">
        <f>'1) Budget Table'!F4</f>
        <v>Recipient Organization 3(UNHCR)</v>
      </c>
      <c r="F6" s="234" t="s">
        <v>280</v>
      </c>
    </row>
    <row r="7" spans="2:6" s="56" customFormat="1" ht="15.75">
      <c r="B7" s="54"/>
      <c r="C7" s="264"/>
      <c r="D7" s="264"/>
      <c r="E7" s="264"/>
      <c r="F7" s="221"/>
    </row>
    <row r="8" spans="2:6" s="56" customFormat="1" ht="31.5">
      <c r="B8" s="11" t="s">
        <v>300</v>
      </c>
      <c r="C8" s="319">
        <f>'2) By Category'!D199</f>
        <v>340015</v>
      </c>
      <c r="D8" s="319">
        <f>'2) By Category'!E199</f>
        <v>175000</v>
      </c>
      <c r="E8" s="319">
        <f>'2) By Category'!F199</f>
        <v>319401</v>
      </c>
      <c r="F8" s="52">
        <f t="shared" ref="F8:F15" si="0">SUM(C8:E8)</f>
        <v>834416</v>
      </c>
    </row>
    <row r="9" spans="2:6" s="56" customFormat="1" ht="47.25">
      <c r="B9" s="11" t="s">
        <v>301</v>
      </c>
      <c r="C9" s="319">
        <f>'2) By Category'!D200</f>
        <v>150000</v>
      </c>
      <c r="D9" s="319">
        <f>'2) By Category'!E200</f>
        <v>0</v>
      </c>
      <c r="E9" s="319">
        <f>'2) By Category'!F200</f>
        <v>34050</v>
      </c>
      <c r="F9" s="53">
        <f t="shared" si="0"/>
        <v>184050</v>
      </c>
    </row>
    <row r="10" spans="2:6" s="56" customFormat="1" ht="78.75">
      <c r="B10" s="11" t="s">
        <v>302</v>
      </c>
      <c r="C10" s="319">
        <f>'2) By Category'!D201</f>
        <v>30000</v>
      </c>
      <c r="D10" s="319">
        <f>'2) By Category'!E201</f>
        <v>0</v>
      </c>
      <c r="E10" s="319">
        <f>'2) By Category'!F201</f>
        <v>0</v>
      </c>
      <c r="F10" s="53">
        <f t="shared" si="0"/>
        <v>30000</v>
      </c>
    </row>
    <row r="11" spans="2:6" s="56" customFormat="1" ht="31.5">
      <c r="B11" s="15" t="s">
        <v>303</v>
      </c>
      <c r="C11" s="319">
        <f>'2) By Category'!D202</f>
        <v>280000</v>
      </c>
      <c r="D11" s="319">
        <f>'2) By Category'!E202</f>
        <v>100055.76000000001</v>
      </c>
      <c r="E11" s="319">
        <f>'2) By Category'!F202</f>
        <v>67000</v>
      </c>
      <c r="F11" s="53">
        <f t="shared" si="0"/>
        <v>447055.76</v>
      </c>
    </row>
    <row r="12" spans="2:6" s="56" customFormat="1" ht="15.75">
      <c r="B12" s="11" t="s">
        <v>304</v>
      </c>
      <c r="C12" s="319">
        <f>'2) By Category'!D203</f>
        <v>250000</v>
      </c>
      <c r="D12" s="319">
        <f>'2) By Category'!E203</f>
        <v>0</v>
      </c>
      <c r="E12" s="319">
        <f>'2) By Category'!F203</f>
        <v>28000</v>
      </c>
      <c r="F12" s="53">
        <f t="shared" si="0"/>
        <v>278000</v>
      </c>
    </row>
    <row r="13" spans="2:6" s="56" customFormat="1" ht="47.25">
      <c r="B13" s="11" t="s">
        <v>305</v>
      </c>
      <c r="C13" s="319">
        <f>'2) By Category'!D204</f>
        <v>405000</v>
      </c>
      <c r="D13" s="319">
        <f>'2) By Category'!E204</f>
        <v>725440</v>
      </c>
      <c r="E13" s="319">
        <f>'2) By Category'!F204</f>
        <v>339500</v>
      </c>
      <c r="F13" s="53">
        <f t="shared" si="0"/>
        <v>1469940</v>
      </c>
    </row>
    <row r="14" spans="2:6" s="56" customFormat="1" ht="48" thickBot="1">
      <c r="B14" s="105" t="s">
        <v>306</v>
      </c>
      <c r="C14" s="326">
        <f>'2) By Category'!D205</f>
        <v>211000</v>
      </c>
      <c r="D14" s="326">
        <f>'2) By Category'!E205</f>
        <v>110000</v>
      </c>
      <c r="E14" s="326">
        <f>'2) By Category'!F205</f>
        <v>172824</v>
      </c>
      <c r="F14" s="106">
        <f t="shared" si="0"/>
        <v>493824</v>
      </c>
    </row>
    <row r="15" spans="2:6" s="56" customFormat="1" ht="30" customHeight="1">
      <c r="B15" s="331" t="s">
        <v>340</v>
      </c>
      <c r="C15" s="107">
        <f>SUM(C8:C14)</f>
        <v>1666015</v>
      </c>
      <c r="D15" s="107">
        <f>SUM(D8:D14)</f>
        <v>1110495.76</v>
      </c>
      <c r="E15" s="107">
        <f>SUM(E8:E14)</f>
        <v>960775</v>
      </c>
      <c r="F15" s="108">
        <f t="shared" si="0"/>
        <v>3737285.76</v>
      </c>
    </row>
    <row r="16" spans="2:6" s="56" customFormat="1" ht="19.5" customHeight="1">
      <c r="B16" s="322" t="s">
        <v>319</v>
      </c>
      <c r="C16" s="109">
        <f>C15*0.07</f>
        <v>116621.05000000002</v>
      </c>
      <c r="D16" s="109">
        <f t="shared" ref="D16:F16" si="1">D15*0.07</f>
        <v>77734.703200000004</v>
      </c>
      <c r="E16" s="109">
        <f t="shared" si="1"/>
        <v>67254.25</v>
      </c>
      <c r="F16" s="109">
        <f t="shared" si="1"/>
        <v>261610.00320000001</v>
      </c>
    </row>
    <row r="17" spans="2:7" s="56" customFormat="1" ht="25.5" customHeight="1" thickBot="1">
      <c r="B17" s="110" t="s">
        <v>8</v>
      </c>
      <c r="C17" s="111">
        <f>C15+C16</f>
        <v>1782636.05</v>
      </c>
      <c r="D17" s="111">
        <f t="shared" ref="D17:F17" si="2">D15+D16</f>
        <v>1188230.4632000001</v>
      </c>
      <c r="E17" s="111">
        <f t="shared" si="2"/>
        <v>1028029.25</v>
      </c>
      <c r="F17" s="111">
        <f t="shared" si="2"/>
        <v>3998895.7631999999</v>
      </c>
      <c r="G17" s="330"/>
    </row>
    <row r="18" spans="2:7" s="56" customFormat="1" ht="16.5" thickBot="1">
      <c r="B18" s="330"/>
      <c r="C18" s="330"/>
      <c r="D18" s="330"/>
      <c r="E18" s="330"/>
      <c r="F18" s="330"/>
      <c r="G18" s="330"/>
    </row>
    <row r="19" spans="2:7" s="56" customFormat="1" ht="15.75" customHeight="1">
      <c r="B19" s="265" t="s">
        <v>283</v>
      </c>
      <c r="C19" s="266"/>
      <c r="D19" s="266"/>
      <c r="E19" s="266"/>
      <c r="F19" s="267"/>
      <c r="G19" s="332"/>
    </row>
    <row r="20" spans="2:7" ht="15.75" customHeight="1">
      <c r="B20" s="268"/>
      <c r="C20" s="218" t="str">
        <f>'1) Budget Table'!D4</f>
        <v>Recipient Organization 1(UNDP)</v>
      </c>
      <c r="D20" s="218" t="str">
        <f>'1) Budget Table'!E4</f>
        <v>Recipient Organization 2(OHCHR)</v>
      </c>
      <c r="E20" s="218" t="str">
        <f>'1) Budget Table'!F4</f>
        <v>Recipient Organization 3(UNHCR)</v>
      </c>
      <c r="F20" s="218" t="s">
        <v>320</v>
      </c>
      <c r="G20" s="220" t="s">
        <v>284</v>
      </c>
    </row>
    <row r="21" spans="2:7" ht="15.75" customHeight="1">
      <c r="B21" s="269"/>
      <c r="C21" s="219"/>
      <c r="D21" s="219"/>
      <c r="E21" s="219"/>
      <c r="F21" s="219"/>
      <c r="G21" s="221"/>
    </row>
    <row r="22" spans="2:7" ht="23.25" customHeight="1">
      <c r="B22" s="14" t="s">
        <v>285</v>
      </c>
      <c r="C22" s="333">
        <f>'1) Budget Table'!D197</f>
        <v>1247096.2349999999</v>
      </c>
      <c r="D22" s="333">
        <f>'1) Budget Table'!E197</f>
        <v>831761.32423999999</v>
      </c>
      <c r="E22" s="333">
        <f>'1) Budget Table'!F197</f>
        <v>719620.47499999998</v>
      </c>
      <c r="F22" s="129">
        <f>'1) Budget Table'!G197</f>
        <v>2798478.0342399999</v>
      </c>
      <c r="G22" s="6">
        <f>'1) Budget Table'!H197</f>
        <v>0.7</v>
      </c>
    </row>
    <row r="23" spans="2:7" ht="24.75" customHeight="1">
      <c r="B23" s="14" t="s">
        <v>286</v>
      </c>
      <c r="C23" s="333">
        <f>'1) Budget Table'!D198</f>
        <v>534469.81499999994</v>
      </c>
      <c r="D23" s="333">
        <f>'1) Budget Table'!E198</f>
        <v>356469.13896000001</v>
      </c>
      <c r="E23" s="333">
        <f>'1) Budget Table'!F198</f>
        <v>308408.77499999997</v>
      </c>
      <c r="F23" s="129">
        <f>'1) Budget Table'!G198</f>
        <v>1199347.72896</v>
      </c>
      <c r="G23" s="6">
        <f>'1) Budget Table'!H198</f>
        <v>0.3</v>
      </c>
    </row>
    <row r="24" spans="2:7" ht="24.75" customHeight="1">
      <c r="B24" s="14" t="s">
        <v>341</v>
      </c>
      <c r="C24" s="333">
        <f>'1) Budget Table'!D199</f>
        <v>0</v>
      </c>
      <c r="D24" s="333">
        <f>'1) Budget Table'!E199</f>
        <v>0</v>
      </c>
      <c r="E24" s="333">
        <f>'1) Budget Table'!F199</f>
        <v>0</v>
      </c>
      <c r="F24" s="129">
        <f>'1) Budget Table'!G199</f>
        <v>0</v>
      </c>
      <c r="G24" s="6">
        <f>'1) Budget Table'!H199</f>
        <v>0</v>
      </c>
    </row>
    <row r="25" spans="2:7" ht="16.5" thickBot="1">
      <c r="B25" s="7" t="s">
        <v>320</v>
      </c>
      <c r="C25" s="128">
        <f>'1) Budget Table'!D200</f>
        <v>1781566.0499999998</v>
      </c>
      <c r="D25" s="128">
        <f>'1) Budget Table'!E200</f>
        <v>1188230.4632000001</v>
      </c>
      <c r="E25" s="128">
        <f>'1) Budget Table'!F200</f>
        <v>1028029.25</v>
      </c>
      <c r="F25" s="130">
        <f>'1) Budget Table'!G200</f>
        <v>3997825.7631999999</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BC44-69C7-3B4B-83BB-4B264BBDD78C}">
  <dimension ref="A1:O220"/>
  <sheetViews>
    <sheetView view="pageBreakPreview" topLeftCell="A22" zoomScale="50" zoomScaleNormal="78" zoomScaleSheetLayoutView="50" workbookViewId="0">
      <selection activeCell="F208" sqref="F208"/>
    </sheetView>
  </sheetViews>
  <sheetFormatPr defaultColWidth="9.140625" defaultRowHeight="15"/>
  <cols>
    <col min="1" max="1" width="9.140625" style="20"/>
    <col min="2" max="2" width="30.85546875" style="20" customWidth="1"/>
    <col min="3" max="3" width="32.42578125" style="20" customWidth="1"/>
    <col min="4" max="5" width="25.140625" style="20" customWidth="1"/>
    <col min="6" max="9" width="25.85546875" style="20" customWidth="1"/>
    <col min="10" max="10" width="23.140625" style="20" customWidth="1"/>
    <col min="11" max="11" width="22.42578125" style="20" customWidth="1"/>
    <col min="12" max="12" width="22.42578125" style="114" customWidth="1"/>
    <col min="13" max="13" width="27" style="134" customWidth="1"/>
    <col min="14" max="14" width="30.140625" style="20" customWidth="1"/>
    <col min="15" max="15" width="18.85546875" style="20" customWidth="1"/>
    <col min="16" max="16" width="9.140625" style="20"/>
    <col min="17" max="17" width="17.85546875" style="20" customWidth="1"/>
    <col min="18" max="18" width="26.42578125" style="20" customWidth="1"/>
    <col min="19" max="19" width="22.42578125" style="20" customWidth="1"/>
    <col min="20" max="20" width="29.85546875" style="20" customWidth="1"/>
    <col min="21" max="21" width="23.42578125" style="20" customWidth="1"/>
    <col min="22" max="22" width="18.42578125" style="20" customWidth="1"/>
    <col min="23" max="23" width="17.42578125" style="20" customWidth="1"/>
    <col min="24" max="24" width="25.140625" style="20" customWidth="1"/>
    <col min="25" max="16384" width="9.140625" style="20"/>
  </cols>
  <sheetData>
    <row r="1" spans="1:15" ht="30.75" customHeight="1">
      <c r="B1" s="200" t="s">
        <v>0</v>
      </c>
      <c r="C1" s="200"/>
      <c r="D1" s="200"/>
      <c r="E1" s="200"/>
      <c r="F1" s="200"/>
      <c r="G1" s="160"/>
      <c r="H1" s="18"/>
      <c r="I1" s="18"/>
      <c r="J1" s="18"/>
      <c r="K1" s="19"/>
      <c r="L1" s="113"/>
      <c r="M1" s="133"/>
      <c r="N1" s="19"/>
    </row>
    <row r="2" spans="1:15" ht="16.5" customHeight="1">
      <c r="B2" s="203" t="s">
        <v>2</v>
      </c>
      <c r="C2" s="203"/>
      <c r="D2" s="203"/>
      <c r="E2" s="203"/>
      <c r="F2" s="203"/>
      <c r="G2" s="185"/>
      <c r="H2" s="141"/>
      <c r="I2" s="141"/>
      <c r="J2" s="141"/>
      <c r="K2" s="141"/>
      <c r="L2" s="123"/>
      <c r="M2" s="123"/>
    </row>
    <row r="4" spans="1:15" ht="119.25" customHeight="1">
      <c r="B4" s="272" t="s">
        <v>3</v>
      </c>
      <c r="C4" s="272" t="s">
        <v>4</v>
      </c>
      <c r="D4" s="51" t="s">
        <v>5</v>
      </c>
      <c r="E4" s="51" t="s">
        <v>342</v>
      </c>
      <c r="F4" s="51" t="s">
        <v>6</v>
      </c>
      <c r="G4" s="51" t="s">
        <v>343</v>
      </c>
      <c r="H4" s="51" t="s">
        <v>7</v>
      </c>
      <c r="I4" s="51" t="s">
        <v>344</v>
      </c>
      <c r="J4" s="75" t="s">
        <v>8</v>
      </c>
      <c r="K4" s="272" t="s">
        <v>9</v>
      </c>
      <c r="L4" s="272" t="s">
        <v>10</v>
      </c>
      <c r="M4" s="272" t="s">
        <v>11</v>
      </c>
      <c r="N4" s="272" t="s">
        <v>12</v>
      </c>
      <c r="O4" s="26"/>
    </row>
    <row r="5" spans="1:15" ht="51" customHeight="1">
      <c r="B5" s="73" t="s">
        <v>13</v>
      </c>
      <c r="C5" s="207" t="s">
        <v>14</v>
      </c>
      <c r="D5" s="208"/>
      <c r="E5" s="208"/>
      <c r="F5" s="208"/>
      <c r="G5" s="208"/>
      <c r="H5" s="208"/>
      <c r="I5" s="208"/>
      <c r="J5" s="208"/>
      <c r="K5" s="208"/>
      <c r="L5" s="208"/>
      <c r="M5" s="208"/>
      <c r="N5" s="209"/>
      <c r="O5" s="9"/>
    </row>
    <row r="6" spans="1:15" ht="51" customHeight="1">
      <c r="B6" s="73" t="s">
        <v>15</v>
      </c>
      <c r="C6" s="273" t="s">
        <v>16</v>
      </c>
      <c r="D6" s="274"/>
      <c r="E6" s="274"/>
      <c r="F6" s="274"/>
      <c r="G6" s="274"/>
      <c r="H6" s="274"/>
      <c r="I6" s="274"/>
      <c r="J6" s="274"/>
      <c r="K6" s="274"/>
      <c r="L6" s="274"/>
      <c r="M6" s="274"/>
      <c r="N6" s="275"/>
      <c r="O6" s="28"/>
    </row>
    <row r="7" spans="1:15" ht="63">
      <c r="B7" s="276" t="s">
        <v>17</v>
      </c>
      <c r="C7" s="334" t="s">
        <v>18</v>
      </c>
      <c r="D7" s="278">
        <v>15000</v>
      </c>
      <c r="E7" s="278">
        <v>1949</v>
      </c>
      <c r="F7" s="278"/>
      <c r="G7" s="278"/>
      <c r="H7" s="278"/>
      <c r="I7" s="278"/>
      <c r="J7" s="279">
        <f>SUM(D7:H7)</f>
        <v>16949</v>
      </c>
      <c r="K7" s="280">
        <v>0.5</v>
      </c>
      <c r="L7" s="278">
        <f>E7+G7+I7</f>
        <v>1949</v>
      </c>
      <c r="M7" s="281" t="s">
        <v>19</v>
      </c>
      <c r="N7" s="282" t="s">
        <v>20</v>
      </c>
      <c r="O7" s="283"/>
    </row>
    <row r="8" spans="1:15" ht="158.44999999999999" customHeight="1">
      <c r="B8" s="276" t="s">
        <v>21</v>
      </c>
      <c r="C8" s="191" t="s">
        <v>22</v>
      </c>
      <c r="D8" s="278">
        <v>45000</v>
      </c>
      <c r="E8" s="278">
        <v>23133</v>
      </c>
      <c r="F8" s="278"/>
      <c r="G8" s="278"/>
      <c r="H8" s="278"/>
      <c r="I8" s="278"/>
      <c r="J8" s="279">
        <f t="shared" ref="J8:J14" si="0">SUM(D8:H8)</f>
        <v>68133</v>
      </c>
      <c r="K8" s="280">
        <v>0.5</v>
      </c>
      <c r="L8" s="278">
        <f t="shared" ref="L8:L14" si="1">E8+G8+I8</f>
        <v>23133</v>
      </c>
      <c r="M8" s="281" t="s">
        <v>23</v>
      </c>
      <c r="N8" s="282" t="s">
        <v>24</v>
      </c>
      <c r="O8" s="283"/>
    </row>
    <row r="9" spans="1:15" ht="94.5">
      <c r="B9" s="276" t="s">
        <v>25</v>
      </c>
      <c r="C9" s="334" t="s">
        <v>26</v>
      </c>
      <c r="D9" s="278">
        <v>40000</v>
      </c>
      <c r="E9" s="278">
        <v>1449.6</v>
      </c>
      <c r="F9" s="278"/>
      <c r="G9" s="278"/>
      <c r="H9" s="278"/>
      <c r="I9" s="278"/>
      <c r="J9" s="279">
        <f t="shared" si="0"/>
        <v>41449.599999999999</v>
      </c>
      <c r="K9" s="280">
        <v>0.5</v>
      </c>
      <c r="L9" s="278">
        <f t="shared" si="1"/>
        <v>1449.6</v>
      </c>
      <c r="M9" s="281" t="s">
        <v>27</v>
      </c>
      <c r="N9" s="282" t="s">
        <v>28</v>
      </c>
      <c r="O9" s="283"/>
    </row>
    <row r="10" spans="1:15" ht="110.25">
      <c r="B10" s="276" t="s">
        <v>29</v>
      </c>
      <c r="C10" s="277" t="s">
        <v>30</v>
      </c>
      <c r="D10" s="278"/>
      <c r="E10" s="278"/>
      <c r="F10" s="278">
        <v>70000</v>
      </c>
      <c r="G10" s="278">
        <f>25000+25000+35000</f>
        <v>85000</v>
      </c>
      <c r="H10" s="278"/>
      <c r="I10" s="278"/>
      <c r="J10" s="279">
        <f t="shared" si="0"/>
        <v>155000</v>
      </c>
      <c r="K10" s="280">
        <v>0.5</v>
      </c>
      <c r="L10" s="278">
        <f t="shared" si="1"/>
        <v>85000</v>
      </c>
      <c r="M10" s="281" t="s">
        <v>31</v>
      </c>
      <c r="N10" s="282" t="s">
        <v>32</v>
      </c>
      <c r="O10" s="283"/>
    </row>
    <row r="11" spans="1:15" ht="175.7" customHeight="1">
      <c r="B11" s="276" t="s">
        <v>33</v>
      </c>
      <c r="C11" s="277" t="s">
        <v>34</v>
      </c>
      <c r="D11" s="278"/>
      <c r="E11" s="278"/>
      <c r="F11" s="278" t="s">
        <v>35</v>
      </c>
      <c r="G11" s="278"/>
      <c r="H11" s="145">
        <v>18300</v>
      </c>
      <c r="I11" s="278">
        <v>14220.72</v>
      </c>
      <c r="J11" s="279">
        <f t="shared" si="0"/>
        <v>18300</v>
      </c>
      <c r="K11" s="146">
        <v>0.5</v>
      </c>
      <c r="L11" s="278">
        <f>E11+G11+I11</f>
        <v>14220.72</v>
      </c>
      <c r="M11" s="281" t="s">
        <v>36</v>
      </c>
      <c r="N11" s="282" t="s">
        <v>37</v>
      </c>
      <c r="O11" s="283"/>
    </row>
    <row r="12" spans="1:15" s="21" customFormat="1" ht="99.6" customHeight="1">
      <c r="B12" s="284" t="s">
        <v>38</v>
      </c>
      <c r="C12" s="190" t="s">
        <v>39</v>
      </c>
      <c r="D12" s="156"/>
      <c r="E12" s="156"/>
      <c r="F12" s="147">
        <v>25000</v>
      </c>
      <c r="G12" s="147">
        <f>5895+29435.7-10000</f>
        <v>25330.699999999997</v>
      </c>
      <c r="H12" s="157"/>
      <c r="I12" s="157"/>
      <c r="J12" s="158">
        <f>SUM(D12:H12)</f>
        <v>50330.7</v>
      </c>
      <c r="K12" s="148">
        <v>0.5</v>
      </c>
      <c r="L12" s="278">
        <f t="shared" si="1"/>
        <v>25330.699999999997</v>
      </c>
      <c r="M12" s="156" t="s">
        <v>35</v>
      </c>
      <c r="N12" s="159" t="s">
        <v>40</v>
      </c>
      <c r="O12" s="285"/>
    </row>
    <row r="13" spans="1:15" ht="83.25" customHeight="1">
      <c r="B13" s="276" t="s">
        <v>41</v>
      </c>
      <c r="C13" s="190" t="s">
        <v>35</v>
      </c>
      <c r="D13" s="281"/>
      <c r="E13" s="281"/>
      <c r="F13" s="281"/>
      <c r="G13" s="281"/>
      <c r="H13" s="147"/>
      <c r="I13" s="147"/>
      <c r="J13" s="279">
        <f t="shared" si="0"/>
        <v>0</v>
      </c>
      <c r="K13" s="148">
        <v>0</v>
      </c>
      <c r="L13" s="278">
        <f t="shared" si="1"/>
        <v>0</v>
      </c>
      <c r="M13" s="281" t="s">
        <v>35</v>
      </c>
      <c r="N13" s="286" t="s">
        <v>35</v>
      </c>
      <c r="O13" s="283"/>
    </row>
    <row r="14" spans="1:15" ht="15.75">
      <c r="A14" s="21"/>
      <c r="B14" s="276" t="s">
        <v>42</v>
      </c>
      <c r="C14" s="190"/>
      <c r="D14" s="281"/>
      <c r="E14" s="281"/>
      <c r="F14" s="281"/>
      <c r="G14" s="281"/>
      <c r="H14" s="281"/>
      <c r="I14" s="281"/>
      <c r="J14" s="279">
        <f t="shared" si="0"/>
        <v>0</v>
      </c>
      <c r="K14" s="287"/>
      <c r="L14" s="278">
        <f t="shared" si="1"/>
        <v>0</v>
      </c>
      <c r="M14" s="281"/>
      <c r="N14" s="286"/>
    </row>
    <row r="15" spans="1:15" ht="15.75">
      <c r="A15" s="21"/>
      <c r="C15" s="73" t="s">
        <v>43</v>
      </c>
      <c r="D15" s="10">
        <f>SUM(D7:D14)</f>
        <v>100000</v>
      </c>
      <c r="E15" s="10">
        <f t="shared" ref="E15:L15" si="2">SUM(E7:E14)</f>
        <v>26531.599999999999</v>
      </c>
      <c r="F15" s="10">
        <f t="shared" si="2"/>
        <v>95000</v>
      </c>
      <c r="G15" s="10">
        <f t="shared" si="2"/>
        <v>110330.7</v>
      </c>
      <c r="H15" s="10">
        <f t="shared" si="2"/>
        <v>18300</v>
      </c>
      <c r="I15" s="10">
        <f t="shared" si="2"/>
        <v>14220.72</v>
      </c>
      <c r="J15" s="10">
        <f t="shared" si="2"/>
        <v>350162.3</v>
      </c>
      <c r="K15" s="10"/>
      <c r="L15" s="10">
        <f t="shared" si="2"/>
        <v>151083.02000000002</v>
      </c>
      <c r="M15" s="135"/>
      <c r="N15" s="286"/>
      <c r="O15" s="29"/>
    </row>
    <row r="16" spans="1:15" ht="27" customHeight="1">
      <c r="A16" s="21"/>
      <c r="B16" s="73" t="s">
        <v>44</v>
      </c>
      <c r="C16" s="288" t="s">
        <v>45</v>
      </c>
      <c r="D16" s="289"/>
      <c r="E16" s="289"/>
      <c r="F16" s="289"/>
      <c r="G16" s="289"/>
      <c r="H16" s="289"/>
      <c r="I16" s="289"/>
      <c r="J16" s="289"/>
      <c r="K16" s="289"/>
      <c r="L16" s="289"/>
      <c r="M16" s="289"/>
      <c r="N16" s="290"/>
      <c r="O16" s="28"/>
    </row>
    <row r="17" spans="1:15" ht="119.45" customHeight="1">
      <c r="A17" s="21"/>
      <c r="B17" s="276" t="s">
        <v>46</v>
      </c>
      <c r="C17" s="277" t="s">
        <v>47</v>
      </c>
      <c r="D17" s="278">
        <v>150000</v>
      </c>
      <c r="E17" s="278">
        <v>142381.29999999999</v>
      </c>
      <c r="F17" s="278"/>
      <c r="G17" s="278"/>
      <c r="H17" s="278"/>
      <c r="I17" s="278"/>
      <c r="J17" s="279">
        <f>SUM(D17:H17)</f>
        <v>292381.3</v>
      </c>
      <c r="K17" s="280">
        <v>0.6</v>
      </c>
      <c r="L17" s="278">
        <f t="shared" ref="L17:L24" si="3">E17+G17+I17</f>
        <v>142381.29999999999</v>
      </c>
      <c r="M17" s="281" t="s">
        <v>48</v>
      </c>
      <c r="N17" s="282" t="s">
        <v>49</v>
      </c>
      <c r="O17" s="283"/>
    </row>
    <row r="18" spans="1:15" ht="144.94999999999999" customHeight="1">
      <c r="A18" s="21"/>
      <c r="B18" s="276" t="s">
        <v>50</v>
      </c>
      <c r="C18" s="277" t="s">
        <v>51</v>
      </c>
      <c r="D18" s="278">
        <v>15000</v>
      </c>
      <c r="E18" s="278">
        <v>15000</v>
      </c>
      <c r="F18" s="278"/>
      <c r="G18" s="278"/>
      <c r="H18" s="278"/>
      <c r="I18" s="278"/>
      <c r="J18" s="279">
        <f t="shared" ref="J18:J24" si="4">SUM(D18:H18)</f>
        <v>30000</v>
      </c>
      <c r="K18" s="280">
        <v>0.6</v>
      </c>
      <c r="L18" s="278">
        <f t="shared" si="3"/>
        <v>15000</v>
      </c>
      <c r="M18" s="281" t="s">
        <v>52</v>
      </c>
      <c r="N18" s="282" t="s">
        <v>53</v>
      </c>
      <c r="O18" s="283"/>
    </row>
    <row r="19" spans="1:15" ht="98.45" customHeight="1">
      <c r="A19" s="21"/>
      <c r="B19" s="276" t="s">
        <v>54</v>
      </c>
      <c r="C19" s="277" t="s">
        <v>55</v>
      </c>
      <c r="D19" s="278">
        <v>25000</v>
      </c>
      <c r="E19" s="278">
        <v>12000</v>
      </c>
      <c r="F19" s="278"/>
      <c r="G19" s="278"/>
      <c r="H19" s="278"/>
      <c r="I19" s="278"/>
      <c r="J19" s="279">
        <f t="shared" si="4"/>
        <v>37000</v>
      </c>
      <c r="K19" s="280">
        <v>0.6</v>
      </c>
      <c r="L19" s="278">
        <f t="shared" si="3"/>
        <v>12000</v>
      </c>
      <c r="M19" s="281" t="s">
        <v>56</v>
      </c>
      <c r="N19" s="282" t="s">
        <v>57</v>
      </c>
      <c r="O19" s="283"/>
    </row>
    <row r="20" spans="1:15" ht="75.95" customHeight="1">
      <c r="A20" s="21"/>
      <c r="B20" s="276" t="s">
        <v>58</v>
      </c>
      <c r="C20" s="277" t="s">
        <v>59</v>
      </c>
      <c r="D20" s="278">
        <v>30000</v>
      </c>
      <c r="E20" s="278">
        <v>27160</v>
      </c>
      <c r="F20" s="278">
        <v>27160</v>
      </c>
      <c r="G20" s="278"/>
      <c r="H20" s="278"/>
      <c r="I20" s="278"/>
      <c r="J20" s="279">
        <f t="shared" si="4"/>
        <v>84320</v>
      </c>
      <c r="K20" s="280">
        <v>0.5</v>
      </c>
      <c r="L20" s="278">
        <f t="shared" si="3"/>
        <v>27160</v>
      </c>
      <c r="M20" s="281" t="s">
        <v>60</v>
      </c>
      <c r="N20" s="282" t="s">
        <v>61</v>
      </c>
      <c r="O20" s="283"/>
    </row>
    <row r="21" spans="1:15" ht="74.45" customHeight="1">
      <c r="A21" s="21"/>
      <c r="B21" s="276" t="s">
        <v>62</v>
      </c>
      <c r="C21" s="277" t="s">
        <v>63</v>
      </c>
      <c r="D21" s="278">
        <v>10000</v>
      </c>
      <c r="E21" s="278"/>
      <c r="F21" s="278"/>
      <c r="G21" s="278"/>
      <c r="H21" s="278"/>
      <c r="I21" s="278"/>
      <c r="J21" s="279">
        <f t="shared" si="4"/>
        <v>10000</v>
      </c>
      <c r="K21" s="280">
        <v>0.5</v>
      </c>
      <c r="L21" s="278">
        <f t="shared" si="3"/>
        <v>0</v>
      </c>
      <c r="M21" s="281" t="s">
        <v>64</v>
      </c>
      <c r="N21" s="282" t="s">
        <v>65</v>
      </c>
      <c r="O21" s="283"/>
    </row>
    <row r="22" spans="1:15" ht="147.75" customHeight="1">
      <c r="A22" s="21"/>
      <c r="B22" s="276" t="s">
        <v>66</v>
      </c>
      <c r="C22" s="277" t="s">
        <v>67</v>
      </c>
      <c r="D22" s="278"/>
      <c r="E22" s="278"/>
      <c r="F22" s="278">
        <v>100000</v>
      </c>
      <c r="G22" s="278">
        <f>35000</f>
        <v>35000</v>
      </c>
      <c r="H22" s="278"/>
      <c r="I22" s="278"/>
      <c r="J22" s="279">
        <f t="shared" si="4"/>
        <v>135000</v>
      </c>
      <c r="K22" s="280">
        <v>0.5</v>
      </c>
      <c r="L22" s="278">
        <f t="shared" si="3"/>
        <v>35000</v>
      </c>
      <c r="M22" s="281" t="s">
        <v>48</v>
      </c>
      <c r="N22" s="282" t="s">
        <v>49</v>
      </c>
      <c r="O22" s="283"/>
    </row>
    <row r="23" spans="1:15" ht="63">
      <c r="A23" s="21"/>
      <c r="B23" s="276" t="s">
        <v>68</v>
      </c>
      <c r="C23" s="190" t="s">
        <v>69</v>
      </c>
      <c r="D23" s="281"/>
      <c r="E23" s="281"/>
      <c r="F23" s="281">
        <v>100000</v>
      </c>
      <c r="G23" s="281">
        <f>10000</f>
        <v>10000</v>
      </c>
      <c r="H23" s="281"/>
      <c r="I23" s="281"/>
      <c r="J23" s="279">
        <f t="shared" si="4"/>
        <v>110000</v>
      </c>
      <c r="K23" s="287">
        <v>0.5</v>
      </c>
      <c r="L23" s="278">
        <f t="shared" si="3"/>
        <v>10000</v>
      </c>
      <c r="M23" s="281" t="s">
        <v>70</v>
      </c>
      <c r="N23" s="286" t="s">
        <v>71</v>
      </c>
      <c r="O23" s="283"/>
    </row>
    <row r="24" spans="1:15" ht="204" customHeight="1">
      <c r="A24" s="21"/>
      <c r="B24" s="276" t="s">
        <v>72</v>
      </c>
      <c r="C24" s="190" t="s">
        <v>73</v>
      </c>
      <c r="D24" s="281"/>
      <c r="E24" s="281"/>
      <c r="F24" s="281"/>
      <c r="G24" s="281"/>
      <c r="H24" s="149">
        <v>100650</v>
      </c>
      <c r="I24" s="188">
        <v>90184.7</v>
      </c>
      <c r="J24" s="279">
        <f t="shared" si="4"/>
        <v>100650</v>
      </c>
      <c r="K24" s="148">
        <v>0.5</v>
      </c>
      <c r="L24" s="278">
        <f t="shared" si="3"/>
        <v>90184.7</v>
      </c>
      <c r="M24" s="281" t="s">
        <v>74</v>
      </c>
      <c r="N24" s="286"/>
      <c r="O24" s="283"/>
    </row>
    <row r="25" spans="1:15" ht="15.75">
      <c r="A25" s="21"/>
      <c r="C25" s="73" t="s">
        <v>43</v>
      </c>
      <c r="D25" s="13">
        <f>SUM(D17:D24)</f>
        <v>230000</v>
      </c>
      <c r="E25" s="13">
        <f t="shared" ref="E25:L25" si="5">SUM(E17:E24)</f>
        <v>196541.3</v>
      </c>
      <c r="F25" s="13">
        <f t="shared" si="5"/>
        <v>227160</v>
      </c>
      <c r="G25" s="13">
        <f t="shared" si="5"/>
        <v>45000</v>
      </c>
      <c r="H25" s="13">
        <f t="shared" si="5"/>
        <v>100650</v>
      </c>
      <c r="I25" s="13">
        <f t="shared" si="5"/>
        <v>90184.7</v>
      </c>
      <c r="J25" s="13">
        <f t="shared" si="5"/>
        <v>799351.3</v>
      </c>
      <c r="K25" s="13">
        <f t="shared" si="5"/>
        <v>4.3</v>
      </c>
      <c r="L25" s="13">
        <f t="shared" si="5"/>
        <v>331726</v>
      </c>
      <c r="M25" s="135"/>
      <c r="N25" s="286"/>
      <c r="O25" s="29"/>
    </row>
    <row r="26" spans="1:15" ht="23.45" customHeight="1">
      <c r="A26" s="21"/>
      <c r="B26" s="73" t="s">
        <v>75</v>
      </c>
      <c r="C26" s="288" t="s">
        <v>76</v>
      </c>
      <c r="D26" s="289"/>
      <c r="E26" s="289"/>
      <c r="F26" s="289"/>
      <c r="G26" s="289"/>
      <c r="H26" s="289"/>
      <c r="I26" s="289"/>
      <c r="J26" s="289"/>
      <c r="K26" s="289"/>
      <c r="L26" s="289"/>
      <c r="M26" s="289"/>
      <c r="N26" s="290"/>
      <c r="O26" s="28"/>
    </row>
    <row r="27" spans="1:15" ht="66.599999999999994" customHeight="1">
      <c r="A27" s="21"/>
      <c r="B27" s="276" t="s">
        <v>77</v>
      </c>
      <c r="C27" s="277" t="s">
        <v>78</v>
      </c>
      <c r="D27" s="278">
        <v>10000</v>
      </c>
      <c r="E27" s="278"/>
      <c r="F27" s="278"/>
      <c r="G27" s="278"/>
      <c r="H27" s="278"/>
      <c r="I27" s="278"/>
      <c r="J27" s="279">
        <f>SUM(D27:H27)</f>
        <v>10000</v>
      </c>
      <c r="K27" s="280">
        <v>0.5</v>
      </c>
      <c r="L27" s="278">
        <f t="shared" ref="L27:L34" si="6">E27+G27+I27</f>
        <v>0</v>
      </c>
      <c r="M27" s="281" t="s">
        <v>79</v>
      </c>
      <c r="N27" s="282" t="s">
        <v>80</v>
      </c>
      <c r="O27" s="283"/>
    </row>
    <row r="28" spans="1:15" ht="100.5" customHeight="1">
      <c r="A28" s="21"/>
      <c r="B28" s="276" t="s">
        <v>81</v>
      </c>
      <c r="C28" s="277" t="s">
        <v>82</v>
      </c>
      <c r="D28" s="278">
        <v>10000</v>
      </c>
      <c r="E28" s="278"/>
      <c r="F28" s="278"/>
      <c r="G28" s="278"/>
      <c r="H28" s="278"/>
      <c r="I28" s="278"/>
      <c r="J28" s="279">
        <f t="shared" ref="J28:J34" si="7">SUM(D28:H28)</f>
        <v>10000</v>
      </c>
      <c r="K28" s="280">
        <v>0.6</v>
      </c>
      <c r="L28" s="278">
        <f t="shared" si="6"/>
        <v>0</v>
      </c>
      <c r="M28" s="281" t="s">
        <v>83</v>
      </c>
      <c r="N28" s="282" t="s">
        <v>84</v>
      </c>
      <c r="O28" s="283"/>
    </row>
    <row r="29" spans="1:15" ht="60.6" customHeight="1">
      <c r="A29" s="21"/>
      <c r="B29" s="276" t="s">
        <v>85</v>
      </c>
      <c r="C29" s="277" t="s">
        <v>86</v>
      </c>
      <c r="D29" s="278">
        <v>25000</v>
      </c>
      <c r="E29" s="278"/>
      <c r="F29" s="278"/>
      <c r="G29" s="278"/>
      <c r="H29" s="278"/>
      <c r="I29" s="278"/>
      <c r="J29" s="279">
        <f t="shared" si="7"/>
        <v>25000</v>
      </c>
      <c r="K29" s="280">
        <v>0.5</v>
      </c>
      <c r="L29" s="278">
        <f t="shared" si="6"/>
        <v>0</v>
      </c>
      <c r="M29" s="281" t="s">
        <v>87</v>
      </c>
      <c r="N29" s="282" t="s">
        <v>88</v>
      </c>
      <c r="O29" s="283"/>
    </row>
    <row r="30" spans="1:15" ht="101.45" customHeight="1">
      <c r="A30" s="21"/>
      <c r="B30" s="276" t="s">
        <v>89</v>
      </c>
      <c r="C30" s="277" t="s">
        <v>90</v>
      </c>
      <c r="D30" s="278">
        <v>25000</v>
      </c>
      <c r="E30" s="278"/>
      <c r="F30" s="278"/>
      <c r="G30" s="278"/>
      <c r="H30" s="278"/>
      <c r="I30" s="278"/>
      <c r="J30" s="279">
        <f t="shared" si="7"/>
        <v>25000</v>
      </c>
      <c r="K30" s="280">
        <v>0.6</v>
      </c>
      <c r="L30" s="278">
        <f t="shared" si="6"/>
        <v>0</v>
      </c>
      <c r="M30" s="281" t="s">
        <v>91</v>
      </c>
      <c r="N30" s="282" t="s">
        <v>92</v>
      </c>
      <c r="O30" s="283"/>
    </row>
    <row r="31" spans="1:15" s="21" customFormat="1" ht="94.5" customHeight="1">
      <c r="B31" s="276" t="s">
        <v>93</v>
      </c>
      <c r="C31" s="277" t="s">
        <v>94</v>
      </c>
      <c r="D31" s="278">
        <v>25000</v>
      </c>
      <c r="E31" s="278"/>
      <c r="F31" s="278"/>
      <c r="G31" s="278"/>
      <c r="H31" s="278"/>
      <c r="I31" s="278"/>
      <c r="J31" s="279">
        <f t="shared" si="7"/>
        <v>25000</v>
      </c>
      <c r="K31" s="280">
        <v>0.5</v>
      </c>
      <c r="L31" s="278">
        <f t="shared" si="6"/>
        <v>0</v>
      </c>
      <c r="M31" s="281" t="s">
        <v>95</v>
      </c>
      <c r="N31" s="282" t="s">
        <v>96</v>
      </c>
      <c r="O31" s="283"/>
    </row>
    <row r="32" spans="1:15" s="21" customFormat="1" ht="144.6" customHeight="1">
      <c r="B32" s="276" t="s">
        <v>97</v>
      </c>
      <c r="C32" s="277" t="s">
        <v>98</v>
      </c>
      <c r="D32" s="278">
        <v>200000</v>
      </c>
      <c r="E32" s="278"/>
      <c r="F32" s="278"/>
      <c r="G32" s="278"/>
      <c r="H32" s="278"/>
      <c r="I32" s="278"/>
      <c r="J32" s="279">
        <f t="shared" si="7"/>
        <v>200000</v>
      </c>
      <c r="K32" s="280">
        <v>0.5</v>
      </c>
      <c r="L32" s="278">
        <f t="shared" si="6"/>
        <v>0</v>
      </c>
      <c r="M32" s="281" t="s">
        <v>99</v>
      </c>
      <c r="N32" s="282" t="s">
        <v>49</v>
      </c>
      <c r="O32" s="283"/>
    </row>
    <row r="33" spans="1:15" s="21" customFormat="1" ht="75.95" customHeight="1">
      <c r="A33" s="20"/>
      <c r="B33" s="276" t="s">
        <v>100</v>
      </c>
      <c r="C33" s="190" t="s">
        <v>101</v>
      </c>
      <c r="D33" s="281"/>
      <c r="E33" s="281"/>
      <c r="F33" s="281">
        <v>75000</v>
      </c>
      <c r="G33" s="281">
        <v>18540</v>
      </c>
      <c r="H33" s="281"/>
      <c r="I33" s="281"/>
      <c r="J33" s="279">
        <f t="shared" si="7"/>
        <v>93540</v>
      </c>
      <c r="K33" s="287">
        <v>0.5</v>
      </c>
      <c r="L33" s="278">
        <f t="shared" si="6"/>
        <v>18540</v>
      </c>
      <c r="M33" s="281" t="s">
        <v>102</v>
      </c>
      <c r="N33" s="286" t="s">
        <v>103</v>
      </c>
      <c r="O33" s="283"/>
    </row>
    <row r="34" spans="1:15" ht="275.25" customHeight="1">
      <c r="B34" s="276" t="s">
        <v>104</v>
      </c>
      <c r="C34" s="190" t="s">
        <v>105</v>
      </c>
      <c r="D34" s="281"/>
      <c r="E34" s="281"/>
      <c r="F34" s="281">
        <v>130000</v>
      </c>
      <c r="G34" s="281"/>
      <c r="H34" s="281"/>
      <c r="I34" s="281"/>
      <c r="J34" s="279">
        <f t="shared" si="7"/>
        <v>130000</v>
      </c>
      <c r="K34" s="287">
        <v>0.5</v>
      </c>
      <c r="L34" s="278">
        <f t="shared" si="6"/>
        <v>0</v>
      </c>
      <c r="M34" s="281" t="s">
        <v>106</v>
      </c>
      <c r="N34" s="286" t="s">
        <v>107</v>
      </c>
      <c r="O34" s="283"/>
    </row>
    <row r="35" spans="1:15" ht="15.75">
      <c r="C35" s="73" t="s">
        <v>43</v>
      </c>
      <c r="D35" s="13">
        <f>SUM(D27:D34)</f>
        <v>295000</v>
      </c>
      <c r="E35" s="13">
        <f t="shared" ref="E35:L35" si="8">SUM(E27:E34)</f>
        <v>0</v>
      </c>
      <c r="F35" s="13">
        <f t="shared" si="8"/>
        <v>205000</v>
      </c>
      <c r="G35" s="13">
        <f t="shared" si="8"/>
        <v>18540</v>
      </c>
      <c r="H35" s="13">
        <f t="shared" si="8"/>
        <v>0</v>
      </c>
      <c r="I35" s="13">
        <f t="shared" si="8"/>
        <v>0</v>
      </c>
      <c r="J35" s="13">
        <f t="shared" si="8"/>
        <v>518540</v>
      </c>
      <c r="K35" s="13"/>
      <c r="L35" s="13">
        <f t="shared" si="8"/>
        <v>18540</v>
      </c>
      <c r="M35" s="135"/>
      <c r="N35" s="286"/>
      <c r="O35" s="29"/>
    </row>
    <row r="36" spans="1:15" ht="51" customHeight="1">
      <c r="B36" s="73" t="s">
        <v>108</v>
      </c>
      <c r="C36" s="288"/>
      <c r="D36" s="289"/>
      <c r="E36" s="289"/>
      <c r="F36" s="289"/>
      <c r="G36" s="289"/>
      <c r="H36" s="289"/>
      <c r="I36" s="289"/>
      <c r="J36" s="289"/>
      <c r="K36" s="289"/>
      <c r="L36" s="289"/>
      <c r="M36" s="289"/>
      <c r="N36" s="290"/>
      <c r="O36" s="28"/>
    </row>
    <row r="37" spans="1:15" ht="15.75">
      <c r="B37" s="276" t="s">
        <v>109</v>
      </c>
      <c r="C37" s="277"/>
      <c r="D37" s="278"/>
      <c r="E37" s="278"/>
      <c r="F37" s="278"/>
      <c r="G37" s="278"/>
      <c r="H37" s="278"/>
      <c r="I37" s="278"/>
      <c r="J37" s="279">
        <f>SUM(D37:H37)</f>
        <v>0</v>
      </c>
      <c r="K37" s="280"/>
      <c r="L37" s="278"/>
      <c r="M37" s="281"/>
      <c r="N37" s="282"/>
      <c r="O37" s="283"/>
    </row>
    <row r="38" spans="1:15" ht="15.75">
      <c r="B38" s="276" t="s">
        <v>110</v>
      </c>
      <c r="C38" s="277"/>
      <c r="D38" s="278"/>
      <c r="E38" s="278"/>
      <c r="F38" s="278"/>
      <c r="G38" s="278"/>
      <c r="H38" s="278"/>
      <c r="I38" s="278"/>
      <c r="J38" s="279">
        <f t="shared" ref="J38:J44" si="9">SUM(D38:H38)</f>
        <v>0</v>
      </c>
      <c r="K38" s="280"/>
      <c r="L38" s="278"/>
      <c r="M38" s="281"/>
      <c r="N38" s="282"/>
      <c r="O38" s="283"/>
    </row>
    <row r="39" spans="1:15" ht="15.75">
      <c r="B39" s="276" t="s">
        <v>111</v>
      </c>
      <c r="C39" s="277"/>
      <c r="D39" s="278"/>
      <c r="E39" s="278"/>
      <c r="F39" s="278"/>
      <c r="G39" s="278"/>
      <c r="H39" s="278"/>
      <c r="I39" s="278"/>
      <c r="J39" s="279">
        <f t="shared" si="9"/>
        <v>0</v>
      </c>
      <c r="K39" s="280"/>
      <c r="L39" s="278"/>
      <c r="M39" s="281"/>
      <c r="N39" s="282"/>
      <c r="O39" s="283"/>
    </row>
    <row r="40" spans="1:15" ht="15.75">
      <c r="B40" s="276" t="s">
        <v>112</v>
      </c>
      <c r="C40" s="277"/>
      <c r="D40" s="278"/>
      <c r="E40" s="278"/>
      <c r="F40" s="278"/>
      <c r="G40" s="278"/>
      <c r="H40" s="278"/>
      <c r="I40" s="278"/>
      <c r="J40" s="279">
        <f t="shared" si="9"/>
        <v>0</v>
      </c>
      <c r="K40" s="280"/>
      <c r="L40" s="278"/>
      <c r="M40" s="281"/>
      <c r="N40" s="282"/>
      <c r="O40" s="283"/>
    </row>
    <row r="41" spans="1:15" ht="15.75">
      <c r="B41" s="276" t="s">
        <v>113</v>
      </c>
      <c r="C41" s="277"/>
      <c r="D41" s="278"/>
      <c r="E41" s="278"/>
      <c r="F41" s="278"/>
      <c r="G41" s="278"/>
      <c r="H41" s="278"/>
      <c r="I41" s="278"/>
      <c r="J41" s="279">
        <f t="shared" si="9"/>
        <v>0</v>
      </c>
      <c r="K41" s="280"/>
      <c r="L41" s="278"/>
      <c r="M41" s="281"/>
      <c r="N41" s="282"/>
      <c r="O41" s="283"/>
    </row>
    <row r="42" spans="1:15" ht="15.75">
      <c r="A42" s="21"/>
      <c r="B42" s="276" t="s">
        <v>114</v>
      </c>
      <c r="C42" s="277"/>
      <c r="D42" s="278"/>
      <c r="E42" s="278"/>
      <c r="F42" s="278"/>
      <c r="G42" s="278"/>
      <c r="H42" s="278"/>
      <c r="I42" s="278"/>
      <c r="J42" s="279">
        <f t="shared" si="9"/>
        <v>0</v>
      </c>
      <c r="K42" s="280"/>
      <c r="L42" s="278"/>
      <c r="M42" s="281"/>
      <c r="N42" s="282"/>
      <c r="O42" s="283"/>
    </row>
    <row r="43" spans="1:15" s="21" customFormat="1" ht="15.75">
      <c r="A43" s="20"/>
      <c r="B43" s="276" t="s">
        <v>115</v>
      </c>
      <c r="C43" s="190"/>
      <c r="D43" s="281"/>
      <c r="E43" s="281"/>
      <c r="F43" s="281"/>
      <c r="G43" s="281"/>
      <c r="H43" s="281"/>
      <c r="I43" s="281"/>
      <c r="J43" s="279">
        <f t="shared" si="9"/>
        <v>0</v>
      </c>
      <c r="K43" s="287"/>
      <c r="L43" s="281"/>
      <c r="M43" s="281"/>
      <c r="N43" s="286"/>
      <c r="O43" s="283"/>
    </row>
    <row r="44" spans="1:15" ht="15.75">
      <c r="B44" s="276" t="s">
        <v>116</v>
      </c>
      <c r="C44" s="190"/>
      <c r="D44" s="281"/>
      <c r="E44" s="281"/>
      <c r="F44" s="281"/>
      <c r="G44" s="281"/>
      <c r="H44" s="281"/>
      <c r="I44" s="281"/>
      <c r="J44" s="279">
        <f t="shared" si="9"/>
        <v>0</v>
      </c>
      <c r="K44" s="287"/>
      <c r="L44" s="281"/>
      <c r="M44" s="281"/>
      <c r="N44" s="286"/>
      <c r="O44" s="283"/>
    </row>
    <row r="45" spans="1:15" ht="15.75">
      <c r="C45" s="73" t="s">
        <v>43</v>
      </c>
      <c r="D45" s="10">
        <f>SUM(D37:D44)</f>
        <v>0</v>
      </c>
      <c r="E45" s="10">
        <f>SUM(E37:E44)</f>
        <v>0</v>
      </c>
      <c r="F45" s="10">
        <f>SUM(F37:F44)</f>
        <v>0</v>
      </c>
      <c r="G45" s="10"/>
      <c r="H45" s="10">
        <f>SUM(H37:H44)</f>
        <v>0</v>
      </c>
      <c r="I45" s="10"/>
      <c r="J45" s="10">
        <f>SUM(J37:J44)</f>
        <v>0</v>
      </c>
      <c r="K45" s="10">
        <f>(K37*J37)+(K38*J38)+(K39*J39)+(K40*J40)+(K41*J41)+(K42*J42)+(K43*J43)+(K44*J44)</f>
        <v>0</v>
      </c>
      <c r="L45" s="10">
        <f>SUM(L37:L44)</f>
        <v>0</v>
      </c>
      <c r="M45" s="135"/>
      <c r="N45" s="286"/>
      <c r="O45" s="29"/>
    </row>
    <row r="46" spans="1:15" ht="15.75">
      <c r="B46" s="291"/>
      <c r="C46" s="292"/>
      <c r="D46" s="293"/>
      <c r="E46" s="293"/>
      <c r="F46" s="293"/>
      <c r="G46" s="293"/>
      <c r="H46" s="293"/>
      <c r="I46" s="293"/>
      <c r="J46" s="293"/>
      <c r="K46" s="293"/>
      <c r="L46" s="293"/>
      <c r="M46" s="293"/>
      <c r="N46" s="293"/>
      <c r="O46" s="283"/>
    </row>
    <row r="47" spans="1:15" ht="51" customHeight="1">
      <c r="B47" s="73" t="s">
        <v>117</v>
      </c>
      <c r="C47" s="204" t="s">
        <v>118</v>
      </c>
      <c r="D47" s="205"/>
      <c r="E47" s="205"/>
      <c r="F47" s="205"/>
      <c r="G47" s="205"/>
      <c r="H47" s="205"/>
      <c r="I47" s="205"/>
      <c r="J47" s="205"/>
      <c r="K47" s="205"/>
      <c r="L47" s="205"/>
      <c r="M47" s="205"/>
      <c r="N47" s="206"/>
      <c r="O47" s="9"/>
    </row>
    <row r="48" spans="1:15" ht="51" customHeight="1">
      <c r="B48" s="73" t="s">
        <v>119</v>
      </c>
      <c r="C48" s="288" t="s">
        <v>120</v>
      </c>
      <c r="D48" s="289"/>
      <c r="E48" s="289"/>
      <c r="F48" s="289"/>
      <c r="G48" s="289"/>
      <c r="H48" s="289"/>
      <c r="I48" s="289"/>
      <c r="J48" s="289"/>
      <c r="K48" s="289"/>
      <c r="L48" s="289"/>
      <c r="M48" s="289"/>
      <c r="N48" s="290"/>
      <c r="O48" s="28"/>
    </row>
    <row r="49" spans="1:15" ht="63">
      <c r="B49" s="276" t="s">
        <v>121</v>
      </c>
      <c r="C49" s="334" t="s">
        <v>122</v>
      </c>
      <c r="D49" s="278">
        <v>75000</v>
      </c>
      <c r="E49" s="278"/>
      <c r="F49" s="278"/>
      <c r="G49" s="278"/>
      <c r="H49" s="278"/>
      <c r="I49" s="278"/>
      <c r="J49" s="279">
        <f>SUM(D49:H49)</f>
        <v>75000</v>
      </c>
      <c r="K49" s="280">
        <v>0.6</v>
      </c>
      <c r="L49" s="278">
        <f>E49+G49+I49</f>
        <v>0</v>
      </c>
      <c r="M49" s="281" t="s">
        <v>123</v>
      </c>
      <c r="N49" s="282" t="s">
        <v>124</v>
      </c>
      <c r="O49" s="283"/>
    </row>
    <row r="50" spans="1:15" ht="63">
      <c r="B50" s="276" t="s">
        <v>125</v>
      </c>
      <c r="C50" s="277" t="s">
        <v>126</v>
      </c>
      <c r="D50" s="278"/>
      <c r="E50" s="278"/>
      <c r="F50" s="278">
        <v>50000</v>
      </c>
      <c r="G50" s="278">
        <f>25000</f>
        <v>25000</v>
      </c>
      <c r="H50" s="278"/>
      <c r="I50" s="278"/>
      <c r="J50" s="279">
        <f t="shared" ref="J50:J56" si="10">SUM(D50:H50)</f>
        <v>75000</v>
      </c>
      <c r="K50" s="280">
        <v>0.5</v>
      </c>
      <c r="L50" s="278">
        <f t="shared" ref="L50:L56" si="11">E50+G50+I50</f>
        <v>25000</v>
      </c>
      <c r="M50" s="281" t="s">
        <v>123</v>
      </c>
      <c r="N50" s="282" t="s">
        <v>124</v>
      </c>
      <c r="O50" s="283"/>
    </row>
    <row r="51" spans="1:15" ht="63">
      <c r="B51" s="276" t="s">
        <v>127</v>
      </c>
      <c r="C51" s="277" t="s">
        <v>128</v>
      </c>
      <c r="D51" s="278"/>
      <c r="E51" s="278"/>
      <c r="F51" s="278">
        <v>80000</v>
      </c>
      <c r="G51" s="278"/>
      <c r="H51" s="278"/>
      <c r="I51" s="278"/>
      <c r="J51" s="279">
        <f t="shared" si="10"/>
        <v>80000</v>
      </c>
      <c r="K51" s="280">
        <v>0.5</v>
      </c>
      <c r="L51" s="278">
        <f t="shared" si="11"/>
        <v>0</v>
      </c>
      <c r="M51" s="281" t="s">
        <v>123</v>
      </c>
      <c r="N51" s="282" t="s">
        <v>129</v>
      </c>
      <c r="O51" s="283"/>
    </row>
    <row r="52" spans="1:15" ht="110.25">
      <c r="B52" s="276" t="s">
        <v>130</v>
      </c>
      <c r="C52" s="277" t="s">
        <v>131</v>
      </c>
      <c r="D52" s="278"/>
      <c r="E52" s="278"/>
      <c r="F52" s="278"/>
      <c r="G52" s="278"/>
      <c r="H52" s="152">
        <v>146000</v>
      </c>
      <c r="I52" s="152"/>
      <c r="J52" s="279">
        <f t="shared" si="10"/>
        <v>146000</v>
      </c>
      <c r="K52" s="146">
        <v>0.5</v>
      </c>
      <c r="L52" s="278">
        <f t="shared" si="11"/>
        <v>0</v>
      </c>
      <c r="M52" s="281" t="s">
        <v>132</v>
      </c>
      <c r="N52" s="282"/>
      <c r="O52" s="283"/>
    </row>
    <row r="53" spans="1:15" ht="126">
      <c r="B53" s="276" t="s">
        <v>133</v>
      </c>
      <c r="C53" s="277" t="s">
        <v>134</v>
      </c>
      <c r="D53" s="278"/>
      <c r="E53" s="278"/>
      <c r="F53" s="278"/>
      <c r="G53" s="278"/>
      <c r="H53" s="152">
        <v>122000</v>
      </c>
      <c r="I53" s="152"/>
      <c r="J53" s="279">
        <f t="shared" si="10"/>
        <v>122000</v>
      </c>
      <c r="K53" s="146">
        <v>0.5</v>
      </c>
      <c r="L53" s="278">
        <f t="shared" si="11"/>
        <v>0</v>
      </c>
      <c r="M53" s="281" t="s">
        <v>135</v>
      </c>
      <c r="N53" s="282"/>
      <c r="O53" s="283"/>
    </row>
    <row r="54" spans="1:15" ht="15.75">
      <c r="B54" s="276" t="s">
        <v>136</v>
      </c>
      <c r="C54" s="277"/>
      <c r="D54" s="278"/>
      <c r="E54" s="278"/>
      <c r="F54" s="278"/>
      <c r="G54" s="278"/>
      <c r="H54" s="278"/>
      <c r="I54" s="278"/>
      <c r="J54" s="279">
        <f t="shared" si="10"/>
        <v>0</v>
      </c>
      <c r="K54" s="280"/>
      <c r="L54" s="278">
        <f t="shared" si="11"/>
        <v>0</v>
      </c>
      <c r="M54" s="281"/>
      <c r="N54" s="282"/>
      <c r="O54" s="283"/>
    </row>
    <row r="55" spans="1:15" ht="15.75">
      <c r="A55" s="21"/>
      <c r="B55" s="276" t="s">
        <v>137</v>
      </c>
      <c r="C55" s="190"/>
      <c r="D55" s="281"/>
      <c r="E55" s="281"/>
      <c r="F55" s="281"/>
      <c r="G55" s="281"/>
      <c r="H55" s="281"/>
      <c r="I55" s="281"/>
      <c r="J55" s="279">
        <f t="shared" si="10"/>
        <v>0</v>
      </c>
      <c r="K55" s="287"/>
      <c r="L55" s="278">
        <f t="shared" si="11"/>
        <v>0</v>
      </c>
      <c r="M55" s="281"/>
      <c r="N55" s="286"/>
      <c r="O55" s="283"/>
    </row>
    <row r="56" spans="1:15" s="21" customFormat="1" ht="15.75">
      <c r="B56" s="276" t="s">
        <v>138</v>
      </c>
      <c r="C56" s="190"/>
      <c r="D56" s="281"/>
      <c r="E56" s="281"/>
      <c r="F56" s="281"/>
      <c r="G56" s="281"/>
      <c r="H56" s="281"/>
      <c r="I56" s="281"/>
      <c r="J56" s="279">
        <f t="shared" si="10"/>
        <v>0</v>
      </c>
      <c r="K56" s="287"/>
      <c r="L56" s="278">
        <f t="shared" si="11"/>
        <v>0</v>
      </c>
      <c r="M56" s="281"/>
      <c r="N56" s="286"/>
      <c r="O56" s="283"/>
    </row>
    <row r="57" spans="1:15" s="21" customFormat="1" ht="15.75">
      <c r="A57" s="20"/>
      <c r="B57" s="20"/>
      <c r="C57" s="73" t="s">
        <v>43</v>
      </c>
      <c r="D57" s="10">
        <f>SUM(D49:D56)</f>
        <v>75000</v>
      </c>
      <c r="E57" s="10">
        <f t="shared" ref="E57:L57" si="12">SUM(E49:E56)</f>
        <v>0</v>
      </c>
      <c r="F57" s="10">
        <f t="shared" si="12"/>
        <v>130000</v>
      </c>
      <c r="G57" s="10">
        <f t="shared" si="12"/>
        <v>25000</v>
      </c>
      <c r="H57" s="10">
        <f t="shared" si="12"/>
        <v>268000</v>
      </c>
      <c r="I57" s="10">
        <f t="shared" si="12"/>
        <v>0</v>
      </c>
      <c r="J57" s="10">
        <f t="shared" si="12"/>
        <v>498000</v>
      </c>
      <c r="K57" s="10">
        <f t="shared" si="12"/>
        <v>2.6</v>
      </c>
      <c r="L57" s="10">
        <f t="shared" si="12"/>
        <v>25000</v>
      </c>
      <c r="M57" s="135"/>
      <c r="N57" s="286"/>
      <c r="O57" s="29"/>
    </row>
    <row r="58" spans="1:15" ht="51" customHeight="1">
      <c r="B58" s="73" t="s">
        <v>139</v>
      </c>
      <c r="C58" s="288" t="s">
        <v>140</v>
      </c>
      <c r="D58" s="289"/>
      <c r="E58" s="289"/>
      <c r="F58" s="289"/>
      <c r="G58" s="289"/>
      <c r="H58" s="289"/>
      <c r="I58" s="289"/>
      <c r="J58" s="289"/>
      <c r="K58" s="289"/>
      <c r="L58" s="289"/>
      <c r="M58" s="289"/>
      <c r="N58" s="290"/>
      <c r="O58" s="28"/>
    </row>
    <row r="59" spans="1:15" ht="47.25">
      <c r="B59" s="276" t="s">
        <v>141</v>
      </c>
      <c r="C59" s="334" t="s">
        <v>142</v>
      </c>
      <c r="D59" s="278">
        <v>100000</v>
      </c>
      <c r="E59" s="278">
        <v>50000</v>
      </c>
      <c r="F59" s="278"/>
      <c r="G59" s="278"/>
      <c r="H59" s="278"/>
      <c r="I59" s="278"/>
      <c r="J59" s="279">
        <f>SUM(D59:H59)</f>
        <v>150000</v>
      </c>
      <c r="K59" s="280">
        <v>0.5</v>
      </c>
      <c r="L59" s="278">
        <f>E59+G59+I59</f>
        <v>50000</v>
      </c>
      <c r="M59" s="281" t="s">
        <v>143</v>
      </c>
      <c r="N59" s="282" t="s">
        <v>144</v>
      </c>
      <c r="O59" s="283"/>
    </row>
    <row r="60" spans="1:15" ht="157.5">
      <c r="B60" s="276" t="s">
        <v>145</v>
      </c>
      <c r="C60" s="334" t="s">
        <v>146</v>
      </c>
      <c r="D60" s="278">
        <v>150000</v>
      </c>
      <c r="E60" s="278">
        <v>75000</v>
      </c>
      <c r="F60" s="278"/>
      <c r="G60" s="278"/>
      <c r="H60" s="278"/>
      <c r="I60" s="278"/>
      <c r="J60" s="279">
        <f t="shared" ref="J60:J66" si="13">SUM(D60:H60)</f>
        <v>225000</v>
      </c>
      <c r="K60" s="280">
        <v>0.5</v>
      </c>
      <c r="L60" s="278">
        <f t="shared" ref="L60:L66" si="14">E60+G60+I60</f>
        <v>75000</v>
      </c>
      <c r="M60" s="281" t="s">
        <v>123</v>
      </c>
      <c r="N60" s="282" t="s">
        <v>147</v>
      </c>
      <c r="O60" s="283"/>
    </row>
    <row r="61" spans="1:15" ht="47.25">
      <c r="B61" s="276" t="s">
        <v>148</v>
      </c>
      <c r="C61" s="277" t="s">
        <v>149</v>
      </c>
      <c r="D61" s="278"/>
      <c r="E61" s="278"/>
      <c r="F61" s="278">
        <v>60000</v>
      </c>
      <c r="G61" s="278">
        <v>0</v>
      </c>
      <c r="H61" s="278"/>
      <c r="I61" s="278"/>
      <c r="J61" s="279">
        <f t="shared" si="13"/>
        <v>60000</v>
      </c>
      <c r="K61" s="280">
        <v>0.65</v>
      </c>
      <c r="L61" s="278">
        <f t="shared" si="14"/>
        <v>0</v>
      </c>
      <c r="M61" s="281" t="s">
        <v>143</v>
      </c>
      <c r="N61" s="282" t="s">
        <v>150</v>
      </c>
      <c r="O61" s="283"/>
    </row>
    <row r="62" spans="1:15" ht="110.25">
      <c r="B62" s="276" t="s">
        <v>151</v>
      </c>
      <c r="C62" s="277" t="s">
        <v>152</v>
      </c>
      <c r="D62" s="278"/>
      <c r="E62" s="278"/>
      <c r="F62" s="278"/>
      <c r="G62" s="278"/>
      <c r="H62" s="151">
        <v>36600</v>
      </c>
      <c r="I62" s="151"/>
      <c r="J62" s="279">
        <f t="shared" si="13"/>
        <v>36600</v>
      </c>
      <c r="K62" s="146">
        <v>0.5</v>
      </c>
      <c r="L62" s="278">
        <f t="shared" si="14"/>
        <v>0</v>
      </c>
      <c r="M62" s="281" t="s">
        <v>153</v>
      </c>
      <c r="N62" s="282"/>
      <c r="O62" s="283"/>
    </row>
    <row r="63" spans="1:15" ht="15.75">
      <c r="B63" s="276" t="s">
        <v>154</v>
      </c>
      <c r="C63" s="277"/>
      <c r="D63" s="278"/>
      <c r="E63" s="278"/>
      <c r="F63" s="278"/>
      <c r="G63" s="278"/>
      <c r="H63" s="278"/>
      <c r="I63" s="278"/>
      <c r="J63" s="279">
        <f t="shared" si="13"/>
        <v>0</v>
      </c>
      <c r="K63" s="280"/>
      <c r="L63" s="278">
        <f>E63+G63+I63</f>
        <v>0</v>
      </c>
      <c r="M63" s="281"/>
      <c r="N63" s="282"/>
      <c r="O63" s="283"/>
    </row>
    <row r="64" spans="1:15" ht="15.75">
      <c r="B64" s="276" t="s">
        <v>155</v>
      </c>
      <c r="C64" s="277"/>
      <c r="D64" s="278"/>
      <c r="E64" s="278"/>
      <c r="F64" s="278"/>
      <c r="G64" s="278"/>
      <c r="H64" s="278"/>
      <c r="I64" s="278"/>
      <c r="J64" s="279">
        <f t="shared" si="13"/>
        <v>0</v>
      </c>
      <c r="K64" s="280"/>
      <c r="L64" s="278">
        <f t="shared" si="14"/>
        <v>0</v>
      </c>
      <c r="M64" s="281"/>
      <c r="N64" s="282"/>
      <c r="O64" s="283"/>
    </row>
    <row r="65" spans="1:15" ht="15.75">
      <c r="B65" s="276" t="s">
        <v>156</v>
      </c>
      <c r="C65" s="190"/>
      <c r="D65" s="281"/>
      <c r="E65" s="281"/>
      <c r="F65" s="281"/>
      <c r="G65" s="281"/>
      <c r="H65" s="281"/>
      <c r="I65" s="281"/>
      <c r="J65" s="279">
        <f t="shared" si="13"/>
        <v>0</v>
      </c>
      <c r="K65" s="287"/>
      <c r="L65" s="278">
        <f t="shared" si="14"/>
        <v>0</v>
      </c>
      <c r="M65" s="281"/>
      <c r="N65" s="286"/>
      <c r="O65" s="283"/>
    </row>
    <row r="66" spans="1:15" ht="15.75">
      <c r="B66" s="276" t="s">
        <v>157</v>
      </c>
      <c r="C66" s="190"/>
      <c r="D66" s="281"/>
      <c r="E66" s="281"/>
      <c r="F66" s="281"/>
      <c r="G66" s="281"/>
      <c r="H66" s="281"/>
      <c r="I66" s="281"/>
      <c r="J66" s="279">
        <f t="shared" si="13"/>
        <v>0</v>
      </c>
      <c r="K66" s="287"/>
      <c r="L66" s="278">
        <f t="shared" si="14"/>
        <v>0</v>
      </c>
      <c r="M66" s="281"/>
      <c r="N66" s="286"/>
      <c r="O66" s="283"/>
    </row>
    <row r="67" spans="1:15" ht="15.75">
      <c r="C67" s="73" t="s">
        <v>43</v>
      </c>
      <c r="D67" s="13">
        <f>SUM(D59:D66)</f>
        <v>250000</v>
      </c>
      <c r="E67" s="13">
        <f t="shared" ref="E67:L67" si="15">SUM(E59:E66)</f>
        <v>125000</v>
      </c>
      <c r="F67" s="13">
        <f t="shared" si="15"/>
        <v>60000</v>
      </c>
      <c r="G67" s="13">
        <f t="shared" si="15"/>
        <v>0</v>
      </c>
      <c r="H67" s="13">
        <f t="shared" si="15"/>
        <v>36600</v>
      </c>
      <c r="I67" s="13">
        <f t="shared" si="15"/>
        <v>0</v>
      </c>
      <c r="J67" s="13">
        <f t="shared" si="15"/>
        <v>471600</v>
      </c>
      <c r="K67" s="13">
        <f t="shared" si="15"/>
        <v>2.15</v>
      </c>
      <c r="L67" s="13">
        <f t="shared" si="15"/>
        <v>125000</v>
      </c>
      <c r="M67" s="136"/>
      <c r="N67" s="286"/>
      <c r="O67" s="29"/>
    </row>
    <row r="68" spans="1:15" ht="51" customHeight="1">
      <c r="B68" s="73" t="s">
        <v>158</v>
      </c>
      <c r="C68" s="288"/>
      <c r="D68" s="289"/>
      <c r="E68" s="289"/>
      <c r="F68" s="289"/>
      <c r="G68" s="289"/>
      <c r="H68" s="289"/>
      <c r="I68" s="289"/>
      <c r="J68" s="289"/>
      <c r="K68" s="289"/>
      <c r="L68" s="289"/>
      <c r="M68" s="289"/>
      <c r="N68" s="290"/>
      <c r="O68" s="28"/>
    </row>
    <row r="69" spans="1:15" ht="15.75">
      <c r="B69" s="276" t="s">
        <v>159</v>
      </c>
      <c r="C69" s="277"/>
      <c r="D69" s="278"/>
      <c r="E69" s="278"/>
      <c r="F69" s="278"/>
      <c r="G69" s="278"/>
      <c r="H69" s="278"/>
      <c r="I69" s="278"/>
      <c r="J69" s="279">
        <f>SUM(D69:H69)</f>
        <v>0</v>
      </c>
      <c r="K69" s="280"/>
      <c r="L69" s="278"/>
      <c r="M69" s="281"/>
      <c r="N69" s="282"/>
      <c r="O69" s="283"/>
    </row>
    <row r="70" spans="1:15" ht="15.75">
      <c r="B70" s="276" t="s">
        <v>160</v>
      </c>
      <c r="C70" s="277"/>
      <c r="D70" s="278"/>
      <c r="E70" s="278"/>
      <c r="F70" s="278"/>
      <c r="G70" s="278"/>
      <c r="H70" s="278"/>
      <c r="I70" s="278"/>
      <c r="J70" s="279">
        <f t="shared" ref="J70:J76" si="16">SUM(D70:H70)</f>
        <v>0</v>
      </c>
      <c r="K70" s="280"/>
      <c r="L70" s="278"/>
      <c r="M70" s="281"/>
      <c r="N70" s="282"/>
      <c r="O70" s="283"/>
    </row>
    <row r="71" spans="1:15" ht="15.75">
      <c r="B71" s="276" t="s">
        <v>161</v>
      </c>
      <c r="C71" s="277"/>
      <c r="D71" s="278"/>
      <c r="E71" s="278"/>
      <c r="F71" s="278"/>
      <c r="G71" s="278"/>
      <c r="H71" s="278"/>
      <c r="I71" s="278"/>
      <c r="J71" s="279">
        <f t="shared" si="16"/>
        <v>0</v>
      </c>
      <c r="K71" s="280"/>
      <c r="L71" s="278"/>
      <c r="M71" s="281"/>
      <c r="N71" s="282"/>
      <c r="O71" s="283"/>
    </row>
    <row r="72" spans="1:15" ht="15.75">
      <c r="A72" s="21"/>
      <c r="B72" s="276" t="s">
        <v>162</v>
      </c>
      <c r="C72" s="277"/>
      <c r="D72" s="278"/>
      <c r="E72" s="278"/>
      <c r="F72" s="278"/>
      <c r="G72" s="278"/>
      <c r="H72" s="278"/>
      <c r="I72" s="278"/>
      <c r="J72" s="279">
        <f t="shared" si="16"/>
        <v>0</v>
      </c>
      <c r="K72" s="280"/>
      <c r="L72" s="278"/>
      <c r="M72" s="281"/>
      <c r="N72" s="282"/>
      <c r="O72" s="283"/>
    </row>
    <row r="73" spans="1:15" s="21" customFormat="1" ht="15.75">
      <c r="A73" s="20"/>
      <c r="B73" s="276" t="s">
        <v>163</v>
      </c>
      <c r="C73" s="277"/>
      <c r="D73" s="278"/>
      <c r="E73" s="278"/>
      <c r="F73" s="278"/>
      <c r="G73" s="278"/>
      <c r="H73" s="278"/>
      <c r="I73" s="278"/>
      <c r="J73" s="279">
        <f t="shared" si="16"/>
        <v>0</v>
      </c>
      <c r="K73" s="280"/>
      <c r="L73" s="278"/>
      <c r="M73" s="281"/>
      <c r="N73" s="282"/>
      <c r="O73" s="283"/>
    </row>
    <row r="74" spans="1:15" ht="15.75">
      <c r="B74" s="276" t="s">
        <v>164</v>
      </c>
      <c r="C74" s="277"/>
      <c r="D74" s="278"/>
      <c r="E74" s="278"/>
      <c r="F74" s="278"/>
      <c r="G74" s="278"/>
      <c r="H74" s="278"/>
      <c r="I74" s="278"/>
      <c r="J74" s="279">
        <f t="shared" si="16"/>
        <v>0</v>
      </c>
      <c r="K74" s="280"/>
      <c r="L74" s="278"/>
      <c r="M74" s="281"/>
      <c r="N74" s="282"/>
      <c r="O74" s="283"/>
    </row>
    <row r="75" spans="1:15" ht="15.75">
      <c r="B75" s="276" t="s">
        <v>165</v>
      </c>
      <c r="C75" s="190"/>
      <c r="D75" s="281"/>
      <c r="E75" s="281"/>
      <c r="F75" s="281"/>
      <c r="G75" s="281"/>
      <c r="H75" s="281"/>
      <c r="I75" s="281"/>
      <c r="J75" s="279">
        <f t="shared" si="16"/>
        <v>0</v>
      </c>
      <c r="K75" s="287"/>
      <c r="L75" s="281"/>
      <c r="M75" s="281"/>
      <c r="N75" s="286"/>
      <c r="O75" s="283"/>
    </row>
    <row r="76" spans="1:15" ht="15.75">
      <c r="B76" s="276" t="s">
        <v>166</v>
      </c>
      <c r="C76" s="190"/>
      <c r="D76" s="281"/>
      <c r="E76" s="281"/>
      <c r="F76" s="281"/>
      <c r="G76" s="281"/>
      <c r="H76" s="281"/>
      <c r="I76" s="281"/>
      <c r="J76" s="279">
        <f t="shared" si="16"/>
        <v>0</v>
      </c>
      <c r="K76" s="287"/>
      <c r="L76" s="281"/>
      <c r="M76" s="281"/>
      <c r="N76" s="286"/>
      <c r="O76" s="283"/>
    </row>
    <row r="77" spans="1:15" ht="15.75">
      <c r="C77" s="73" t="s">
        <v>43</v>
      </c>
      <c r="D77" s="13">
        <f>SUM(D69:D76)</f>
        <v>0</v>
      </c>
      <c r="E77" s="13">
        <f t="shared" ref="E77:J77" si="17">SUM(E69:E76)</f>
        <v>0</v>
      </c>
      <c r="F77" s="13">
        <f t="shared" si="17"/>
        <v>0</v>
      </c>
      <c r="G77" s="13">
        <f t="shared" si="17"/>
        <v>0</v>
      </c>
      <c r="H77" s="13">
        <f t="shared" si="17"/>
        <v>0</v>
      </c>
      <c r="I77" s="13">
        <f t="shared" si="17"/>
        <v>0</v>
      </c>
      <c r="J77" s="13">
        <f t="shared" si="17"/>
        <v>0</v>
      </c>
      <c r="K77" s="13"/>
      <c r="L77" s="13">
        <f>SUM(L69:L76)</f>
        <v>0</v>
      </c>
      <c r="M77" s="136"/>
      <c r="N77" s="286"/>
      <c r="O77" s="29"/>
    </row>
    <row r="78" spans="1:15" ht="51" customHeight="1">
      <c r="B78" s="73" t="s">
        <v>167</v>
      </c>
      <c r="C78" s="288"/>
      <c r="D78" s="289"/>
      <c r="E78" s="289"/>
      <c r="F78" s="289"/>
      <c r="G78" s="289"/>
      <c r="H78" s="289"/>
      <c r="I78" s="289"/>
      <c r="J78" s="289"/>
      <c r="K78" s="289"/>
      <c r="L78" s="289"/>
      <c r="M78" s="289"/>
      <c r="N78" s="290"/>
      <c r="O78" s="28"/>
    </row>
    <row r="79" spans="1:15" ht="15.75">
      <c r="B79" s="276" t="s">
        <v>168</v>
      </c>
      <c r="C79" s="277"/>
      <c r="D79" s="278"/>
      <c r="E79" s="278"/>
      <c r="F79" s="278"/>
      <c r="G79" s="278"/>
      <c r="H79" s="278"/>
      <c r="I79" s="278"/>
      <c r="J79" s="279">
        <f>SUM(D79:H79)</f>
        <v>0</v>
      </c>
      <c r="K79" s="280"/>
      <c r="L79" s="278"/>
      <c r="M79" s="281"/>
      <c r="N79" s="282"/>
      <c r="O79" s="283"/>
    </row>
    <row r="80" spans="1:15" ht="15.75">
      <c r="B80" s="276" t="s">
        <v>169</v>
      </c>
      <c r="C80" s="277"/>
      <c r="D80" s="278"/>
      <c r="E80" s="278"/>
      <c r="F80" s="278"/>
      <c r="G80" s="278"/>
      <c r="H80" s="278"/>
      <c r="I80" s="278"/>
      <c r="J80" s="279">
        <f t="shared" ref="J80:J86" si="18">SUM(D80:H80)</f>
        <v>0</v>
      </c>
      <c r="K80" s="280"/>
      <c r="L80" s="278"/>
      <c r="M80" s="281"/>
      <c r="N80" s="282"/>
      <c r="O80" s="283"/>
    </row>
    <row r="81" spans="2:15" ht="15.75">
      <c r="B81" s="276" t="s">
        <v>170</v>
      </c>
      <c r="C81" s="277"/>
      <c r="D81" s="278"/>
      <c r="E81" s="278"/>
      <c r="F81" s="278"/>
      <c r="G81" s="278"/>
      <c r="H81" s="278"/>
      <c r="I81" s="278"/>
      <c r="J81" s="279">
        <f t="shared" si="18"/>
        <v>0</v>
      </c>
      <c r="K81" s="280"/>
      <c r="L81" s="278"/>
      <c r="M81" s="281"/>
      <c r="N81" s="282"/>
      <c r="O81" s="283"/>
    </row>
    <row r="82" spans="2:15" ht="15.75">
      <c r="B82" s="276" t="s">
        <v>171</v>
      </c>
      <c r="C82" s="277"/>
      <c r="D82" s="278"/>
      <c r="E82" s="278"/>
      <c r="F82" s="278"/>
      <c r="G82" s="278"/>
      <c r="H82" s="278"/>
      <c r="I82" s="278"/>
      <c r="J82" s="279">
        <f t="shared" si="18"/>
        <v>0</v>
      </c>
      <c r="K82" s="280"/>
      <c r="L82" s="278"/>
      <c r="M82" s="281"/>
      <c r="N82" s="282"/>
      <c r="O82" s="283"/>
    </row>
    <row r="83" spans="2:15" ht="15.75">
      <c r="B83" s="276" t="s">
        <v>172</v>
      </c>
      <c r="C83" s="277"/>
      <c r="D83" s="278"/>
      <c r="E83" s="278"/>
      <c r="F83" s="278"/>
      <c r="G83" s="278"/>
      <c r="H83" s="278"/>
      <c r="I83" s="278"/>
      <c r="J83" s="279">
        <f t="shared" si="18"/>
        <v>0</v>
      </c>
      <c r="K83" s="280"/>
      <c r="L83" s="278"/>
      <c r="M83" s="281"/>
      <c r="N83" s="282"/>
      <c r="O83" s="283"/>
    </row>
    <row r="84" spans="2:15" ht="15.75">
      <c r="B84" s="276" t="s">
        <v>173</v>
      </c>
      <c r="C84" s="277"/>
      <c r="D84" s="278"/>
      <c r="E84" s="278"/>
      <c r="F84" s="278"/>
      <c r="G84" s="278"/>
      <c r="H84" s="278"/>
      <c r="I84" s="278"/>
      <c r="J84" s="279">
        <f t="shared" si="18"/>
        <v>0</v>
      </c>
      <c r="K84" s="280"/>
      <c r="L84" s="278"/>
      <c r="M84" s="281"/>
      <c r="N84" s="282"/>
      <c r="O84" s="283"/>
    </row>
    <row r="85" spans="2:15" ht="15.75">
      <c r="B85" s="276" t="s">
        <v>174</v>
      </c>
      <c r="C85" s="190"/>
      <c r="D85" s="281"/>
      <c r="E85" s="281"/>
      <c r="F85" s="281"/>
      <c r="G85" s="281"/>
      <c r="H85" s="281"/>
      <c r="I85" s="281"/>
      <c r="J85" s="279">
        <f t="shared" si="18"/>
        <v>0</v>
      </c>
      <c r="K85" s="287"/>
      <c r="L85" s="281"/>
      <c r="M85" s="281"/>
      <c r="N85" s="286"/>
      <c r="O85" s="283"/>
    </row>
    <row r="86" spans="2:15" ht="15.75">
      <c r="B86" s="276" t="s">
        <v>175</v>
      </c>
      <c r="C86" s="190"/>
      <c r="D86" s="281"/>
      <c r="E86" s="281"/>
      <c r="F86" s="281"/>
      <c r="G86" s="281"/>
      <c r="H86" s="281"/>
      <c r="I86" s="281"/>
      <c r="J86" s="279">
        <f t="shared" si="18"/>
        <v>0</v>
      </c>
      <c r="K86" s="287"/>
      <c r="L86" s="281"/>
      <c r="M86" s="281"/>
      <c r="N86" s="286"/>
      <c r="O86" s="283"/>
    </row>
    <row r="87" spans="2:15" ht="15.75">
      <c r="C87" s="73" t="s">
        <v>43</v>
      </c>
      <c r="D87" s="10">
        <f>SUM(D79:D86)</f>
        <v>0</v>
      </c>
      <c r="E87" s="10">
        <f>SUM(E79:E86)</f>
        <v>0</v>
      </c>
      <c r="F87" s="10">
        <f>SUM(F79:F86)</f>
        <v>0</v>
      </c>
      <c r="G87" s="10"/>
      <c r="H87" s="10">
        <f>SUM(H79:H86)</f>
        <v>0</v>
      </c>
      <c r="I87" s="10"/>
      <c r="J87" s="10">
        <f>SUM(J79:J86)</f>
        <v>0</v>
      </c>
      <c r="K87" s="10"/>
      <c r="L87" s="120">
        <f>SUM(L79:L86)</f>
        <v>0</v>
      </c>
      <c r="M87" s="136"/>
      <c r="N87" s="286"/>
      <c r="O87" s="29"/>
    </row>
    <row r="88" spans="2:15" ht="15.75" customHeight="1">
      <c r="B88" s="4"/>
      <c r="C88" s="291"/>
      <c r="D88" s="294"/>
      <c r="E88" s="294"/>
      <c r="F88" s="294"/>
      <c r="G88" s="294"/>
      <c r="H88" s="294"/>
      <c r="I88" s="294"/>
      <c r="J88" s="294"/>
      <c r="K88" s="294"/>
      <c r="L88" s="294"/>
      <c r="M88" s="294"/>
      <c r="N88" s="291"/>
      <c r="O88" s="2"/>
    </row>
    <row r="89" spans="2:15" ht="51" customHeight="1">
      <c r="B89" s="73" t="s">
        <v>176</v>
      </c>
      <c r="C89" s="204" t="s">
        <v>177</v>
      </c>
      <c r="D89" s="205"/>
      <c r="E89" s="205"/>
      <c r="F89" s="205"/>
      <c r="G89" s="205"/>
      <c r="H89" s="205"/>
      <c r="I89" s="205"/>
      <c r="J89" s="205"/>
      <c r="K89" s="205"/>
      <c r="L89" s="205"/>
      <c r="M89" s="205"/>
      <c r="N89" s="206"/>
      <c r="O89" s="9"/>
    </row>
    <row r="90" spans="2:15" ht="51" customHeight="1">
      <c r="B90" s="73" t="s">
        <v>178</v>
      </c>
      <c r="C90" s="288" t="s">
        <v>179</v>
      </c>
      <c r="D90" s="289"/>
      <c r="E90" s="289"/>
      <c r="F90" s="289"/>
      <c r="G90" s="289"/>
      <c r="H90" s="289"/>
      <c r="I90" s="289"/>
      <c r="J90" s="289"/>
      <c r="K90" s="289"/>
      <c r="L90" s="289"/>
      <c r="M90" s="289"/>
      <c r="N90" s="290"/>
      <c r="O90" s="28"/>
    </row>
    <row r="91" spans="2:15" ht="106.5" customHeight="1">
      <c r="B91" s="276" t="s">
        <v>180</v>
      </c>
      <c r="C91" s="334" t="s">
        <v>181</v>
      </c>
      <c r="D91" s="278">
        <v>50000</v>
      </c>
      <c r="E91" s="278"/>
      <c r="F91" s="278"/>
      <c r="G91" s="278"/>
      <c r="H91" s="278"/>
      <c r="I91" s="278"/>
      <c r="J91" s="279">
        <f>SUM(D91:H91)</f>
        <v>50000</v>
      </c>
      <c r="K91" s="280">
        <v>0.5</v>
      </c>
      <c r="L91" s="278">
        <f>E91+G91+I91</f>
        <v>0</v>
      </c>
      <c r="M91" s="281" t="s">
        <v>182</v>
      </c>
      <c r="N91" s="282" t="s">
        <v>183</v>
      </c>
      <c r="O91" s="283"/>
    </row>
    <row r="92" spans="2:15" ht="153.6" customHeight="1">
      <c r="B92" s="276" t="s">
        <v>184</v>
      </c>
      <c r="C92" s="277" t="s">
        <v>185</v>
      </c>
      <c r="D92" s="278"/>
      <c r="E92" s="278"/>
      <c r="F92" s="278">
        <v>75055.759999999995</v>
      </c>
      <c r="G92" s="278">
        <f>25000+25000+25000</f>
        <v>75000</v>
      </c>
      <c r="H92" s="278"/>
      <c r="I92" s="278"/>
      <c r="J92" s="279">
        <f t="shared" ref="J92:J98" si="19">SUM(D92:H92)</f>
        <v>150055.76</v>
      </c>
      <c r="K92" s="280">
        <v>0.5</v>
      </c>
      <c r="L92" s="278">
        <f t="shared" ref="L92:L98" si="20">E92+G92+I92</f>
        <v>75000</v>
      </c>
      <c r="M92" s="281" t="s">
        <v>186</v>
      </c>
      <c r="N92" s="282" t="s">
        <v>183</v>
      </c>
      <c r="O92" s="283"/>
    </row>
    <row r="93" spans="2:15" ht="110.25">
      <c r="B93" s="276" t="s">
        <v>187</v>
      </c>
      <c r="C93" s="277" t="s">
        <v>188</v>
      </c>
      <c r="D93" s="278"/>
      <c r="E93" s="278"/>
      <c r="F93" s="278"/>
      <c r="G93" s="278"/>
      <c r="H93" s="151">
        <v>11000</v>
      </c>
      <c r="I93" s="151">
        <v>0</v>
      </c>
      <c r="J93" s="279">
        <f t="shared" si="19"/>
        <v>11000</v>
      </c>
      <c r="K93" s="146">
        <v>0.5</v>
      </c>
      <c r="L93" s="278">
        <f t="shared" si="20"/>
        <v>0</v>
      </c>
      <c r="M93" s="281" t="s">
        <v>189</v>
      </c>
      <c r="N93" s="282"/>
      <c r="O93" s="283"/>
    </row>
    <row r="94" spans="2:15" ht="141.75">
      <c r="B94" s="276" t="s">
        <v>190</v>
      </c>
      <c r="C94" s="277" t="s">
        <v>191</v>
      </c>
      <c r="D94" s="278"/>
      <c r="E94" s="278"/>
      <c r="F94" s="278"/>
      <c r="G94" s="278"/>
      <c r="H94" s="278">
        <v>17000</v>
      </c>
      <c r="I94" s="278">
        <v>0</v>
      </c>
      <c r="J94" s="279">
        <f t="shared" si="19"/>
        <v>17000</v>
      </c>
      <c r="K94" s="280">
        <v>0.4</v>
      </c>
      <c r="L94" s="278">
        <f t="shared" si="20"/>
        <v>0</v>
      </c>
      <c r="M94" s="281" t="s">
        <v>192</v>
      </c>
      <c r="N94" s="282"/>
      <c r="O94" s="283"/>
    </row>
    <row r="95" spans="2:15" ht="15.75">
      <c r="B95" s="276" t="s">
        <v>193</v>
      </c>
      <c r="C95" s="277"/>
      <c r="D95" s="278"/>
      <c r="E95" s="278"/>
      <c r="F95" s="278"/>
      <c r="G95" s="278"/>
      <c r="H95" s="278"/>
      <c r="I95" s="278"/>
      <c r="J95" s="279">
        <f t="shared" si="19"/>
        <v>0</v>
      </c>
      <c r="K95" s="280"/>
      <c r="L95" s="278">
        <f>E95+G95+I95</f>
        <v>0</v>
      </c>
      <c r="M95" s="281"/>
      <c r="N95" s="282"/>
      <c r="O95" s="283"/>
    </row>
    <row r="96" spans="2:15" ht="15.75">
      <c r="B96" s="276" t="s">
        <v>194</v>
      </c>
      <c r="C96" s="277"/>
      <c r="D96" s="278"/>
      <c r="E96" s="278"/>
      <c r="F96" s="278"/>
      <c r="G96" s="278"/>
      <c r="H96" s="278"/>
      <c r="I96" s="278"/>
      <c r="J96" s="279">
        <f t="shared" si="19"/>
        <v>0</v>
      </c>
      <c r="K96" s="280"/>
      <c r="L96" s="278">
        <f t="shared" si="20"/>
        <v>0</v>
      </c>
      <c r="M96" s="281"/>
      <c r="N96" s="282"/>
      <c r="O96" s="283"/>
    </row>
    <row r="97" spans="2:15" ht="15.75">
      <c r="B97" s="276" t="s">
        <v>195</v>
      </c>
      <c r="C97" s="190"/>
      <c r="D97" s="281"/>
      <c r="E97" s="281"/>
      <c r="F97" s="281"/>
      <c r="G97" s="281"/>
      <c r="H97" s="281"/>
      <c r="I97" s="281"/>
      <c r="J97" s="279">
        <f t="shared" si="19"/>
        <v>0</v>
      </c>
      <c r="K97" s="287"/>
      <c r="L97" s="278">
        <f t="shared" si="20"/>
        <v>0</v>
      </c>
      <c r="M97" s="281"/>
      <c r="N97" s="286"/>
      <c r="O97" s="283"/>
    </row>
    <row r="98" spans="2:15" ht="15.75">
      <c r="B98" s="276" t="s">
        <v>196</v>
      </c>
      <c r="C98" s="190"/>
      <c r="D98" s="281"/>
      <c r="E98" s="281"/>
      <c r="F98" s="281"/>
      <c r="G98" s="281"/>
      <c r="H98" s="281"/>
      <c r="I98" s="281"/>
      <c r="J98" s="279">
        <f t="shared" si="19"/>
        <v>0</v>
      </c>
      <c r="K98" s="287"/>
      <c r="L98" s="278">
        <f t="shared" si="20"/>
        <v>0</v>
      </c>
      <c r="M98" s="281"/>
      <c r="N98" s="286"/>
      <c r="O98" s="283"/>
    </row>
    <row r="99" spans="2:15" ht="15.75">
      <c r="C99" s="73" t="s">
        <v>43</v>
      </c>
      <c r="D99" s="10">
        <f>SUM(D91:D98)</f>
        <v>50000</v>
      </c>
      <c r="E99" s="10">
        <f t="shared" ref="E99:J99" si="21">SUM(E91:E98)</f>
        <v>0</v>
      </c>
      <c r="F99" s="10">
        <f t="shared" si="21"/>
        <v>75055.759999999995</v>
      </c>
      <c r="G99" s="10">
        <f t="shared" si="21"/>
        <v>75000</v>
      </c>
      <c r="H99" s="10">
        <f t="shared" si="21"/>
        <v>28000</v>
      </c>
      <c r="I99" s="13">
        <f t="shared" si="21"/>
        <v>0</v>
      </c>
      <c r="J99" s="13">
        <f t="shared" si="21"/>
        <v>228055.76</v>
      </c>
      <c r="K99" s="10"/>
      <c r="L99" s="120">
        <f>SUM(L91:L98)</f>
        <v>75000</v>
      </c>
      <c r="M99" s="136"/>
      <c r="N99" s="286"/>
      <c r="O99" s="29"/>
    </row>
    <row r="100" spans="2:15" ht="51" customHeight="1">
      <c r="B100" s="73" t="s">
        <v>197</v>
      </c>
      <c r="C100" s="288" t="s">
        <v>198</v>
      </c>
      <c r="D100" s="289"/>
      <c r="E100" s="289"/>
      <c r="F100" s="289"/>
      <c r="G100" s="289"/>
      <c r="H100" s="289"/>
      <c r="I100" s="289"/>
      <c r="J100" s="289"/>
      <c r="K100" s="289"/>
      <c r="L100" s="289"/>
      <c r="M100" s="289"/>
      <c r="N100" s="290"/>
      <c r="O100" s="28"/>
    </row>
    <row r="101" spans="2:15" ht="81" customHeight="1">
      <c r="B101" s="276" t="s">
        <v>199</v>
      </c>
      <c r="C101" s="277" t="s">
        <v>200</v>
      </c>
      <c r="D101" s="278">
        <v>60000</v>
      </c>
      <c r="E101" s="278">
        <v>25000</v>
      </c>
      <c r="F101" s="278"/>
      <c r="G101" s="278"/>
      <c r="H101" s="278"/>
      <c r="I101" s="278"/>
      <c r="J101" s="279">
        <f>SUM(D101:H101)</f>
        <v>85000</v>
      </c>
      <c r="K101" s="280">
        <v>0.6</v>
      </c>
      <c r="L101" s="278">
        <f t="shared" ref="L101:L108" si="22">E101+G101+I101</f>
        <v>25000</v>
      </c>
      <c r="M101" s="153" t="s">
        <v>201</v>
      </c>
      <c r="N101" s="282" t="s">
        <v>202</v>
      </c>
      <c r="O101" s="283"/>
    </row>
    <row r="102" spans="2:15" ht="80.099999999999994" customHeight="1">
      <c r="B102" s="276" t="s">
        <v>203</v>
      </c>
      <c r="C102" s="277" t="s">
        <v>204</v>
      </c>
      <c r="D102" s="278">
        <v>60000</v>
      </c>
      <c r="E102" s="278">
        <f>25000+25000</f>
        <v>50000</v>
      </c>
      <c r="F102" s="278">
        <v>30000</v>
      </c>
      <c r="G102" s="278"/>
      <c r="H102" s="278"/>
      <c r="I102" s="278"/>
      <c r="J102" s="279">
        <f t="shared" ref="J102:J108" si="23">SUM(D102:H102)</f>
        <v>140000</v>
      </c>
      <c r="K102" s="146">
        <v>0.6</v>
      </c>
      <c r="L102" s="278">
        <f t="shared" si="22"/>
        <v>50000</v>
      </c>
      <c r="M102" s="281"/>
      <c r="N102" s="282"/>
      <c r="O102" s="283"/>
    </row>
    <row r="103" spans="2:15" ht="94.5">
      <c r="B103" s="276" t="s">
        <v>205</v>
      </c>
      <c r="C103" s="334" t="s">
        <v>206</v>
      </c>
      <c r="D103" s="278">
        <v>60000</v>
      </c>
      <c r="E103" s="278">
        <v>0</v>
      </c>
      <c r="F103" s="278" t="s">
        <v>35</v>
      </c>
      <c r="G103" s="278"/>
      <c r="H103" s="278"/>
      <c r="I103" s="278"/>
      <c r="J103" s="279">
        <f t="shared" si="23"/>
        <v>60000</v>
      </c>
      <c r="K103" s="280">
        <v>0.6</v>
      </c>
      <c r="L103" s="278">
        <f t="shared" si="22"/>
        <v>0</v>
      </c>
      <c r="M103" s="281" t="s">
        <v>207</v>
      </c>
      <c r="N103" s="282" t="s">
        <v>208</v>
      </c>
      <c r="O103" s="283"/>
    </row>
    <row r="104" spans="2:15" ht="62.1" customHeight="1">
      <c r="B104" s="276" t="s">
        <v>209</v>
      </c>
      <c r="C104" s="334" t="s">
        <v>210</v>
      </c>
      <c r="D104" s="278">
        <v>30000</v>
      </c>
      <c r="E104" s="278"/>
      <c r="F104" s="278" t="s">
        <v>35</v>
      </c>
      <c r="G104" s="278"/>
      <c r="H104" s="278"/>
      <c r="I104" s="278"/>
      <c r="J104" s="279">
        <f t="shared" si="23"/>
        <v>30000</v>
      </c>
      <c r="K104" s="280">
        <v>0.45</v>
      </c>
      <c r="L104" s="278">
        <f t="shared" si="22"/>
        <v>0</v>
      </c>
      <c r="M104" s="281" t="s">
        <v>211</v>
      </c>
      <c r="N104" s="154"/>
      <c r="O104" s="283"/>
    </row>
    <row r="105" spans="2:15" ht="141.75">
      <c r="B105" s="276" t="s">
        <v>212</v>
      </c>
      <c r="C105" s="277" t="s">
        <v>213</v>
      </c>
      <c r="D105" s="278"/>
      <c r="E105" s="278"/>
      <c r="F105" s="278">
        <v>30440</v>
      </c>
      <c r="G105" s="278"/>
      <c r="H105" s="278"/>
      <c r="I105" s="278"/>
      <c r="J105" s="279">
        <f t="shared" si="23"/>
        <v>30440</v>
      </c>
      <c r="K105" s="280">
        <v>0.45</v>
      </c>
      <c r="L105" s="278">
        <f t="shared" si="22"/>
        <v>0</v>
      </c>
      <c r="M105" s="281" t="s">
        <v>201</v>
      </c>
      <c r="N105" s="155"/>
      <c r="O105" s="283"/>
    </row>
    <row r="106" spans="2:15" ht="110.25">
      <c r="B106" s="276" t="s">
        <v>214</v>
      </c>
      <c r="C106" s="277" t="s">
        <v>215</v>
      </c>
      <c r="D106" s="278"/>
      <c r="E106" s="278"/>
      <c r="F106" s="278"/>
      <c r="G106" s="278"/>
      <c r="H106" s="151">
        <v>17000</v>
      </c>
      <c r="I106" s="151">
        <v>0</v>
      </c>
      <c r="J106" s="279">
        <f t="shared" si="23"/>
        <v>17000</v>
      </c>
      <c r="K106" s="280">
        <v>0.45</v>
      </c>
      <c r="L106" s="278">
        <f>E106+G106+I106</f>
        <v>0</v>
      </c>
      <c r="M106" s="281" t="s">
        <v>207</v>
      </c>
      <c r="N106" s="282"/>
      <c r="O106" s="283"/>
    </row>
    <row r="107" spans="2:15" ht="15.75">
      <c r="B107" s="276" t="s">
        <v>216</v>
      </c>
      <c r="C107" s="190"/>
      <c r="D107" s="281"/>
      <c r="E107" s="281"/>
      <c r="F107" s="281"/>
      <c r="G107" s="281"/>
      <c r="H107" s="281"/>
      <c r="I107" s="281"/>
      <c r="J107" s="279">
        <f t="shared" si="23"/>
        <v>0</v>
      </c>
      <c r="K107" s="287">
        <v>0</v>
      </c>
      <c r="L107" s="278">
        <f t="shared" si="22"/>
        <v>0</v>
      </c>
      <c r="M107" s="281"/>
      <c r="N107" s="286"/>
      <c r="O107" s="283"/>
    </row>
    <row r="108" spans="2:15" ht="15.75">
      <c r="B108" s="276" t="s">
        <v>217</v>
      </c>
      <c r="C108" s="190"/>
      <c r="D108" s="281"/>
      <c r="E108" s="281"/>
      <c r="F108" s="281"/>
      <c r="G108" s="281"/>
      <c r="H108" s="281"/>
      <c r="I108" s="281"/>
      <c r="J108" s="279">
        <f t="shared" si="23"/>
        <v>0</v>
      </c>
      <c r="K108" s="287"/>
      <c r="L108" s="278">
        <f t="shared" si="22"/>
        <v>0</v>
      </c>
      <c r="M108" s="281"/>
      <c r="N108" s="286"/>
      <c r="O108" s="283"/>
    </row>
    <row r="109" spans="2:15" ht="15.75">
      <c r="C109" s="73" t="s">
        <v>43</v>
      </c>
      <c r="D109" s="13">
        <f>SUM(D101:D108)</f>
        <v>210000</v>
      </c>
      <c r="E109" s="13">
        <f t="shared" ref="E109:I109" si="24">SUM(E101:E108)</f>
        <v>75000</v>
      </c>
      <c r="F109" s="13">
        <f t="shared" si="24"/>
        <v>60440</v>
      </c>
      <c r="G109" s="13">
        <f t="shared" si="24"/>
        <v>0</v>
      </c>
      <c r="H109" s="13">
        <f t="shared" si="24"/>
        <v>17000</v>
      </c>
      <c r="I109" s="13">
        <f t="shared" si="24"/>
        <v>0</v>
      </c>
      <c r="J109" s="13">
        <f>SUM(J101:J108)</f>
        <v>362440</v>
      </c>
      <c r="K109" s="13"/>
      <c r="L109" s="13">
        <f>SUM(L101:L108)</f>
        <v>75000</v>
      </c>
      <c r="M109" s="136"/>
      <c r="N109" s="286"/>
      <c r="O109" s="29"/>
    </row>
    <row r="110" spans="2:15" ht="51" customHeight="1">
      <c r="B110" s="73" t="s">
        <v>218</v>
      </c>
      <c r="C110" s="288"/>
      <c r="D110" s="289"/>
      <c r="E110" s="289"/>
      <c r="F110" s="289"/>
      <c r="G110" s="289"/>
      <c r="H110" s="289"/>
      <c r="I110" s="289"/>
      <c r="J110" s="289"/>
      <c r="K110" s="289"/>
      <c r="L110" s="289"/>
      <c r="M110" s="289"/>
      <c r="N110" s="290"/>
      <c r="O110" s="28"/>
    </row>
    <row r="111" spans="2:15" ht="15.75">
      <c r="B111" s="276" t="s">
        <v>219</v>
      </c>
      <c r="C111" s="277" t="s">
        <v>35</v>
      </c>
      <c r="D111" s="278" t="s">
        <v>35</v>
      </c>
      <c r="E111" s="278"/>
      <c r="F111" s="278"/>
      <c r="G111" s="278"/>
      <c r="H111" s="278" t="s">
        <v>35</v>
      </c>
      <c r="I111" s="278"/>
      <c r="J111" s="279">
        <f>SUM(D111:H111)</f>
        <v>0</v>
      </c>
      <c r="K111" s="280">
        <v>0</v>
      </c>
      <c r="L111" s="278"/>
      <c r="M111" s="153" t="s">
        <v>35</v>
      </c>
      <c r="N111" s="282"/>
      <c r="O111" s="283"/>
    </row>
    <row r="112" spans="2:15" ht="15.75">
      <c r="B112" s="276" t="s">
        <v>220</v>
      </c>
      <c r="C112" s="277" t="s">
        <v>35</v>
      </c>
      <c r="D112" s="278" t="s">
        <v>35</v>
      </c>
      <c r="E112" s="278"/>
      <c r="F112" s="278" t="s">
        <v>35</v>
      </c>
      <c r="G112" s="278"/>
      <c r="H112" s="278"/>
      <c r="I112" s="278"/>
      <c r="J112" s="279">
        <f t="shared" ref="J112:J118" si="25">SUM(D112:H112)</f>
        <v>0</v>
      </c>
      <c r="K112" s="280">
        <v>0</v>
      </c>
      <c r="L112" s="278"/>
      <c r="M112" s="281"/>
      <c r="N112" s="282" t="s">
        <v>202</v>
      </c>
      <c r="O112" s="283"/>
    </row>
    <row r="113" spans="2:15" ht="15.75">
      <c r="B113" s="276" t="s">
        <v>221</v>
      </c>
      <c r="C113" s="277" t="s">
        <v>35</v>
      </c>
      <c r="D113" s="278" t="s">
        <v>35</v>
      </c>
      <c r="E113" s="278"/>
      <c r="F113" s="278" t="s">
        <v>35</v>
      </c>
      <c r="G113" s="278"/>
      <c r="H113" s="278"/>
      <c r="I113" s="278"/>
      <c r="J113" s="279">
        <f t="shared" si="25"/>
        <v>0</v>
      </c>
      <c r="K113" s="280">
        <v>0</v>
      </c>
      <c r="L113" s="278"/>
      <c r="M113" s="281" t="s">
        <v>35</v>
      </c>
      <c r="N113" s="282"/>
      <c r="O113" s="283"/>
    </row>
    <row r="114" spans="2:15" ht="15.75">
      <c r="B114" s="276" t="s">
        <v>222</v>
      </c>
      <c r="C114" s="277" t="s">
        <v>35</v>
      </c>
      <c r="D114" s="278" t="s">
        <v>35</v>
      </c>
      <c r="E114" s="278"/>
      <c r="F114" s="278" t="s">
        <v>35</v>
      </c>
      <c r="G114" s="278"/>
      <c r="H114" s="278"/>
      <c r="I114" s="278"/>
      <c r="J114" s="279">
        <f t="shared" si="25"/>
        <v>0</v>
      </c>
      <c r="K114" s="280">
        <v>0</v>
      </c>
      <c r="L114" s="278"/>
      <c r="M114" s="281" t="s">
        <v>35</v>
      </c>
      <c r="N114" s="282" t="s">
        <v>208</v>
      </c>
      <c r="O114" s="283"/>
    </row>
    <row r="115" spans="2:15" ht="110.25" customHeight="1">
      <c r="B115" s="276" t="s">
        <v>223</v>
      </c>
      <c r="C115" s="277" t="s">
        <v>35</v>
      </c>
      <c r="D115" s="278"/>
      <c r="E115" s="278"/>
      <c r="F115" s="278" t="s">
        <v>35</v>
      </c>
      <c r="G115" s="278"/>
      <c r="H115" s="278"/>
      <c r="I115" s="278"/>
      <c r="J115" s="279">
        <f t="shared" si="25"/>
        <v>0</v>
      </c>
      <c r="K115" s="280">
        <v>0</v>
      </c>
      <c r="L115" s="278"/>
      <c r="M115" s="281" t="s">
        <v>35</v>
      </c>
      <c r="N115" s="282"/>
      <c r="O115" s="283"/>
    </row>
    <row r="116" spans="2:15" ht="15.75">
      <c r="B116" s="276" t="s">
        <v>224</v>
      </c>
      <c r="C116" s="277" t="s">
        <v>35</v>
      </c>
      <c r="D116" s="278"/>
      <c r="E116" s="278"/>
      <c r="F116" s="278" t="s">
        <v>35</v>
      </c>
      <c r="G116" s="278"/>
      <c r="H116" s="151" t="s">
        <v>35</v>
      </c>
      <c r="I116" s="151"/>
      <c r="J116" s="279">
        <f t="shared" si="25"/>
        <v>0</v>
      </c>
      <c r="K116" s="146">
        <v>0</v>
      </c>
      <c r="L116" s="278"/>
      <c r="M116" s="281" t="s">
        <v>35</v>
      </c>
      <c r="N116" s="282"/>
      <c r="O116" s="283"/>
    </row>
    <row r="117" spans="2:15" ht="15.75">
      <c r="B117" s="276" t="s">
        <v>225</v>
      </c>
      <c r="C117" s="190"/>
      <c r="D117" s="281"/>
      <c r="E117" s="281"/>
      <c r="F117" s="281"/>
      <c r="G117" s="281"/>
      <c r="H117" s="281"/>
      <c r="I117" s="281"/>
      <c r="J117" s="279">
        <f t="shared" si="25"/>
        <v>0</v>
      </c>
      <c r="K117" s="287">
        <v>0</v>
      </c>
      <c r="L117" s="281"/>
      <c r="M117" s="281"/>
      <c r="N117" s="286"/>
      <c r="O117" s="283"/>
    </row>
    <row r="118" spans="2:15" ht="15.75">
      <c r="B118" s="276" t="s">
        <v>226</v>
      </c>
      <c r="C118" s="190"/>
      <c r="D118" s="281"/>
      <c r="E118" s="281"/>
      <c r="F118" s="281"/>
      <c r="G118" s="281"/>
      <c r="H118" s="281"/>
      <c r="I118" s="281"/>
      <c r="J118" s="279">
        <f t="shared" si="25"/>
        <v>0</v>
      </c>
      <c r="K118" s="287"/>
      <c r="L118" s="281"/>
      <c r="M118" s="281"/>
      <c r="N118" s="286"/>
      <c r="O118" s="283"/>
    </row>
    <row r="119" spans="2:15" ht="15.75">
      <c r="C119" s="73" t="s">
        <v>43</v>
      </c>
      <c r="D119" s="13">
        <f>SUM(D111:D118)</f>
        <v>0</v>
      </c>
      <c r="E119" s="13">
        <f>SUM(E111:E118)</f>
        <v>0</v>
      </c>
      <c r="F119" s="13">
        <f>SUM(F111:F118)</f>
        <v>0</v>
      </c>
      <c r="G119" s="13">
        <f>SUM(G111:G118)</f>
        <v>0</v>
      </c>
      <c r="H119" s="13">
        <f>SUM(H111:H118)</f>
        <v>0</v>
      </c>
      <c r="I119" s="13"/>
      <c r="J119" s="13">
        <f>SUM(J111:J118)</f>
        <v>0</v>
      </c>
      <c r="K119" s="10"/>
      <c r="L119" s="120">
        <f>SUM(L111:L118)</f>
        <v>0</v>
      </c>
      <c r="M119" s="136"/>
      <c r="N119" s="286"/>
      <c r="O119" s="29"/>
    </row>
    <row r="120" spans="2:15" ht="51" customHeight="1">
      <c r="B120" s="73" t="s">
        <v>227</v>
      </c>
      <c r="C120" s="288"/>
      <c r="D120" s="289"/>
      <c r="E120" s="289"/>
      <c r="F120" s="289"/>
      <c r="G120" s="289"/>
      <c r="H120" s="289"/>
      <c r="I120" s="289"/>
      <c r="J120" s="289"/>
      <c r="K120" s="289"/>
      <c r="L120" s="289"/>
      <c r="M120" s="289"/>
      <c r="N120" s="290"/>
      <c r="O120" s="28"/>
    </row>
    <row r="121" spans="2:15" ht="15.75">
      <c r="B121" s="276" t="s">
        <v>228</v>
      </c>
      <c r="C121" s="277"/>
      <c r="D121" s="278"/>
      <c r="E121" s="278"/>
      <c r="F121" s="278"/>
      <c r="G121" s="278"/>
      <c r="H121" s="278"/>
      <c r="I121" s="278"/>
      <c r="J121" s="279">
        <f>SUM(D121:H121)</f>
        <v>0</v>
      </c>
      <c r="K121" s="280"/>
      <c r="L121" s="278"/>
      <c r="M121" s="281"/>
      <c r="N121" s="282"/>
      <c r="O121" s="283"/>
    </row>
    <row r="122" spans="2:15" ht="15.75">
      <c r="B122" s="276" t="s">
        <v>229</v>
      </c>
      <c r="C122" s="277"/>
      <c r="D122" s="278"/>
      <c r="E122" s="278"/>
      <c r="F122" s="278"/>
      <c r="G122" s="278"/>
      <c r="H122" s="278"/>
      <c r="I122" s="278"/>
      <c r="J122" s="279">
        <f t="shared" ref="J122:J128" si="26">SUM(D122:H122)</f>
        <v>0</v>
      </c>
      <c r="K122" s="280"/>
      <c r="L122" s="278"/>
      <c r="M122" s="281"/>
      <c r="N122" s="282"/>
      <c r="O122" s="283"/>
    </row>
    <row r="123" spans="2:15" ht="15.75">
      <c r="B123" s="276" t="s">
        <v>230</v>
      </c>
      <c r="C123" s="277"/>
      <c r="D123" s="278"/>
      <c r="E123" s="278"/>
      <c r="F123" s="278"/>
      <c r="G123" s="278"/>
      <c r="H123" s="278"/>
      <c r="I123" s="278"/>
      <c r="J123" s="279">
        <f t="shared" si="26"/>
        <v>0</v>
      </c>
      <c r="K123" s="280"/>
      <c r="L123" s="278"/>
      <c r="M123" s="281"/>
      <c r="N123" s="282"/>
      <c r="O123" s="283"/>
    </row>
    <row r="124" spans="2:15" ht="15.75">
      <c r="B124" s="276" t="s">
        <v>231</v>
      </c>
      <c r="C124" s="277"/>
      <c r="D124" s="278"/>
      <c r="E124" s="278"/>
      <c r="F124" s="278"/>
      <c r="G124" s="278"/>
      <c r="H124" s="278"/>
      <c r="I124" s="278"/>
      <c r="J124" s="279">
        <f t="shared" si="26"/>
        <v>0</v>
      </c>
      <c r="K124" s="280"/>
      <c r="L124" s="278"/>
      <c r="M124" s="281"/>
      <c r="N124" s="282"/>
      <c r="O124" s="283"/>
    </row>
    <row r="125" spans="2:15" ht="15.75">
      <c r="B125" s="276" t="s">
        <v>232</v>
      </c>
      <c r="C125" s="277"/>
      <c r="D125" s="278"/>
      <c r="E125" s="278"/>
      <c r="F125" s="278"/>
      <c r="G125" s="278"/>
      <c r="H125" s="278"/>
      <c r="I125" s="278"/>
      <c r="J125" s="279">
        <f t="shared" si="26"/>
        <v>0</v>
      </c>
      <c r="K125" s="280"/>
      <c r="L125" s="278"/>
      <c r="M125" s="281"/>
      <c r="N125" s="282"/>
      <c r="O125" s="283"/>
    </row>
    <row r="126" spans="2:15" ht="15.75">
      <c r="B126" s="276" t="s">
        <v>233</v>
      </c>
      <c r="C126" s="277"/>
      <c r="D126" s="278"/>
      <c r="E126" s="278"/>
      <c r="F126" s="278"/>
      <c r="G126" s="278"/>
      <c r="H126" s="278"/>
      <c r="I126" s="278"/>
      <c r="J126" s="279">
        <f t="shared" si="26"/>
        <v>0</v>
      </c>
      <c r="K126" s="280"/>
      <c r="L126" s="278"/>
      <c r="M126" s="281"/>
      <c r="N126" s="282"/>
      <c r="O126" s="283"/>
    </row>
    <row r="127" spans="2:15" ht="15.75">
      <c r="B127" s="276" t="s">
        <v>234</v>
      </c>
      <c r="C127" s="190"/>
      <c r="D127" s="281"/>
      <c r="E127" s="281"/>
      <c r="F127" s="281"/>
      <c r="G127" s="281"/>
      <c r="H127" s="281"/>
      <c r="I127" s="281"/>
      <c r="J127" s="279">
        <f t="shared" si="26"/>
        <v>0</v>
      </c>
      <c r="K127" s="287"/>
      <c r="L127" s="281"/>
      <c r="M127" s="281"/>
      <c r="N127" s="286"/>
      <c r="O127" s="283"/>
    </row>
    <row r="128" spans="2:15" ht="15.75">
      <c r="B128" s="276" t="s">
        <v>235</v>
      </c>
      <c r="C128" s="190"/>
      <c r="D128" s="281"/>
      <c r="E128" s="281"/>
      <c r="F128" s="281"/>
      <c r="G128" s="281"/>
      <c r="H128" s="281"/>
      <c r="I128" s="281"/>
      <c r="J128" s="279">
        <f t="shared" si="26"/>
        <v>0</v>
      </c>
      <c r="K128" s="287"/>
      <c r="L128" s="281"/>
      <c r="M128" s="281"/>
      <c r="N128" s="286"/>
      <c r="O128" s="283"/>
    </row>
    <row r="129" spans="2:15" ht="15.75">
      <c r="C129" s="73" t="s">
        <v>43</v>
      </c>
      <c r="D129" s="10">
        <f>SUM(D121:D128)</f>
        <v>0</v>
      </c>
      <c r="E129" s="10">
        <f>SUM(E121:E128)</f>
        <v>0</v>
      </c>
      <c r="F129" s="10">
        <f>SUM(F121:F128)</f>
        <v>0</v>
      </c>
      <c r="G129" s="10">
        <f>SUM(G121:G128)</f>
        <v>0</v>
      </c>
      <c r="H129" s="10">
        <f>SUM(H121:H128)</f>
        <v>0</v>
      </c>
      <c r="I129" s="10"/>
      <c r="J129" s="10">
        <f>SUM(J121:J128)</f>
        <v>0</v>
      </c>
      <c r="K129" s="10"/>
      <c r="L129" s="120">
        <f>SUM(L121:L128)</f>
        <v>0</v>
      </c>
      <c r="M129" s="136"/>
      <c r="N129" s="286"/>
      <c r="O129" s="29"/>
    </row>
    <row r="130" spans="2:15" ht="15.75" hidden="1" customHeight="1">
      <c r="B130" s="4"/>
      <c r="C130" s="291"/>
      <c r="D130" s="294"/>
      <c r="E130" s="294"/>
      <c r="F130" s="294"/>
      <c r="G130" s="294"/>
      <c r="H130" s="294"/>
      <c r="I130" s="294"/>
      <c r="J130" s="294"/>
      <c r="K130" s="294"/>
      <c r="L130" s="294"/>
      <c r="M130" s="294"/>
      <c r="N130" s="295"/>
      <c r="O130" s="2"/>
    </row>
    <row r="131" spans="2:15" ht="51" hidden="1" customHeight="1">
      <c r="B131" s="73" t="s">
        <v>236</v>
      </c>
      <c r="C131" s="204"/>
      <c r="D131" s="205"/>
      <c r="E131" s="205"/>
      <c r="F131" s="205"/>
      <c r="G131" s="205"/>
      <c r="H131" s="205"/>
      <c r="I131" s="205"/>
      <c r="J131" s="205"/>
      <c r="K131" s="205"/>
      <c r="L131" s="205"/>
      <c r="M131" s="205"/>
      <c r="N131" s="206"/>
      <c r="O131" s="9"/>
    </row>
    <row r="132" spans="2:15" ht="51" hidden="1" customHeight="1">
      <c r="B132" s="73" t="s">
        <v>237</v>
      </c>
      <c r="C132" s="288"/>
      <c r="D132" s="289"/>
      <c r="E132" s="289"/>
      <c r="F132" s="289"/>
      <c r="G132" s="289"/>
      <c r="H132" s="289"/>
      <c r="I132" s="289"/>
      <c r="J132" s="289"/>
      <c r="K132" s="289"/>
      <c r="L132" s="289"/>
      <c r="M132" s="289"/>
      <c r="N132" s="290"/>
      <c r="O132" s="28"/>
    </row>
    <row r="133" spans="2:15" ht="15.75" hidden="1">
      <c r="B133" s="276" t="s">
        <v>238</v>
      </c>
      <c r="C133" s="277"/>
      <c r="D133" s="278"/>
      <c r="E133" s="278"/>
      <c r="F133" s="278"/>
      <c r="G133" s="278"/>
      <c r="H133" s="278"/>
      <c r="I133" s="278"/>
      <c r="J133" s="279">
        <f>SUM(D133:H133)</f>
        <v>0</v>
      </c>
      <c r="K133" s="280"/>
      <c r="L133" s="278"/>
      <c r="M133" s="281"/>
      <c r="N133" s="282"/>
      <c r="O133" s="283"/>
    </row>
    <row r="134" spans="2:15" ht="15.75" hidden="1">
      <c r="B134" s="276" t="s">
        <v>239</v>
      </c>
      <c r="C134" s="277"/>
      <c r="D134" s="278"/>
      <c r="E134" s="278"/>
      <c r="F134" s="278"/>
      <c r="G134" s="278"/>
      <c r="H134" s="278"/>
      <c r="I134" s="278"/>
      <c r="J134" s="279">
        <f t="shared" ref="J134:J140" si="27">SUM(D134:H134)</f>
        <v>0</v>
      </c>
      <c r="K134" s="280"/>
      <c r="L134" s="278"/>
      <c r="M134" s="281"/>
      <c r="N134" s="282"/>
      <c r="O134" s="283"/>
    </row>
    <row r="135" spans="2:15" ht="15.75" hidden="1">
      <c r="B135" s="276" t="s">
        <v>240</v>
      </c>
      <c r="C135" s="277"/>
      <c r="D135" s="278"/>
      <c r="E135" s="278"/>
      <c r="F135" s="278"/>
      <c r="G135" s="278"/>
      <c r="H135" s="278"/>
      <c r="I135" s="278"/>
      <c r="J135" s="279">
        <f t="shared" si="27"/>
        <v>0</v>
      </c>
      <c r="K135" s="280"/>
      <c r="L135" s="278"/>
      <c r="M135" s="281"/>
      <c r="N135" s="282"/>
      <c r="O135" s="283"/>
    </row>
    <row r="136" spans="2:15" ht="15.75" hidden="1">
      <c r="B136" s="276" t="s">
        <v>241</v>
      </c>
      <c r="C136" s="277"/>
      <c r="D136" s="278"/>
      <c r="E136" s="278"/>
      <c r="F136" s="278"/>
      <c r="G136" s="278"/>
      <c r="H136" s="278"/>
      <c r="I136" s="278"/>
      <c r="J136" s="279">
        <f t="shared" si="27"/>
        <v>0</v>
      </c>
      <c r="K136" s="280"/>
      <c r="L136" s="278"/>
      <c r="M136" s="281"/>
      <c r="N136" s="282"/>
      <c r="O136" s="283"/>
    </row>
    <row r="137" spans="2:15" ht="15.75" hidden="1">
      <c r="B137" s="276" t="s">
        <v>242</v>
      </c>
      <c r="C137" s="277"/>
      <c r="D137" s="278"/>
      <c r="E137" s="278"/>
      <c r="F137" s="278"/>
      <c r="G137" s="278"/>
      <c r="H137" s="278"/>
      <c r="I137" s="278"/>
      <c r="J137" s="279">
        <f t="shared" si="27"/>
        <v>0</v>
      </c>
      <c r="K137" s="280"/>
      <c r="L137" s="278"/>
      <c r="M137" s="281"/>
      <c r="N137" s="282"/>
      <c r="O137" s="283"/>
    </row>
    <row r="138" spans="2:15" ht="15.75" hidden="1">
      <c r="B138" s="276" t="s">
        <v>243</v>
      </c>
      <c r="C138" s="277"/>
      <c r="D138" s="278"/>
      <c r="E138" s="278"/>
      <c r="F138" s="278"/>
      <c r="G138" s="278"/>
      <c r="H138" s="278"/>
      <c r="I138" s="278"/>
      <c r="J138" s="279">
        <f t="shared" si="27"/>
        <v>0</v>
      </c>
      <c r="K138" s="280"/>
      <c r="L138" s="278"/>
      <c r="M138" s="281"/>
      <c r="N138" s="282"/>
      <c r="O138" s="283"/>
    </row>
    <row r="139" spans="2:15" ht="15.75" hidden="1">
      <c r="B139" s="276" t="s">
        <v>244</v>
      </c>
      <c r="C139" s="190"/>
      <c r="D139" s="281"/>
      <c r="E139" s="281"/>
      <c r="F139" s="281"/>
      <c r="G139" s="281"/>
      <c r="H139" s="281"/>
      <c r="I139" s="281"/>
      <c r="J139" s="279">
        <f t="shared" si="27"/>
        <v>0</v>
      </c>
      <c r="K139" s="287"/>
      <c r="L139" s="281"/>
      <c r="M139" s="281"/>
      <c r="N139" s="286"/>
      <c r="O139" s="283"/>
    </row>
    <row r="140" spans="2:15" ht="15.75" hidden="1">
      <c r="B140" s="276" t="s">
        <v>245</v>
      </c>
      <c r="C140" s="190"/>
      <c r="D140" s="281"/>
      <c r="E140" s="281"/>
      <c r="F140" s="281"/>
      <c r="G140" s="281"/>
      <c r="H140" s="281"/>
      <c r="I140" s="281"/>
      <c r="J140" s="279">
        <f t="shared" si="27"/>
        <v>0</v>
      </c>
      <c r="K140" s="287"/>
      <c r="L140" s="281"/>
      <c r="M140" s="281"/>
      <c r="N140" s="286"/>
      <c r="O140" s="283"/>
    </row>
    <row r="141" spans="2:15" ht="15.75" hidden="1">
      <c r="C141" s="73" t="s">
        <v>43</v>
      </c>
      <c r="D141" s="10">
        <f>SUM(D133:D140)</f>
        <v>0</v>
      </c>
      <c r="E141" s="10"/>
      <c r="F141" s="10">
        <f>SUM(F133:F140)</f>
        <v>0</v>
      </c>
      <c r="G141" s="10"/>
      <c r="H141" s="10">
        <f>SUM(H133:H140)</f>
        <v>0</v>
      </c>
      <c r="I141" s="13"/>
      <c r="J141" s="13">
        <f>SUM(J133:J140)</f>
        <v>0</v>
      </c>
      <c r="K141" s="10">
        <f>(K133*J133)+(K134*J134)+(K135*J135)+(K136*J136)+(K137*J137)+(K138*J138)+(K139*J139)+(K140*J140)</f>
        <v>0</v>
      </c>
      <c r="L141" s="120">
        <f>SUM(L133:L140)</f>
        <v>0</v>
      </c>
      <c r="M141" s="136"/>
      <c r="N141" s="286"/>
      <c r="O141" s="29"/>
    </row>
    <row r="142" spans="2:15" ht="51" hidden="1" customHeight="1">
      <c r="B142" s="73" t="s">
        <v>246</v>
      </c>
      <c r="C142" s="288"/>
      <c r="D142" s="289"/>
      <c r="E142" s="289"/>
      <c r="F142" s="289"/>
      <c r="G142" s="289"/>
      <c r="H142" s="289"/>
      <c r="I142" s="289"/>
      <c r="J142" s="289"/>
      <c r="K142" s="289"/>
      <c r="L142" s="289"/>
      <c r="M142" s="289"/>
      <c r="N142" s="290"/>
      <c r="O142" s="28"/>
    </row>
    <row r="143" spans="2:15" ht="15.75" hidden="1">
      <c r="B143" s="276" t="s">
        <v>247</v>
      </c>
      <c r="C143" s="277"/>
      <c r="D143" s="278"/>
      <c r="E143" s="278"/>
      <c r="F143" s="278"/>
      <c r="G143" s="278"/>
      <c r="H143" s="278"/>
      <c r="I143" s="278"/>
      <c r="J143" s="279">
        <f>SUM(D143:H143)</f>
        <v>0</v>
      </c>
      <c r="K143" s="280"/>
      <c r="L143" s="278"/>
      <c r="M143" s="281"/>
      <c r="N143" s="282"/>
      <c r="O143" s="283"/>
    </row>
    <row r="144" spans="2:15" ht="15.75" hidden="1">
      <c r="B144" s="276" t="s">
        <v>248</v>
      </c>
      <c r="C144" s="277"/>
      <c r="D144" s="278"/>
      <c r="E144" s="278"/>
      <c r="F144" s="278"/>
      <c r="G144" s="278"/>
      <c r="H144" s="278"/>
      <c r="I144" s="278"/>
      <c r="J144" s="279">
        <f t="shared" ref="J144:J150" si="28">SUM(D144:H144)</f>
        <v>0</v>
      </c>
      <c r="K144" s="280"/>
      <c r="L144" s="278"/>
      <c r="M144" s="281"/>
      <c r="N144" s="282"/>
      <c r="O144" s="283"/>
    </row>
    <row r="145" spans="2:15" ht="15.75" hidden="1">
      <c r="B145" s="276" t="s">
        <v>249</v>
      </c>
      <c r="C145" s="277"/>
      <c r="D145" s="278"/>
      <c r="E145" s="278"/>
      <c r="F145" s="278"/>
      <c r="G145" s="278"/>
      <c r="H145" s="278"/>
      <c r="I145" s="278"/>
      <c r="J145" s="279">
        <f t="shared" si="28"/>
        <v>0</v>
      </c>
      <c r="K145" s="280"/>
      <c r="L145" s="278"/>
      <c r="M145" s="281"/>
      <c r="N145" s="282"/>
      <c r="O145" s="283"/>
    </row>
    <row r="146" spans="2:15" ht="15.75" hidden="1">
      <c r="B146" s="276" t="s">
        <v>250</v>
      </c>
      <c r="C146" s="277"/>
      <c r="D146" s="278"/>
      <c r="E146" s="278"/>
      <c r="F146" s="278"/>
      <c r="G146" s="278"/>
      <c r="H146" s="278"/>
      <c r="I146" s="278"/>
      <c r="J146" s="279">
        <f t="shared" si="28"/>
        <v>0</v>
      </c>
      <c r="K146" s="280"/>
      <c r="L146" s="278"/>
      <c r="M146" s="281"/>
      <c r="N146" s="282"/>
      <c r="O146" s="283"/>
    </row>
    <row r="147" spans="2:15" ht="15.75" hidden="1">
      <c r="B147" s="276" t="s">
        <v>251</v>
      </c>
      <c r="C147" s="277"/>
      <c r="D147" s="278"/>
      <c r="E147" s="278"/>
      <c r="F147" s="278"/>
      <c r="G147" s="278"/>
      <c r="H147" s="278"/>
      <c r="I147" s="278"/>
      <c r="J147" s="279">
        <f t="shared" si="28"/>
        <v>0</v>
      </c>
      <c r="K147" s="280"/>
      <c r="L147" s="278"/>
      <c r="M147" s="281"/>
      <c r="N147" s="282"/>
      <c r="O147" s="283"/>
    </row>
    <row r="148" spans="2:15" ht="15.75" hidden="1">
      <c r="B148" s="276" t="s">
        <v>252</v>
      </c>
      <c r="C148" s="277"/>
      <c r="D148" s="278"/>
      <c r="E148" s="278"/>
      <c r="F148" s="278"/>
      <c r="G148" s="278"/>
      <c r="H148" s="278"/>
      <c r="I148" s="278"/>
      <c r="J148" s="279">
        <f t="shared" si="28"/>
        <v>0</v>
      </c>
      <c r="K148" s="280"/>
      <c r="L148" s="278"/>
      <c r="M148" s="281"/>
      <c r="N148" s="282"/>
      <c r="O148" s="283"/>
    </row>
    <row r="149" spans="2:15" ht="15.75" hidden="1">
      <c r="B149" s="276" t="s">
        <v>253</v>
      </c>
      <c r="C149" s="190"/>
      <c r="D149" s="281"/>
      <c r="E149" s="281"/>
      <c r="F149" s="281"/>
      <c r="G149" s="281"/>
      <c r="H149" s="281"/>
      <c r="I149" s="281"/>
      <c r="J149" s="279">
        <f t="shared" si="28"/>
        <v>0</v>
      </c>
      <c r="K149" s="287"/>
      <c r="L149" s="281"/>
      <c r="M149" s="281"/>
      <c r="N149" s="286"/>
      <c r="O149" s="283"/>
    </row>
    <row r="150" spans="2:15" ht="15.75" hidden="1">
      <c r="B150" s="276" t="s">
        <v>254</v>
      </c>
      <c r="C150" s="190"/>
      <c r="D150" s="281"/>
      <c r="E150" s="281"/>
      <c r="F150" s="281"/>
      <c r="G150" s="281"/>
      <c r="H150" s="281"/>
      <c r="I150" s="281"/>
      <c r="J150" s="279">
        <f t="shared" si="28"/>
        <v>0</v>
      </c>
      <c r="K150" s="287"/>
      <c r="L150" s="281"/>
      <c r="M150" s="281"/>
      <c r="N150" s="286"/>
      <c r="O150" s="283"/>
    </row>
    <row r="151" spans="2:15" ht="15.75" hidden="1">
      <c r="C151" s="73" t="s">
        <v>43</v>
      </c>
      <c r="D151" s="13">
        <f>SUM(D143:D150)</f>
        <v>0</v>
      </c>
      <c r="E151" s="13"/>
      <c r="F151" s="13">
        <f>SUM(F143:F150)</f>
        <v>0</v>
      </c>
      <c r="G151" s="13"/>
      <c r="H151" s="13">
        <f>SUM(H143:H150)</f>
        <v>0</v>
      </c>
      <c r="I151" s="13"/>
      <c r="J151" s="13">
        <f>SUM(J143:J150)</f>
        <v>0</v>
      </c>
      <c r="K151" s="10">
        <f>(K143*J143)+(K144*J144)+(K145*J145)+(K146*J146)+(K147*J147)+(K148*J148)+(K149*J149)+(K150*J150)</f>
        <v>0</v>
      </c>
      <c r="L151" s="120">
        <f>SUM(L143:L150)</f>
        <v>0</v>
      </c>
      <c r="M151" s="136"/>
      <c r="N151" s="286"/>
      <c r="O151" s="29"/>
    </row>
    <row r="152" spans="2:15" ht="51" hidden="1" customHeight="1">
      <c r="B152" s="73" t="s">
        <v>255</v>
      </c>
      <c r="C152" s="288"/>
      <c r="D152" s="289"/>
      <c r="E152" s="289"/>
      <c r="F152" s="289"/>
      <c r="G152" s="289"/>
      <c r="H152" s="289"/>
      <c r="I152" s="289"/>
      <c r="J152" s="289"/>
      <c r="K152" s="289"/>
      <c r="L152" s="289"/>
      <c r="M152" s="289"/>
      <c r="N152" s="290"/>
      <c r="O152" s="28"/>
    </row>
    <row r="153" spans="2:15" ht="15.75" hidden="1">
      <c r="B153" s="276" t="s">
        <v>256</v>
      </c>
      <c r="C153" s="277"/>
      <c r="D153" s="278"/>
      <c r="E153" s="278"/>
      <c r="F153" s="278"/>
      <c r="G153" s="278"/>
      <c r="H153" s="278"/>
      <c r="I153" s="278"/>
      <c r="J153" s="279">
        <f>SUM(D153:H153)</f>
        <v>0</v>
      </c>
      <c r="K153" s="280"/>
      <c r="L153" s="278"/>
      <c r="M153" s="281"/>
      <c r="N153" s="282"/>
      <c r="O153" s="283"/>
    </row>
    <row r="154" spans="2:15" ht="15.75" hidden="1">
      <c r="B154" s="276" t="s">
        <v>257</v>
      </c>
      <c r="C154" s="277"/>
      <c r="D154" s="278"/>
      <c r="E154" s="278"/>
      <c r="F154" s="278"/>
      <c r="G154" s="278"/>
      <c r="H154" s="278"/>
      <c r="I154" s="278"/>
      <c r="J154" s="279">
        <f t="shared" ref="J154:J160" si="29">SUM(D154:H154)</f>
        <v>0</v>
      </c>
      <c r="K154" s="280"/>
      <c r="L154" s="278"/>
      <c r="M154" s="281"/>
      <c r="N154" s="282"/>
      <c r="O154" s="283"/>
    </row>
    <row r="155" spans="2:15" ht="15.75" hidden="1">
      <c r="B155" s="276" t="s">
        <v>258</v>
      </c>
      <c r="C155" s="277"/>
      <c r="D155" s="278"/>
      <c r="E155" s="278"/>
      <c r="F155" s="278"/>
      <c r="G155" s="278"/>
      <c r="H155" s="278"/>
      <c r="I155" s="278"/>
      <c r="J155" s="279">
        <f t="shared" si="29"/>
        <v>0</v>
      </c>
      <c r="K155" s="280"/>
      <c r="L155" s="278"/>
      <c r="M155" s="281"/>
      <c r="N155" s="282"/>
      <c r="O155" s="283"/>
    </row>
    <row r="156" spans="2:15" ht="15.75" hidden="1">
      <c r="B156" s="276" t="s">
        <v>259</v>
      </c>
      <c r="C156" s="277"/>
      <c r="D156" s="278"/>
      <c r="E156" s="278"/>
      <c r="F156" s="278"/>
      <c r="G156" s="278"/>
      <c r="H156" s="278"/>
      <c r="I156" s="278"/>
      <c r="J156" s="279">
        <f t="shared" si="29"/>
        <v>0</v>
      </c>
      <c r="K156" s="280"/>
      <c r="L156" s="278"/>
      <c r="M156" s="281"/>
      <c r="N156" s="282"/>
      <c r="O156" s="283"/>
    </row>
    <row r="157" spans="2:15" ht="15.75" hidden="1">
      <c r="B157" s="276" t="s">
        <v>260</v>
      </c>
      <c r="C157" s="277"/>
      <c r="D157" s="278"/>
      <c r="E157" s="278"/>
      <c r="F157" s="278"/>
      <c r="G157" s="278"/>
      <c r="H157" s="278"/>
      <c r="I157" s="278"/>
      <c r="J157" s="279">
        <f t="shared" si="29"/>
        <v>0</v>
      </c>
      <c r="K157" s="280"/>
      <c r="L157" s="278"/>
      <c r="M157" s="281"/>
      <c r="N157" s="282"/>
      <c r="O157" s="283"/>
    </row>
    <row r="158" spans="2:15" ht="15.75" hidden="1">
      <c r="B158" s="276" t="s">
        <v>261</v>
      </c>
      <c r="C158" s="277"/>
      <c r="D158" s="278"/>
      <c r="E158" s="278"/>
      <c r="F158" s="278"/>
      <c r="G158" s="278"/>
      <c r="H158" s="278"/>
      <c r="I158" s="278"/>
      <c r="J158" s="279">
        <f t="shared" si="29"/>
        <v>0</v>
      </c>
      <c r="K158" s="280"/>
      <c r="L158" s="278"/>
      <c r="M158" s="281"/>
      <c r="N158" s="282"/>
      <c r="O158" s="283"/>
    </row>
    <row r="159" spans="2:15" ht="15.75" hidden="1">
      <c r="B159" s="276" t="s">
        <v>262</v>
      </c>
      <c r="C159" s="190"/>
      <c r="D159" s="281"/>
      <c r="E159" s="281"/>
      <c r="F159" s="281"/>
      <c r="G159" s="281"/>
      <c r="H159" s="281"/>
      <c r="I159" s="281"/>
      <c r="J159" s="279">
        <f t="shared" si="29"/>
        <v>0</v>
      </c>
      <c r="K159" s="287"/>
      <c r="L159" s="281"/>
      <c r="M159" s="281"/>
      <c r="N159" s="286"/>
      <c r="O159" s="283"/>
    </row>
    <row r="160" spans="2:15" ht="15.75" hidden="1">
      <c r="B160" s="276" t="s">
        <v>263</v>
      </c>
      <c r="C160" s="190"/>
      <c r="D160" s="281"/>
      <c r="E160" s="281"/>
      <c r="F160" s="281"/>
      <c r="G160" s="281"/>
      <c r="H160" s="281"/>
      <c r="I160" s="281"/>
      <c r="J160" s="279">
        <f t="shared" si="29"/>
        <v>0</v>
      </c>
      <c r="K160" s="287"/>
      <c r="L160" s="281"/>
      <c r="M160" s="281"/>
      <c r="N160" s="286"/>
      <c r="O160" s="283"/>
    </row>
    <row r="161" spans="2:15" ht="15.75" hidden="1">
      <c r="C161" s="73" t="s">
        <v>43</v>
      </c>
      <c r="D161" s="13">
        <f>SUM(D153:D160)</f>
        <v>0</v>
      </c>
      <c r="E161" s="13"/>
      <c r="F161" s="13">
        <f>SUM(F153:F160)</f>
        <v>0</v>
      </c>
      <c r="G161" s="13"/>
      <c r="H161" s="13">
        <f>SUM(H153:H160)</f>
        <v>0</v>
      </c>
      <c r="I161" s="13"/>
      <c r="J161" s="13">
        <f>SUM(J153:J160)</f>
        <v>0</v>
      </c>
      <c r="K161" s="10">
        <f>(K153*J153)+(K154*J154)+(K155*J155)+(K156*J156)+(K157*J157)+(K158*J158)+(K159*J159)+(K160*J160)</f>
        <v>0</v>
      </c>
      <c r="L161" s="120">
        <f>SUM(L153:L160)</f>
        <v>0</v>
      </c>
      <c r="M161" s="136"/>
      <c r="N161" s="286"/>
      <c r="O161" s="29"/>
    </row>
    <row r="162" spans="2:15" ht="51" hidden="1" customHeight="1">
      <c r="B162" s="73" t="s">
        <v>264</v>
      </c>
      <c r="C162" s="288"/>
      <c r="D162" s="289"/>
      <c r="E162" s="289"/>
      <c r="F162" s="289"/>
      <c r="G162" s="289"/>
      <c r="H162" s="289"/>
      <c r="I162" s="289"/>
      <c r="J162" s="289"/>
      <c r="K162" s="289"/>
      <c r="L162" s="289"/>
      <c r="M162" s="289"/>
      <c r="N162" s="290"/>
      <c r="O162" s="28"/>
    </row>
    <row r="163" spans="2:15" ht="15.75" hidden="1">
      <c r="B163" s="276" t="s">
        <v>265</v>
      </c>
      <c r="C163" s="277"/>
      <c r="D163" s="278"/>
      <c r="E163" s="278"/>
      <c r="F163" s="278"/>
      <c r="G163" s="278"/>
      <c r="H163" s="278"/>
      <c r="I163" s="278"/>
      <c r="J163" s="279">
        <f>SUM(D163:H163)</f>
        <v>0</v>
      </c>
      <c r="K163" s="280"/>
      <c r="L163" s="278"/>
      <c r="M163" s="281"/>
      <c r="N163" s="282"/>
      <c r="O163" s="283"/>
    </row>
    <row r="164" spans="2:15" ht="15.75" hidden="1">
      <c r="B164" s="276" t="s">
        <v>266</v>
      </c>
      <c r="C164" s="277"/>
      <c r="D164" s="278"/>
      <c r="E164" s="278"/>
      <c r="F164" s="278"/>
      <c r="G164" s="278"/>
      <c r="H164" s="278"/>
      <c r="I164" s="278"/>
      <c r="J164" s="279">
        <f t="shared" ref="J164:J170" si="30">SUM(D164:H164)</f>
        <v>0</v>
      </c>
      <c r="K164" s="280"/>
      <c r="L164" s="278"/>
      <c r="M164" s="281"/>
      <c r="N164" s="282"/>
      <c r="O164" s="283"/>
    </row>
    <row r="165" spans="2:15" ht="15.75" hidden="1">
      <c r="B165" s="276" t="s">
        <v>267</v>
      </c>
      <c r="C165" s="277"/>
      <c r="D165" s="278"/>
      <c r="E165" s="278"/>
      <c r="F165" s="278"/>
      <c r="G165" s="278"/>
      <c r="H165" s="278"/>
      <c r="I165" s="278"/>
      <c r="J165" s="279">
        <f t="shared" si="30"/>
        <v>0</v>
      </c>
      <c r="K165" s="280"/>
      <c r="L165" s="278"/>
      <c r="M165" s="281"/>
      <c r="N165" s="282"/>
      <c r="O165" s="283"/>
    </row>
    <row r="166" spans="2:15" ht="15.75" hidden="1">
      <c r="B166" s="276" t="s">
        <v>268</v>
      </c>
      <c r="C166" s="277"/>
      <c r="D166" s="278"/>
      <c r="E166" s="278"/>
      <c r="F166" s="278"/>
      <c r="G166" s="278"/>
      <c r="H166" s="278"/>
      <c r="I166" s="278"/>
      <c r="J166" s="279">
        <f t="shared" si="30"/>
        <v>0</v>
      </c>
      <c r="K166" s="280"/>
      <c r="L166" s="278"/>
      <c r="M166" s="281"/>
      <c r="N166" s="282"/>
      <c r="O166" s="283"/>
    </row>
    <row r="167" spans="2:15" ht="15.75" hidden="1">
      <c r="B167" s="276" t="s">
        <v>269</v>
      </c>
      <c r="C167" s="277"/>
      <c r="D167" s="278"/>
      <c r="E167" s="278"/>
      <c r="F167" s="278"/>
      <c r="G167" s="278"/>
      <c r="H167" s="278"/>
      <c r="I167" s="278"/>
      <c r="J167" s="279">
        <f>SUM(D167:H167)</f>
        <v>0</v>
      </c>
      <c r="K167" s="280"/>
      <c r="L167" s="278"/>
      <c r="M167" s="281"/>
      <c r="N167" s="282"/>
      <c r="O167" s="283"/>
    </row>
    <row r="168" spans="2:15" ht="15.75" hidden="1">
      <c r="B168" s="276" t="s">
        <v>270</v>
      </c>
      <c r="C168" s="277"/>
      <c r="D168" s="278"/>
      <c r="E168" s="278"/>
      <c r="F168" s="278"/>
      <c r="G168" s="278"/>
      <c r="H168" s="278"/>
      <c r="I168" s="278"/>
      <c r="J168" s="279">
        <f t="shared" si="30"/>
        <v>0</v>
      </c>
      <c r="K168" s="280"/>
      <c r="L168" s="278"/>
      <c r="M168" s="281"/>
      <c r="N168" s="282"/>
      <c r="O168" s="283"/>
    </row>
    <row r="169" spans="2:15" ht="15.75" hidden="1">
      <c r="B169" s="276" t="s">
        <v>271</v>
      </c>
      <c r="C169" s="190"/>
      <c r="D169" s="281"/>
      <c r="E169" s="281"/>
      <c r="F169" s="281"/>
      <c r="G169" s="281"/>
      <c r="H169" s="281"/>
      <c r="I169" s="281"/>
      <c r="J169" s="279">
        <f t="shared" si="30"/>
        <v>0</v>
      </c>
      <c r="K169" s="287"/>
      <c r="L169" s="281"/>
      <c r="M169" s="281"/>
      <c r="N169" s="286"/>
      <c r="O169" s="283"/>
    </row>
    <row r="170" spans="2:15" ht="15.75" hidden="1">
      <c r="B170" s="276" t="s">
        <v>272</v>
      </c>
      <c r="C170" s="190"/>
      <c r="D170" s="281"/>
      <c r="E170" s="281"/>
      <c r="F170" s="281"/>
      <c r="G170" s="281"/>
      <c r="H170" s="281"/>
      <c r="I170" s="281"/>
      <c r="J170" s="279">
        <f t="shared" si="30"/>
        <v>0</v>
      </c>
      <c r="K170" s="287"/>
      <c r="L170" s="281"/>
      <c r="M170" s="281"/>
      <c r="N170" s="286"/>
      <c r="O170" s="283"/>
    </row>
    <row r="171" spans="2:15" ht="15.75" hidden="1">
      <c r="C171" s="73" t="s">
        <v>43</v>
      </c>
      <c r="D171" s="10">
        <f>SUM(D163:D170)</f>
        <v>0</v>
      </c>
      <c r="E171" s="10"/>
      <c r="F171" s="10">
        <f>SUM(F163:F170)</f>
        <v>0</v>
      </c>
      <c r="G171" s="10"/>
      <c r="H171" s="10">
        <f>SUM(H163:H170)</f>
        <v>0</v>
      </c>
      <c r="I171" s="10"/>
      <c r="J171" s="10">
        <f>SUM(J163:J170)</f>
        <v>0</v>
      </c>
      <c r="K171" s="10">
        <f>(K163*J163)+(K164*J164)+(K165*J165)+(K166*J166)+(K167*J167)+(K168*J168)+(K169*J169)+(K170*J170)</f>
        <v>0</v>
      </c>
      <c r="L171" s="120">
        <f>SUM(L163:L170)</f>
        <v>0</v>
      </c>
      <c r="M171" s="136"/>
      <c r="N171" s="286"/>
      <c r="O171" s="29"/>
    </row>
    <row r="172" spans="2:15" ht="15.75" customHeight="1">
      <c r="B172" s="4"/>
      <c r="C172" s="291"/>
      <c r="D172" s="294"/>
      <c r="E172" s="294"/>
      <c r="F172" s="294"/>
      <c r="G172" s="294"/>
      <c r="H172" s="294"/>
      <c r="I172" s="294"/>
      <c r="J172" s="294"/>
      <c r="K172" s="294"/>
      <c r="L172" s="294"/>
      <c r="M172" s="294"/>
      <c r="N172" s="291"/>
      <c r="O172" s="2"/>
    </row>
    <row r="173" spans="2:15" ht="15.75" customHeight="1">
      <c r="B173" s="4"/>
      <c r="C173" s="291"/>
      <c r="D173" s="294"/>
      <c r="E173" s="294"/>
      <c r="F173" s="294"/>
      <c r="G173" s="294"/>
      <c r="H173" s="294"/>
      <c r="I173" s="294"/>
      <c r="J173" s="294"/>
      <c r="K173" s="294"/>
      <c r="L173" s="294"/>
      <c r="M173" s="294"/>
      <c r="N173" s="291"/>
      <c r="O173" s="2"/>
    </row>
    <row r="174" spans="2:15" ht="63.75" customHeight="1">
      <c r="B174" s="73" t="s">
        <v>273</v>
      </c>
      <c r="C174" s="296" t="s">
        <v>274</v>
      </c>
      <c r="D174" s="297">
        <v>245015</v>
      </c>
      <c r="E174" s="297">
        <v>14151</v>
      </c>
      <c r="F174" s="298">
        <v>175000</v>
      </c>
      <c r="G174" s="298">
        <f>4665+55179.12</f>
        <v>59844.12</v>
      </c>
      <c r="H174" s="299">
        <v>319401</v>
      </c>
      <c r="I174" s="299">
        <v>54000</v>
      </c>
      <c r="J174" s="300">
        <f>SUM(D174:H174)</f>
        <v>813411.12</v>
      </c>
      <c r="K174" s="301">
        <v>0.2</v>
      </c>
      <c r="L174" s="298">
        <f>E174+G174+I174</f>
        <v>127995.12</v>
      </c>
      <c r="M174" s="302"/>
      <c r="N174" s="303"/>
      <c r="O174" s="29"/>
    </row>
    <row r="175" spans="2:15" ht="69.75" customHeight="1">
      <c r="B175" s="73" t="s">
        <v>275</v>
      </c>
      <c r="C175" s="296" t="s">
        <v>276</v>
      </c>
      <c r="D175" s="297">
        <v>130000</v>
      </c>
      <c r="E175" s="335">
        <v>54607.1</v>
      </c>
      <c r="F175" s="143"/>
      <c r="G175" s="143"/>
      <c r="H175" s="150">
        <v>61824</v>
      </c>
      <c r="I175" s="299">
        <v>22256.639999999999</v>
      </c>
      <c r="J175" s="300">
        <f>SUM(D175:H175)</f>
        <v>246431.1</v>
      </c>
      <c r="K175" s="301">
        <v>0.3</v>
      </c>
      <c r="L175" s="298">
        <f t="shared" ref="L175:L177" si="31">E175+G175+I175</f>
        <v>76863.739999999991</v>
      </c>
      <c r="M175" s="302"/>
      <c r="N175" s="303"/>
      <c r="O175" s="29"/>
    </row>
    <row r="176" spans="2:15" ht="57" customHeight="1">
      <c r="B176" s="73" t="s">
        <v>277</v>
      </c>
      <c r="C176" s="304"/>
      <c r="D176" s="299">
        <v>30000</v>
      </c>
      <c r="E176" s="299"/>
      <c r="F176" s="299">
        <v>60000</v>
      </c>
      <c r="G176" s="299"/>
      <c r="H176" s="299">
        <v>61000</v>
      </c>
      <c r="I176" s="299">
        <v>0</v>
      </c>
      <c r="J176" s="300">
        <f>SUM(D176:I176)</f>
        <v>151000</v>
      </c>
      <c r="K176" s="301">
        <v>0.3</v>
      </c>
      <c r="L176" s="298">
        <f t="shared" si="31"/>
        <v>0</v>
      </c>
      <c r="M176" s="302"/>
      <c r="N176" s="303"/>
      <c r="O176" s="29"/>
    </row>
    <row r="177" spans="2:15" ht="65.25" customHeight="1">
      <c r="B177" s="88" t="s">
        <v>278</v>
      </c>
      <c r="C177" s="296"/>
      <c r="D177" s="299">
        <v>50000</v>
      </c>
      <c r="E177" s="299"/>
      <c r="F177" s="299">
        <v>50000</v>
      </c>
      <c r="G177" s="299"/>
      <c r="H177" s="299">
        <v>50000</v>
      </c>
      <c r="I177" s="299">
        <v>0</v>
      </c>
      <c r="J177" s="300">
        <f>SUM(D177:I177)</f>
        <v>150000</v>
      </c>
      <c r="K177" s="301"/>
      <c r="L177" s="298">
        <f t="shared" si="31"/>
        <v>0</v>
      </c>
      <c r="M177" s="302"/>
      <c r="N177" s="303"/>
      <c r="O177" s="29"/>
    </row>
    <row r="178" spans="2:15" ht="21.75" customHeight="1">
      <c r="B178" s="4"/>
      <c r="C178" s="89" t="s">
        <v>279</v>
      </c>
      <c r="D178" s="92">
        <f t="shared" ref="D178:J178" si="32">SUM(D174:D177)</f>
        <v>455015</v>
      </c>
      <c r="E178" s="92">
        <f t="shared" si="32"/>
        <v>68758.100000000006</v>
      </c>
      <c r="F178" s="92">
        <f t="shared" si="32"/>
        <v>285000</v>
      </c>
      <c r="G178" s="92">
        <f t="shared" si="32"/>
        <v>59844.12</v>
      </c>
      <c r="H178" s="92">
        <f t="shared" si="32"/>
        <v>492225</v>
      </c>
      <c r="I178" s="92">
        <f>SUM(I174:I177)</f>
        <v>76256.639999999999</v>
      </c>
      <c r="J178" s="92">
        <f t="shared" si="32"/>
        <v>1360842.22</v>
      </c>
      <c r="K178" s="10"/>
      <c r="L178" s="120">
        <f>SUM(L174:L177)</f>
        <v>204858.86</v>
      </c>
      <c r="M178" s="136"/>
      <c r="N178" s="296"/>
      <c r="O178" s="8"/>
    </row>
    <row r="179" spans="2:15" ht="15.75" customHeight="1">
      <c r="B179" s="4"/>
      <c r="C179" s="291"/>
      <c r="D179" s="294"/>
      <c r="E179" s="294"/>
      <c r="F179" s="294"/>
      <c r="G179" s="294"/>
      <c r="H179" s="294"/>
      <c r="I179" s="294"/>
      <c r="J179" s="294"/>
      <c r="K179" s="294"/>
      <c r="L179" s="294"/>
      <c r="M179" s="294"/>
      <c r="N179" s="291"/>
      <c r="O179" s="8"/>
    </row>
    <row r="180" spans="2:15" ht="15.75" customHeight="1">
      <c r="B180" s="4"/>
      <c r="C180" s="291"/>
      <c r="D180" s="294"/>
      <c r="E180" s="294"/>
      <c r="F180" s="294"/>
      <c r="G180" s="294"/>
      <c r="H180" s="294"/>
      <c r="I180" s="294"/>
      <c r="J180" s="294"/>
      <c r="K180" s="294"/>
      <c r="L180" s="294"/>
      <c r="M180" s="294"/>
      <c r="N180" s="291"/>
      <c r="O180" s="8"/>
    </row>
    <row r="181" spans="2:15" ht="15.75" customHeight="1">
      <c r="B181" s="4"/>
      <c r="C181" s="291"/>
      <c r="D181" s="294"/>
      <c r="E181" s="294"/>
      <c r="F181" s="294"/>
      <c r="G181" s="294"/>
      <c r="H181" s="294"/>
      <c r="I181" s="294"/>
      <c r="J181" s="294"/>
      <c r="K181" s="294"/>
      <c r="L181" s="294"/>
      <c r="M181" s="294"/>
      <c r="N181" s="291"/>
      <c r="O181" s="8"/>
    </row>
    <row r="182" spans="2:15" ht="15.75" customHeight="1">
      <c r="B182" s="4"/>
      <c r="C182" s="291"/>
      <c r="D182" s="294"/>
      <c r="E182" s="294"/>
      <c r="F182" s="294"/>
      <c r="G182" s="294"/>
      <c r="H182" s="294"/>
      <c r="I182" s="294"/>
      <c r="J182" s="294"/>
      <c r="K182" s="294"/>
      <c r="L182" s="294"/>
      <c r="M182" s="294"/>
      <c r="N182" s="291"/>
      <c r="O182" s="8"/>
    </row>
    <row r="183" spans="2:15" ht="15.75" customHeight="1">
      <c r="B183" s="4"/>
      <c r="C183" s="291"/>
      <c r="D183" s="294"/>
      <c r="E183" s="294"/>
      <c r="F183" s="294"/>
      <c r="G183" s="294"/>
      <c r="H183" s="294"/>
      <c r="I183" s="294"/>
      <c r="J183" s="294"/>
      <c r="K183" s="294"/>
      <c r="L183" s="294"/>
      <c r="M183" s="294"/>
      <c r="N183" s="291"/>
      <c r="O183" s="8"/>
    </row>
    <row r="184" spans="2:15" ht="15.75" customHeight="1">
      <c r="B184" s="4"/>
      <c r="C184" s="291"/>
      <c r="D184" s="294"/>
      <c r="E184" s="294"/>
      <c r="F184" s="294"/>
      <c r="G184" s="294"/>
      <c r="H184" s="294"/>
      <c r="I184" s="294"/>
      <c r="J184" s="294"/>
      <c r="K184" s="294"/>
      <c r="L184" s="294"/>
      <c r="M184" s="294"/>
      <c r="N184" s="291"/>
      <c r="O184" s="8"/>
    </row>
    <row r="185" spans="2:15" ht="15.75" customHeight="1" thickBot="1">
      <c r="B185" s="4"/>
      <c r="C185" s="291"/>
      <c r="D185" s="294"/>
      <c r="E185" s="294"/>
      <c r="F185" s="294"/>
      <c r="G185" s="294"/>
      <c r="H185" s="294"/>
      <c r="I185" s="294"/>
      <c r="J185" s="294"/>
      <c r="K185" s="294"/>
      <c r="L185" s="294"/>
      <c r="M185" s="294"/>
      <c r="N185" s="291"/>
      <c r="O185" s="8"/>
    </row>
    <row r="186" spans="2:15" ht="15.75">
      <c r="B186" s="4"/>
      <c r="C186" s="224" t="s">
        <v>280</v>
      </c>
      <c r="D186" s="225"/>
      <c r="E186" s="225"/>
      <c r="F186" s="225"/>
      <c r="G186" s="225"/>
      <c r="H186" s="225"/>
      <c r="I186" s="225"/>
      <c r="J186" s="226"/>
      <c r="K186" s="8"/>
      <c r="L186" s="294"/>
      <c r="M186" s="294"/>
      <c r="N186" s="8"/>
    </row>
    <row r="187" spans="2:15" ht="40.5" customHeight="1">
      <c r="B187" s="4"/>
      <c r="C187" s="305"/>
      <c r="D187" s="227" t="str">
        <f>D4</f>
        <v>Recipient Organization 1(UNDP)</v>
      </c>
      <c r="E187" s="139"/>
      <c r="F187" s="227" t="str">
        <f>F4</f>
        <v>Recipient Organization 2(OHCHR)</v>
      </c>
      <c r="G187" s="139"/>
      <c r="H187" s="227" t="str">
        <f>H4</f>
        <v>Recipient Organization 3(UNHCR)</v>
      </c>
      <c r="I187" s="186"/>
      <c r="J187" s="216" t="s">
        <v>8</v>
      </c>
      <c r="K187" s="291"/>
      <c r="L187" s="294"/>
      <c r="M187" s="294"/>
      <c r="N187" s="8"/>
    </row>
    <row r="188" spans="2:15" ht="24.75" customHeight="1">
      <c r="B188" s="4"/>
      <c r="C188" s="306"/>
      <c r="D188" s="228"/>
      <c r="E188" s="161"/>
      <c r="F188" s="228"/>
      <c r="G188" s="161"/>
      <c r="H188" s="228"/>
      <c r="I188" s="187"/>
      <c r="J188" s="217"/>
      <c r="K188" s="291"/>
      <c r="L188" s="294"/>
      <c r="M188" s="294"/>
      <c r="N188" s="8"/>
    </row>
    <row r="189" spans="2:15" ht="41.25" customHeight="1">
      <c r="B189" s="307"/>
      <c r="C189" s="308" t="s">
        <v>281</v>
      </c>
      <c r="D189" s="309">
        <f>SUM(D15,D25,D35,D45,D57,D67,D77,D87,D99,D109,D119,D129,D141,D151,D161,D171,D174,D175,D176,D177)</f>
        <v>1665015</v>
      </c>
      <c r="E189" s="309">
        <f>SUM(E15,E25,E35,E45,E57,E67,E77,E87,E99,E109,E119,E129,E141,E151,E161,E171,E174,E175,E176,E177)</f>
        <v>491831</v>
      </c>
      <c r="F189" s="309">
        <f>SUM(F15,F25,F35,F45,F57,F67,F77,F87,F99,F109,F119,F129,F141,F151,F161,F171,F174,F175,F176,F177)</f>
        <v>1137655.76</v>
      </c>
      <c r="G189" s="309">
        <f>SUM(G15,G25,G35,G45,G57,G67,G77,G87,G99,G109,G119,G129,G141,G151,G161,G171,G174,G175,G176,G177)</f>
        <v>333714.82</v>
      </c>
      <c r="H189" s="309">
        <f>SUM(H15,H25,H35,H45,H57,H67,H77,H87,H99,H109,H119,H129,H141,H151,H161,H171,H174,H175,H176,H177)</f>
        <v>960775</v>
      </c>
      <c r="I189" s="336"/>
      <c r="J189" s="310">
        <f>SUM(D189:H189)</f>
        <v>4588991.58</v>
      </c>
      <c r="K189" s="291"/>
      <c r="L189" s="311"/>
      <c r="M189" s="294"/>
      <c r="N189" s="307"/>
    </row>
    <row r="190" spans="2:15" ht="51.75" customHeight="1">
      <c r="B190" s="312"/>
      <c r="C190" s="308" t="s">
        <v>282</v>
      </c>
      <c r="D190" s="309">
        <f>D189*0.07</f>
        <v>116551.05000000002</v>
      </c>
      <c r="E190" s="309">
        <f>E189*0.07</f>
        <v>34428.170000000006</v>
      </c>
      <c r="F190" s="309">
        <f>F189*0.07</f>
        <v>79635.903200000015</v>
      </c>
      <c r="G190" s="309">
        <f>G189*0.07</f>
        <v>23360.037400000001</v>
      </c>
      <c r="H190" s="309">
        <f>H189*0.07</f>
        <v>67254.25</v>
      </c>
      <c r="I190" s="336"/>
      <c r="J190" s="310">
        <f>J189*0.07</f>
        <v>321229.41060000006</v>
      </c>
      <c r="K190" s="312"/>
      <c r="L190" s="311"/>
      <c r="M190" s="294"/>
      <c r="N190" s="313"/>
    </row>
    <row r="191" spans="2:15" ht="51.75" customHeight="1" thickBot="1">
      <c r="B191" s="312"/>
      <c r="C191" s="7" t="s">
        <v>8</v>
      </c>
      <c r="D191" s="78">
        <f t="shared" ref="D191:J191" si="33">SUM(D189:D190)</f>
        <v>1781566.05</v>
      </c>
      <c r="E191" s="78">
        <f t="shared" si="33"/>
        <v>526259.17000000004</v>
      </c>
      <c r="F191" s="78">
        <f t="shared" si="33"/>
        <v>1217291.6632000001</v>
      </c>
      <c r="G191" s="78">
        <f t="shared" si="33"/>
        <v>357074.85739999998</v>
      </c>
      <c r="H191" s="78">
        <f t="shared" si="33"/>
        <v>1028029.25</v>
      </c>
      <c r="I191" s="78">
        <f t="shared" si="33"/>
        <v>0</v>
      </c>
      <c r="J191" s="87">
        <f t="shared" si="33"/>
        <v>4910220.9906000001</v>
      </c>
      <c r="K191" s="312"/>
      <c r="N191" s="313"/>
    </row>
    <row r="192" spans="2:15" ht="42" customHeight="1" thickBot="1">
      <c r="B192" s="312"/>
      <c r="L192" s="117"/>
      <c r="M192" s="117"/>
      <c r="N192" s="2"/>
      <c r="O192" s="313"/>
    </row>
    <row r="193" spans="2:15" ht="23.25" customHeight="1">
      <c r="B193" s="313"/>
      <c r="C193" s="211" t="s">
        <v>283</v>
      </c>
      <c r="D193" s="212"/>
      <c r="E193" s="212"/>
      <c r="F193" s="212"/>
      <c r="G193" s="212"/>
      <c r="H193" s="212"/>
      <c r="I193" s="212"/>
      <c r="J193" s="212"/>
      <c r="K193" s="213"/>
      <c r="L193" s="121"/>
      <c r="M193" s="121"/>
      <c r="N193" s="313"/>
    </row>
    <row r="194" spans="2:15" ht="41.25" customHeight="1">
      <c r="B194" s="313"/>
      <c r="C194" s="74"/>
      <c r="D194" s="201" t="str">
        <f>D4</f>
        <v>Recipient Organization 1(UNDP)</v>
      </c>
      <c r="E194" s="162"/>
      <c r="F194" s="201" t="str">
        <f>F4</f>
        <v>Recipient Organization 2(OHCHR)</v>
      </c>
      <c r="G194" s="162"/>
      <c r="H194" s="201" t="str">
        <f>H4</f>
        <v>Recipient Organization 3(UNHCR)</v>
      </c>
      <c r="I194" s="162"/>
      <c r="J194" s="218" t="s">
        <v>8</v>
      </c>
      <c r="K194" s="220" t="s">
        <v>284</v>
      </c>
      <c r="L194" s="121"/>
      <c r="M194" s="121"/>
      <c r="N194" s="313"/>
    </row>
    <row r="195" spans="2:15" ht="27.75" customHeight="1">
      <c r="B195" s="313"/>
      <c r="C195" s="74"/>
      <c r="D195" s="202"/>
      <c r="E195" s="163"/>
      <c r="F195" s="202"/>
      <c r="G195" s="163"/>
      <c r="H195" s="202"/>
      <c r="I195" s="163"/>
      <c r="J195" s="219"/>
      <c r="K195" s="221"/>
      <c r="L195" s="116"/>
      <c r="M195" s="116"/>
      <c r="N195" s="313"/>
    </row>
    <row r="196" spans="2:15" ht="55.5" customHeight="1">
      <c r="B196" s="313"/>
      <c r="C196" s="14" t="s">
        <v>285</v>
      </c>
      <c r="D196" s="76">
        <f>$D$191*K196</f>
        <v>1247096.2349999999</v>
      </c>
      <c r="E196" s="77"/>
      <c r="F196" s="77">
        <f>$F$191*K196</f>
        <v>852104.16423999995</v>
      </c>
      <c r="G196" s="77"/>
      <c r="H196" s="77">
        <f>$H$191*K196</f>
        <v>719620.47499999998</v>
      </c>
      <c r="I196" s="77">
        <f>I178+I99+I67+I57+I35+I25+I15</f>
        <v>180662.06</v>
      </c>
      <c r="J196" s="77">
        <f>SUM(D196:H196)</f>
        <v>2818820.8742399998</v>
      </c>
      <c r="K196" s="97">
        <v>0.7</v>
      </c>
      <c r="L196" s="116"/>
      <c r="M196" s="116"/>
      <c r="N196" s="313"/>
    </row>
    <row r="197" spans="2:15" ht="57.75" customHeight="1">
      <c r="B197" s="210"/>
      <c r="C197" s="90" t="s">
        <v>286</v>
      </c>
      <c r="D197" s="76">
        <f>$D$191*K197</f>
        <v>534469.81499999994</v>
      </c>
      <c r="E197" s="77"/>
      <c r="F197" s="77">
        <f>$F$191*K197</f>
        <v>365187.49896</v>
      </c>
      <c r="G197" s="77"/>
      <c r="H197" s="77">
        <f>$H$191*K197</f>
        <v>308408.77499999997</v>
      </c>
      <c r="I197" s="91"/>
      <c r="J197" s="91">
        <f>SUM(D197:H197)</f>
        <v>1208066.0889599998</v>
      </c>
      <c r="K197" s="98">
        <v>0.3</v>
      </c>
      <c r="L197" s="118"/>
      <c r="M197" s="118"/>
    </row>
    <row r="198" spans="2:15" ht="57.75" customHeight="1">
      <c r="B198" s="210"/>
      <c r="C198" s="90" t="s">
        <v>287</v>
      </c>
      <c r="D198" s="76">
        <f>$D$191*K198</f>
        <v>0</v>
      </c>
      <c r="E198" s="77"/>
      <c r="F198" s="77">
        <f>$F$191*K198</f>
        <v>0</v>
      </c>
      <c r="G198" s="77"/>
      <c r="H198" s="77">
        <f>$H$191*K198</f>
        <v>0</v>
      </c>
      <c r="I198" s="91"/>
      <c r="J198" s="91">
        <f>SUM(D198:H198)</f>
        <v>0</v>
      </c>
      <c r="K198" s="99">
        <v>0</v>
      </c>
      <c r="L198" s="122"/>
      <c r="M198" s="122"/>
    </row>
    <row r="199" spans="2:15" ht="38.25" customHeight="1" thickBot="1">
      <c r="B199" s="210"/>
      <c r="C199" s="7" t="s">
        <v>288</v>
      </c>
      <c r="D199" s="78">
        <f>SUM(D196:D198)</f>
        <v>1781566.0499999998</v>
      </c>
      <c r="E199" s="78">
        <f>SUM(E196:E198)</f>
        <v>0</v>
      </c>
      <c r="F199" s="78">
        <f>SUM(F196:F198)</f>
        <v>1217291.6631999998</v>
      </c>
      <c r="G199" s="78">
        <f>SUM(G196:G198)</f>
        <v>0</v>
      </c>
      <c r="H199" s="78">
        <f>SUM(H196:H198)</f>
        <v>1028029.25</v>
      </c>
      <c r="I199" s="78"/>
      <c r="J199" s="78">
        <f>SUM(J196:J198)</f>
        <v>4026886.9631999996</v>
      </c>
      <c r="K199" s="79">
        <f>SUM(K196:K198)</f>
        <v>1</v>
      </c>
      <c r="L199" s="119"/>
      <c r="M199" s="117"/>
    </row>
    <row r="200" spans="2:15" ht="21.75" customHeight="1" thickBot="1">
      <c r="B200" s="210"/>
      <c r="C200" s="1"/>
      <c r="D200" s="5"/>
      <c r="E200" s="5"/>
      <c r="F200" s="5"/>
      <c r="G200" s="5"/>
      <c r="H200" s="5"/>
      <c r="I200" s="5"/>
      <c r="J200" s="5"/>
      <c r="K200" s="5"/>
      <c r="L200" s="119"/>
      <c r="M200" s="117"/>
    </row>
    <row r="201" spans="2:15" ht="49.5" customHeight="1">
      <c r="B201" s="210"/>
      <c r="C201" s="80" t="s">
        <v>289</v>
      </c>
      <c r="D201" s="81">
        <f>'1) Budget Table'!D202</f>
        <v>1666183.9696</v>
      </c>
      <c r="E201" s="180"/>
      <c r="F201" s="16"/>
      <c r="G201" s="16"/>
      <c r="H201" s="16"/>
      <c r="I201" s="16"/>
      <c r="J201" s="16"/>
      <c r="K201" s="124" t="s">
        <v>290</v>
      </c>
      <c r="L201" s="125">
        <f>SUM(L178+L129+L119+L109+L99+L87+L77+L67+L57+L45+L35+L25+L15)</f>
        <v>1006207.88</v>
      </c>
      <c r="M201" s="137"/>
    </row>
    <row r="202" spans="2:15" ht="28.5" customHeight="1" thickBot="1">
      <c r="B202" s="210"/>
      <c r="C202" s="82" t="s">
        <v>291</v>
      </c>
      <c r="D202" s="112">
        <v>0.42680000000000001</v>
      </c>
      <c r="E202" s="181"/>
      <c r="F202" s="23"/>
      <c r="G202" s="23"/>
      <c r="H202" s="23"/>
      <c r="I202" s="23"/>
      <c r="J202" s="23"/>
      <c r="K202" s="126" t="s">
        <v>292</v>
      </c>
      <c r="L202" s="127">
        <f>L201/J189</f>
        <v>0.21926557555374726</v>
      </c>
      <c r="M202" s="138"/>
    </row>
    <row r="203" spans="2:15" ht="28.5" customHeight="1">
      <c r="B203" s="210"/>
      <c r="C203" s="222"/>
      <c r="D203" s="223"/>
      <c r="E203" s="182"/>
      <c r="F203" s="24"/>
      <c r="G203" s="24"/>
      <c r="H203" s="24"/>
      <c r="I203" s="24"/>
      <c r="J203" s="24"/>
    </row>
    <row r="204" spans="2:15" ht="32.25" customHeight="1">
      <c r="B204" s="210"/>
      <c r="C204" s="82" t="s">
        <v>293</v>
      </c>
      <c r="D204" s="83">
        <f>SUM(D176:H177)*1.07</f>
        <v>322070</v>
      </c>
      <c r="E204" s="183"/>
      <c r="F204" s="25"/>
      <c r="G204" s="25"/>
      <c r="H204" s="25"/>
      <c r="I204" s="25"/>
      <c r="J204" s="25"/>
    </row>
    <row r="205" spans="2:15" ht="23.25" customHeight="1">
      <c r="B205" s="210"/>
      <c r="C205" s="82" t="s">
        <v>294</v>
      </c>
      <c r="D205" s="112">
        <f>D204/J191</f>
        <v>6.5591752513086979E-2</v>
      </c>
      <c r="E205" s="181"/>
      <c r="F205" s="25"/>
      <c r="G205" s="25"/>
      <c r="H205" s="25"/>
      <c r="I205" s="25"/>
      <c r="J205" s="25"/>
      <c r="L205" s="115"/>
    </row>
    <row r="206" spans="2:15" ht="66.75" customHeight="1" thickBot="1">
      <c r="B206" s="210"/>
      <c r="C206" s="214" t="s">
        <v>295</v>
      </c>
      <c r="D206" s="215"/>
      <c r="E206" s="184"/>
      <c r="F206" s="17"/>
      <c r="G206" s="17"/>
      <c r="H206" s="17"/>
      <c r="I206" s="17"/>
      <c r="J206" s="17"/>
    </row>
    <row r="207" spans="2:15" ht="55.5" customHeight="1">
      <c r="B207" s="210"/>
      <c r="O207" s="21"/>
    </row>
    <row r="208" spans="2:15" ht="42.75" customHeight="1">
      <c r="B208" s="210"/>
    </row>
    <row r="209" spans="2:2" ht="21.75" customHeight="1">
      <c r="B209" s="210"/>
    </row>
    <row r="210" spans="2:2" ht="21.75" customHeight="1">
      <c r="B210" s="210"/>
    </row>
    <row r="211" spans="2:2" ht="23.25" customHeight="1">
      <c r="B211" s="210"/>
    </row>
    <row r="212" spans="2:2" ht="23.25" customHeight="1"/>
    <row r="213" spans="2:2" ht="21.75" customHeight="1"/>
    <row r="214" spans="2:2" ht="16.5" customHeight="1"/>
    <row r="215" spans="2:2" ht="29.25" customHeight="1"/>
    <row r="216" spans="2:2" ht="24.75" customHeight="1"/>
    <row r="217" spans="2:2" ht="33" customHeight="1"/>
    <row r="219" spans="2:2" ht="15" customHeight="1"/>
    <row r="220" spans="2:2" ht="25.5" customHeight="1"/>
  </sheetData>
  <mergeCells count="37">
    <mergeCell ref="B197:B211"/>
    <mergeCell ref="C203:D203"/>
    <mergeCell ref="C206:D206"/>
    <mergeCell ref="C193:K193"/>
    <mergeCell ref="D194:D195"/>
    <mergeCell ref="F194:F195"/>
    <mergeCell ref="H194:H195"/>
    <mergeCell ref="J194:J195"/>
    <mergeCell ref="K194:K195"/>
    <mergeCell ref="C132:N132"/>
    <mergeCell ref="C142:N142"/>
    <mergeCell ref="C152:N152"/>
    <mergeCell ref="C162:N162"/>
    <mergeCell ref="C186:J186"/>
    <mergeCell ref="C187:C188"/>
    <mergeCell ref="D187:D188"/>
    <mergeCell ref="F187:F188"/>
    <mergeCell ref="H187:H188"/>
    <mergeCell ref="J187:J188"/>
    <mergeCell ref="C131:N131"/>
    <mergeCell ref="C36:N36"/>
    <mergeCell ref="C47:N47"/>
    <mergeCell ref="C48:N48"/>
    <mergeCell ref="C58:N58"/>
    <mergeCell ref="C68:N68"/>
    <mergeCell ref="C78:N78"/>
    <mergeCell ref="C89:N89"/>
    <mergeCell ref="C90:N90"/>
    <mergeCell ref="C100:N100"/>
    <mergeCell ref="C110:N110"/>
    <mergeCell ref="C120:N120"/>
    <mergeCell ref="C26:N26"/>
    <mergeCell ref="B1:F1"/>
    <mergeCell ref="B2:F2"/>
    <mergeCell ref="C5:N5"/>
    <mergeCell ref="C6:N6"/>
    <mergeCell ref="C16:N16"/>
  </mergeCells>
  <conditionalFormatting sqref="D202:E202">
    <cfRule type="cellIs" dxfId="2" priority="3" operator="lessThan">
      <formula>0.15</formula>
    </cfRule>
  </conditionalFormatting>
  <conditionalFormatting sqref="D205:E205">
    <cfRule type="cellIs" dxfId="1" priority="2" operator="lessThan">
      <formula>0.05</formula>
    </cfRule>
  </conditionalFormatting>
  <conditionalFormatting sqref="L198:M198 K199">
    <cfRule type="cellIs" dxfId="0" priority="1" operator="greaterThan">
      <formula>1</formula>
    </cfRule>
  </conditionalFormatting>
  <dataValidations count="6">
    <dataValidation allowBlank="1" showErrorMessage="1" prompt="% Towards Gender Equality and Women's Empowerment Must be Higher than 15%_x000a_" sqref="D204:J204" xr:uid="{86E9BFA5-D1A5-DC4C-B72A-ADEB51172AA4}"/>
    <dataValidation allowBlank="1" showInputMessage="1" showErrorMessage="1" prompt="Insert *text* description of Activity here" sqref="C7 C17 C27 C37 C49 C59 C69 C79 C91 C101 C111 C121 C133 C143 C153 C163" xr:uid="{F7ADF805-EF78-A34D-AAA3-677C4526AEAD}"/>
    <dataValidation allowBlank="1" showInputMessage="1" showErrorMessage="1" prompt="Insert *text* description of Output here" sqref="C6 C16 C26 C36 C48 C58 C68 C78 C90 C100 C110 C120 C132 C142 C152 C162" xr:uid="{41475A7F-95C8-3940-8231-1F54764B3839}"/>
    <dataValidation allowBlank="1" showInputMessage="1" showErrorMessage="1" prompt="Insert *text* description of Outcome here" sqref="C5:N5 C47:N47 C89:N89 C131:N131" xr:uid="{6AB0EF5E-39E0-6943-AA23-3210F72FE1B3}"/>
    <dataValidation allowBlank="1" showInputMessage="1" showErrorMessage="1" prompt="M&amp;E Budget Cannot be Less than 5%_x000a_" sqref="D205:J205" xr:uid="{8B49F7DC-AFE7-934D-AD90-F7B1F2049707}"/>
    <dataValidation allowBlank="1" showInputMessage="1" showErrorMessage="1" prompt="% Towards Gender Equality and Women's Empowerment Must be Higher than 15%_x000a_" sqref="D202:J202" xr:uid="{639F08FD-887A-FC4E-87DC-07F2C37F9ED7}"/>
  </dataValidations>
  <pageMargins left="0.7" right="0.7" top="0.75" bottom="0.75" header="0.3" footer="0.3"/>
  <pageSetup scale="72" orientation="portrait" r:id="rId1"/>
  <colBreaks count="3" manualBreakCount="3">
    <brk id="5" max="1048575" man="1"/>
    <brk id="9" max="211" man="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B3D0-4F8A-BB42-9B31-DF5964AC5F72}">
  <dimension ref="A1:AD30"/>
  <sheetViews>
    <sheetView tabSelected="1" topLeftCell="P1" zoomScale="78" zoomScaleNormal="78" workbookViewId="0">
      <selection activeCell="AC19" sqref="AC19"/>
    </sheetView>
  </sheetViews>
  <sheetFormatPr defaultColWidth="10.85546875" defaultRowHeight="15"/>
  <cols>
    <col min="1" max="1" width="55.7109375" customWidth="1"/>
    <col min="2" max="2" width="20" customWidth="1"/>
    <col min="3" max="3" width="17" customWidth="1"/>
    <col min="4" max="4" width="19.5703125" customWidth="1"/>
    <col min="5" max="5" width="12.5703125" customWidth="1"/>
    <col min="6" max="6" width="11.5703125" customWidth="1"/>
    <col min="7" max="7" width="12.140625" bestFit="1" customWidth="1"/>
    <col min="8" max="8" width="10.85546875" customWidth="1"/>
    <col min="9" max="9" width="17" customWidth="1"/>
    <col min="10" max="10" width="13" customWidth="1"/>
    <col min="11" max="11" width="18.85546875" customWidth="1"/>
    <col min="12" max="12" width="12.140625" bestFit="1" customWidth="1"/>
    <col min="13" max="13" width="10.85546875" customWidth="1"/>
    <col min="14" max="14" width="12.140625" bestFit="1" customWidth="1"/>
    <col min="15" max="15" width="12.28515625" bestFit="1" customWidth="1"/>
    <col min="16" max="16" width="28" customWidth="1"/>
    <col min="17" max="17" width="19.140625" customWidth="1"/>
    <col min="18" max="18" width="13.7109375" bestFit="1" customWidth="1"/>
    <col min="19" max="19" width="12.140625" bestFit="1" customWidth="1"/>
    <col min="21" max="21" width="12.140625" bestFit="1" customWidth="1"/>
    <col min="23" max="23" width="23.42578125" customWidth="1"/>
    <col min="24" max="24" width="22.42578125" customWidth="1"/>
    <col min="25" max="25" width="14.85546875" customWidth="1"/>
    <col min="26" max="26" width="16.140625" customWidth="1"/>
    <col min="27" max="28" width="13.7109375" bestFit="1" customWidth="1"/>
    <col min="29" max="29" width="13.42578125" customWidth="1"/>
    <col min="30" max="30" width="12.140625" bestFit="1" customWidth="1"/>
  </cols>
  <sheetData>
    <row r="1" spans="1:30">
      <c r="A1" t="s">
        <v>345</v>
      </c>
      <c r="H1" s="164"/>
      <c r="O1" s="164"/>
      <c r="V1" s="164"/>
    </row>
    <row r="2" spans="1:30">
      <c r="A2" t="s">
        <v>346</v>
      </c>
      <c r="H2" s="164"/>
      <c r="O2" s="164"/>
      <c r="V2" s="164"/>
    </row>
    <row r="3" spans="1:30">
      <c r="H3" s="164"/>
      <c r="O3" s="164"/>
      <c r="V3" s="164"/>
    </row>
    <row r="4" spans="1:30">
      <c r="A4" s="165" t="s">
        <v>347</v>
      </c>
      <c r="B4" s="165" t="s">
        <v>348</v>
      </c>
      <c r="C4" s="165"/>
      <c r="D4" s="165"/>
      <c r="E4" s="165"/>
      <c r="F4" s="165"/>
      <c r="G4" s="165"/>
      <c r="H4" s="165"/>
      <c r="I4" s="165" t="s">
        <v>349</v>
      </c>
      <c r="J4" s="165"/>
      <c r="K4" s="165"/>
      <c r="L4" s="165"/>
      <c r="M4" s="165"/>
      <c r="N4" s="165"/>
      <c r="O4" s="165"/>
      <c r="P4" s="165" t="s">
        <v>350</v>
      </c>
      <c r="Q4" s="165"/>
      <c r="R4" s="165"/>
      <c r="S4" s="165"/>
      <c r="T4" s="165"/>
      <c r="U4" s="165"/>
      <c r="V4" s="165"/>
      <c r="W4" s="270" t="s">
        <v>351</v>
      </c>
      <c r="X4" s="270" t="s">
        <v>352</v>
      </c>
      <c r="Y4" s="270" t="s">
        <v>353</v>
      </c>
      <c r="Z4" s="270" t="s">
        <v>354</v>
      </c>
      <c r="AA4" s="270" t="s">
        <v>355</v>
      </c>
      <c r="AB4" s="192"/>
      <c r="AC4" s="270" t="s">
        <v>356</v>
      </c>
    </row>
    <row r="5" spans="1:30">
      <c r="A5" s="165"/>
      <c r="B5" s="167" t="s">
        <v>357</v>
      </c>
      <c r="C5" s="167" t="s">
        <v>358</v>
      </c>
      <c r="D5" s="165" t="s">
        <v>359</v>
      </c>
      <c r="E5" s="171" t="s">
        <v>360</v>
      </c>
      <c r="F5" s="171" t="s">
        <v>361</v>
      </c>
      <c r="G5" s="171" t="s">
        <v>362</v>
      </c>
      <c r="H5" s="172" t="s">
        <v>363</v>
      </c>
      <c r="I5" s="167" t="s">
        <v>357</v>
      </c>
      <c r="J5" s="167" t="s">
        <v>358</v>
      </c>
      <c r="K5" s="165" t="s">
        <v>359</v>
      </c>
      <c r="L5" s="174" t="s">
        <v>364</v>
      </c>
      <c r="M5" s="174" t="s">
        <v>361</v>
      </c>
      <c r="N5" s="174" t="s">
        <v>365</v>
      </c>
      <c r="O5" s="175" t="s">
        <v>366</v>
      </c>
      <c r="P5" s="167" t="s">
        <v>357</v>
      </c>
      <c r="Q5" s="167" t="s">
        <v>358</v>
      </c>
      <c r="R5" s="165" t="s">
        <v>359</v>
      </c>
      <c r="S5" s="177" t="s">
        <v>364</v>
      </c>
      <c r="T5" s="177" t="s">
        <v>361</v>
      </c>
      <c r="U5" s="177"/>
      <c r="V5" s="178" t="s">
        <v>366</v>
      </c>
      <c r="W5" s="271"/>
      <c r="X5" s="271"/>
      <c r="Y5" s="271"/>
      <c r="Z5" s="271"/>
      <c r="AA5" s="271"/>
      <c r="AB5" s="193"/>
      <c r="AC5" s="271"/>
    </row>
    <row r="6" spans="1:30">
      <c r="A6" s="165" t="s">
        <v>300</v>
      </c>
      <c r="B6" s="167">
        <f>70/100*D6</f>
        <v>238010.49999999997</v>
      </c>
      <c r="C6" s="167">
        <f>30/100*D6</f>
        <v>102004.5</v>
      </c>
      <c r="D6" s="167">
        <f>'2) By Category'!D199</f>
        <v>340015</v>
      </c>
      <c r="E6" s="173">
        <f>14151</f>
        <v>14151</v>
      </c>
      <c r="F6" s="173"/>
      <c r="G6" s="173">
        <f>E6+F6</f>
        <v>14151</v>
      </c>
      <c r="H6" s="172">
        <f>(E6+F6)/D6</f>
        <v>4.1618752113877326E-2</v>
      </c>
      <c r="I6" s="167">
        <f>70/100*K6</f>
        <v>122499.99999999999</v>
      </c>
      <c r="J6" s="167">
        <f>30/100*K6</f>
        <v>52500</v>
      </c>
      <c r="K6" s="167">
        <f>'2) By Category'!E199</f>
        <v>175000</v>
      </c>
      <c r="L6" s="176">
        <v>59844.12</v>
      </c>
      <c r="M6" s="176"/>
      <c r="N6" s="176">
        <f>L6+M6</f>
        <v>59844.12</v>
      </c>
      <c r="O6" s="175">
        <f>N6/K6</f>
        <v>0.3419664</v>
      </c>
      <c r="P6" s="167">
        <f>70/100*R6</f>
        <v>223580.69999999998</v>
      </c>
      <c r="Q6" s="167">
        <f>30/100*R6</f>
        <v>95820.3</v>
      </c>
      <c r="R6" s="167">
        <f>'2) By Category'!F199</f>
        <v>319401</v>
      </c>
      <c r="S6" s="179">
        <f>54000+22257</f>
        <v>76257</v>
      </c>
      <c r="T6" s="179"/>
      <c r="U6" s="179">
        <f>S6+T6</f>
        <v>76257</v>
      </c>
      <c r="V6" s="178">
        <f>U6/R6</f>
        <v>0.23875003522218152</v>
      </c>
      <c r="W6" s="167">
        <f>B6+I6+P6</f>
        <v>584091.19999999995</v>
      </c>
      <c r="X6" s="167">
        <f>C6+J6+Q6</f>
        <v>250324.8</v>
      </c>
      <c r="Y6" s="167">
        <f>W6+X6</f>
        <v>834416</v>
      </c>
      <c r="Z6" s="167">
        <f>E6+L6+S6</f>
        <v>150252.12</v>
      </c>
      <c r="AA6" s="167">
        <f>F6+M6+T6</f>
        <v>0</v>
      </c>
      <c r="AB6" s="167">
        <f>Z6+AA6</f>
        <v>150252.12</v>
      </c>
      <c r="AC6" s="166">
        <f>(Z6+AA6)/Y6</f>
        <v>0.18006859887633986</v>
      </c>
    </row>
    <row r="7" spans="1:30">
      <c r="A7" s="165" t="s">
        <v>301</v>
      </c>
      <c r="B7" s="167">
        <f t="shared" ref="B7:B12" si="0">70/100*D7</f>
        <v>105000</v>
      </c>
      <c r="C7" s="167">
        <f t="shared" ref="C7:C12" si="1">30/100*D7</f>
        <v>45000</v>
      </c>
      <c r="D7" s="167">
        <f>'2) By Category'!D200</f>
        <v>150000</v>
      </c>
      <c r="E7" s="173">
        <f>17266</f>
        <v>17266</v>
      </c>
      <c r="F7" s="173">
        <v>31276.1</v>
      </c>
      <c r="G7" s="173">
        <f t="shared" ref="G7:G13" si="2">E7+F7</f>
        <v>48542.1</v>
      </c>
      <c r="H7" s="172">
        <f t="shared" ref="H7:H15" si="3">(E7+F7)/D7</f>
        <v>0.32361400000000001</v>
      </c>
      <c r="I7" s="167">
        <f t="shared" ref="I7:I12" si="4">70/100*K7</f>
        <v>0</v>
      </c>
      <c r="J7" s="167">
        <f t="shared" ref="J7:J11" si="5">30/100*K7</f>
        <v>0</v>
      </c>
      <c r="K7" s="167">
        <f>'2) By Category'!E200</f>
        <v>0</v>
      </c>
      <c r="L7" s="176">
        <v>18540</v>
      </c>
      <c r="M7" s="176"/>
      <c r="N7" s="176">
        <f t="shared" ref="N7:N14" si="6">L7+M7</f>
        <v>18540</v>
      </c>
      <c r="O7" s="175" t="e">
        <f t="shared" ref="O7:O15" si="7">N7/K7</f>
        <v>#DIV/0!</v>
      </c>
      <c r="P7" s="167">
        <f t="shared" ref="P7:P12" si="8">70/100*R7</f>
        <v>23835</v>
      </c>
      <c r="Q7" s="167">
        <f t="shared" ref="Q7:Q12" si="9">30/100*R7</f>
        <v>10215</v>
      </c>
      <c r="R7" s="167">
        <f>'2) By Category'!F200</f>
        <v>34050</v>
      </c>
      <c r="S7" s="179"/>
      <c r="T7" s="179"/>
      <c r="U7" s="179">
        <f t="shared" ref="U7:U14" si="10">S7+T7</f>
        <v>0</v>
      </c>
      <c r="V7" s="178">
        <f t="shared" ref="V7:V14" si="11">U7/R7</f>
        <v>0</v>
      </c>
      <c r="W7" s="167">
        <f t="shared" ref="W7:W12" si="12">B7+I7+P7</f>
        <v>128835</v>
      </c>
      <c r="X7" s="167">
        <f t="shared" ref="X7:X12" si="13">C7+J7+Q7</f>
        <v>55215</v>
      </c>
      <c r="Y7" s="167">
        <f t="shared" ref="Y7:Y12" si="14">W7+X7</f>
        <v>184050</v>
      </c>
      <c r="Z7" s="167">
        <f t="shared" ref="Z7:Z14" si="15">E7+L7+S7</f>
        <v>35806</v>
      </c>
      <c r="AA7" s="167">
        <f t="shared" ref="AA7:AA13" si="16">F7+M7+T7</f>
        <v>31276.1</v>
      </c>
      <c r="AB7" s="167">
        <f t="shared" ref="AB7:AB13" si="17">Z7+AA7</f>
        <v>67082.100000000006</v>
      </c>
      <c r="AC7" s="166">
        <f t="shared" ref="AC7:AC14" si="18">(Z7+AA7)/Y7</f>
        <v>0.36447758761206195</v>
      </c>
    </row>
    <row r="8" spans="1:30">
      <c r="A8" s="165" t="s">
        <v>302</v>
      </c>
      <c r="B8" s="167">
        <f t="shared" si="0"/>
        <v>21000</v>
      </c>
      <c r="C8" s="167">
        <f t="shared" si="1"/>
        <v>9000</v>
      </c>
      <c r="D8" s="167">
        <f>'2) By Category'!D201</f>
        <v>30000</v>
      </c>
      <c r="E8" s="173"/>
      <c r="F8" s="173"/>
      <c r="G8" s="173">
        <f t="shared" si="2"/>
        <v>0</v>
      </c>
      <c r="H8" s="172">
        <f t="shared" si="3"/>
        <v>0</v>
      </c>
      <c r="I8" s="167">
        <f t="shared" si="4"/>
        <v>0</v>
      </c>
      <c r="J8" s="167">
        <f t="shared" si="5"/>
        <v>0</v>
      </c>
      <c r="K8" s="167">
        <f>'2) By Category'!E201</f>
        <v>0</v>
      </c>
      <c r="L8" s="176"/>
      <c r="M8" s="176"/>
      <c r="N8" s="176">
        <f t="shared" si="6"/>
        <v>0</v>
      </c>
      <c r="O8" s="175" t="e">
        <f t="shared" si="7"/>
        <v>#DIV/0!</v>
      </c>
      <c r="P8" s="167">
        <f t="shared" si="8"/>
        <v>0</v>
      </c>
      <c r="Q8" s="167">
        <f t="shared" si="9"/>
        <v>0</v>
      </c>
      <c r="R8" s="167">
        <v>0</v>
      </c>
      <c r="S8" s="179">
        <v>0</v>
      </c>
      <c r="T8" s="179">
        <v>0</v>
      </c>
      <c r="U8" s="179">
        <f t="shared" si="10"/>
        <v>0</v>
      </c>
      <c r="V8" s="178" t="e">
        <f t="shared" si="11"/>
        <v>#DIV/0!</v>
      </c>
      <c r="W8" s="167">
        <f t="shared" si="12"/>
        <v>21000</v>
      </c>
      <c r="X8" s="167">
        <f t="shared" si="13"/>
        <v>9000</v>
      </c>
      <c r="Y8" s="167">
        <f t="shared" si="14"/>
        <v>30000</v>
      </c>
      <c r="Z8" s="167">
        <f t="shared" si="15"/>
        <v>0</v>
      </c>
      <c r="AA8" s="167">
        <f t="shared" si="16"/>
        <v>0</v>
      </c>
      <c r="AB8" s="167">
        <f t="shared" si="17"/>
        <v>0</v>
      </c>
      <c r="AC8" s="166">
        <f t="shared" si="18"/>
        <v>0</v>
      </c>
    </row>
    <row r="9" spans="1:30">
      <c r="A9" s="165" t="s">
        <v>303</v>
      </c>
      <c r="B9" s="167">
        <f t="shared" si="0"/>
        <v>196000</v>
      </c>
      <c r="C9" s="167">
        <f t="shared" si="1"/>
        <v>84000</v>
      </c>
      <c r="D9" s="167">
        <f>'2) By Category'!D202</f>
        <v>280000</v>
      </c>
      <c r="E9" s="173">
        <v>29530</v>
      </c>
      <c r="F9" s="173">
        <v>7147.6</v>
      </c>
      <c r="G9" s="173">
        <f t="shared" si="2"/>
        <v>36677.599999999999</v>
      </c>
      <c r="H9" s="172">
        <f t="shared" si="3"/>
        <v>0.13099142857142856</v>
      </c>
      <c r="I9" s="167">
        <f t="shared" si="4"/>
        <v>70039.032000000007</v>
      </c>
      <c r="J9" s="167">
        <f t="shared" si="5"/>
        <v>30016.728000000003</v>
      </c>
      <c r="K9" s="167">
        <f>'2) By Category'!E202</f>
        <v>100055.76000000001</v>
      </c>
      <c r="L9" s="176">
        <f>5895</f>
        <v>5895</v>
      </c>
      <c r="M9" s="176">
        <v>29435.7</v>
      </c>
      <c r="N9" s="176">
        <f t="shared" si="6"/>
        <v>35330.699999999997</v>
      </c>
      <c r="O9" s="175">
        <f t="shared" si="7"/>
        <v>0.35311010580500307</v>
      </c>
      <c r="P9" s="167">
        <f t="shared" si="8"/>
        <v>46900</v>
      </c>
      <c r="Q9" s="167">
        <f t="shared" si="9"/>
        <v>20100</v>
      </c>
      <c r="R9" s="167">
        <f>'2) By Category'!F202</f>
        <v>67000</v>
      </c>
      <c r="S9" s="179">
        <v>14220.7</v>
      </c>
      <c r="T9" s="179"/>
      <c r="U9" s="179">
        <f t="shared" si="10"/>
        <v>14220.7</v>
      </c>
      <c r="V9" s="178">
        <f t="shared" si="11"/>
        <v>0.21224925373134329</v>
      </c>
      <c r="W9" s="167">
        <f t="shared" si="12"/>
        <v>312939.03200000001</v>
      </c>
      <c r="X9" s="167">
        <f t="shared" si="13"/>
        <v>134116.728</v>
      </c>
      <c r="Y9" s="167">
        <f t="shared" si="14"/>
        <v>447055.76</v>
      </c>
      <c r="Z9" s="167">
        <f t="shared" si="15"/>
        <v>49645.7</v>
      </c>
      <c r="AA9" s="167">
        <f t="shared" si="16"/>
        <v>36583.300000000003</v>
      </c>
      <c r="AB9" s="167">
        <f t="shared" si="17"/>
        <v>86229</v>
      </c>
      <c r="AC9" s="166">
        <f t="shared" si="18"/>
        <v>0.19288197964388157</v>
      </c>
    </row>
    <row r="10" spans="1:30">
      <c r="A10" s="165" t="s">
        <v>304</v>
      </c>
      <c r="B10" s="167">
        <f t="shared" si="0"/>
        <v>175000</v>
      </c>
      <c r="C10" s="167">
        <f t="shared" si="1"/>
        <v>75000</v>
      </c>
      <c r="D10" s="167">
        <f>'2) By Category'!D203</f>
        <v>250000</v>
      </c>
      <c r="E10" s="173">
        <f>153987.8</f>
        <v>153987.79999999999</v>
      </c>
      <c r="F10" s="173">
        <v>7757.5</v>
      </c>
      <c r="G10" s="173">
        <f t="shared" si="2"/>
        <v>161745.29999999999</v>
      </c>
      <c r="H10" s="172">
        <f t="shared" si="3"/>
        <v>0.64698119999999992</v>
      </c>
      <c r="I10" s="167">
        <v>0</v>
      </c>
      <c r="J10" s="167">
        <v>0</v>
      </c>
      <c r="K10" s="167">
        <v>0</v>
      </c>
      <c r="L10" s="176"/>
      <c r="M10" s="176"/>
      <c r="N10" s="176">
        <f t="shared" si="6"/>
        <v>0</v>
      </c>
      <c r="O10" s="175" t="e">
        <f t="shared" si="7"/>
        <v>#DIV/0!</v>
      </c>
      <c r="P10" s="167">
        <f t="shared" si="8"/>
        <v>19600</v>
      </c>
      <c r="Q10" s="167">
        <f t="shared" si="9"/>
        <v>8400</v>
      </c>
      <c r="R10" s="167">
        <f>'2) By Category'!F203</f>
        <v>28000</v>
      </c>
      <c r="S10" s="179"/>
      <c r="T10" s="179"/>
      <c r="U10" s="179">
        <f t="shared" si="10"/>
        <v>0</v>
      </c>
      <c r="V10" s="178">
        <f t="shared" si="11"/>
        <v>0</v>
      </c>
      <c r="W10" s="167">
        <f t="shared" si="12"/>
        <v>194600</v>
      </c>
      <c r="X10" s="167">
        <f t="shared" si="13"/>
        <v>83400</v>
      </c>
      <c r="Y10" s="167">
        <f t="shared" si="14"/>
        <v>278000</v>
      </c>
      <c r="Z10" s="167">
        <f t="shared" si="15"/>
        <v>153987.79999999999</v>
      </c>
      <c r="AA10" s="167">
        <f t="shared" si="16"/>
        <v>7757.5</v>
      </c>
      <c r="AB10" s="167">
        <f t="shared" si="17"/>
        <v>161745.29999999999</v>
      </c>
      <c r="AC10" s="166">
        <f t="shared" si="18"/>
        <v>0.58181762589928054</v>
      </c>
    </row>
    <row r="11" spans="1:30">
      <c r="A11" s="165" t="s">
        <v>305</v>
      </c>
      <c r="B11" s="167">
        <f t="shared" si="0"/>
        <v>283500</v>
      </c>
      <c r="C11" s="167">
        <f t="shared" si="1"/>
        <v>121500</v>
      </c>
      <c r="D11" s="167">
        <f>'2) By Category'!D204</f>
        <v>405000</v>
      </c>
      <c r="E11" s="173">
        <v>200000</v>
      </c>
      <c r="F11" s="173"/>
      <c r="G11" s="173">
        <f t="shared" si="2"/>
        <v>200000</v>
      </c>
      <c r="H11" s="172">
        <f t="shared" si="3"/>
        <v>0.49382716049382713</v>
      </c>
      <c r="I11" s="167">
        <f t="shared" si="4"/>
        <v>507807.99999999994</v>
      </c>
      <c r="J11" s="167">
        <f t="shared" si="5"/>
        <v>217632</v>
      </c>
      <c r="K11" s="167">
        <f>'2) By Category'!E204</f>
        <v>725440</v>
      </c>
      <c r="L11" s="176">
        <v>220000</v>
      </c>
      <c r="M11" s="176"/>
      <c r="N11" s="176">
        <f t="shared" si="6"/>
        <v>220000</v>
      </c>
      <c r="O11" s="175">
        <f t="shared" si="7"/>
        <v>0.30326422584913981</v>
      </c>
      <c r="P11" s="167">
        <f t="shared" si="8"/>
        <v>237649.99999999997</v>
      </c>
      <c r="Q11" s="167">
        <f t="shared" si="9"/>
        <v>101850</v>
      </c>
      <c r="R11" s="167">
        <f>'2) By Category'!F204</f>
        <v>339500</v>
      </c>
      <c r="S11" s="179">
        <v>90184.74</v>
      </c>
      <c r="T11" s="179"/>
      <c r="U11" s="179">
        <f t="shared" si="10"/>
        <v>90184.74</v>
      </c>
      <c r="V11" s="178">
        <f t="shared" si="11"/>
        <v>0.26563988217967599</v>
      </c>
      <c r="W11" s="167">
        <f t="shared" si="12"/>
        <v>1028958</v>
      </c>
      <c r="X11" s="167">
        <f t="shared" si="13"/>
        <v>440982</v>
      </c>
      <c r="Y11" s="167">
        <f t="shared" si="14"/>
        <v>1469940</v>
      </c>
      <c r="Z11" s="167">
        <f t="shared" si="15"/>
        <v>510184.74</v>
      </c>
      <c r="AA11" s="167">
        <f t="shared" si="16"/>
        <v>0</v>
      </c>
      <c r="AB11" s="167">
        <f t="shared" si="17"/>
        <v>510184.74</v>
      </c>
      <c r="AC11" s="166">
        <f t="shared" si="18"/>
        <v>0.34707861545369201</v>
      </c>
    </row>
    <row r="12" spans="1:30">
      <c r="A12" s="165" t="s">
        <v>306</v>
      </c>
      <c r="B12" s="167">
        <f t="shared" si="0"/>
        <v>147700</v>
      </c>
      <c r="C12" s="167">
        <f t="shared" si="1"/>
        <v>63300</v>
      </c>
      <c r="D12" s="167">
        <f>'2) By Category'!D205</f>
        <v>211000</v>
      </c>
      <c r="E12" s="173">
        <f>480+280+6065+23890</f>
        <v>30715</v>
      </c>
      <c r="F12" s="173"/>
      <c r="G12" s="173">
        <f t="shared" si="2"/>
        <v>30715</v>
      </c>
      <c r="H12" s="172">
        <f t="shared" si="3"/>
        <v>0.14556872037914692</v>
      </c>
      <c r="I12" s="167">
        <f t="shared" si="4"/>
        <v>77000</v>
      </c>
      <c r="J12" s="167">
        <f>30/100*K12</f>
        <v>33000</v>
      </c>
      <c r="K12" s="167">
        <f>'2) By Category'!E205</f>
        <v>110000</v>
      </c>
      <c r="L12" s="176"/>
      <c r="M12" s="176"/>
      <c r="N12" s="176">
        <f t="shared" si="6"/>
        <v>0</v>
      </c>
      <c r="O12" s="175">
        <f t="shared" si="7"/>
        <v>0</v>
      </c>
      <c r="P12" s="167">
        <f t="shared" si="8"/>
        <v>120976.79999999999</v>
      </c>
      <c r="Q12" s="167">
        <f t="shared" si="9"/>
        <v>51847.199999999997</v>
      </c>
      <c r="R12" s="167">
        <f>'2) By Category'!F205</f>
        <v>172824</v>
      </c>
      <c r="S12" s="179"/>
      <c r="T12" s="179"/>
      <c r="U12" s="179">
        <f t="shared" si="10"/>
        <v>0</v>
      </c>
      <c r="V12" s="178">
        <f t="shared" si="11"/>
        <v>0</v>
      </c>
      <c r="W12" s="167">
        <f t="shared" si="12"/>
        <v>345676.79999999999</v>
      </c>
      <c r="X12" s="167">
        <f t="shared" si="13"/>
        <v>148147.20000000001</v>
      </c>
      <c r="Y12" s="167">
        <f t="shared" si="14"/>
        <v>493824</v>
      </c>
      <c r="Z12" s="167">
        <f t="shared" si="15"/>
        <v>30715</v>
      </c>
      <c r="AA12" s="167">
        <f t="shared" si="16"/>
        <v>0</v>
      </c>
      <c r="AB12" s="167">
        <f t="shared" si="17"/>
        <v>30715</v>
      </c>
      <c r="AC12" s="166">
        <f t="shared" si="18"/>
        <v>6.2198273068947645E-2</v>
      </c>
    </row>
    <row r="13" spans="1:30">
      <c r="A13" s="165" t="s">
        <v>318</v>
      </c>
      <c r="B13" s="167">
        <f>SUM(B6:B12)</f>
        <v>1166210.5</v>
      </c>
      <c r="C13" s="167">
        <f t="shared" ref="C13" si="19">SUM(C6:C12)</f>
        <v>499804.5</v>
      </c>
      <c r="D13" s="167">
        <f>SUM(D6:D12)</f>
        <v>1666015</v>
      </c>
      <c r="E13" s="173">
        <f>SUM(E6:E12)</f>
        <v>445649.8</v>
      </c>
      <c r="F13" s="173">
        <f>SUM(F6:F12)</f>
        <v>46181.2</v>
      </c>
      <c r="G13" s="173">
        <f t="shared" si="2"/>
        <v>491831</v>
      </c>
      <c r="H13" s="172">
        <f t="shared" si="3"/>
        <v>0.2952140286852159</v>
      </c>
      <c r="I13" s="167">
        <f>SUM(I6:I12)</f>
        <v>777347.03199999989</v>
      </c>
      <c r="J13" s="167">
        <f t="shared" ref="J13:M13" si="20">SUM(J6:J12)</f>
        <v>333148.728</v>
      </c>
      <c r="K13" s="167">
        <f>SUM(K6:K12)</f>
        <v>1110495.76</v>
      </c>
      <c r="L13" s="176">
        <f t="shared" si="20"/>
        <v>304279.12</v>
      </c>
      <c r="M13" s="176">
        <f t="shared" si="20"/>
        <v>29435.7</v>
      </c>
      <c r="N13" s="176">
        <f t="shared" si="6"/>
        <v>333714.82</v>
      </c>
      <c r="O13" s="175">
        <f t="shared" si="7"/>
        <v>0.30050976511607752</v>
      </c>
      <c r="P13" s="167">
        <f>SUM(P6:P12)</f>
        <v>672542.5</v>
      </c>
      <c r="Q13" s="167">
        <f t="shared" ref="Q13" si="21">SUM(Q6:Q12)</f>
        <v>288232.5</v>
      </c>
      <c r="R13" s="167">
        <f>SUM(R6:R12)</f>
        <v>960775</v>
      </c>
      <c r="S13" s="179">
        <f t="shared" ref="S13:T13" si="22">SUM(S6:S12)</f>
        <v>180662.44</v>
      </c>
      <c r="T13" s="179">
        <f t="shared" si="22"/>
        <v>0</v>
      </c>
      <c r="U13" s="179">
        <f t="shared" si="10"/>
        <v>180662.44</v>
      </c>
      <c r="V13" s="178">
        <f t="shared" si="11"/>
        <v>0.18803823996253025</v>
      </c>
      <c r="W13" s="167">
        <f>SUM(W6:W12)</f>
        <v>2616100.0319999997</v>
      </c>
      <c r="X13" s="167">
        <f>C13+J13+Q13</f>
        <v>1121185.7280000001</v>
      </c>
      <c r="Y13" s="167">
        <f>SUM(Y6:Y12)</f>
        <v>3737285.76</v>
      </c>
      <c r="Z13" s="167">
        <f t="shared" si="15"/>
        <v>930591.35999999987</v>
      </c>
      <c r="AA13" s="167">
        <f t="shared" si="16"/>
        <v>75616.899999999994</v>
      </c>
      <c r="AB13" s="167">
        <f t="shared" si="17"/>
        <v>1006208.2599999999</v>
      </c>
      <c r="AC13" s="166">
        <f t="shared" si="18"/>
        <v>0.2692350343581969</v>
      </c>
    </row>
    <row r="14" spans="1:30">
      <c r="A14" s="165" t="s">
        <v>319</v>
      </c>
      <c r="B14" s="167">
        <f>70/100*D14</f>
        <v>81634.735000000001</v>
      </c>
      <c r="C14" s="167">
        <f>30/100*D14</f>
        <v>34986.315000000002</v>
      </c>
      <c r="D14" s="167">
        <f>'2) By Category'!D207</f>
        <v>116621.05000000002</v>
      </c>
      <c r="E14" s="194">
        <f>7/100*E13</f>
        <v>31195.486000000001</v>
      </c>
      <c r="F14" s="194">
        <f>7/100*F13</f>
        <v>3232.6840000000002</v>
      </c>
      <c r="G14" s="194">
        <f>E14+F14</f>
        <v>34428.17</v>
      </c>
      <c r="H14" s="195">
        <f t="shared" si="3"/>
        <v>0.29521402868521585</v>
      </c>
      <c r="I14" s="167">
        <f>70/100*K14</f>
        <v>54414.292240000002</v>
      </c>
      <c r="J14" s="167">
        <f>30/100*K14</f>
        <v>23320.410960000001</v>
      </c>
      <c r="K14" s="167">
        <f>'2) By Category'!E207</f>
        <v>77734.703200000004</v>
      </c>
      <c r="L14" s="196">
        <f>7/100*L13</f>
        <v>21299.538400000001</v>
      </c>
      <c r="M14" s="196">
        <f>7/100*M13</f>
        <v>2060.4990000000003</v>
      </c>
      <c r="N14" s="196">
        <f t="shared" si="6"/>
        <v>23360.037400000001</v>
      </c>
      <c r="O14" s="197">
        <f t="shared" si="7"/>
        <v>0.30050976511607752</v>
      </c>
      <c r="P14" s="167">
        <f>70/100*R14</f>
        <v>47077.974999999999</v>
      </c>
      <c r="Q14" s="167">
        <f>30/100*R14</f>
        <v>20176.274999999998</v>
      </c>
      <c r="R14" s="167">
        <f>'2) By Category'!F207</f>
        <v>67254.25</v>
      </c>
      <c r="S14" s="196">
        <f>7/100*S13</f>
        <v>12646.370800000001</v>
      </c>
      <c r="T14" s="196">
        <f>7/100*T13</f>
        <v>0</v>
      </c>
      <c r="U14" s="196">
        <f t="shared" si="10"/>
        <v>12646.370800000001</v>
      </c>
      <c r="V14" s="197">
        <f t="shared" si="11"/>
        <v>0.18803823996253025</v>
      </c>
      <c r="W14" s="167">
        <f t="shared" ref="W14:X14" si="23">W13*0.07</f>
        <v>183127.00224</v>
      </c>
      <c r="X14" s="167">
        <f t="shared" si="23"/>
        <v>78483.000960000019</v>
      </c>
      <c r="Y14" s="167">
        <f>Y13*0.07</f>
        <v>261610.00320000001</v>
      </c>
      <c r="Z14" s="167">
        <f t="shared" si="15"/>
        <v>65141.395199999999</v>
      </c>
      <c r="AA14" s="167">
        <f>F14+M14+T14</f>
        <v>5293.1830000000009</v>
      </c>
      <c r="AB14" s="167">
        <f>Z14+AA14</f>
        <v>70434.578200000004</v>
      </c>
      <c r="AC14" s="166">
        <f t="shared" si="18"/>
        <v>0.2692350343581969</v>
      </c>
    </row>
    <row r="15" spans="1:30">
      <c r="A15" s="165" t="s">
        <v>320</v>
      </c>
      <c r="B15" s="167">
        <f>B13+B14</f>
        <v>1247845.2350000001</v>
      </c>
      <c r="C15" s="167">
        <f>C13+C14</f>
        <v>534790.81499999994</v>
      </c>
      <c r="D15" s="167">
        <f>SUM(D13:D14)</f>
        <v>1782636.05</v>
      </c>
      <c r="E15" s="194">
        <f t="shared" ref="E15:G15" si="24">SUM(E13:E14)</f>
        <v>476845.28599999996</v>
      </c>
      <c r="F15" s="194">
        <f t="shared" si="24"/>
        <v>49413.883999999998</v>
      </c>
      <c r="G15" s="194">
        <f t="shared" si="24"/>
        <v>526259.17000000004</v>
      </c>
      <c r="H15" s="195">
        <f t="shared" si="3"/>
        <v>0.29521402868521585</v>
      </c>
      <c r="I15" s="167">
        <f>I13+I14</f>
        <v>831761.32423999987</v>
      </c>
      <c r="J15" s="167">
        <f>J13+J14</f>
        <v>356469.13896000001</v>
      </c>
      <c r="K15" s="167">
        <f>SUM(K13:K14)</f>
        <v>1188230.4632000001</v>
      </c>
      <c r="L15" s="196">
        <f>SUM(L13:L14)</f>
        <v>325578.65840000001</v>
      </c>
      <c r="M15" s="196">
        <f t="shared" ref="M15:N15" si="25">SUM(M13:M14)</f>
        <v>31496.199000000001</v>
      </c>
      <c r="N15" s="196">
        <f t="shared" si="25"/>
        <v>357074.85739999998</v>
      </c>
      <c r="O15" s="197">
        <f t="shared" si="7"/>
        <v>0.30050976511607747</v>
      </c>
      <c r="P15" s="167">
        <f>P14+P13</f>
        <v>719620.47499999998</v>
      </c>
      <c r="Q15" s="167">
        <f>Q14+Q13</f>
        <v>308408.77500000002</v>
      </c>
      <c r="R15" s="167">
        <f>SUM(R13:R14)</f>
        <v>1028029.25</v>
      </c>
      <c r="S15" s="196">
        <f>SUM(S13:S14)</f>
        <v>193308.81080000001</v>
      </c>
      <c r="T15" s="196">
        <f t="shared" ref="T15:U15" si="26">SUM(T13:T14)</f>
        <v>0</v>
      </c>
      <c r="U15" s="196">
        <f t="shared" si="26"/>
        <v>193308.81080000001</v>
      </c>
      <c r="V15" s="197">
        <f>(S15+T15)/P15</f>
        <v>0.26862605708932896</v>
      </c>
      <c r="W15" s="167">
        <f>W13+W14</f>
        <v>2799227.0342399995</v>
      </c>
      <c r="X15" s="167">
        <f t="shared" ref="X15:Z15" si="27">X13+X14</f>
        <v>1199668.7289600002</v>
      </c>
      <c r="Y15" s="167">
        <f t="shared" si="27"/>
        <v>3998895.7631999999</v>
      </c>
      <c r="Z15" s="167">
        <f t="shared" si="27"/>
        <v>995732.7551999999</v>
      </c>
      <c r="AA15" s="167">
        <f>AA13+AA14</f>
        <v>80910.082999999999</v>
      </c>
      <c r="AB15" s="167">
        <f>AB13+AB14</f>
        <v>1076642.8381999999</v>
      </c>
      <c r="AC15" s="166">
        <f>(Z15+AA15)/Y15</f>
        <v>0.26923503435819685</v>
      </c>
    </row>
    <row r="16" spans="1:30" ht="16.5" thickBot="1">
      <c r="D16" s="96"/>
      <c r="E16" s="189"/>
      <c r="F16" s="189"/>
      <c r="H16" s="189"/>
      <c r="O16" s="164"/>
      <c r="V16" s="164"/>
      <c r="AB16" t="s">
        <v>367</v>
      </c>
      <c r="AC16" s="198">
        <v>0.4168</v>
      </c>
      <c r="AD16" s="189">
        <f>AB15*AC16</f>
        <v>448744.73496175994</v>
      </c>
    </row>
    <row r="17" spans="2:28" s="169" customFormat="1">
      <c r="B17" s="168"/>
      <c r="H17" s="189"/>
      <c r="K17" s="168"/>
      <c r="Q17" s="168"/>
      <c r="V17" s="170"/>
    </row>
    <row r="18" spans="2:28">
      <c r="H18" s="164"/>
      <c r="V18" s="164"/>
      <c r="AA18" s="199"/>
      <c r="AB18" s="189"/>
    </row>
    <row r="19" spans="2:28">
      <c r="H19" s="164"/>
      <c r="V19" s="164"/>
    </row>
    <row r="20" spans="2:28">
      <c r="H20" s="164"/>
      <c r="V20" s="164"/>
    </row>
    <row r="21" spans="2:28">
      <c r="H21" s="164"/>
      <c r="V21" s="164"/>
    </row>
    <row r="22" spans="2:28">
      <c r="H22" s="164"/>
      <c r="O22" s="164"/>
      <c r="V22" s="164"/>
    </row>
    <row r="23" spans="2:28">
      <c r="H23" s="164"/>
      <c r="O23" s="164"/>
      <c r="V23" s="164"/>
    </row>
    <row r="24" spans="2:28">
      <c r="H24" s="164"/>
      <c r="O24" s="164"/>
      <c r="V24" s="164"/>
    </row>
    <row r="25" spans="2:28">
      <c r="H25" s="164"/>
      <c r="O25" s="164"/>
      <c r="V25" s="164"/>
    </row>
    <row r="26" spans="2:28">
      <c r="H26" s="164"/>
      <c r="O26" s="164"/>
      <c r="V26" s="164"/>
    </row>
    <row r="27" spans="2:28">
      <c r="H27" s="164"/>
      <c r="O27" s="164"/>
      <c r="V27" s="164"/>
    </row>
    <row r="28" spans="2:28">
      <c r="H28" s="164"/>
      <c r="O28" s="164"/>
      <c r="V28" s="164"/>
    </row>
    <row r="29" spans="2:28">
      <c r="H29" s="164"/>
      <c r="O29" s="164"/>
      <c r="V29" s="164"/>
    </row>
    <row r="30" spans="2:28">
      <c r="H30" s="164"/>
      <c r="O30" s="164"/>
      <c r="V30" s="164"/>
    </row>
  </sheetData>
  <mergeCells count="6">
    <mergeCell ref="AC4:AC5"/>
    <mergeCell ref="W4:W5"/>
    <mergeCell ref="X4:X5"/>
    <mergeCell ref="Y4:Y5"/>
    <mergeCell ref="Z4:Z5"/>
    <mergeCell ref="AA4:AA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100">
        <v>0</v>
      </c>
    </row>
    <row r="2" spans="1:1">
      <c r="A2" s="100">
        <v>0.2</v>
      </c>
    </row>
    <row r="3" spans="1:1">
      <c r="A3" s="100">
        <v>0.4</v>
      </c>
    </row>
    <row r="4" spans="1:1">
      <c r="A4" s="100">
        <v>0.6</v>
      </c>
    </row>
    <row r="5" spans="1:1">
      <c r="A5" s="100">
        <v>0.8</v>
      </c>
    </row>
    <row r="6" spans="1:1">
      <c r="A6" s="10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MPTF_00006_00873</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file>

<file path=customXml/itemProps2.xml><?xml version="1.0" encoding="utf-8"?>
<ds:datastoreItem xmlns:ds="http://schemas.openxmlformats.org/officeDocument/2006/customXml" ds:itemID="{F7052424-9A8A-4689-8BA5-E8B4D61E0C02}"/>
</file>

<file path=customXml/itemProps3.xml><?xml version="1.0" encoding="utf-8"?>
<ds:datastoreItem xmlns:ds="http://schemas.openxmlformats.org/officeDocument/2006/customXml" ds:itemID="{3710F683-3ED7-4623-ADFA-8921435CC5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Sudan 00130006_midyear financial_2023.xlsx</dc:title>
  <dc:subject/>
  <dc:creator>Jelena Zelenovic</dc:creator>
  <cp:keywords/>
  <dc:description/>
  <cp:lastModifiedBy>Viktoria Marie Von Knobloch</cp:lastModifiedBy>
  <cp:revision/>
  <dcterms:created xsi:type="dcterms:W3CDTF">2017-11-15T21:17:43Z</dcterms:created>
  <dcterms:modified xsi:type="dcterms:W3CDTF">2023-08-04T20:15:42Z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