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ICT_PROVIDER\Documents\00. Hanitriniony RASON\PBF 2023\00. SECTEC 2023\RAPPORT FINANCIER\"/>
    </mc:Choice>
  </mc:AlternateContent>
  <xr:revisionPtr revIDLastSave="0" documentId="13_ncr:1_{B53999AA-98DC-494A-A690-AAFAFE4068E1}" xr6:coauthVersionLast="47" xr6:coauthVersionMax="47" xr10:uidLastSave="{00000000-0000-0000-0000-000000000000}"/>
  <bookViews>
    <workbookView xWindow="-120" yWindow="-120" windowWidth="20730" windowHeight="11040" activeTab="1" xr2:uid="{00000000-000D-0000-FFFF-FFFF00000000}"/>
  </bookViews>
  <sheets>
    <sheet name="RF par produits" sheetId="3" r:id="rId1"/>
    <sheet name="2)UNDG Budget categ par produit" sheetId="4" r:id="rId2"/>
    <sheet name="3) RF - Par catégories budgétai"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I50" i="3" l="1"/>
  <c r="L60" i="3"/>
  <c r="L14" i="3"/>
  <c r="L15" i="3"/>
  <c r="L16" i="3"/>
  <c r="L17" i="3"/>
  <c r="L18" i="3"/>
  <c r="L19" i="3"/>
  <c r="L13" i="3"/>
  <c r="U217" i="4" l="1"/>
  <c r="C15" i="2"/>
  <c r="E15" i="2"/>
  <c r="R211" i="4"/>
  <c r="S211" i="4"/>
  <c r="T211" i="4"/>
  <c r="J21" i="3" l="1"/>
  <c r="L20" i="3"/>
  <c r="R209" i="4" l="1"/>
  <c r="F55" i="3"/>
  <c r="L55" i="3"/>
  <c r="F45" i="3"/>
  <c r="F44" i="3"/>
  <c r="F43" i="3"/>
  <c r="F14" i="2"/>
  <c r="F15" i="2" s="1"/>
  <c r="F39" i="3" l="1"/>
  <c r="L39" i="3"/>
  <c r="S209" i="4" l="1"/>
  <c r="E7" i="2" s="1"/>
  <c r="S210" i="4"/>
  <c r="E8" i="2" s="1"/>
  <c r="E9" i="2"/>
  <c r="S212" i="4"/>
  <c r="E10" i="2" s="1"/>
  <c r="S213" i="4"/>
  <c r="E11" i="2" s="1"/>
  <c r="S214" i="4"/>
  <c r="E12" i="2" s="1"/>
  <c r="S215" i="4"/>
  <c r="E13" i="2" s="1"/>
  <c r="S216" i="4" l="1"/>
  <c r="E14" i="2"/>
  <c r="E16" i="2" l="1"/>
  <c r="D14" i="2"/>
  <c r="D15" i="2" s="1"/>
  <c r="H15" i="2" s="1"/>
  <c r="S25" i="4"/>
  <c r="S17" i="4" s="1"/>
  <c r="R25" i="4"/>
  <c r="R215" i="4"/>
  <c r="C13" i="2" l="1"/>
  <c r="D16" i="2"/>
  <c r="T209" i="4"/>
  <c r="G7" i="2" s="1"/>
  <c r="U198" i="4" l="1"/>
  <c r="U199" i="4"/>
  <c r="U200" i="4"/>
  <c r="U201" i="4"/>
  <c r="U202" i="4"/>
  <c r="U203" i="4"/>
  <c r="U197" i="4"/>
  <c r="U131" i="4"/>
  <c r="U132" i="4"/>
  <c r="U133" i="4"/>
  <c r="U134" i="4"/>
  <c r="U135" i="4"/>
  <c r="U136" i="4"/>
  <c r="U130" i="4"/>
  <c r="U120" i="4"/>
  <c r="U121" i="4"/>
  <c r="U122" i="4"/>
  <c r="U123" i="4"/>
  <c r="U124" i="4"/>
  <c r="U125" i="4"/>
  <c r="U119" i="4"/>
  <c r="U109" i="4"/>
  <c r="U110" i="4"/>
  <c r="U111" i="4"/>
  <c r="U112" i="4"/>
  <c r="U113" i="4"/>
  <c r="U114" i="4"/>
  <c r="U108" i="4"/>
  <c r="U75" i="4"/>
  <c r="U76" i="4"/>
  <c r="U77" i="4"/>
  <c r="U78" i="4"/>
  <c r="U79" i="4"/>
  <c r="U80" i="4"/>
  <c r="U64" i="4"/>
  <c r="U65" i="4"/>
  <c r="U66" i="4"/>
  <c r="U67" i="4"/>
  <c r="U68" i="4"/>
  <c r="U69" i="4"/>
  <c r="U63" i="4"/>
  <c r="U41" i="4"/>
  <c r="U42" i="4"/>
  <c r="U43" i="4"/>
  <c r="U44" i="4"/>
  <c r="U45" i="4"/>
  <c r="U46" i="4"/>
  <c r="U40" i="4"/>
  <c r="U30" i="4"/>
  <c r="U31" i="4"/>
  <c r="U32" i="4"/>
  <c r="U33" i="4"/>
  <c r="U34" i="4"/>
  <c r="U35" i="4"/>
  <c r="U29" i="4"/>
  <c r="U19" i="4"/>
  <c r="U20" i="4"/>
  <c r="U21" i="4"/>
  <c r="U22" i="4"/>
  <c r="U23" i="4"/>
  <c r="U214" i="4" s="1"/>
  <c r="U24" i="4"/>
  <c r="U18" i="4"/>
  <c r="T210" i="4"/>
  <c r="G8" i="2" s="1"/>
  <c r="U74" i="4"/>
  <c r="U215" i="4" l="1"/>
  <c r="U211" i="4"/>
  <c r="W211" i="4" s="1"/>
  <c r="W215" i="4"/>
  <c r="U212" i="4"/>
  <c r="U210" i="4"/>
  <c r="W214" i="4"/>
  <c r="U126" i="4"/>
  <c r="U118" i="4" s="1"/>
  <c r="U47" i="4"/>
  <c r="U39" i="4" s="1"/>
  <c r="U209" i="4"/>
  <c r="U25" i="4"/>
  <c r="U17" i="4" s="1"/>
  <c r="U81" i="4"/>
  <c r="U73" i="4" s="1"/>
  <c r="U213" i="4"/>
  <c r="U36" i="4"/>
  <c r="U28" i="4" s="1"/>
  <c r="U204" i="4"/>
  <c r="U196" i="4" s="1"/>
  <c r="U137" i="4"/>
  <c r="U129" i="4" s="1"/>
  <c r="U115" i="4"/>
  <c r="U107" i="4" s="1"/>
  <c r="U70" i="4"/>
  <c r="U62" i="4" s="1"/>
  <c r="P119" i="4"/>
  <c r="P124" i="4"/>
  <c r="T204" i="4"/>
  <c r="T196" i="4" s="1"/>
  <c r="S204" i="4"/>
  <c r="S196" i="4" s="1"/>
  <c r="R204" i="4"/>
  <c r="R196" i="4" s="1"/>
  <c r="T137" i="4"/>
  <c r="S137" i="4"/>
  <c r="S129" i="4" s="1"/>
  <c r="R137" i="4"/>
  <c r="R129" i="4" s="1"/>
  <c r="T129" i="4"/>
  <c r="T126" i="4"/>
  <c r="S126" i="4"/>
  <c r="S118" i="4" s="1"/>
  <c r="R126" i="4"/>
  <c r="R118" i="4" s="1"/>
  <c r="T118" i="4"/>
  <c r="T115" i="4"/>
  <c r="T107" i="4" s="1"/>
  <c r="S115" i="4"/>
  <c r="S107" i="4" s="1"/>
  <c r="R115" i="4"/>
  <c r="R107" i="4" s="1"/>
  <c r="T70" i="4"/>
  <c r="T62" i="4" s="1"/>
  <c r="S70" i="4"/>
  <c r="S62" i="4" s="1"/>
  <c r="R70" i="4"/>
  <c r="R62" i="4" s="1"/>
  <c r="T47" i="4"/>
  <c r="T39" i="4" s="1"/>
  <c r="S47" i="4"/>
  <c r="S39" i="4" s="1"/>
  <c r="R47" i="4"/>
  <c r="R39" i="4" s="1"/>
  <c r="T36" i="4"/>
  <c r="T28" i="4" s="1"/>
  <c r="S36" i="4"/>
  <c r="S28" i="4" s="1"/>
  <c r="R36" i="4"/>
  <c r="R28" i="4" s="1"/>
  <c r="T25" i="4"/>
  <c r="T17" i="4" s="1"/>
  <c r="R17" i="4"/>
  <c r="T81" i="4"/>
  <c r="T73" i="4" s="1"/>
  <c r="S81" i="4"/>
  <c r="S73" i="4" s="1"/>
  <c r="R81" i="4"/>
  <c r="G9" i="2"/>
  <c r="T212" i="4"/>
  <c r="G10" i="2" s="1"/>
  <c r="T213" i="4"/>
  <c r="G11" i="2" s="1"/>
  <c r="T214" i="4"/>
  <c r="G12" i="2" s="1"/>
  <c r="T215" i="4"/>
  <c r="G13" i="2" s="1"/>
  <c r="D209" i="4"/>
  <c r="J209" i="4" s="1"/>
  <c r="X209" i="4" s="1"/>
  <c r="F209" i="4"/>
  <c r="D14" i="4"/>
  <c r="E14" i="4"/>
  <c r="F14" i="4"/>
  <c r="D17" i="4"/>
  <c r="E17" i="4"/>
  <c r="F17" i="4"/>
  <c r="P17" i="4"/>
  <c r="G18" i="4"/>
  <c r="M18" i="4"/>
  <c r="Q18" i="4" s="1"/>
  <c r="E19" i="4"/>
  <c r="E210" i="4" s="1"/>
  <c r="L210" i="4" s="1"/>
  <c r="E20" i="4"/>
  <c r="G20" i="4" s="1"/>
  <c r="E21" i="4"/>
  <c r="G21" i="4" s="1"/>
  <c r="G22" i="4"/>
  <c r="M22" i="4"/>
  <c r="Q22" i="4" s="1"/>
  <c r="G23" i="4"/>
  <c r="M23" i="4"/>
  <c r="Q23" i="4" s="1"/>
  <c r="G24" i="4"/>
  <c r="M24" i="4"/>
  <c r="Q24" i="4" s="1"/>
  <c r="D25" i="4"/>
  <c r="F25" i="4"/>
  <c r="J25" i="4"/>
  <c r="J17" i="4" s="1"/>
  <c r="K25" i="4"/>
  <c r="K17" i="4" s="1"/>
  <c r="L25" i="4"/>
  <c r="L17" i="4" s="1"/>
  <c r="P25" i="4"/>
  <c r="D28" i="4"/>
  <c r="E28" i="4"/>
  <c r="F28" i="4"/>
  <c r="P28" i="4"/>
  <c r="G29" i="4"/>
  <c r="M29" i="4"/>
  <c r="Q29" i="4"/>
  <c r="G30" i="4"/>
  <c r="M30" i="4"/>
  <c r="Q30" i="4" s="1"/>
  <c r="G31" i="4"/>
  <c r="M31" i="4"/>
  <c r="Q31" i="4" s="1"/>
  <c r="G32" i="4"/>
  <c r="M32" i="4"/>
  <c r="Q32" i="4" s="1"/>
  <c r="G33" i="4"/>
  <c r="M33" i="4"/>
  <c r="Q33" i="4" s="1"/>
  <c r="G34" i="4"/>
  <c r="M34" i="4"/>
  <c r="Q34" i="4" s="1"/>
  <c r="G35" i="4"/>
  <c r="M35" i="4"/>
  <c r="Q35" i="4" s="1"/>
  <c r="D36" i="4"/>
  <c r="E36" i="4"/>
  <c r="F36" i="4"/>
  <c r="J36" i="4"/>
  <c r="K36" i="4"/>
  <c r="K28" i="4" s="1"/>
  <c r="L36" i="4"/>
  <c r="L28" i="4" s="1"/>
  <c r="P36" i="4"/>
  <c r="D39" i="4"/>
  <c r="E39" i="4"/>
  <c r="F39" i="4"/>
  <c r="M39" i="4"/>
  <c r="G40" i="4"/>
  <c r="P40" i="4"/>
  <c r="Q40" i="4" s="1"/>
  <c r="G41" i="4"/>
  <c r="P41" i="4"/>
  <c r="Q41" i="4" s="1"/>
  <c r="G42" i="4"/>
  <c r="P42" i="4"/>
  <c r="Q42" i="4" s="1"/>
  <c r="G43" i="4"/>
  <c r="P43" i="4"/>
  <c r="Q43" i="4" s="1"/>
  <c r="G44" i="4"/>
  <c r="P44" i="4"/>
  <c r="Q44" i="4" s="1"/>
  <c r="G45" i="4"/>
  <c r="P45" i="4"/>
  <c r="Q45" i="4" s="1"/>
  <c r="G46" i="4"/>
  <c r="P46" i="4"/>
  <c r="Q46" i="4" s="1"/>
  <c r="D47" i="4"/>
  <c r="E47" i="4"/>
  <c r="F47" i="4"/>
  <c r="J47" i="4"/>
  <c r="M47" i="4"/>
  <c r="N47" i="4"/>
  <c r="N39" i="4" s="1"/>
  <c r="O47" i="4"/>
  <c r="O39" i="4" s="1"/>
  <c r="E50" i="4"/>
  <c r="F50" i="4"/>
  <c r="G51" i="4"/>
  <c r="G52" i="4"/>
  <c r="G53" i="4"/>
  <c r="G54" i="4"/>
  <c r="G55" i="4"/>
  <c r="G56" i="4"/>
  <c r="G57" i="4"/>
  <c r="D58" i="4"/>
  <c r="E58" i="4"/>
  <c r="F58" i="4"/>
  <c r="D62" i="4"/>
  <c r="E62" i="4"/>
  <c r="F62" i="4"/>
  <c r="M62" i="4"/>
  <c r="P62" i="4"/>
  <c r="G63" i="4"/>
  <c r="J63" i="4"/>
  <c r="Q63" i="4" s="1"/>
  <c r="G64" i="4"/>
  <c r="J64" i="4"/>
  <c r="Q64" i="4" s="1"/>
  <c r="G65" i="4"/>
  <c r="J65" i="4"/>
  <c r="Q65" i="4" s="1"/>
  <c r="G66" i="4"/>
  <c r="J66" i="4"/>
  <c r="Q66" i="4"/>
  <c r="G67" i="4"/>
  <c r="J67" i="4"/>
  <c r="Q67" i="4" s="1"/>
  <c r="G68" i="4"/>
  <c r="J68" i="4"/>
  <c r="Q68" i="4" s="1"/>
  <c r="G69" i="4"/>
  <c r="J69" i="4"/>
  <c r="Q69" i="4" s="1"/>
  <c r="D70" i="4"/>
  <c r="E70" i="4"/>
  <c r="F70" i="4"/>
  <c r="H70" i="4"/>
  <c r="H62" i="4" s="1"/>
  <c r="I70" i="4"/>
  <c r="I62" i="4" s="1"/>
  <c r="M70" i="4"/>
  <c r="P70" i="4"/>
  <c r="E73" i="4"/>
  <c r="F73" i="4"/>
  <c r="M73" i="4"/>
  <c r="G74" i="4"/>
  <c r="J74" i="4"/>
  <c r="Q74" i="4" s="1"/>
  <c r="P74" i="4"/>
  <c r="G75" i="4"/>
  <c r="J75" i="4"/>
  <c r="P75" i="4"/>
  <c r="P81" i="4" s="1"/>
  <c r="Q75" i="4"/>
  <c r="G76" i="4"/>
  <c r="J76" i="4"/>
  <c r="Q76" i="4" s="1"/>
  <c r="P76" i="4"/>
  <c r="G77" i="4"/>
  <c r="J77" i="4"/>
  <c r="P77" i="4"/>
  <c r="Q77" i="4"/>
  <c r="G78" i="4"/>
  <c r="J78" i="4"/>
  <c r="Q78" i="4" s="1"/>
  <c r="P78" i="4"/>
  <c r="G79" i="4"/>
  <c r="J79" i="4"/>
  <c r="P79" i="4"/>
  <c r="Q79" i="4"/>
  <c r="G80" i="4"/>
  <c r="J80" i="4"/>
  <c r="Q80" i="4" s="1"/>
  <c r="P80" i="4"/>
  <c r="D81" i="4"/>
  <c r="D73" i="4" s="1"/>
  <c r="E81" i="4"/>
  <c r="F81" i="4"/>
  <c r="G81" i="4"/>
  <c r="H81" i="4"/>
  <c r="I81" i="4"/>
  <c r="M81" i="4"/>
  <c r="N81" i="4"/>
  <c r="N73" i="4" s="1"/>
  <c r="O81" i="4"/>
  <c r="O73" i="4" s="1"/>
  <c r="D84" i="4"/>
  <c r="E84" i="4"/>
  <c r="F84" i="4"/>
  <c r="G85" i="4"/>
  <c r="G86" i="4"/>
  <c r="G87" i="4"/>
  <c r="G88" i="4"/>
  <c r="G89" i="4"/>
  <c r="G90" i="4"/>
  <c r="G91" i="4"/>
  <c r="D92" i="4"/>
  <c r="E92" i="4"/>
  <c r="F92" i="4"/>
  <c r="D95" i="4"/>
  <c r="E95" i="4"/>
  <c r="F95" i="4"/>
  <c r="G96" i="4"/>
  <c r="G97" i="4"/>
  <c r="G98" i="4"/>
  <c r="G99" i="4"/>
  <c r="G100" i="4"/>
  <c r="G101" i="4"/>
  <c r="G102" i="4"/>
  <c r="D103" i="4"/>
  <c r="E103" i="4"/>
  <c r="F103" i="4"/>
  <c r="D107" i="4"/>
  <c r="E107" i="4"/>
  <c r="F107" i="4"/>
  <c r="M107" i="4"/>
  <c r="P107" i="4"/>
  <c r="G108" i="4"/>
  <c r="J108" i="4"/>
  <c r="Q108" i="4"/>
  <c r="G109" i="4"/>
  <c r="Q109" i="4"/>
  <c r="G110" i="4"/>
  <c r="J110" i="4"/>
  <c r="Q110" i="4"/>
  <c r="G111" i="4"/>
  <c r="J111" i="4"/>
  <c r="Q111" i="4" s="1"/>
  <c r="G112" i="4"/>
  <c r="J112" i="4"/>
  <c r="Q112" i="4" s="1"/>
  <c r="G113" i="4"/>
  <c r="J113" i="4"/>
  <c r="Q113" i="4" s="1"/>
  <c r="G114" i="4"/>
  <c r="J114" i="4"/>
  <c r="Q114" i="4" s="1"/>
  <c r="D115" i="4"/>
  <c r="E115" i="4"/>
  <c r="F115" i="4"/>
  <c r="H115" i="4"/>
  <c r="H107" i="4" s="1"/>
  <c r="I115" i="4"/>
  <c r="I107" i="4" s="1"/>
  <c r="M115" i="4"/>
  <c r="P115" i="4"/>
  <c r="E118" i="4"/>
  <c r="F118" i="4"/>
  <c r="I118" i="4"/>
  <c r="M118" i="4"/>
  <c r="P118" i="4"/>
  <c r="G119" i="4"/>
  <c r="J119" i="4"/>
  <c r="Q119" i="4" s="1"/>
  <c r="G120" i="4"/>
  <c r="Q120" i="4"/>
  <c r="G121" i="4"/>
  <c r="J121" i="4"/>
  <c r="Q121" i="4" s="1"/>
  <c r="G122" i="4"/>
  <c r="J122" i="4"/>
  <c r="Q122" i="4" s="1"/>
  <c r="G123" i="4"/>
  <c r="J123" i="4"/>
  <c r="G124" i="4"/>
  <c r="J124" i="4"/>
  <c r="Q124" i="4"/>
  <c r="G125" i="4"/>
  <c r="J125" i="4"/>
  <c r="Q125" i="4" s="1"/>
  <c r="P125" i="4"/>
  <c r="D126" i="4"/>
  <c r="D118" i="4" s="1"/>
  <c r="E126" i="4"/>
  <c r="F126" i="4"/>
  <c r="G126" i="4"/>
  <c r="H126" i="4"/>
  <c r="H118" i="4" s="1"/>
  <c r="I126" i="4"/>
  <c r="M126" i="4"/>
  <c r="E129" i="4"/>
  <c r="F129" i="4"/>
  <c r="M129" i="4"/>
  <c r="P129" i="4"/>
  <c r="G130" i="4"/>
  <c r="J130" i="4"/>
  <c r="Q130" i="4" s="1"/>
  <c r="G131" i="4"/>
  <c r="J131" i="4"/>
  <c r="Q131" i="4" s="1"/>
  <c r="G132" i="4"/>
  <c r="I132" i="4" s="1"/>
  <c r="G133" i="4"/>
  <c r="J133" i="4"/>
  <c r="Q133" i="4" s="1"/>
  <c r="G134" i="4"/>
  <c r="J134" i="4"/>
  <c r="Q134" i="4"/>
  <c r="G135" i="4"/>
  <c r="J135" i="4"/>
  <c r="Q135" i="4" s="1"/>
  <c r="G136" i="4"/>
  <c r="J136" i="4"/>
  <c r="Q136" i="4" s="1"/>
  <c r="D137" i="4"/>
  <c r="D129" i="4" s="1"/>
  <c r="E137" i="4"/>
  <c r="F137" i="4"/>
  <c r="H137" i="4"/>
  <c r="H129" i="4" s="1"/>
  <c r="M137" i="4"/>
  <c r="P137" i="4"/>
  <c r="D140" i="4"/>
  <c r="E140" i="4"/>
  <c r="F140" i="4"/>
  <c r="G141" i="4"/>
  <c r="G142" i="4"/>
  <c r="G143" i="4"/>
  <c r="G144" i="4"/>
  <c r="G145" i="4"/>
  <c r="G146" i="4"/>
  <c r="G147" i="4"/>
  <c r="D148" i="4"/>
  <c r="E148" i="4"/>
  <c r="F148" i="4"/>
  <c r="D152" i="4"/>
  <c r="E152" i="4"/>
  <c r="F152" i="4"/>
  <c r="G153" i="4"/>
  <c r="G154" i="4"/>
  <c r="G155" i="4"/>
  <c r="G156" i="4"/>
  <c r="G157" i="4"/>
  <c r="G158" i="4"/>
  <c r="G159" i="4"/>
  <c r="D160" i="4"/>
  <c r="E160" i="4"/>
  <c r="F160" i="4"/>
  <c r="D163" i="4"/>
  <c r="E163" i="4"/>
  <c r="F163" i="4"/>
  <c r="G164" i="4"/>
  <c r="G165" i="4"/>
  <c r="G166" i="4"/>
  <c r="G167" i="4"/>
  <c r="G168" i="4"/>
  <c r="G169" i="4"/>
  <c r="G170" i="4"/>
  <c r="D171" i="4"/>
  <c r="E171" i="4"/>
  <c r="F171" i="4"/>
  <c r="D174" i="4"/>
  <c r="E174" i="4"/>
  <c r="F174" i="4"/>
  <c r="G175" i="4"/>
  <c r="G176" i="4"/>
  <c r="G177" i="4"/>
  <c r="G178" i="4"/>
  <c r="G179" i="4"/>
  <c r="G180" i="4"/>
  <c r="G181" i="4"/>
  <c r="D182" i="4"/>
  <c r="E182" i="4"/>
  <c r="F182" i="4"/>
  <c r="D185" i="4"/>
  <c r="E185" i="4"/>
  <c r="F185" i="4"/>
  <c r="G186" i="4"/>
  <c r="G187" i="4"/>
  <c r="G188" i="4"/>
  <c r="G189" i="4"/>
  <c r="G190" i="4"/>
  <c r="G191" i="4"/>
  <c r="G192" i="4"/>
  <c r="D193" i="4"/>
  <c r="E193" i="4"/>
  <c r="F193" i="4"/>
  <c r="D196" i="4"/>
  <c r="E196" i="4"/>
  <c r="F196" i="4"/>
  <c r="G197" i="4"/>
  <c r="J197" i="4"/>
  <c r="M197" i="4"/>
  <c r="P197" i="4"/>
  <c r="G198" i="4"/>
  <c r="J198" i="4"/>
  <c r="M198" i="4"/>
  <c r="P198" i="4"/>
  <c r="G199" i="4"/>
  <c r="J199" i="4"/>
  <c r="M199" i="4"/>
  <c r="P199" i="4"/>
  <c r="G200" i="4"/>
  <c r="J200" i="4"/>
  <c r="M200" i="4"/>
  <c r="P200" i="4"/>
  <c r="G201" i="4"/>
  <c r="J201" i="4"/>
  <c r="M201" i="4"/>
  <c r="P201" i="4"/>
  <c r="G202" i="4"/>
  <c r="J202" i="4"/>
  <c r="M202" i="4"/>
  <c r="P202" i="4"/>
  <c r="G203" i="4"/>
  <c r="J203" i="4"/>
  <c r="M203" i="4"/>
  <c r="P203" i="4"/>
  <c r="D204" i="4"/>
  <c r="E204" i="4"/>
  <c r="F204" i="4"/>
  <c r="H204" i="4"/>
  <c r="H196" i="4" s="1"/>
  <c r="I204" i="4"/>
  <c r="I196" i="4" s="1"/>
  <c r="K204" i="4"/>
  <c r="K196" i="4" s="1"/>
  <c r="L204" i="4"/>
  <c r="L196" i="4" s="1"/>
  <c r="N204" i="4"/>
  <c r="N196" i="4" s="1"/>
  <c r="O204" i="4"/>
  <c r="O196" i="4" s="1"/>
  <c r="D208" i="4"/>
  <c r="E208" i="4"/>
  <c r="F208" i="4"/>
  <c r="E209" i="4"/>
  <c r="M209" i="4"/>
  <c r="P209" i="4"/>
  <c r="D210" i="4"/>
  <c r="J210" i="4" s="1"/>
  <c r="X210" i="4" s="1"/>
  <c r="F210" i="4"/>
  <c r="P210" i="4" s="1"/>
  <c r="D211" i="4"/>
  <c r="J211" i="4" s="1"/>
  <c r="X211" i="4" s="1"/>
  <c r="F211" i="4"/>
  <c r="D212" i="4"/>
  <c r="J212" i="4" s="1"/>
  <c r="X212" i="4" s="1"/>
  <c r="E212" i="4"/>
  <c r="F212" i="4"/>
  <c r="M212" i="4"/>
  <c r="D213" i="4"/>
  <c r="J213" i="4" s="1"/>
  <c r="X213" i="4" s="1"/>
  <c r="E213" i="4"/>
  <c r="M213" i="4" s="1"/>
  <c r="F213" i="4"/>
  <c r="P213" i="4" s="1"/>
  <c r="D214" i="4"/>
  <c r="E214" i="4"/>
  <c r="F214" i="4"/>
  <c r="P214" i="4" s="1"/>
  <c r="M214" i="4"/>
  <c r="D215" i="4"/>
  <c r="J215" i="4" s="1"/>
  <c r="X215" i="4" s="1"/>
  <c r="E215" i="4"/>
  <c r="M215" i="4" s="1"/>
  <c r="F215" i="4"/>
  <c r="P215" i="4" s="1"/>
  <c r="H216" i="4"/>
  <c r="I216" i="4"/>
  <c r="K216" i="4"/>
  <c r="N216" i="4"/>
  <c r="O216" i="4"/>
  <c r="F23" i="3"/>
  <c r="F24" i="3"/>
  <c r="F25" i="3"/>
  <c r="M210" i="4" l="1"/>
  <c r="Q210" i="4" s="1"/>
  <c r="L216" i="4"/>
  <c r="Q202" i="4"/>
  <c r="G182" i="4"/>
  <c r="G148" i="4"/>
  <c r="Q200" i="4"/>
  <c r="E211" i="4"/>
  <c r="E216" i="4" s="1"/>
  <c r="E217" i="4" s="1"/>
  <c r="G137" i="4"/>
  <c r="G204" i="4"/>
  <c r="G160" i="4"/>
  <c r="M21" i="4"/>
  <c r="Q21" i="4" s="1"/>
  <c r="G115" i="4"/>
  <c r="E25" i="4"/>
  <c r="D216" i="4"/>
  <c r="D217" i="4" s="1"/>
  <c r="J217" i="4" s="1"/>
  <c r="J81" i="4"/>
  <c r="J73" i="4" s="1"/>
  <c r="Q73" i="4" s="1"/>
  <c r="G171" i="4"/>
  <c r="G58" i="4"/>
  <c r="P126" i="4"/>
  <c r="Y211" i="4"/>
  <c r="Y215" i="4"/>
  <c r="W212" i="4"/>
  <c r="Y212" i="4"/>
  <c r="W213" i="4"/>
  <c r="Y213" i="4"/>
  <c r="Y209" i="4"/>
  <c r="W209" i="4"/>
  <c r="U216" i="4"/>
  <c r="W210" i="4"/>
  <c r="Y210" i="4"/>
  <c r="G14" i="2"/>
  <c r="J132" i="4"/>
  <c r="J137" i="4" s="1"/>
  <c r="J129" i="4" s="1"/>
  <c r="Q129" i="4" s="1"/>
  <c r="I137" i="4"/>
  <c r="I129" i="4" s="1"/>
  <c r="J70" i="4"/>
  <c r="J62" i="4" s="1"/>
  <c r="Q62" i="4" s="1"/>
  <c r="M19" i="4"/>
  <c r="Q19" i="4" s="1"/>
  <c r="G215" i="4"/>
  <c r="G210" i="4"/>
  <c r="Q201" i="4"/>
  <c r="G92" i="4"/>
  <c r="G36" i="4"/>
  <c r="M20" i="4"/>
  <c r="Q20" i="4" s="1"/>
  <c r="Q25" i="4" s="1"/>
  <c r="Q17" i="4" s="1"/>
  <c r="G19" i="4"/>
  <c r="J204" i="4"/>
  <c r="J196" i="4" s="1"/>
  <c r="Q197" i="4"/>
  <c r="G25" i="4"/>
  <c r="Q213" i="4"/>
  <c r="G214" i="4"/>
  <c r="G212" i="4"/>
  <c r="J214" i="4"/>
  <c r="G213" i="4"/>
  <c r="P204" i="4"/>
  <c r="Q203" i="4"/>
  <c r="M204" i="4"/>
  <c r="M196" i="4" s="1"/>
  <c r="G193" i="4"/>
  <c r="G103" i="4"/>
  <c r="G70" i="4"/>
  <c r="G47" i="4"/>
  <c r="T216" i="4"/>
  <c r="G196" i="4"/>
  <c r="G107" i="4"/>
  <c r="G39" i="4"/>
  <c r="G140" i="4"/>
  <c r="G185" i="4"/>
  <c r="G163" i="4"/>
  <c r="G84" i="4"/>
  <c r="Q123" i="4"/>
  <c r="Q126" i="4" s="1"/>
  <c r="Q209" i="4"/>
  <c r="D218" i="4"/>
  <c r="G209" i="4"/>
  <c r="G73" i="4"/>
  <c r="G62" i="4"/>
  <c r="G28" i="4"/>
  <c r="G174" i="4"/>
  <c r="G152" i="4"/>
  <c r="G118" i="4"/>
  <c r="G95" i="4"/>
  <c r="G17" i="4"/>
  <c r="G129" i="4"/>
  <c r="Q115" i="4"/>
  <c r="Q215" i="4"/>
  <c r="Q132" i="4"/>
  <c r="Q137" i="4" s="1"/>
  <c r="Q199" i="4"/>
  <c r="J126" i="4"/>
  <c r="J118" i="4" s="1"/>
  <c r="Q118" i="4" s="1"/>
  <c r="J115" i="4"/>
  <c r="J107" i="4" s="1"/>
  <c r="Q107" i="4" s="1"/>
  <c r="F216" i="4"/>
  <c r="P212" i="4"/>
  <c r="Q212" i="4" s="1"/>
  <c r="P211" i="4"/>
  <c r="Q198" i="4"/>
  <c r="P47" i="4"/>
  <c r="M36" i="4"/>
  <c r="Q214" i="4" l="1"/>
  <c r="X214" i="4"/>
  <c r="Y214" i="4"/>
  <c r="M25" i="4"/>
  <c r="M17" i="4" s="1"/>
  <c r="Q70" i="4"/>
  <c r="M211" i="4"/>
  <c r="M216" i="4" s="1"/>
  <c r="G211" i="4"/>
  <c r="Y216" i="4"/>
  <c r="Q81" i="4"/>
  <c r="E218" i="4"/>
  <c r="W216" i="4"/>
  <c r="W77" i="4" s="1"/>
  <c r="Q204" i="4"/>
  <c r="Q196" i="4" s="1"/>
  <c r="J216" i="4"/>
  <c r="U218" i="4"/>
  <c r="S218" i="4"/>
  <c r="P39" i="4"/>
  <c r="Q39" i="4" s="1"/>
  <c r="Q47" i="4"/>
  <c r="F217" i="4"/>
  <c r="F218" i="4" s="1"/>
  <c r="P216" i="4"/>
  <c r="G216" i="4"/>
  <c r="M28" i="4"/>
  <c r="Q28" i="4" s="1"/>
  <c r="Q36" i="4"/>
  <c r="M217" i="4"/>
  <c r="M218" i="4"/>
  <c r="M46" i="3"/>
  <c r="M25" i="3"/>
  <c r="M24" i="3"/>
  <c r="M23" i="3"/>
  <c r="Q211" i="4" l="1"/>
  <c r="Q216" i="4" s="1"/>
  <c r="J218" i="4"/>
  <c r="X216" i="4"/>
  <c r="T218" i="4"/>
  <c r="G217" i="4"/>
  <c r="G218" i="4" s="1"/>
  <c r="P217" i="4"/>
  <c r="Q217" i="4" s="1"/>
  <c r="P218" i="4"/>
  <c r="Q218" i="4" s="1"/>
  <c r="H7" i="2"/>
  <c r="L61" i="3" l="1"/>
  <c r="C40" i="3" l="1"/>
  <c r="H11" i="2" l="1"/>
  <c r="M11" i="3"/>
  <c r="L8" i="3"/>
  <c r="M63" i="3"/>
  <c r="M56" i="3"/>
  <c r="M50" i="3"/>
  <c r="M40" i="3"/>
  <c r="M34" i="3"/>
  <c r="M26" i="3"/>
  <c r="M21" i="3"/>
  <c r="L54" i="3"/>
  <c r="L53" i="3"/>
  <c r="L49" i="3"/>
  <c r="L45" i="3"/>
  <c r="L44" i="3"/>
  <c r="L43" i="3"/>
  <c r="L38" i="3"/>
  <c r="L37" i="3"/>
  <c r="L36" i="3"/>
  <c r="L33" i="3"/>
  <c r="L32" i="3"/>
  <c r="L31" i="3"/>
  <c r="L25" i="3"/>
  <c r="L24" i="3"/>
  <c r="L23" i="3"/>
  <c r="L9" i="3"/>
  <c r="L10" i="3"/>
  <c r="L59" i="3"/>
  <c r="L62" i="3"/>
  <c r="F59" i="3"/>
  <c r="K63" i="3"/>
  <c r="J63" i="3"/>
  <c r="I63" i="3"/>
  <c r="E63" i="3"/>
  <c r="K56" i="3"/>
  <c r="J56" i="3"/>
  <c r="I56" i="3"/>
  <c r="K50" i="3"/>
  <c r="J50" i="3"/>
  <c r="K46" i="3"/>
  <c r="J46" i="3"/>
  <c r="I46" i="3"/>
  <c r="K40" i="3"/>
  <c r="J40" i="3"/>
  <c r="I40" i="3"/>
  <c r="K34" i="3"/>
  <c r="J34" i="3"/>
  <c r="I34" i="3"/>
  <c r="K26" i="3"/>
  <c r="J26" i="3"/>
  <c r="I26" i="3"/>
  <c r="K21" i="3"/>
  <c r="I21" i="3"/>
  <c r="K11" i="3"/>
  <c r="J11" i="3"/>
  <c r="J70" i="3" s="1"/>
  <c r="I11" i="3"/>
  <c r="F38" i="3"/>
  <c r="C26" i="3"/>
  <c r="D26" i="3"/>
  <c r="E26" i="3"/>
  <c r="C79" i="3"/>
  <c r="E69" i="3"/>
  <c r="D69" i="3"/>
  <c r="C69" i="3"/>
  <c r="D63" i="3"/>
  <c r="C63" i="3"/>
  <c r="F62" i="3"/>
  <c r="F61" i="3"/>
  <c r="F60" i="3"/>
  <c r="E56" i="3"/>
  <c r="D56" i="3"/>
  <c r="C56" i="3"/>
  <c r="F54" i="3"/>
  <c r="F53" i="3"/>
  <c r="E50" i="3"/>
  <c r="D50" i="3"/>
  <c r="C50" i="3"/>
  <c r="F49" i="3"/>
  <c r="G50" i="3" s="1"/>
  <c r="E46" i="3"/>
  <c r="D46" i="3"/>
  <c r="C46" i="3"/>
  <c r="E40" i="3"/>
  <c r="D40" i="3"/>
  <c r="F37" i="3"/>
  <c r="F36" i="3"/>
  <c r="E34" i="3"/>
  <c r="D34" i="3"/>
  <c r="C34" i="3"/>
  <c r="F33" i="3"/>
  <c r="F32" i="3"/>
  <c r="F31" i="3"/>
  <c r="E21" i="3"/>
  <c r="D21" i="3"/>
  <c r="C21" i="3"/>
  <c r="F20" i="3"/>
  <c r="F19" i="3"/>
  <c r="F18" i="3"/>
  <c r="F17" i="3"/>
  <c r="F16" i="3"/>
  <c r="F15" i="3"/>
  <c r="F14" i="3"/>
  <c r="F13" i="3"/>
  <c r="E11" i="3"/>
  <c r="D11" i="3"/>
  <c r="C11" i="3"/>
  <c r="F10" i="3"/>
  <c r="F8" i="3"/>
  <c r="K70" i="3" l="1"/>
  <c r="K71" i="3" s="1"/>
  <c r="G40" i="3"/>
  <c r="J71" i="3"/>
  <c r="D70" i="3"/>
  <c r="D71" i="3" s="1"/>
  <c r="I70" i="3"/>
  <c r="G26" i="3"/>
  <c r="C70" i="3"/>
  <c r="C71" i="3" s="1"/>
  <c r="E70" i="3"/>
  <c r="G56" i="3"/>
  <c r="G46" i="3"/>
  <c r="G11" i="3"/>
  <c r="G34" i="3"/>
  <c r="L11" i="3"/>
  <c r="L21" i="3"/>
  <c r="L26" i="3"/>
  <c r="L34" i="3"/>
  <c r="L40" i="3"/>
  <c r="L46" i="3"/>
  <c r="L50" i="3"/>
  <c r="L56" i="3"/>
  <c r="L63" i="3"/>
  <c r="F26" i="3"/>
  <c r="F34" i="3"/>
  <c r="F11" i="3"/>
  <c r="F46" i="3"/>
  <c r="F56" i="3"/>
  <c r="F63" i="3"/>
  <c r="F21" i="3"/>
  <c r="F40" i="3"/>
  <c r="F50" i="3"/>
  <c r="G21" i="3"/>
  <c r="G63" i="3"/>
  <c r="L70" i="3" l="1"/>
  <c r="L71" i="3"/>
  <c r="C72" i="3"/>
  <c r="I72" i="3"/>
  <c r="J72" i="3"/>
  <c r="K72" i="3"/>
  <c r="C76" i="3"/>
  <c r="F70" i="3"/>
  <c r="F71" i="3" s="1"/>
  <c r="F72" i="3" s="1"/>
  <c r="D72" i="3"/>
  <c r="E71" i="3"/>
  <c r="L72" i="3" l="1"/>
  <c r="C77" i="3"/>
  <c r="E72" i="3"/>
  <c r="C80" i="3"/>
  <c r="B14" i="2" l="1"/>
  <c r="H13" i="2"/>
  <c r="H12" i="2"/>
  <c r="H10" i="2"/>
  <c r="H9" i="2"/>
  <c r="H8" i="2"/>
  <c r="F16" i="2" l="1"/>
  <c r="H14" i="2"/>
  <c r="B16" i="2" l="1"/>
  <c r="H16" i="2" s="1"/>
  <c r="G16" i="2"/>
  <c r="I15" i="2"/>
  <c r="C7" i="2"/>
  <c r="R210" i="4"/>
  <c r="R213" i="4"/>
  <c r="I13" i="2"/>
  <c r="R214" i="4"/>
  <c r="R73" i="4"/>
  <c r="R212" i="4"/>
  <c r="C11" i="2" l="1"/>
  <c r="I11" i="2" s="1"/>
  <c r="C9" i="2"/>
  <c r="I9" i="2" s="1"/>
  <c r="C10" i="2"/>
  <c r="I10" i="2" s="1"/>
  <c r="C12" i="2"/>
  <c r="I12" i="2" s="1"/>
  <c r="C8" i="2"/>
  <c r="I8" i="2" s="1"/>
  <c r="I7" i="2"/>
  <c r="R216" i="4"/>
  <c r="R218" i="4" s="1"/>
  <c r="C14" i="2" l="1"/>
  <c r="C16" i="2" s="1"/>
  <c r="I16" i="2" s="1"/>
  <c r="I14" i="2" l="1"/>
  <c r="D50" i="4"/>
  <c r="G50" i="4"/>
</calcChain>
</file>

<file path=xl/sharedStrings.xml><?xml version="1.0" encoding="utf-8"?>
<sst xmlns="http://schemas.openxmlformats.org/spreadsheetml/2006/main" count="397" uniqueCount="178">
  <si>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</si>
  <si>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</si>
  <si>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</si>
  <si>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</si>
  <si>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</si>
  <si>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</si>
  <si>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</si>
  <si>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</si>
  <si>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PNUD</t>
  </si>
  <si>
    <t xml:space="preserve">RESULTAT 1: </t>
  </si>
  <si>
    <t>Produit 1.1:</t>
  </si>
  <si>
    <t>Activite 1.1.1:</t>
  </si>
  <si>
    <t>Activite 1.1.2:</t>
  </si>
  <si>
    <t>Activite 1.1.3:</t>
  </si>
  <si>
    <t>Produit total</t>
  </si>
  <si>
    <t>Produit 1.2:</t>
  </si>
  <si>
    <t>Activite 1.2.1</t>
  </si>
  <si>
    <t>Activite 1.2.2</t>
  </si>
  <si>
    <t>Activite 1.2.3</t>
  </si>
  <si>
    <t>Activite 1.2.4</t>
  </si>
  <si>
    <t>Activite 1.2.5</t>
  </si>
  <si>
    <t>Activite 1.2.6</t>
  </si>
  <si>
    <t>Activite 1.2.7</t>
  </si>
  <si>
    <t>Activite 1.2.8</t>
  </si>
  <si>
    <t>Produit 1.3:</t>
  </si>
  <si>
    <t>Activite 1.3.1</t>
  </si>
  <si>
    <t>Activite 1.3.2</t>
  </si>
  <si>
    <t>Activite 1.3.3</t>
  </si>
  <si>
    <t xml:space="preserve">RESULTAT 2: </t>
  </si>
  <si>
    <t>Produit 2.1</t>
  </si>
  <si>
    <t>Activite 2.1.1</t>
  </si>
  <si>
    <t>Activite 2.1.2</t>
  </si>
  <si>
    <t>Activite 2.1.3</t>
  </si>
  <si>
    <t>Produit 2.2</t>
  </si>
  <si>
    <t>Activite 2.2.1</t>
  </si>
  <si>
    <t>Activite' 2.2.2</t>
  </si>
  <si>
    <t>Activite 2.2.3</t>
  </si>
  <si>
    <t>Activite 2.2.8</t>
  </si>
  <si>
    <t xml:space="preserve">RESULTAT 3: </t>
  </si>
  <si>
    <t>Produit 3.1</t>
  </si>
  <si>
    <t>Activite 3.1.1</t>
  </si>
  <si>
    <t>Activite 3.1.2</t>
  </si>
  <si>
    <t>Activite 3.1.3</t>
  </si>
  <si>
    <t>Produit 3.2:</t>
  </si>
  <si>
    <t>Activite 3.2.1</t>
  </si>
  <si>
    <t>Produit 3.3</t>
  </si>
  <si>
    <t>Activite 3.3.1</t>
  </si>
  <si>
    <t>Activite 3.3.2</t>
  </si>
  <si>
    <t>Activite 3.3.3</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</si>
  <si>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</si>
  <si>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</si>
  <si>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</si>
  <si>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</si>
  <si>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</si>
  <si>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</si>
  <si>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</si>
  <si>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</si>
  <si>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</si>
  <si>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 xml:space="preserve">Niveau de depense/ engagement actuel en USD (a remplir au moment des rapports de projet) </t>
  </si>
  <si>
    <t xml:space="preserve">Niveau de depense TOTAL/ engagement actuel en USD (a remplir au moment des rapports de projet) </t>
  </si>
  <si>
    <t>Tableau 1 - Budget de projet GOUDMADA par categorie de cout de l'ONU</t>
  </si>
  <si>
    <t>CATEGORIES</t>
  </si>
  <si>
    <t xml:space="preserve"> TOTAL PROJET</t>
  </si>
  <si>
    <t>Budget</t>
  </si>
  <si>
    <t>Dépense</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</si>
  <si>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</si>
  <si>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</si>
  <si>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</si>
  <si>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</si>
  <si>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</si>
  <si>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</si>
  <si>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</si>
  <si>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</si>
  <si>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</si>
  <si>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</si>
  <si>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r>
      <t>Niveau de depense/ engagement actuel en USD (a remplir au moment des rapports de projet)</t>
    </r>
    <r>
      <rPr>
        <b/>
        <sz val="11"/>
        <rFont val="Calibri"/>
        <family val="2"/>
      </rPr>
      <t xml:space="preserve"> </t>
    </r>
  </si>
  <si>
    <t xml:space="preserve">Pourcentage des  dépenses pour chaque produit ou activite reserve pour action directe sur égalité des sexes et autonomisation des femmes (GEWE) (cas echeant) </t>
  </si>
  <si>
    <t>OIM</t>
  </si>
  <si>
    <t>UNFPA</t>
  </si>
  <si>
    <t>Des dispositifs de sécurisation cohérents permettant une plus grande couverture et un déploiement efficace des FDS sont opérationnels autour de la chaine d’Andriry tout en renforçant la protection et la confiance des populations locales</t>
  </si>
  <si>
    <t>Des postes avancés sont opérationnels sont opérationnels dans quatres (4) endroits stratégiques en complément les efforts déployés par la Gendarmerie pour la sécurisation des zones autour de la chaine d’Andriry</t>
  </si>
  <si>
    <t>Construction 4 PA Gendarmerie</t>
  </si>
  <si>
    <t>Opérationnalisation 4 PA Gendarmerie</t>
  </si>
  <si>
    <t>Des initiatives de rapprochement entre les FDS et la population sont mises en œuvre pour renforcer la confiance mutuelle entre eux</t>
  </si>
  <si>
    <t>Dialogues communautaires - (2 par commune pour 12 communes)</t>
  </si>
  <si>
    <t>Rituel de paix Titiky - (1 pour 12 communes)</t>
  </si>
  <si>
    <t xml:space="preserve">Evenements culturelles/sportives - (2 par commune pour 12 communes) </t>
  </si>
  <si>
    <t xml:space="preserve">Evenements intercommunales - (1 fois toutes les 4 communes) </t>
  </si>
  <si>
    <t xml:space="preserve">Activités civilo-militaires ¬- (sur base mensuelle sur les 12 communes) </t>
  </si>
  <si>
    <t>Conception d'outils de sensibilisation</t>
  </si>
  <si>
    <t xml:space="preserve">Les FDS apporteront des réponses intégrant la dimension genre dans leurs interventions pour permettre une participation inclusive des communautés </t>
  </si>
  <si>
    <t>Renforcer les capacités des FDS en matière de prise en compte du genre dans leurs interventions et d’utilisation du guide de prise en charge des victimes de VBG par la Police Judiciaire</t>
  </si>
  <si>
    <t xml:space="preserve">Doter les FDS en outils leur permettant de prendre en charge les victimes de VBG au niveau de la communauté et de les référer vers les autres services compétents selon le cas (clinique juridique, centre de santé, assistance sociale...) </t>
  </si>
  <si>
    <t>Sensibiliser les populations sur les VBG et leur faire connaître les rôles des FDS et des autres services dans leur prise en charge</t>
  </si>
  <si>
    <t>Les initiatives locales en matière de consolidation de la paix sont structurées et relayées au niveau institutionnel par des réponses coordonnées tenant compte des réalités locales et des besoins des plus vulnérables</t>
  </si>
  <si>
    <t>Des Structures Locales de Concertation sont opérationnelles au niveau des communes d’intervention, servant d’espace de participation inclusive de la population au processus de consolidation de la paix</t>
  </si>
  <si>
    <t>Renforcer les capacités des membres de cinq (5) plateformes endogènes (Tsivory, Marotsiraka, Betroka, Ivahona et Beraketa) pour siéger de manière inclusive au sein des SLC.</t>
  </si>
  <si>
    <t>Activité 2.1.2. Mettre en place cinq (5) SLC au niveau des communes de Tsivory, Marotsiraka, Begogo, Lavaraty et Soakobany</t>
  </si>
  <si>
    <t>Les communes d’intervention du projet établissent de manière inclusive leurs plans locaux de sécurité et mettent en œuvre des projets structurants sensible au genre couvrant les aspects culturels, économiques et sociaux</t>
  </si>
  <si>
    <t>Appuyer l’élaboration consensuelle et participative de dix (10) plans communaux de sécurité au niveau communale avec la participation de femmes et de jeunes</t>
  </si>
  <si>
    <t>Appuyer la mise en œuvre de dix (10) plans communaux de sécurité préalablement élaborées avec un paquet d’intervention sensible au genre couvrant les aspects culturels, économiques et sociaux</t>
  </si>
  <si>
    <t xml:space="preserve">	Le sentiment d’injustice et d’exclusion de la population sont mitigés grâce à une meilleure transparence, efficacité et redevabilité de l’administration locale</t>
  </si>
  <si>
    <t>Les agents des services publics locaux sont sensibilisés et appuyés pour améliorer la qualité et le caractère inclusif de leur prestation.</t>
  </si>
  <si>
    <t>Appuyer le renforcement des capacités (formations) et la sensibilisation des agents de l’État au niveau des collectivités territoriales décentralisées (CTD) et des services techniques déconcentrés (STD) (code d’éthique etc.)</t>
  </si>
  <si>
    <t>Appuyer au niveau des 12 communes d’intervention la mise en place des standards de service pour l’administration locale afin que celle-ci prône la transparence et le professionnalisme (CTD et STD)</t>
  </si>
  <si>
    <t>Faciliter l’accès à l’état-civil pour les catégories les plus vulnérables à travers la conduite de 10 opérations de jugement supplétif pendant les deux ans de mise en œuvre du projet</t>
  </si>
  <si>
    <t>Produit 3.2. Un mécanisme transparent est mis en place dans l’octroi des Fiches Individuelles des bovidés pour assurer la traçabilité des troupeaux au sein de la zone d’intervention</t>
  </si>
  <si>
    <t>Soutenir la transparence dans la gestion et l’utilisation des fiches d’identification de bovidés (FIB) pour améliorer leur traçabilité</t>
  </si>
  <si>
    <t>Les acquis pour promouvoir une justice de proximité dans la zone d’intervention sont renforcés.</t>
  </si>
  <si>
    <t>Appuyer les Tribunaux de Première Instance (TPI) dans le traitement des dossiers en instance au niveau de ces juridictions.</t>
  </si>
  <si>
    <t>Appuyer les initiatives de la société civile pour promouvoir l’accès à la justice pour les catégories les plus vulnérables de la population</t>
  </si>
  <si>
    <t>Voir liste complète dans le document de projet</t>
  </si>
  <si>
    <t>Bureau commun de Betroka, carburant, fournitures de bureau, communication…</t>
  </si>
  <si>
    <t xml:space="preserve">Enquête de perception, missions de suivi trimestrielles et visites du comité de pilotage, réunion du comité technique du projet, évaluation finale </t>
  </si>
  <si>
    <t>$ alloué à GEWE</t>
  </si>
  <si>
    <t>% alloué à GEWE</t>
  </si>
  <si>
    <t>$ alloué à S&amp;E</t>
  </si>
  <si>
    <t>% alloué à S&amp;E</t>
  </si>
  <si>
    <r>
      <t xml:space="preserve">Note: Le PBF n'accepte pas les projets avec moins de 5% pour le S&amp;E et moins 15% pour le GEWE. Ces chiffres apparaîtront </t>
    </r>
    <r>
      <rPr>
        <sz val="11"/>
        <color rgb="FFFF0000"/>
        <rFont val="Calibri"/>
        <family val="2"/>
      </rPr>
      <t>en</t>
    </r>
    <r>
      <rPr>
        <sz val="11"/>
        <color theme="1"/>
        <rFont val="Calibri"/>
        <family val="2"/>
        <scheme val="minor"/>
      </rPr>
      <t xml:space="preserve"> </t>
    </r>
    <r>
      <rPr>
        <sz val="11"/>
        <color rgb="FFFF0000"/>
        <rFont val="Calibri"/>
        <family val="2"/>
      </rPr>
      <t>rouge</t>
    </r>
    <r>
      <rPr>
        <sz val="11"/>
        <color theme="1"/>
        <rFont val="Calibri"/>
        <family val="2"/>
        <scheme val="minor"/>
      </rPr>
      <t xml:space="preserve"> si ce seuil minimum n'est pas atteint.</t>
    </r>
  </si>
  <si>
    <t xml:space="preserve">Campagne d'éducation civique et citoyenne </t>
  </si>
  <si>
    <t>Appui socio-économique d’urgence en réponse à la situation induite par la sécheresse et le COVID afin de limiter leur impact sur les tensions et conflits dans le Sud</t>
  </si>
  <si>
    <t>Tableau 1 - RAPPORT FINANCIER du projet PBF par résultat, produit et activité</t>
  </si>
  <si>
    <t>Budget revisé</t>
  </si>
  <si>
    <t>En moins</t>
  </si>
  <si>
    <t>En plus</t>
  </si>
  <si>
    <t>Totaux revisés</t>
  </si>
  <si>
    <t>Organisation recipiendiaire 3
UNFPA</t>
  </si>
  <si>
    <t>Organisation recipiendiaire 2
OIM</t>
  </si>
  <si>
    <t>Organisation recipiendiaire 1:
PNUD</t>
  </si>
  <si>
    <t>BUDGET REVISE</t>
  </si>
  <si>
    <t>BUDGET INITIAL</t>
  </si>
  <si>
    <t xml:space="preserve">Total </t>
  </si>
  <si>
    <t>Total des coûts supplémentaires (du tableau 1)</t>
  </si>
  <si>
    <t xml:space="preserve">Coûts supplémentaires </t>
  </si>
  <si>
    <t>Total pour produit 4.4 (du tableau 1)</t>
  </si>
  <si>
    <t>Produit 4.4</t>
  </si>
  <si>
    <t>Total pour produit 4.3 (du tableau 1)</t>
  </si>
  <si>
    <t>Produit 4.3</t>
  </si>
  <si>
    <t>Total pour produit 4.2 (du tableau 1)</t>
  </si>
  <si>
    <t>Produit 4.2</t>
  </si>
  <si>
    <t>Total pour produit 4.1 (du tableau 1)</t>
  </si>
  <si>
    <t>Produit 4.1</t>
  </si>
  <si>
    <t>RESULTAT 4</t>
  </si>
  <si>
    <t>Total pour produit 3.4 (du tableau 1)</t>
  </si>
  <si>
    <t>Produit 3.4</t>
  </si>
  <si>
    <t>Total pour produit 3.3 (du tableau 1)</t>
  </si>
  <si>
    <t>Total pour produit 3.2 (du tableau 1)</t>
  </si>
  <si>
    <t>Produit 3.2</t>
  </si>
  <si>
    <t>Total pour produit 3.1 (du tableau 1)</t>
  </si>
  <si>
    <t>RESULTAT 3</t>
  </si>
  <si>
    <t>Total pour produit 2.4 (du tableau 1)</t>
  </si>
  <si>
    <t>Produit 2.4</t>
  </si>
  <si>
    <t>Total pour produit 2.3 (du tableau 1)</t>
  </si>
  <si>
    <t>Produit 2.3</t>
  </si>
  <si>
    <t>Total pour produit 2.2 (du tableau 1)</t>
  </si>
  <si>
    <t>Total pour produit 2.1 (du tableau 1)</t>
  </si>
  <si>
    <t>RESULTAT 2</t>
  </si>
  <si>
    <t>Total pour produit 1.4 (du tableau 1)</t>
  </si>
  <si>
    <t>Produit 1.4</t>
  </si>
  <si>
    <t>Total pour produit 1.3 (du tableau 1)</t>
  </si>
  <si>
    <t>Produit 1.3</t>
  </si>
  <si>
    <t>Total pour produit 1.2 (du tableau 1)</t>
  </si>
  <si>
    <t>Produit 1.2</t>
  </si>
  <si>
    <t>Total pour produit 1.1 (du tableau 1)</t>
  </si>
  <si>
    <t>Produit 1.1</t>
  </si>
  <si>
    <t>RESULTAT 1</t>
  </si>
  <si>
    <t>Budget révisé</t>
  </si>
  <si>
    <t>Total revisé</t>
  </si>
  <si>
    <t>Organisation recipiendiaire 1
PNUD</t>
  </si>
  <si>
    <t>Tableau 2 - Répartition des produits par catégories de budget de l’ONU</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</si>
  <si>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</si>
  <si>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Instructions:</t>
  </si>
  <si>
    <t>Annexe D - Revision budétaire du projet PBF</t>
  </si>
  <si>
    <t xml:space="preserve">DEPENSES </t>
  </si>
  <si>
    <t>TOTAL DEPENSES  et ENGAGEMENTS</t>
  </si>
  <si>
    <t>Cout de personnel du projet si pas inclus dans les activites ci-dessus</t>
  </si>
  <si>
    <t xml:space="preserve">TOTAL DEPENSES  et ENGAGEMENTS </t>
  </si>
  <si>
    <t>Couts operationnels si pas inclus dans les activites ci-dessus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</si>
</sst>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_-* #,##0.00\ _A_r_-;\-* #,##0.00\ _A_r_-;_-* &quot;-&quot;??\ _A_r_-;_-@_-"/>
    <numFmt numFmtId="165" formatCode="_(&quot;$&quot;* #,##0.00_);_(&quot;$&quot;* \(#,##0.00\);_(&quot;$&quot;* &quot;-&quot;??_);_(@_)"/>
    <numFmt numFmtId="166" formatCode="_-* #,##0.00\ _€_-;\-* #,##0.00\ _€_-;_-* &quot;-&quot;??\ _€_-;_-@_-"/>
    <numFmt numFmtId="167" formatCode="_(* #,##0_);_(* \(#,##0\);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sz val="11"/>
      <name val="Calibri"/>
      <family val="2"/>
    </font>
    <font>
      <b/>
      <sz val="11"/>
      <name val="Calibri"/>
      <family val="2"/>
    </font>
    <font>
      <b/>
      <sz val="11"/>
      <color rgb="FF000000"/>
      <name val="Calibri"/>
      <family val="2"/>
    </font>
    <font>
      <sz val="11"/>
      <color rgb="FF000000"/>
      <name val="Calibri"/>
      <family val="2"/>
    </font>
    <font>
      <b/>
      <sz val="12"/>
      <color rgb="FF000000"/>
      <name val="Calibri"/>
      <family val="2"/>
    </font>
    <font>
      <sz val="12"/>
      <color rgb="FF000000"/>
      <name val="Calibri"/>
      <family val="2"/>
    </font>
    <font>
      <sz val="11"/>
      <color theme="1"/>
      <name val="Calibri"/>
      <family val="2"/>
    </font>
    <font>
      <sz val="11"/>
      <color rgb="FFFF0000"/>
      <name val="Calibri"/>
      <family val="2"/>
    </font>
    <font>
      <b/>
      <i/>
      <sz val="12"/>
      <color theme="1"/>
      <name val="Calibri"/>
      <family val="2"/>
      <scheme val="minor"/>
    </font>
    <font>
      <b/>
      <sz val="12"/>
      <color theme="1"/>
      <name val="Calibri"/>
      <family val="2"/>
    </font>
    <font>
      <sz val="12"/>
      <color rgb="FFFF0000"/>
      <name val="Calibri"/>
      <family val="2"/>
      <scheme val="minor"/>
    </font>
    <font>
      <sz val="12"/>
      <color theme="1"/>
      <name val="Calibri"/>
      <family val="2"/>
    </font>
    <font>
      <b/>
      <sz val="12"/>
      <color rgb="FFFF0000"/>
      <name val="Calibri"/>
      <family val="2"/>
      <scheme val="minor"/>
    </font>
    <font>
      <b/>
      <sz val="12"/>
      <name val="Calibri"/>
      <family val="2"/>
      <scheme val="minor"/>
    </font>
    <font>
      <b/>
      <sz val="16"/>
      <color theme="1"/>
      <name val="Calibri"/>
      <family val="2"/>
      <scheme val="minor"/>
    </font>
    <font>
      <b/>
      <sz val="16"/>
      <color rgb="FFFF0000"/>
      <name val="Calibri"/>
      <family val="2"/>
      <scheme val="minor"/>
    </font>
    <font>
      <b/>
      <sz val="28"/>
      <color theme="1"/>
      <name val="Calibri"/>
      <family val="2"/>
      <scheme val="minor"/>
    </font>
    <font>
      <b/>
      <sz val="36"/>
      <color theme="1"/>
      <name val="Calibri"/>
      <family val="2"/>
      <scheme val="minor"/>
    </font>
    <font>
      <b/>
      <sz val="36"/>
      <color rgb="FF00B0F0"/>
      <name val="Calibri"/>
      <family val="2"/>
      <scheme val="minor"/>
    </font>
    <font>
      <sz val="11"/>
      <color theme="0"/>
      <name val="Calibri"/>
      <family val="2"/>
      <scheme val="minor"/>
    </font>
    <font>
      <sz val="11"/>
      <name val="Calibri"/>
      <family val="2"/>
      <scheme val="minor"/>
    </font>
  </fonts>
  <fills count="2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00B0F0"/>
        <bgColor indexed="64"/>
      </patternFill>
    </fill>
    <fill>
      <patternFill patternType="solid">
        <fgColor rgb="FFE7E6E6"/>
        <bgColor rgb="FF000000"/>
      </patternFill>
    </fill>
    <fill>
      <patternFill patternType="solid">
        <fgColor rgb="FFFFFFFF"/>
        <bgColor rgb="FF000000"/>
      </patternFill>
    </fill>
    <fill>
      <patternFill patternType="solid">
        <fgColor rgb="FFD9D9D9"/>
        <bgColor rgb="FF000000"/>
      </patternFill>
    </fill>
    <fill>
      <patternFill patternType="solid">
        <fgColor rgb="FFF2F2F2"/>
        <bgColor rgb="FF000000"/>
      </patternFill>
    </fill>
    <fill>
      <patternFill patternType="solid">
        <fgColor rgb="FFD0CECE"/>
        <bgColor rgb="FF000000"/>
      </patternFill>
    </fill>
    <fill>
      <patternFill patternType="solid">
        <fgColor rgb="FFFFD966"/>
        <bgColor rgb="FF000000"/>
      </patternFill>
    </fill>
    <fill>
      <patternFill patternType="solid">
        <fgColor rgb="FF92D050"/>
        <bgColor indexed="64"/>
      </patternFill>
    </fill>
    <fill>
      <patternFill patternType="solid">
        <fgColor rgb="FFFFC000"/>
        <bgColor indexed="64"/>
      </patternFill>
    </fill>
    <fill>
      <patternFill patternType="solid">
        <fgColor rgb="FFFF00FF"/>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rgb="FF000000"/>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ck">
        <color indexed="64"/>
      </right>
      <top/>
      <bottom style="medium">
        <color indexed="64"/>
      </bottom>
      <diagonal/>
    </border>
    <border>
      <left/>
      <right/>
      <top/>
      <bottom style="medium">
        <color indexed="64"/>
      </bottom>
      <diagonal/>
    </border>
    <border>
      <left/>
      <right style="thick">
        <color indexed="64"/>
      </right>
      <top/>
      <bottom/>
      <diagonal/>
    </border>
    <border>
      <left/>
      <right style="thick">
        <color indexed="64"/>
      </right>
      <top style="medium">
        <color indexed="64"/>
      </top>
      <bottom/>
      <diagonal/>
    </border>
  </borders>
  <cellStyleXfs count="6">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cellStyleXfs>
  <cellXfs count="408">
    <xf numFmtId="0" fontId="0" fillId="0" borderId="0" xfId="0"/>
    <xf numFmtId="0" fontId="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4" xfId="0" applyFont="1" applyFill="1" applyBorder="1" applyAlignment="1">
      <alignment horizontal="center" vertical="center"/>
    </xf>
    <xf numFmtId="0" fontId="3" fillId="3" borderId="4" xfId="0" applyFont="1" applyFill="1" applyBorder="1" applyAlignment="1" applyProtection="1">
      <alignment horizontal="center" vertical="center" wrapText="1"/>
      <protection locked="0"/>
    </xf>
    <xf numFmtId="0" fontId="2" fillId="0" borderId="0" xfId="0" applyFont="1"/>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3" borderId="0" xfId="0"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3" fillId="0" borderId="4" xfId="0" applyFont="1" applyFill="1" applyBorder="1" applyAlignment="1" applyProtection="1">
      <alignment horizontal="center" vertical="center" wrapText="1"/>
      <protection locked="0"/>
    </xf>
    <xf numFmtId="9" fontId="0" fillId="0" borderId="0" xfId="3" applyFont="1"/>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24" xfId="0" applyFont="1" applyFill="1" applyBorder="1" applyAlignment="1">
      <alignment horizontal="center" vertical="center" wrapText="1"/>
    </xf>
    <xf numFmtId="0" fontId="3" fillId="2" borderId="24" xfId="0" applyFont="1" applyFill="1" applyBorder="1" applyAlignment="1">
      <alignment horizontal="center" vertical="center" wrapText="1"/>
    </xf>
    <xf numFmtId="43" fontId="6" fillId="6" borderId="24" xfId="1" applyFont="1" applyFill="1" applyBorder="1" applyAlignment="1">
      <alignment vertical="center" wrapText="1"/>
    </xf>
    <xf numFmtId="0" fontId="3" fillId="5" borderId="24" xfId="0" applyFont="1" applyFill="1" applyBorder="1" applyAlignment="1">
      <alignment horizontal="center" vertical="center" wrapText="1"/>
    </xf>
    <xf numFmtId="0" fontId="8" fillId="6" borderId="24" xfId="0" applyFont="1" applyFill="1" applyBorder="1" applyAlignment="1">
      <alignment vertical="center" wrapText="1"/>
    </xf>
    <xf numFmtId="0" fontId="9" fillId="0" borderId="25" xfId="0" applyFont="1" applyBorder="1" applyAlignment="1">
      <alignment vertical="center" wrapText="1"/>
    </xf>
    <xf numFmtId="0" fontId="5" fillId="4" borderId="16" xfId="0" applyFont="1" applyFill="1" applyBorder="1" applyAlignment="1">
      <alignment horizontal="center" vertical="center" wrapText="1"/>
    </xf>
    <xf numFmtId="0" fontId="0" fillId="6" borderId="4" xfId="0" applyFill="1" applyBorder="1" applyAlignment="1">
      <alignment vertical="center" wrapText="1"/>
    </xf>
    <xf numFmtId="0" fontId="0" fillId="0" borderId="17" xfId="0" applyBorder="1" applyAlignment="1">
      <alignment vertical="center" wrapText="1"/>
    </xf>
    <xf numFmtId="0" fontId="0" fillId="0" borderId="0" xfId="0" applyFont="1"/>
    <xf numFmtId="0" fontId="2" fillId="8" borderId="17" xfId="0" applyFont="1" applyFill="1" applyBorder="1" applyAlignment="1">
      <alignment horizontal="center" vertical="center" wrapText="1"/>
    </xf>
    <xf numFmtId="167" fontId="0" fillId="0" borderId="17" xfId="4" applyNumberFormat="1" applyFont="1" applyBorder="1" applyAlignment="1">
      <alignment horizontal="right" vertical="center"/>
    </xf>
    <xf numFmtId="0" fontId="0" fillId="0" borderId="27" xfId="0" applyFont="1" applyBorder="1" applyAlignment="1">
      <alignment vertical="center" wrapText="1"/>
    </xf>
    <xf numFmtId="0" fontId="2" fillId="9" borderId="27" xfId="0" applyFont="1" applyFill="1" applyBorder="1" applyAlignment="1">
      <alignment vertical="center" wrapText="1"/>
    </xf>
    <xf numFmtId="0" fontId="2" fillId="9" borderId="28" xfId="0" applyFont="1" applyFill="1" applyBorder="1" applyAlignment="1">
      <alignment vertical="center" wrapText="1"/>
    </xf>
    <xf numFmtId="0" fontId="2" fillId="8" borderId="7" xfId="0" applyFont="1" applyFill="1" applyBorder="1" applyAlignment="1">
      <alignment horizontal="center" vertical="center" wrapText="1"/>
    </xf>
    <xf numFmtId="167" fontId="0" fillId="0" borderId="7" xfId="4" applyNumberFormat="1" applyFont="1" applyBorder="1" applyAlignment="1">
      <alignment horizontal="center" vertical="center" wrapText="1"/>
    </xf>
    <xf numFmtId="167" fontId="0" fillId="0" borderId="7" xfId="4" applyNumberFormat="1" applyFont="1" applyBorder="1" applyAlignment="1">
      <alignment horizontal="right" vertical="center"/>
    </xf>
    <xf numFmtId="167" fontId="2" fillId="9" borderId="7" xfId="4" applyNumberFormat="1" applyFont="1" applyFill="1" applyBorder="1" applyAlignment="1">
      <alignment horizontal="center" vertical="center" wrapText="1"/>
    </xf>
    <xf numFmtId="167" fontId="2" fillId="9" borderId="29" xfId="4" applyNumberFormat="1" applyFont="1" applyFill="1" applyBorder="1" applyAlignment="1">
      <alignment horizontal="center" vertical="center" wrapText="1"/>
    </xf>
    <xf numFmtId="0" fontId="2" fillId="8" borderId="16" xfId="0" applyFont="1" applyFill="1" applyBorder="1" applyAlignment="1">
      <alignment horizontal="center" vertical="center" wrapText="1"/>
    </xf>
    <xf numFmtId="167" fontId="0" fillId="0" borderId="16" xfId="4" applyNumberFormat="1" applyFont="1" applyBorder="1" applyAlignment="1">
      <alignment horizontal="right" vertical="center"/>
    </xf>
    <xf numFmtId="167" fontId="2" fillId="9" borderId="16" xfId="4" applyNumberFormat="1" applyFont="1" applyFill="1" applyBorder="1" applyAlignment="1">
      <alignment horizontal="center" vertical="center" wrapText="1"/>
    </xf>
    <xf numFmtId="167" fontId="2" fillId="9" borderId="17" xfId="4" applyNumberFormat="1" applyFont="1" applyFill="1" applyBorder="1" applyAlignment="1">
      <alignment horizontal="center" vertical="center" wrapText="1"/>
    </xf>
    <xf numFmtId="167" fontId="0" fillId="0" borderId="16" xfId="4" applyNumberFormat="1" applyFont="1" applyBorder="1" applyAlignment="1">
      <alignment horizontal="center" vertical="center" wrapText="1"/>
    </xf>
    <xf numFmtId="167" fontId="0" fillId="0" borderId="17" xfId="4" applyNumberFormat="1" applyFont="1" applyBorder="1" applyAlignment="1">
      <alignment horizontal="center" vertical="center" wrapText="1"/>
    </xf>
    <xf numFmtId="167" fontId="2" fillId="9" borderId="18" xfId="4" applyNumberFormat="1" applyFont="1" applyFill="1" applyBorder="1" applyAlignment="1">
      <alignment horizontal="center" vertical="center" wrapText="1"/>
    </xf>
    <xf numFmtId="167" fontId="2" fillId="9" borderId="20" xfId="4" applyNumberFormat="1" applyFont="1" applyFill="1" applyBorder="1" applyAlignment="1">
      <alignment horizontal="center" vertical="center" wrapText="1"/>
    </xf>
    <xf numFmtId="0" fontId="2" fillId="8" borderId="21" xfId="0" applyFont="1" applyFill="1" applyBorder="1" applyAlignment="1">
      <alignment horizontal="center" vertical="center" wrapText="1"/>
    </xf>
    <xf numFmtId="167" fontId="0" fillId="0" borderId="21" xfId="4" applyNumberFormat="1" applyFont="1" applyBorder="1" applyAlignment="1">
      <alignment horizontal="center" vertical="center" wrapText="1"/>
    </xf>
    <xf numFmtId="0" fontId="2" fillId="7" borderId="7" xfId="0" applyFont="1" applyFill="1" applyBorder="1" applyAlignment="1">
      <alignment horizontal="center" vertical="center" wrapText="1"/>
    </xf>
    <xf numFmtId="167" fontId="0" fillId="0" borderId="16" xfId="4" applyNumberFormat="1" applyFont="1" applyFill="1" applyBorder="1" applyAlignment="1">
      <alignment horizontal="right" vertical="center"/>
    </xf>
    <xf numFmtId="167" fontId="2" fillId="4" borderId="19" xfId="4" applyNumberFormat="1" applyFont="1" applyFill="1" applyBorder="1" applyAlignment="1">
      <alignment horizontal="center" vertical="center" wrapText="1"/>
    </xf>
    <xf numFmtId="167" fontId="2" fillId="10" borderId="29" xfId="4" applyNumberFormat="1" applyFont="1" applyFill="1" applyBorder="1" applyAlignment="1">
      <alignment horizontal="right" vertical="center"/>
    </xf>
    <xf numFmtId="167" fontId="2" fillId="10" borderId="20" xfId="4" applyNumberFormat="1" applyFont="1" applyFill="1" applyBorder="1" applyAlignment="1">
      <alignment horizontal="right" vertical="center"/>
    </xf>
    <xf numFmtId="167" fontId="2" fillId="10" borderId="7" xfId="4" applyNumberFormat="1" applyFont="1" applyFill="1" applyBorder="1" applyAlignment="1">
      <alignment horizontal="right" vertical="center"/>
    </xf>
    <xf numFmtId="167" fontId="2" fillId="10" borderId="17" xfId="4" applyNumberFormat="1" applyFont="1" applyFill="1" applyBorder="1" applyAlignment="1">
      <alignment horizontal="right" vertical="center"/>
    </xf>
    <xf numFmtId="0" fontId="10" fillId="11" borderId="4" xfId="0" applyFont="1" applyFill="1" applyBorder="1" applyAlignment="1" applyProtection="1">
      <alignment vertical="center" wrapText="1"/>
    </xf>
    <xf numFmtId="0" fontId="11" fillId="11" borderId="4" xfId="0" applyFont="1" applyFill="1" applyBorder="1" applyAlignment="1" applyProtection="1">
      <alignment vertical="center" wrapText="1"/>
    </xf>
    <xf numFmtId="0" fontId="11" fillId="0" borderId="4" xfId="0" applyFont="1" applyFill="1" applyBorder="1" applyAlignment="1" applyProtection="1">
      <alignment horizontal="left" vertical="top" wrapText="1"/>
      <protection locked="0"/>
    </xf>
    <xf numFmtId="165" fontId="11" fillId="0" borderId="4" xfId="2" applyNumberFormat="1" applyFont="1" applyFill="1" applyBorder="1" applyAlignment="1" applyProtection="1">
      <alignment horizontal="center" vertical="center" wrapText="1"/>
      <protection locked="0"/>
    </xf>
    <xf numFmtId="165" fontId="11" fillId="13" borderId="4" xfId="2" applyNumberFormat="1" applyFont="1" applyFill="1" applyBorder="1" applyAlignment="1" applyProtection="1">
      <alignment horizontal="center" vertical="center" wrapText="1"/>
    </xf>
    <xf numFmtId="9" fontId="11" fillId="0" borderId="4" xfId="3" applyFont="1" applyFill="1" applyBorder="1" applyAlignment="1" applyProtection="1">
      <alignment horizontal="center" vertical="center" wrapText="1"/>
      <protection locked="0"/>
    </xf>
    <xf numFmtId="49" fontId="11" fillId="0" borderId="4" xfId="2" applyNumberFormat="1" applyFont="1" applyFill="1" applyBorder="1" applyAlignment="1" applyProtection="1">
      <alignment horizontal="left" vertical="top" wrapText="1"/>
      <protection locked="0"/>
    </xf>
    <xf numFmtId="49" fontId="11" fillId="0" borderId="4" xfId="2" applyNumberFormat="1" applyFont="1" applyFill="1" applyBorder="1" applyAlignment="1" applyProtection="1">
      <alignment horizontal="left" wrapText="1"/>
      <protection locked="0"/>
    </xf>
    <xf numFmtId="0" fontId="11" fillId="12" borderId="4" xfId="0" applyFont="1" applyFill="1" applyBorder="1" applyAlignment="1" applyProtection="1">
      <alignment horizontal="left" vertical="top" wrapText="1"/>
      <protection locked="0"/>
    </xf>
    <xf numFmtId="165" fontId="11" fillId="12" borderId="4" xfId="2" applyNumberFormat="1" applyFont="1" applyFill="1" applyBorder="1" applyAlignment="1" applyProtection="1">
      <alignment horizontal="center" vertical="center" wrapText="1"/>
      <protection locked="0"/>
    </xf>
    <xf numFmtId="9" fontId="11" fillId="12" borderId="4" xfId="3" applyFont="1" applyFill="1" applyBorder="1" applyAlignment="1" applyProtection="1">
      <alignment horizontal="center" vertical="center" wrapText="1"/>
      <protection locked="0"/>
    </xf>
    <xf numFmtId="49" fontId="11" fillId="12" borderId="4" xfId="2" applyNumberFormat="1" applyFont="1" applyFill="1" applyBorder="1" applyAlignment="1" applyProtection="1">
      <alignment horizontal="left" wrapText="1"/>
      <protection locked="0"/>
    </xf>
    <xf numFmtId="0" fontId="12" fillId="0" borderId="0" xfId="0" applyFont="1" applyFill="1" applyBorder="1" applyAlignment="1">
      <alignment wrapText="1"/>
    </xf>
    <xf numFmtId="0" fontId="10" fillId="13" borderId="4" xfId="0" applyFont="1" applyFill="1" applyBorder="1" applyAlignment="1" applyProtection="1">
      <alignment vertical="center" wrapText="1"/>
    </xf>
    <xf numFmtId="165" fontId="10" fillId="13" borderId="4" xfId="2" applyNumberFormat="1" applyFont="1" applyFill="1" applyBorder="1" applyAlignment="1" applyProtection="1">
      <alignment horizontal="center" vertical="center" wrapText="1"/>
    </xf>
    <xf numFmtId="165" fontId="10" fillId="13" borderId="4" xfId="2" applyFont="1" applyFill="1" applyBorder="1" applyAlignment="1" applyProtection="1">
      <alignment horizontal="center" vertical="center" wrapText="1"/>
    </xf>
    <xf numFmtId="165" fontId="10" fillId="13" borderId="5" xfId="2" applyNumberFormat="1" applyFont="1" applyFill="1" applyBorder="1" applyAlignment="1" applyProtection="1">
      <alignment horizontal="center" vertical="center" wrapText="1"/>
    </xf>
    <xf numFmtId="0" fontId="11" fillId="12" borderId="0" xfId="0" applyFont="1" applyFill="1" applyBorder="1" applyAlignment="1" applyProtection="1">
      <alignment vertical="center" wrapText="1"/>
      <protection locked="0"/>
    </xf>
    <xf numFmtId="0" fontId="10" fillId="12" borderId="0" xfId="0" applyFont="1" applyFill="1" applyBorder="1" applyAlignment="1" applyProtection="1">
      <alignment vertical="center" wrapText="1"/>
    </xf>
    <xf numFmtId="165" fontId="11" fillId="12" borderId="0" xfId="2" applyFont="1" applyFill="1" applyBorder="1" applyAlignment="1" applyProtection="1">
      <alignment vertical="center" wrapText="1"/>
      <protection locked="0"/>
    </xf>
    <xf numFmtId="0" fontId="10" fillId="14" borderId="4" xfId="0" applyFont="1" applyFill="1" applyBorder="1" applyAlignment="1" applyProtection="1">
      <alignment vertical="center" wrapText="1"/>
    </xf>
    <xf numFmtId="0" fontId="11" fillId="12" borderId="4" xfId="0" applyFont="1" applyFill="1" applyBorder="1" applyAlignment="1" applyProtection="1">
      <alignment vertical="center" wrapText="1"/>
      <protection locked="0"/>
    </xf>
    <xf numFmtId="165" fontId="11" fillId="0" borderId="4" xfId="2" applyFont="1" applyFill="1" applyBorder="1" applyAlignment="1" applyProtection="1">
      <alignment vertical="center" wrapText="1"/>
      <protection locked="0"/>
    </xf>
    <xf numFmtId="165" fontId="11" fillId="13" borderId="4" xfId="2" applyFont="1" applyFill="1" applyBorder="1" applyAlignment="1" applyProtection="1">
      <alignment vertical="center" wrapText="1"/>
    </xf>
    <xf numFmtId="9" fontId="11" fillId="0" borderId="4" xfId="3" applyFont="1" applyFill="1" applyBorder="1" applyAlignment="1" applyProtection="1">
      <alignment vertical="center" wrapText="1"/>
      <protection locked="0"/>
    </xf>
    <xf numFmtId="49" fontId="11" fillId="0" borderId="4" xfId="0" applyNumberFormat="1" applyFont="1" applyFill="1" applyBorder="1" applyAlignment="1" applyProtection="1">
      <alignment horizontal="left" wrapText="1"/>
      <protection locked="0"/>
    </xf>
    <xf numFmtId="0" fontId="11" fillId="12" borderId="7" xfId="0" applyFont="1" applyFill="1" applyBorder="1" applyAlignment="1" applyProtection="1">
      <alignment vertical="center" wrapText="1"/>
      <protection locked="0"/>
    </xf>
    <xf numFmtId="0" fontId="10" fillId="13" borderId="8" xfId="0" applyFont="1" applyFill="1" applyBorder="1" applyAlignment="1" applyProtection="1">
      <alignment vertical="center" wrapText="1"/>
    </xf>
    <xf numFmtId="0" fontId="10" fillId="15" borderId="4" xfId="0" applyFont="1" applyFill="1" applyBorder="1" applyAlignment="1" applyProtection="1">
      <alignment vertical="center" wrapText="1"/>
      <protection locked="0"/>
    </xf>
    <xf numFmtId="165" fontId="10" fillId="15" borderId="4" xfId="2" applyFont="1" applyFill="1" applyBorder="1" applyAlignment="1" applyProtection="1">
      <alignment vertical="center" wrapText="1"/>
    </xf>
    <xf numFmtId="0" fontId="10" fillId="12" borderId="0" xfId="0" applyFont="1" applyFill="1" applyBorder="1" applyAlignment="1" applyProtection="1">
      <alignment vertical="center" wrapText="1"/>
      <protection locked="0"/>
    </xf>
    <xf numFmtId="0" fontId="10" fillId="13" borderId="4" xfId="2" applyNumberFormat="1" applyFont="1" applyFill="1" applyBorder="1" applyAlignment="1" applyProtection="1">
      <alignment horizontal="center" vertical="center" wrapText="1"/>
    </xf>
    <xf numFmtId="0" fontId="11" fillId="12" borderId="0" xfId="0" applyFont="1" applyFill="1" applyBorder="1" applyAlignment="1" applyProtection="1">
      <alignment vertical="center" wrapText="1"/>
    </xf>
    <xf numFmtId="0" fontId="11" fillId="13" borderId="16" xfId="0" applyFont="1" applyFill="1" applyBorder="1" applyAlignment="1" applyProtection="1">
      <alignment vertical="center" wrapText="1"/>
    </xf>
    <xf numFmtId="165" fontId="11" fillId="13" borderId="4" xfId="0" applyNumberFormat="1" applyFont="1" applyFill="1" applyBorder="1" applyAlignment="1" applyProtection="1">
      <alignment vertical="center" wrapText="1"/>
    </xf>
    <xf numFmtId="165" fontId="11" fillId="13" borderId="17" xfId="0" applyNumberFormat="1" applyFont="1" applyFill="1" applyBorder="1" applyAlignment="1" applyProtection="1">
      <alignment vertical="center" wrapText="1"/>
    </xf>
    <xf numFmtId="0" fontId="11" fillId="12" borderId="0" xfId="0" applyFont="1" applyFill="1" applyBorder="1" applyAlignment="1">
      <alignment vertical="center" wrapText="1"/>
    </xf>
    <xf numFmtId="0" fontId="11" fillId="0" borderId="0" xfId="0" applyFont="1" applyFill="1" applyBorder="1" applyAlignment="1" applyProtection="1">
      <alignment vertical="center" wrapText="1"/>
      <protection locked="0"/>
    </xf>
    <xf numFmtId="0" fontId="11" fillId="0" borderId="0" xfId="0" applyFont="1" applyFill="1" applyBorder="1" applyAlignment="1">
      <alignment vertical="center" wrapText="1"/>
    </xf>
    <xf numFmtId="0" fontId="10" fillId="13" borderId="18" xfId="0" applyFont="1" applyFill="1" applyBorder="1" applyAlignment="1" applyProtection="1">
      <alignment vertical="center" wrapText="1"/>
    </xf>
    <xf numFmtId="165" fontId="10" fillId="13" borderId="19" xfId="2" applyFont="1" applyFill="1" applyBorder="1" applyAlignment="1" applyProtection="1">
      <alignment vertical="center" wrapText="1"/>
    </xf>
    <xf numFmtId="165" fontId="10" fillId="13" borderId="20" xfId="2" applyFont="1" applyFill="1" applyBorder="1" applyAlignment="1" applyProtection="1">
      <alignment vertical="center" wrapText="1"/>
    </xf>
    <xf numFmtId="0" fontId="10" fillId="0" borderId="0" xfId="0" applyFont="1" applyFill="1" applyBorder="1" applyAlignment="1" applyProtection="1">
      <alignment vertical="center" wrapText="1"/>
      <protection locked="0"/>
    </xf>
    <xf numFmtId="0" fontId="10" fillId="12" borderId="0" xfId="0" applyFont="1" applyFill="1" applyBorder="1" applyAlignment="1">
      <alignment vertical="center" wrapText="1"/>
    </xf>
    <xf numFmtId="165" fontId="10" fillId="12" borderId="0" xfId="0" applyNumberFormat="1" applyFont="1" applyFill="1" applyBorder="1" applyAlignment="1">
      <alignment vertical="center" wrapText="1"/>
    </xf>
    <xf numFmtId="0" fontId="10" fillId="0" borderId="0" xfId="0" applyFont="1" applyFill="1" applyBorder="1" applyAlignment="1">
      <alignment vertical="center" wrapText="1"/>
    </xf>
    <xf numFmtId="165" fontId="10" fillId="0" borderId="0" xfId="0" applyNumberFormat="1" applyFont="1" applyFill="1" applyBorder="1" applyAlignment="1">
      <alignment vertical="center" wrapText="1"/>
    </xf>
    <xf numFmtId="0" fontId="8" fillId="13" borderId="23" xfId="0" applyFont="1" applyFill="1" applyBorder="1" applyAlignment="1" applyProtection="1">
      <alignment horizontal="left" vertical="center" wrapText="1"/>
    </xf>
    <xf numFmtId="165" fontId="10" fillId="13" borderId="25" xfId="0" applyNumberFormat="1" applyFont="1" applyFill="1" applyBorder="1" applyAlignment="1" applyProtection="1">
      <alignment vertical="center" wrapText="1"/>
    </xf>
    <xf numFmtId="0" fontId="8" fillId="13" borderId="16" xfId="0" applyFont="1" applyFill="1" applyBorder="1" applyAlignment="1" applyProtection="1">
      <alignment horizontal="left" vertical="center" wrapText="1"/>
    </xf>
    <xf numFmtId="9" fontId="10" fillId="13" borderId="17" xfId="3" applyFont="1" applyFill="1" applyBorder="1" applyAlignment="1" applyProtection="1">
      <alignment wrapText="1"/>
    </xf>
    <xf numFmtId="9" fontId="10" fillId="12" borderId="0" xfId="3" applyFont="1" applyFill="1" applyBorder="1" applyAlignment="1">
      <alignment wrapText="1"/>
    </xf>
    <xf numFmtId="0" fontId="8" fillId="12" borderId="0" xfId="0" applyFont="1" applyFill="1" applyBorder="1" applyAlignment="1">
      <alignment horizontal="center" vertical="center" wrapText="1"/>
    </xf>
    <xf numFmtId="165" fontId="10" fillId="13" borderId="17" xfId="3" applyNumberFormat="1" applyFont="1" applyFill="1" applyBorder="1" applyAlignment="1" applyProtection="1">
      <alignment wrapText="1"/>
    </xf>
    <xf numFmtId="165" fontId="10" fillId="12" borderId="0" xfId="3" applyNumberFormat="1" applyFont="1" applyFill="1" applyBorder="1" applyAlignment="1">
      <alignment wrapText="1"/>
    </xf>
    <xf numFmtId="0" fontId="12" fillId="12" borderId="0" xfId="0" applyFont="1" applyFill="1" applyBorder="1" applyAlignment="1">
      <alignment horizontal="center" vertical="center" wrapText="1"/>
    </xf>
    <xf numFmtId="165" fontId="10" fillId="13" borderId="13" xfId="2" applyFont="1" applyFill="1" applyBorder="1" applyAlignment="1" applyProtection="1">
      <alignment horizontal="center" vertical="center" wrapText="1"/>
    </xf>
    <xf numFmtId="165" fontId="10" fillId="13" borderId="15" xfId="2" applyFont="1" applyFill="1" applyBorder="1" applyAlignment="1" applyProtection="1">
      <alignment horizontal="center" vertical="center" wrapText="1"/>
    </xf>
    <xf numFmtId="0" fontId="0" fillId="0" borderId="4" xfId="0" applyBorder="1"/>
    <xf numFmtId="0" fontId="11" fillId="0" borderId="8" xfId="0" applyFont="1" applyFill="1" applyBorder="1" applyAlignment="1" applyProtection="1">
      <alignment horizontal="left" vertical="top" wrapText="1"/>
      <protection locked="0"/>
    </xf>
    <xf numFmtId="165" fontId="11" fillId="0" borderId="8" xfId="2" applyNumberFormat="1" applyFont="1" applyFill="1" applyBorder="1" applyAlignment="1" applyProtection="1">
      <alignment horizontal="center" vertical="center" wrapText="1"/>
      <protection locked="0"/>
    </xf>
    <xf numFmtId="165" fontId="11" fillId="13" borderId="8" xfId="2" applyNumberFormat="1" applyFont="1" applyFill="1" applyBorder="1" applyAlignment="1" applyProtection="1">
      <alignment horizontal="center" vertical="center" wrapText="1"/>
    </xf>
    <xf numFmtId="9" fontId="11" fillId="0" borderId="8" xfId="3" applyFont="1" applyFill="1" applyBorder="1" applyAlignment="1" applyProtection="1">
      <alignment horizontal="center" vertical="center" wrapText="1"/>
      <protection locked="0"/>
    </xf>
    <xf numFmtId="49" fontId="11" fillId="0" borderId="8" xfId="2" applyNumberFormat="1" applyFont="1" applyFill="1" applyBorder="1" applyAlignment="1" applyProtection="1">
      <alignment horizontal="left" vertical="top" wrapText="1"/>
      <protection locked="0"/>
    </xf>
    <xf numFmtId="49" fontId="11" fillId="0" borderId="8" xfId="2" applyNumberFormat="1" applyFont="1" applyFill="1" applyBorder="1" applyAlignment="1" applyProtection="1">
      <alignment horizontal="left" wrapText="1"/>
      <protection locked="0"/>
    </xf>
    <xf numFmtId="43" fontId="10" fillId="13" borderId="4" xfId="2" applyNumberFormat="1" applyFont="1" applyFill="1" applyBorder="1" applyAlignment="1" applyProtection="1">
      <alignment horizontal="center" vertical="center" wrapText="1"/>
    </xf>
    <xf numFmtId="0" fontId="10" fillId="13" borderId="21" xfId="0" applyFont="1" applyFill="1" applyBorder="1" applyAlignment="1" applyProtection="1">
      <alignment vertical="center" wrapText="1"/>
    </xf>
    <xf numFmtId="165" fontId="10" fillId="13" borderId="26" xfId="2" applyNumberFormat="1" applyFont="1" applyFill="1" applyBorder="1" applyAlignment="1" applyProtection="1">
      <alignment horizontal="center" vertical="center" wrapText="1"/>
    </xf>
    <xf numFmtId="165" fontId="10" fillId="13" borderId="6" xfId="2" applyFont="1" applyFill="1" applyBorder="1" applyAlignment="1" applyProtection="1">
      <alignment horizontal="center" vertical="center" wrapText="1"/>
    </xf>
    <xf numFmtId="165" fontId="10" fillId="13" borderId="6" xfId="2" applyNumberFormat="1" applyFont="1" applyFill="1" applyBorder="1" applyAlignment="1" applyProtection="1">
      <alignment horizontal="center" vertical="center" wrapText="1"/>
    </xf>
    <xf numFmtId="165" fontId="11" fillId="13" borderId="7" xfId="2" applyNumberFormat="1" applyFont="1" applyFill="1" applyBorder="1" applyAlignment="1" applyProtection="1">
      <alignment horizontal="center" vertical="center" wrapText="1"/>
    </xf>
    <xf numFmtId="0" fontId="10" fillId="13" borderId="22" xfId="0" applyFont="1" applyFill="1" applyBorder="1" applyAlignment="1" applyProtection="1">
      <alignment vertical="center" wrapText="1"/>
    </xf>
    <xf numFmtId="165" fontId="10" fillId="13" borderId="26" xfId="2" applyFont="1" applyFill="1" applyBorder="1" applyAlignment="1" applyProtection="1">
      <alignment horizontal="center" vertical="center" wrapText="1"/>
    </xf>
    <xf numFmtId="165" fontId="11" fillId="13" borderId="26" xfId="2" applyNumberFormat="1" applyFont="1" applyFill="1" applyBorder="1" applyAlignment="1" applyProtection="1">
      <alignment horizontal="center" vertical="center" wrapText="1"/>
    </xf>
    <xf numFmtId="9" fontId="11" fillId="0" borderId="4" xfId="2" applyNumberFormat="1" applyFont="1" applyFill="1" applyBorder="1" applyAlignment="1" applyProtection="1">
      <alignment horizontal="center" vertical="center" wrapText="1"/>
      <protection locked="0"/>
    </xf>
    <xf numFmtId="166" fontId="0" fillId="0" borderId="0" xfId="0" applyNumberFormat="1"/>
    <xf numFmtId="165" fontId="3" fillId="18" borderId="32" xfId="0" applyNumberFormat="1" applyFont="1" applyFill="1" applyBorder="1" applyAlignment="1">
      <alignment wrapText="1"/>
    </xf>
    <xf numFmtId="165" fontId="3" fillId="18" borderId="33" xfId="0" applyNumberFormat="1" applyFont="1" applyFill="1" applyBorder="1" applyAlignment="1">
      <alignment wrapText="1"/>
    </xf>
    <xf numFmtId="165" fontId="3" fillId="18" borderId="34" xfId="0" applyNumberFormat="1" applyFont="1" applyFill="1" applyBorder="1" applyAlignment="1">
      <alignment wrapText="1"/>
    </xf>
    <xf numFmtId="165" fontId="3" fillId="19" borderId="32" xfId="0" applyNumberFormat="1" applyFont="1" applyFill="1" applyBorder="1" applyAlignment="1">
      <alignment wrapText="1"/>
    </xf>
    <xf numFmtId="165" fontId="3" fillId="19" borderId="33" xfId="0" applyNumberFormat="1" applyFont="1" applyFill="1" applyBorder="1" applyAlignment="1">
      <alignment wrapText="1"/>
    </xf>
    <xf numFmtId="165" fontId="3" fillId="19" borderId="34" xfId="0" applyNumberFormat="1" applyFont="1" applyFill="1" applyBorder="1" applyAlignment="1">
      <alignment wrapText="1"/>
    </xf>
    <xf numFmtId="165" fontId="3" fillId="10" borderId="35" xfId="0" applyNumberFormat="1" applyFont="1" applyFill="1" applyBorder="1" applyAlignment="1">
      <alignment wrapText="1"/>
    </xf>
    <xf numFmtId="165" fontId="3" fillId="4" borderId="36" xfId="0" applyNumberFormat="1" applyFont="1" applyFill="1" applyBorder="1" applyAlignment="1">
      <alignment wrapText="1"/>
    </xf>
    <xf numFmtId="165" fontId="3" fillId="4" borderId="37" xfId="0" applyNumberFormat="1" applyFont="1" applyFill="1" applyBorder="1" applyAlignment="1">
      <alignment wrapText="1"/>
    </xf>
    <xf numFmtId="165" fontId="3" fillId="4" borderId="33" xfId="0" applyNumberFormat="1" applyFont="1" applyFill="1" applyBorder="1" applyAlignment="1">
      <alignment wrapText="1"/>
    </xf>
    <xf numFmtId="0" fontId="3" fillId="4" borderId="34" xfId="0" applyFont="1" applyFill="1" applyBorder="1" applyAlignment="1">
      <alignment wrapText="1"/>
    </xf>
    <xf numFmtId="0" fontId="5" fillId="0" borderId="0" xfId="0" applyFont="1" applyAlignment="1">
      <alignment wrapText="1"/>
    </xf>
    <xf numFmtId="165" fontId="5" fillId="20" borderId="20" xfId="0" applyNumberFormat="1" applyFont="1" applyFill="1" applyBorder="1" applyAlignment="1">
      <alignment wrapText="1"/>
    </xf>
    <xf numFmtId="165" fontId="5" fillId="20" borderId="19" xfId="0" applyNumberFormat="1" applyFont="1" applyFill="1" applyBorder="1" applyAlignment="1">
      <alignment wrapText="1"/>
    </xf>
    <xf numFmtId="165" fontId="5" fillId="20" borderId="18" xfId="0" applyNumberFormat="1" applyFont="1" applyFill="1" applyBorder="1" applyAlignment="1">
      <alignment wrapText="1"/>
    </xf>
    <xf numFmtId="165" fontId="5" fillId="21" borderId="20" xfId="0" applyNumberFormat="1" applyFont="1" applyFill="1" applyBorder="1" applyAlignment="1">
      <alignment wrapText="1"/>
    </xf>
    <xf numFmtId="165" fontId="5" fillId="21" borderId="19" xfId="0" applyNumberFormat="1" applyFont="1" applyFill="1" applyBorder="1" applyAlignment="1">
      <alignment wrapText="1"/>
    </xf>
    <xf numFmtId="165" fontId="5" fillId="21" borderId="18" xfId="0" applyNumberFormat="1" applyFont="1" applyFill="1" applyBorder="1" applyAlignment="1">
      <alignment wrapText="1"/>
    </xf>
    <xf numFmtId="165" fontId="5" fillId="22" borderId="39" xfId="0" applyNumberFormat="1" applyFont="1" applyFill="1" applyBorder="1" applyAlignment="1">
      <alignment wrapText="1"/>
    </xf>
    <xf numFmtId="165" fontId="5" fillId="22" borderId="30" xfId="0" applyNumberFormat="1" applyFont="1" applyFill="1" applyBorder="1" applyAlignment="1">
      <alignment wrapText="1"/>
    </xf>
    <xf numFmtId="165" fontId="5" fillId="22" borderId="28" xfId="0" applyNumberFormat="1" applyFont="1" applyFill="1" applyBorder="1" applyAlignment="1">
      <alignment wrapText="1"/>
    </xf>
    <xf numFmtId="165" fontId="5" fillId="4" borderId="30" xfId="0" applyNumberFormat="1" applyFont="1" applyFill="1" applyBorder="1" applyAlignment="1">
      <alignment wrapText="1"/>
    </xf>
    <xf numFmtId="165" fontId="5" fillId="4" borderId="19" xfId="0" applyNumberFormat="1" applyFont="1" applyFill="1" applyBorder="1" applyAlignment="1">
      <alignment wrapText="1"/>
    </xf>
    <xf numFmtId="0" fontId="5" fillId="4" borderId="16" xfId="0" applyFont="1" applyFill="1" applyBorder="1" applyAlignment="1">
      <alignment vertical="center" wrapText="1"/>
    </xf>
    <xf numFmtId="165" fontId="14" fillId="20" borderId="17" xfId="5" applyNumberFormat="1" applyFont="1" applyFill="1" applyBorder="1" applyAlignment="1">
      <alignment wrapText="1"/>
    </xf>
    <xf numFmtId="165" fontId="14" fillId="20" borderId="4" xfId="5" applyNumberFormat="1" applyFont="1" applyFill="1" applyBorder="1" applyAlignment="1">
      <alignment wrapText="1"/>
    </xf>
    <xf numFmtId="165" fontId="14" fillId="20" borderId="16" xfId="5" applyNumberFormat="1" applyFont="1" applyFill="1" applyBorder="1" applyAlignment="1">
      <alignment wrapText="1"/>
    </xf>
    <xf numFmtId="165" fontId="14" fillId="21" borderId="17" xfId="5" applyNumberFormat="1" applyFont="1" applyFill="1" applyBorder="1" applyAlignment="1">
      <alignment wrapText="1"/>
    </xf>
    <xf numFmtId="165" fontId="14" fillId="21" borderId="4" xfId="5" applyNumberFormat="1" applyFont="1" applyFill="1" applyBorder="1" applyAlignment="1">
      <alignment wrapText="1"/>
    </xf>
    <xf numFmtId="165" fontId="14" fillId="21" borderId="16" xfId="5" applyNumberFormat="1" applyFont="1" applyFill="1" applyBorder="1" applyAlignment="1">
      <alignment wrapText="1"/>
    </xf>
    <xf numFmtId="165" fontId="14" fillId="22" borderId="15" xfId="0" applyNumberFormat="1" applyFont="1" applyFill="1" applyBorder="1" applyAlignment="1">
      <alignment wrapText="1"/>
    </xf>
    <xf numFmtId="165" fontId="14" fillId="22" borderId="21" xfId="0" applyNumberFormat="1" applyFont="1" applyFill="1" applyBorder="1" applyAlignment="1">
      <alignment wrapText="1"/>
    </xf>
    <xf numFmtId="165" fontId="14" fillId="22" borderId="27" xfId="0" applyNumberFormat="1" applyFont="1" applyFill="1" applyBorder="1" applyAlignment="1">
      <alignment wrapText="1"/>
    </xf>
    <xf numFmtId="165" fontId="5" fillId="4" borderId="21" xfId="0" applyNumberFormat="1" applyFont="1" applyFill="1" applyBorder="1" applyAlignment="1">
      <alignment wrapText="1"/>
    </xf>
    <xf numFmtId="165" fontId="5" fillId="4" borderId="4" xfId="5" applyNumberFormat="1" applyFont="1" applyFill="1" applyBorder="1" applyAlignment="1">
      <alignment wrapText="1"/>
    </xf>
    <xf numFmtId="165" fontId="5" fillId="20" borderId="15" xfId="0" applyNumberFormat="1" applyFont="1" applyFill="1" applyBorder="1" applyAlignment="1">
      <alignment wrapText="1"/>
    </xf>
    <xf numFmtId="165" fontId="5" fillId="20" borderId="4" xfId="0" applyNumberFormat="1" applyFont="1" applyFill="1" applyBorder="1" applyAlignment="1">
      <alignment wrapText="1"/>
    </xf>
    <xf numFmtId="165" fontId="5" fillId="20" borderId="16" xfId="0" applyNumberFormat="1" applyFont="1" applyFill="1" applyBorder="1" applyAlignment="1">
      <alignment wrapText="1"/>
    </xf>
    <xf numFmtId="165" fontId="5" fillId="21" borderId="15" xfId="0" applyNumberFormat="1" applyFont="1" applyFill="1" applyBorder="1" applyAlignment="1">
      <alignment wrapText="1"/>
    </xf>
    <xf numFmtId="165" fontId="5" fillId="21" borderId="4" xfId="0" applyNumberFormat="1" applyFont="1" applyFill="1" applyBorder="1" applyAlignment="1">
      <alignment wrapText="1"/>
    </xf>
    <xf numFmtId="165" fontId="5" fillId="21" borderId="16" xfId="0" applyNumberFormat="1" applyFont="1" applyFill="1" applyBorder="1" applyAlignment="1">
      <alignment wrapText="1"/>
    </xf>
    <xf numFmtId="165" fontId="5" fillId="22" borderId="15" xfId="0" applyNumberFormat="1" applyFont="1" applyFill="1" applyBorder="1" applyAlignment="1">
      <alignment wrapText="1"/>
    </xf>
    <xf numFmtId="165" fontId="5" fillId="22" borderId="21" xfId="0" applyNumberFormat="1" applyFont="1" applyFill="1" applyBorder="1" applyAlignment="1">
      <alignment wrapText="1"/>
    </xf>
    <xf numFmtId="165" fontId="5" fillId="22" borderId="27" xfId="0" applyNumberFormat="1" applyFont="1" applyFill="1" applyBorder="1" applyAlignment="1">
      <alignment wrapText="1"/>
    </xf>
    <xf numFmtId="165" fontId="3" fillId="4" borderId="21" xfId="0" applyNumberFormat="1" applyFont="1" applyFill="1" applyBorder="1" applyAlignment="1">
      <alignment wrapText="1"/>
    </xf>
    <xf numFmtId="165" fontId="5" fillId="4" borderId="4" xfId="0" applyNumberFormat="1" applyFont="1" applyFill="1" applyBorder="1" applyAlignment="1">
      <alignment wrapText="1"/>
    </xf>
    <xf numFmtId="0" fontId="15" fillId="4" borderId="40" xfId="0" applyFont="1" applyFill="1" applyBorder="1" applyAlignment="1">
      <alignment vertical="center" wrapText="1"/>
    </xf>
    <xf numFmtId="165" fontId="5" fillId="20" borderId="8" xfId="0" applyNumberFormat="1" applyFont="1" applyFill="1" applyBorder="1" applyAlignment="1">
      <alignment wrapText="1"/>
    </xf>
    <xf numFmtId="165" fontId="5" fillId="20" borderId="14" xfId="0" applyNumberFormat="1" applyFont="1" applyFill="1" applyBorder="1" applyAlignment="1">
      <alignment wrapText="1"/>
    </xf>
    <xf numFmtId="165" fontId="5" fillId="21" borderId="8" xfId="0" applyNumberFormat="1" applyFont="1" applyFill="1" applyBorder="1" applyAlignment="1">
      <alignment wrapText="1"/>
    </xf>
    <xf numFmtId="165" fontId="5" fillId="21" borderId="14" xfId="0" applyNumberFormat="1" applyFont="1" applyFill="1" applyBorder="1" applyAlignment="1">
      <alignment wrapText="1"/>
    </xf>
    <xf numFmtId="165" fontId="5" fillId="22" borderId="41" xfId="0" applyNumberFormat="1" applyFont="1" applyFill="1" applyBorder="1" applyAlignment="1">
      <alignment wrapText="1"/>
    </xf>
    <xf numFmtId="165" fontId="5" fillId="22" borderId="42" xfId="0" applyNumberFormat="1" applyFont="1" applyFill="1" applyBorder="1" applyAlignment="1">
      <alignment wrapText="1"/>
    </xf>
    <xf numFmtId="165" fontId="5" fillId="4" borderId="8" xfId="0" applyNumberFormat="1" applyFont="1" applyFill="1" applyBorder="1" applyAlignment="1">
      <alignment wrapText="1"/>
    </xf>
    <xf numFmtId="0" fontId="15" fillId="4" borderId="40" xfId="0" applyFont="1" applyFill="1" applyBorder="1" applyAlignment="1" applyProtection="1">
      <alignment vertical="center" wrapText="1"/>
      <protection locked="0"/>
    </xf>
    <xf numFmtId="165" fontId="3" fillId="4" borderId="41" xfId="0" applyNumberFormat="1" applyFont="1" applyFill="1" applyBorder="1" applyAlignment="1">
      <alignment wrapText="1"/>
    </xf>
    <xf numFmtId="0" fontId="15" fillId="4" borderId="38" xfId="0" applyFont="1" applyFill="1" applyBorder="1" applyAlignment="1">
      <alignment vertical="center" wrapText="1"/>
    </xf>
    <xf numFmtId="165" fontId="3" fillId="18" borderId="17" xfId="0" applyNumberFormat="1" applyFont="1" applyFill="1" applyBorder="1" applyAlignment="1">
      <alignment horizontal="center" wrapText="1"/>
    </xf>
    <xf numFmtId="165" fontId="3" fillId="18" borderId="4" xfId="0" applyNumberFormat="1" applyFont="1" applyFill="1" applyBorder="1" applyAlignment="1">
      <alignment horizontal="center" wrapText="1"/>
    </xf>
    <xf numFmtId="165" fontId="3" fillId="18" borderId="16" xfId="0" applyNumberFormat="1" applyFont="1" applyFill="1" applyBorder="1" applyAlignment="1">
      <alignment horizontal="center" wrapText="1"/>
    </xf>
    <xf numFmtId="165" fontId="3" fillId="19" borderId="17" xfId="0" applyNumberFormat="1" applyFont="1" applyFill="1" applyBorder="1" applyAlignment="1">
      <alignment horizontal="center" wrapText="1"/>
    </xf>
    <xf numFmtId="165" fontId="3" fillId="19" borderId="4" xfId="0" applyNumberFormat="1" applyFont="1" applyFill="1" applyBorder="1" applyAlignment="1">
      <alignment horizontal="center" wrapText="1"/>
    </xf>
    <xf numFmtId="165" fontId="3" fillId="19" borderId="16" xfId="0" applyNumberFormat="1" applyFont="1" applyFill="1" applyBorder="1" applyAlignment="1">
      <alignment horizontal="center" wrapText="1"/>
    </xf>
    <xf numFmtId="165" fontId="3" fillId="10" borderId="17" xfId="0" applyNumberFormat="1" applyFont="1" applyFill="1" applyBorder="1" applyAlignment="1">
      <alignment horizontal="center" wrapText="1"/>
    </xf>
    <xf numFmtId="0" fontId="3" fillId="10" borderId="4" xfId="0" applyFont="1" applyFill="1" applyBorder="1" applyAlignment="1">
      <alignment horizontal="center" vertical="center" wrapText="1"/>
    </xf>
    <xf numFmtId="0" fontId="3" fillId="10" borderId="16" xfId="0" applyFont="1" applyFill="1" applyBorder="1" applyAlignment="1">
      <alignment horizontal="center" vertical="center" wrapText="1"/>
    </xf>
    <xf numFmtId="165" fontId="3" fillId="4" borderId="4" xfId="0" applyNumberFormat="1" applyFont="1" applyFill="1" applyBorder="1" applyAlignment="1">
      <alignment horizontal="center" wrapText="1"/>
    </xf>
    <xf numFmtId="0" fontId="3" fillId="4" borderId="14" xfId="0" applyFont="1" applyFill="1" applyBorder="1" applyAlignment="1">
      <alignment horizontal="center" wrapText="1"/>
    </xf>
    <xf numFmtId="44" fontId="3" fillId="4" borderId="4" xfId="5" applyFont="1" applyFill="1" applyBorder="1" applyAlignment="1">
      <alignment horizontal="center" vertical="center" wrapText="1"/>
    </xf>
    <xf numFmtId="0" fontId="3" fillId="4" borderId="48" xfId="0" applyFont="1" applyFill="1" applyBorder="1" applyAlignment="1">
      <alignment horizontal="center" wrapText="1"/>
    </xf>
    <xf numFmtId="0" fontId="3" fillId="23" borderId="2" xfId="0" applyFont="1" applyFill="1" applyBorder="1" applyAlignment="1">
      <alignment horizontal="center" wrapText="1"/>
    </xf>
    <xf numFmtId="0" fontId="3" fillId="4" borderId="1" xfId="0" applyFont="1" applyFill="1" applyBorder="1" applyAlignment="1">
      <alignment wrapText="1"/>
    </xf>
    <xf numFmtId="0" fontId="5" fillId="3" borderId="0" xfId="0" applyFont="1" applyFill="1" applyAlignment="1">
      <alignment wrapText="1"/>
    </xf>
    <xf numFmtId="165" fontId="3" fillId="17" borderId="8" xfId="0" applyNumberFormat="1" applyFont="1" applyFill="1" applyBorder="1" applyAlignment="1">
      <alignment wrapText="1"/>
    </xf>
    <xf numFmtId="165" fontId="3" fillId="18" borderId="4" xfId="5" applyNumberFormat="1" applyFont="1" applyFill="1" applyBorder="1" applyAlignment="1">
      <alignment wrapText="1"/>
    </xf>
    <xf numFmtId="165" fontId="3" fillId="19" borderId="4" xfId="5" applyNumberFormat="1" applyFont="1" applyFill="1" applyBorder="1" applyAlignment="1">
      <alignment wrapText="1"/>
    </xf>
    <xf numFmtId="165" fontId="3" fillId="10" borderId="4" xfId="5" applyNumberFormat="1" applyFont="1" applyFill="1" applyBorder="1" applyAlignment="1">
      <alignment wrapText="1"/>
    </xf>
    <xf numFmtId="165" fontId="3" fillId="4" borderId="4" xfId="0" applyNumberFormat="1" applyFont="1" applyFill="1" applyBorder="1" applyAlignment="1">
      <alignment wrapText="1"/>
    </xf>
    <xf numFmtId="165" fontId="3" fillId="24" borderId="4" xfId="5" applyNumberFormat="1" applyFont="1" applyFill="1" applyBorder="1" applyAlignment="1">
      <alignment wrapText="1"/>
    </xf>
    <xf numFmtId="44" fontId="3" fillId="24" borderId="4" xfId="5" applyFont="1" applyFill="1" applyBorder="1" applyAlignment="1">
      <alignment wrapText="1"/>
    </xf>
    <xf numFmtId="165" fontId="16" fillId="20" borderId="8" xfId="0" applyNumberFormat="1" applyFont="1" applyFill="1" applyBorder="1" applyAlignment="1">
      <alignment wrapText="1"/>
    </xf>
    <xf numFmtId="165" fontId="16" fillId="21" borderId="8" xfId="0" applyNumberFormat="1" applyFont="1" applyFill="1" applyBorder="1" applyAlignment="1">
      <alignment wrapText="1"/>
    </xf>
    <xf numFmtId="165" fontId="5" fillId="21" borderId="4" xfId="0" applyNumberFormat="1" applyFont="1" applyFill="1" applyBorder="1" applyAlignment="1" applyProtection="1">
      <alignment wrapText="1"/>
      <protection locked="0"/>
    </xf>
    <xf numFmtId="165" fontId="5" fillId="22" borderId="4" xfId="0" applyNumberFormat="1" applyFont="1" applyFill="1" applyBorder="1" applyAlignment="1" applyProtection="1">
      <alignment wrapText="1"/>
      <protection locked="0"/>
    </xf>
    <xf numFmtId="165" fontId="3" fillId="22" borderId="4" xfId="0" applyNumberFormat="1" applyFont="1" applyFill="1" applyBorder="1" applyAlignment="1">
      <alignment wrapText="1"/>
    </xf>
    <xf numFmtId="165" fontId="5" fillId="0" borderId="4" xfId="0" applyNumberFormat="1" applyFont="1" applyBorder="1" applyAlignment="1" applyProtection="1">
      <alignment wrapText="1"/>
      <protection locked="0"/>
    </xf>
    <xf numFmtId="0" fontId="17" fillId="4" borderId="4" xfId="0" applyFont="1" applyFill="1" applyBorder="1" applyAlignment="1">
      <alignment vertical="center" wrapText="1"/>
    </xf>
    <xf numFmtId="165" fontId="5" fillId="21" borderId="8" xfId="0" applyNumberFormat="1" applyFont="1" applyFill="1" applyBorder="1" applyAlignment="1" applyProtection="1">
      <alignment wrapText="1"/>
      <protection locked="0"/>
    </xf>
    <xf numFmtId="0" fontId="17" fillId="4" borderId="4" xfId="0" applyFont="1" applyFill="1" applyBorder="1" applyAlignment="1" applyProtection="1">
      <alignment vertical="center" wrapText="1"/>
      <protection locked="0"/>
    </xf>
    <xf numFmtId="165" fontId="5" fillId="3" borderId="4" xfId="5" applyNumberFormat="1" applyFont="1" applyFill="1" applyBorder="1" applyAlignment="1" applyProtection="1">
      <alignment horizontal="center" vertical="center" wrapText="1"/>
      <protection locked="0"/>
    </xf>
    <xf numFmtId="165" fontId="3" fillId="22" borderId="8" xfId="0" applyNumberFormat="1" applyFont="1" applyFill="1" applyBorder="1" applyAlignment="1">
      <alignment wrapText="1"/>
    </xf>
    <xf numFmtId="165" fontId="3" fillId="4" borderId="8" xfId="0" applyNumberFormat="1" applyFont="1" applyFill="1" applyBorder="1" applyAlignment="1">
      <alignment wrapText="1"/>
    </xf>
    <xf numFmtId="0" fontId="17" fillId="4" borderId="8" xfId="0" applyFont="1" applyFill="1" applyBorder="1" applyAlignment="1">
      <alignment vertical="center" wrapText="1"/>
    </xf>
    <xf numFmtId="165" fontId="3" fillId="18" borderId="19" xfId="0" applyNumberFormat="1" applyFont="1" applyFill="1" applyBorder="1" applyAlignment="1">
      <alignment horizontal="center" wrapText="1"/>
    </xf>
    <xf numFmtId="165" fontId="3" fillId="19" borderId="19" xfId="0" applyNumberFormat="1" applyFont="1" applyFill="1" applyBorder="1" applyAlignment="1">
      <alignment horizontal="center" wrapText="1"/>
    </xf>
    <xf numFmtId="165" fontId="3" fillId="10" borderId="19" xfId="0" applyNumberFormat="1" applyFont="1" applyFill="1" applyBorder="1" applyAlignment="1">
      <alignment horizontal="center" wrapText="1"/>
    </xf>
    <xf numFmtId="165" fontId="3" fillId="4" borderId="19" xfId="0" applyNumberFormat="1" applyFont="1" applyFill="1" applyBorder="1" applyAlignment="1">
      <alignment wrapText="1"/>
    </xf>
    <xf numFmtId="165" fontId="3" fillId="4" borderId="19" xfId="0" applyNumberFormat="1" applyFont="1" applyFill="1" applyBorder="1" applyAlignment="1">
      <alignment horizontal="center" wrapText="1"/>
    </xf>
    <xf numFmtId="0" fontId="3" fillId="4" borderId="19" xfId="0" applyFont="1" applyFill="1" applyBorder="1" applyAlignment="1">
      <alignment horizontal="left" wrapText="1"/>
    </xf>
    <xf numFmtId="0" fontId="3" fillId="0" borderId="0" xfId="0" applyFont="1" applyAlignment="1">
      <alignment horizontal="left" wrapText="1"/>
    </xf>
    <xf numFmtId="165" fontId="3" fillId="0" borderId="0" xfId="0" applyNumberFormat="1" applyFont="1" applyAlignment="1">
      <alignment wrapText="1"/>
    </xf>
    <xf numFmtId="165" fontId="5" fillId="3" borderId="8" xfId="5" applyNumberFormat="1" applyFont="1" applyFill="1" applyBorder="1" applyAlignment="1" applyProtection="1">
      <alignment horizontal="center" vertical="center" wrapText="1"/>
      <protection locked="0"/>
    </xf>
    <xf numFmtId="165" fontId="5" fillId="0" borderId="8" xfId="0" applyNumberFormat="1" applyFont="1" applyBorder="1" applyAlignment="1" applyProtection="1">
      <alignment wrapText="1"/>
      <protection locked="0"/>
    </xf>
    <xf numFmtId="165" fontId="3" fillId="3" borderId="7" xfId="0" applyNumberFormat="1" applyFont="1" applyFill="1" applyBorder="1" applyAlignment="1">
      <alignment wrapText="1"/>
    </xf>
    <xf numFmtId="165" fontId="3" fillId="3" borderId="6" xfId="5" applyNumberFormat="1" applyFont="1" applyFill="1" applyBorder="1" applyAlignment="1">
      <alignment wrapText="1"/>
    </xf>
    <xf numFmtId="44" fontId="3" fillId="3" borderId="21" xfId="5" applyFont="1" applyFill="1" applyBorder="1" applyAlignment="1">
      <alignment wrapText="1"/>
    </xf>
    <xf numFmtId="165" fontId="3" fillId="3" borderId="0" xfId="0" applyNumberFormat="1" applyFont="1" applyFill="1" applyAlignment="1">
      <alignment wrapText="1"/>
    </xf>
    <xf numFmtId="165" fontId="18" fillId="19" borderId="4" xfId="5" applyNumberFormat="1" applyFont="1" applyFill="1" applyBorder="1" applyAlignment="1">
      <alignment wrapText="1"/>
    </xf>
    <xf numFmtId="165" fontId="18" fillId="10" borderId="4" xfId="5" applyNumberFormat="1" applyFont="1" applyFill="1" applyBorder="1" applyAlignment="1">
      <alignment wrapText="1"/>
    </xf>
    <xf numFmtId="165" fontId="5" fillId="20" borderId="4" xfId="0" applyNumberFormat="1" applyFont="1" applyFill="1" applyBorder="1" applyAlignment="1" applyProtection="1">
      <alignment wrapText="1"/>
      <protection locked="0"/>
    </xf>
    <xf numFmtId="165" fontId="16" fillId="21" borderId="4" xfId="0" applyNumberFormat="1" applyFont="1" applyFill="1" applyBorder="1" applyAlignment="1" applyProtection="1">
      <alignment wrapText="1"/>
      <protection locked="0"/>
    </xf>
    <xf numFmtId="165" fontId="16" fillId="22" borderId="8" xfId="0" applyNumberFormat="1" applyFont="1" applyFill="1" applyBorder="1" applyAlignment="1" applyProtection="1">
      <alignment wrapText="1"/>
      <protection locked="0"/>
    </xf>
    <xf numFmtId="165" fontId="5" fillId="22" borderId="4" xfId="0" applyNumberFormat="1" applyFont="1" applyFill="1" applyBorder="1" applyAlignment="1">
      <alignment wrapText="1"/>
    </xf>
    <xf numFmtId="165" fontId="5" fillId="20" borderId="4" xfId="5" applyNumberFormat="1" applyFont="1" applyFill="1" applyBorder="1" applyAlignment="1" applyProtection="1">
      <alignment horizontal="center" vertical="center" wrapText="1"/>
      <protection locked="0"/>
    </xf>
    <xf numFmtId="165" fontId="5" fillId="21" borderId="4" xfId="5" applyNumberFormat="1" applyFont="1" applyFill="1" applyBorder="1" applyAlignment="1" applyProtection="1">
      <alignment horizontal="center" vertical="center" wrapText="1"/>
      <protection locked="0"/>
    </xf>
    <xf numFmtId="165" fontId="5" fillId="20" borderId="8" xfId="5" applyNumberFormat="1" applyFont="1" applyFill="1" applyBorder="1" applyAlignment="1" applyProtection="1">
      <alignment horizontal="center" vertical="center" wrapText="1"/>
      <protection locked="0"/>
    </xf>
    <xf numFmtId="165" fontId="5" fillId="21" borderId="8" xfId="5" applyNumberFormat="1" applyFont="1" applyFill="1" applyBorder="1" applyAlignment="1" applyProtection="1">
      <alignment horizontal="center" vertical="center" wrapText="1"/>
      <protection locked="0"/>
    </xf>
    <xf numFmtId="165" fontId="16" fillId="21" borderId="8" xfId="0" applyNumberFormat="1" applyFont="1" applyFill="1" applyBorder="1" applyAlignment="1" applyProtection="1">
      <alignment wrapText="1"/>
      <protection locked="0"/>
    </xf>
    <xf numFmtId="165" fontId="5" fillId="22" borderId="8" xfId="0" applyNumberFormat="1" applyFont="1" applyFill="1" applyBorder="1" applyAlignment="1" applyProtection="1">
      <alignment wrapText="1"/>
      <protection locked="0"/>
    </xf>
    <xf numFmtId="165" fontId="3" fillId="17" borderId="4" xfId="0" applyNumberFormat="1" applyFont="1" applyFill="1" applyBorder="1" applyAlignment="1">
      <alignment wrapText="1"/>
    </xf>
    <xf numFmtId="165" fontId="5" fillId="22" borderId="8" xfId="0" applyNumberFormat="1" applyFont="1" applyFill="1" applyBorder="1" applyAlignment="1">
      <alignment wrapText="1"/>
    </xf>
    <xf numFmtId="165" fontId="19" fillId="4" borderId="4" xfId="0" applyNumberFormat="1" applyFont="1" applyFill="1" applyBorder="1" applyAlignment="1">
      <alignment wrapText="1"/>
    </xf>
    <xf numFmtId="0" fontId="5" fillId="0" borderId="7" xfId="0" applyFont="1" applyBorder="1" applyAlignment="1">
      <alignment wrapText="1"/>
    </xf>
    <xf numFmtId="0" fontId="5" fillId="3" borderId="6" xfId="0" applyFont="1" applyFill="1" applyBorder="1" applyAlignment="1">
      <alignment wrapText="1"/>
    </xf>
    <xf numFmtId="0" fontId="5" fillId="0" borderId="21" xfId="0" applyFont="1" applyBorder="1" applyAlignment="1">
      <alignment wrapText="1"/>
    </xf>
    <xf numFmtId="165" fontId="18" fillId="18" borderId="4" xfId="5" applyNumberFormat="1" applyFont="1" applyFill="1" applyBorder="1" applyAlignment="1">
      <alignment wrapText="1"/>
    </xf>
    <xf numFmtId="165" fontId="3" fillId="4" borderId="5" xfId="0" applyNumberFormat="1" applyFont="1" applyFill="1" applyBorder="1" applyAlignment="1">
      <alignment wrapText="1"/>
    </xf>
    <xf numFmtId="165" fontId="3" fillId="24" borderId="5" xfId="5" applyNumberFormat="1" applyFont="1" applyFill="1" applyBorder="1" applyAlignment="1">
      <alignment wrapText="1"/>
    </xf>
    <xf numFmtId="44" fontId="3" fillId="24" borderId="5" xfId="5" applyFont="1" applyFill="1" applyBorder="1" applyAlignment="1">
      <alignment wrapText="1"/>
    </xf>
    <xf numFmtId="165" fontId="16" fillId="20" borderId="8" xfId="0" applyNumberFormat="1" applyFont="1" applyFill="1" applyBorder="1" applyAlignment="1" applyProtection="1">
      <alignment wrapText="1"/>
      <protection locked="0"/>
    </xf>
    <xf numFmtId="165" fontId="16" fillId="20" borderId="4" xfId="0" applyNumberFormat="1" applyFont="1" applyFill="1" applyBorder="1" applyAlignment="1" applyProtection="1">
      <alignment wrapText="1"/>
      <protection locked="0"/>
    </xf>
    <xf numFmtId="165" fontId="16" fillId="21" borderId="8" xfId="5" applyNumberFormat="1" applyFont="1" applyFill="1" applyBorder="1" applyAlignment="1" applyProtection="1">
      <alignment horizontal="center" vertical="center" wrapText="1"/>
      <protection locked="0"/>
    </xf>
    <xf numFmtId="165" fontId="16" fillId="20" borderId="4" xfId="5" applyNumberFormat="1" applyFont="1" applyFill="1" applyBorder="1" applyAlignment="1" applyProtection="1">
      <alignment horizontal="center" vertical="center" wrapText="1"/>
      <protection locked="0"/>
    </xf>
    <xf numFmtId="165" fontId="16" fillId="20" borderId="8" xfId="5" applyNumberFormat="1" applyFont="1" applyFill="1" applyBorder="1" applyAlignment="1" applyProtection="1">
      <alignment horizontal="center" vertical="center" wrapText="1"/>
      <protection locked="0"/>
    </xf>
    <xf numFmtId="165" fontId="3" fillId="3" borderId="6" xfId="0" applyNumberFormat="1" applyFont="1" applyFill="1" applyBorder="1" applyAlignment="1">
      <alignment wrapText="1"/>
    </xf>
    <xf numFmtId="165" fontId="19" fillId="25" borderId="4" xfId="5" applyNumberFormat="1" applyFont="1" applyFill="1" applyBorder="1" applyAlignment="1">
      <alignment wrapText="1"/>
    </xf>
    <xf numFmtId="165" fontId="3" fillId="17" borderId="33" xfId="0" applyNumberFormat="1" applyFont="1" applyFill="1" applyBorder="1" applyAlignment="1">
      <alignment wrapText="1"/>
    </xf>
    <xf numFmtId="165" fontId="3" fillId="18" borderId="33" xfId="0" applyNumberFormat="1" applyFont="1" applyFill="1" applyBorder="1" applyAlignment="1">
      <alignment horizontal="center" wrapText="1"/>
    </xf>
    <xf numFmtId="165" fontId="3" fillId="19" borderId="33" xfId="0" applyNumberFormat="1" applyFont="1" applyFill="1" applyBorder="1" applyAlignment="1">
      <alignment horizontal="center" wrapText="1"/>
    </xf>
    <xf numFmtId="165" fontId="3" fillId="10" borderId="33" xfId="0" applyNumberFormat="1" applyFont="1" applyFill="1" applyBorder="1" applyAlignment="1">
      <alignment horizontal="center" wrapText="1"/>
    </xf>
    <xf numFmtId="165" fontId="3" fillId="4" borderId="33" xfId="0" applyNumberFormat="1" applyFont="1" applyFill="1" applyBorder="1" applyAlignment="1">
      <alignment horizontal="center" wrapText="1"/>
    </xf>
    <xf numFmtId="0" fontId="3" fillId="4" borderId="33" xfId="0" applyFont="1" applyFill="1" applyBorder="1" applyAlignment="1">
      <alignment horizontal="left" wrapText="1"/>
    </xf>
    <xf numFmtId="0" fontId="5" fillId="0" borderId="4" xfId="0" applyFont="1" applyBorder="1" applyAlignment="1">
      <alignment wrapText="1"/>
    </xf>
    <xf numFmtId="0" fontId="3" fillId="18" borderId="4" xfId="5" applyNumberFormat="1" applyFont="1" applyFill="1" applyBorder="1" applyAlignment="1">
      <alignment horizontal="center" vertical="center" wrapText="1"/>
    </xf>
    <xf numFmtId="0" fontId="3" fillId="19" borderId="4" xfId="5" applyNumberFormat="1" applyFont="1" applyFill="1" applyBorder="1" applyAlignment="1">
      <alignment horizontal="center" vertical="center" wrapText="1"/>
    </xf>
    <xf numFmtId="0" fontId="3" fillId="10" borderId="4" xfId="5" applyNumberFormat="1" applyFont="1" applyFill="1" applyBorder="1" applyAlignment="1">
      <alignment horizontal="center" vertical="center" wrapText="1"/>
    </xf>
    <xf numFmtId="0" fontId="3" fillId="23" borderId="4" xfId="5" applyNumberFormat="1" applyFont="1" applyFill="1" applyBorder="1" applyAlignment="1">
      <alignment horizontal="center" vertical="center" wrapText="1"/>
    </xf>
    <xf numFmtId="0" fontId="3" fillId="3" borderId="0" xfId="0" applyFont="1" applyFill="1" applyAlignment="1">
      <alignment horizontal="left" wrapText="1"/>
    </xf>
    <xf numFmtId="44" fontId="3" fillId="23" borderId="4" xfId="5" applyFont="1" applyFill="1" applyBorder="1" applyAlignment="1">
      <alignment horizontal="center" vertical="center" wrapText="1"/>
    </xf>
    <xf numFmtId="0" fontId="0" fillId="3" borderId="0" xfId="0" applyFill="1"/>
    <xf numFmtId="166" fontId="0" fillId="3" borderId="0" xfId="0" applyNumberFormat="1" applyFill="1"/>
    <xf numFmtId="0" fontId="4" fillId="3" borderId="0" xfId="0" applyFont="1" applyFill="1" applyAlignment="1">
      <alignment horizontal="left" wrapText="1"/>
    </xf>
    <xf numFmtId="0" fontId="20" fillId="0" borderId="0" xfId="0" applyFont="1" applyAlignment="1">
      <alignment horizontal="left" vertical="center" wrapText="1"/>
    </xf>
    <xf numFmtId="0" fontId="22" fillId="0" borderId="0" xfId="0" applyFont="1" applyAlignment="1">
      <alignment horizontal="left" wrapText="1"/>
    </xf>
    <xf numFmtId="0" fontId="0" fillId="0" borderId="0" xfId="0" applyAlignment="1">
      <alignment wrapText="1"/>
    </xf>
    <xf numFmtId="0" fontId="3" fillId="0" borderId="0" xfId="0" applyFont="1" applyAlignment="1">
      <alignment wrapText="1"/>
    </xf>
    <xf numFmtId="0" fontId="23" fillId="0" borderId="0" xfId="0" applyFont="1" applyAlignment="1">
      <alignment wrapText="1"/>
    </xf>
    <xf numFmtId="0" fontId="0" fillId="3" borderId="0" xfId="0" applyFill="1" applyAlignment="1">
      <alignment wrapText="1"/>
    </xf>
    <xf numFmtId="0" fontId="5" fillId="0" borderId="4" xfId="0" applyFont="1" applyBorder="1" applyAlignment="1">
      <alignment horizontal="left" wrapText="1"/>
    </xf>
    <xf numFmtId="0" fontId="3" fillId="4" borderId="21" xfId="0" applyFont="1" applyFill="1" applyBorder="1" applyAlignment="1">
      <alignment wrapText="1"/>
    </xf>
    <xf numFmtId="0" fontId="3" fillId="4" borderId="6" xfId="0" applyFont="1" applyFill="1" applyBorder="1" applyAlignment="1">
      <alignment wrapText="1"/>
    </xf>
    <xf numFmtId="0" fontId="3" fillId="4" borderId="7" xfId="0" applyFont="1" applyFill="1" applyBorder="1" applyAlignment="1">
      <alignment wrapText="1"/>
    </xf>
    <xf numFmtId="44" fontId="3" fillId="3" borderId="26" xfId="5" applyFont="1" applyFill="1" applyBorder="1" applyAlignment="1">
      <alignment wrapText="1"/>
    </xf>
    <xf numFmtId="165" fontId="3" fillId="3" borderId="26" xfId="5" applyNumberFormat="1" applyFont="1" applyFill="1" applyBorder="1" applyAlignment="1">
      <alignment wrapText="1"/>
    </xf>
    <xf numFmtId="165" fontId="3" fillId="3" borderId="51" xfId="0" applyNumberFormat="1" applyFont="1" applyFill="1" applyBorder="1" applyAlignment="1">
      <alignment wrapText="1"/>
    </xf>
    <xf numFmtId="44" fontId="3" fillId="3" borderId="22" xfId="5" applyFont="1" applyFill="1" applyBorder="1" applyAlignment="1">
      <alignment wrapText="1"/>
    </xf>
    <xf numFmtId="165" fontId="3" fillId="17" borderId="36" xfId="0" applyNumberFormat="1" applyFont="1" applyFill="1" applyBorder="1" applyAlignment="1">
      <alignment wrapText="1"/>
    </xf>
    <xf numFmtId="165" fontId="3" fillId="17" borderId="41" xfId="0" applyNumberFormat="1" applyFont="1" applyFill="1" applyBorder="1" applyAlignment="1">
      <alignment wrapText="1"/>
    </xf>
    <xf numFmtId="165" fontId="3" fillId="17" borderId="30" xfId="0" applyNumberFormat="1" applyFont="1" applyFill="1" applyBorder="1" applyAlignment="1">
      <alignment wrapText="1"/>
    </xf>
    <xf numFmtId="0" fontId="0" fillId="0" borderId="4" xfId="0" applyBorder="1" applyAlignment="1">
      <alignment wrapText="1"/>
    </xf>
    <xf numFmtId="165" fontId="3" fillId="17" borderId="42" xfId="0" applyNumberFormat="1" applyFont="1" applyFill="1" applyBorder="1" applyAlignment="1">
      <alignment wrapText="1"/>
    </xf>
    <xf numFmtId="165" fontId="14" fillId="17" borderId="42" xfId="0" applyNumberFormat="1" applyFont="1" applyFill="1" applyBorder="1" applyAlignment="1">
      <alignment wrapText="1"/>
    </xf>
    <xf numFmtId="165" fontId="3" fillId="17" borderId="37" xfId="0" applyNumberFormat="1" applyFont="1" applyFill="1" applyBorder="1" applyAlignment="1">
      <alignment wrapText="1"/>
    </xf>
    <xf numFmtId="165" fontId="3" fillId="27" borderId="8" xfId="0" applyNumberFormat="1" applyFont="1" applyFill="1" applyBorder="1" applyAlignment="1">
      <alignment wrapText="1"/>
    </xf>
    <xf numFmtId="165" fontId="0" fillId="0" borderId="0" xfId="0" applyNumberFormat="1"/>
    <xf numFmtId="165" fontId="11" fillId="3" borderId="4" xfId="2" applyFont="1" applyFill="1" applyBorder="1" applyAlignment="1" applyProtection="1">
      <alignment vertical="center" wrapText="1"/>
      <protection locked="0"/>
    </xf>
    <xf numFmtId="165" fontId="11" fillId="28" borderId="4" xfId="2" applyNumberFormat="1" applyFont="1" applyFill="1" applyBorder="1" applyAlignment="1" applyProtection="1">
      <alignment horizontal="center" vertical="center" wrapText="1"/>
    </xf>
    <xf numFmtId="165" fontId="11" fillId="3" borderId="8" xfId="2" applyNumberFormat="1" applyFont="1" applyFill="1" applyBorder="1" applyAlignment="1" applyProtection="1">
      <alignment horizontal="center" vertical="center" wrapText="1"/>
      <protection locked="0"/>
    </xf>
    <xf numFmtId="165" fontId="11" fillId="3" borderId="4" xfId="2" applyNumberFormat="1" applyFont="1" applyFill="1" applyBorder="1" applyAlignment="1" applyProtection="1">
      <alignment horizontal="center" vertical="center" wrapText="1"/>
      <protection locked="0"/>
    </xf>
    <xf numFmtId="164" fontId="0" fillId="0" borderId="0" xfId="0" applyNumberFormat="1" applyAlignment="1">
      <alignment wrapText="1"/>
    </xf>
    <xf numFmtId="164" fontId="25" fillId="0" borderId="0" xfId="0" applyNumberFormat="1" applyFont="1"/>
    <xf numFmtId="0" fontId="25" fillId="0" borderId="0" xfId="0" applyFont="1"/>
    <xf numFmtId="164" fontId="26" fillId="0" borderId="0" xfId="0" applyNumberFormat="1" applyFont="1" applyAlignment="1">
      <alignment horizontal="left"/>
    </xf>
    <xf numFmtId="0" fontId="26" fillId="0" borderId="0" xfId="0" applyFont="1" applyAlignment="1">
      <alignment horizontal="left"/>
    </xf>
    <xf numFmtId="164" fontId="0" fillId="0" borderId="0" xfId="0" applyNumberFormat="1"/>
    <xf numFmtId="0" fontId="10" fillId="0" borderId="0" xfId="0" applyFont="1" applyFill="1" applyBorder="1" applyAlignment="1">
      <alignment horizontal="center" vertical="center" wrapText="1"/>
    </xf>
    <xf numFmtId="0" fontId="8" fillId="13" borderId="27" xfId="0" applyFont="1" applyFill="1" applyBorder="1" applyAlignment="1" applyProtection="1">
      <alignment horizontal="center" vertical="center" wrapText="1"/>
    </xf>
    <xf numFmtId="0" fontId="8" fillId="13" borderId="31" xfId="0" applyFont="1" applyFill="1" applyBorder="1" applyAlignment="1" applyProtection="1">
      <alignment horizontal="center" vertical="center" wrapText="1"/>
    </xf>
    <xf numFmtId="0" fontId="12" fillId="16" borderId="18" xfId="0" applyFont="1" applyFill="1" applyBorder="1" applyAlignment="1" applyProtection="1">
      <alignment horizontal="center" vertical="center" wrapText="1"/>
    </xf>
    <xf numFmtId="0" fontId="12" fillId="16" borderId="20" xfId="0" applyFont="1" applyFill="1" applyBorder="1" applyAlignment="1" applyProtection="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0" fillId="12" borderId="21" xfId="0" applyNumberFormat="1" applyFont="1" applyFill="1" applyBorder="1" applyAlignment="1" applyProtection="1">
      <alignment horizontal="left" vertical="top" wrapText="1"/>
      <protection locked="0"/>
    </xf>
    <xf numFmtId="0" fontId="10" fillId="12" borderId="6" xfId="0" applyNumberFormat="1" applyFont="1" applyFill="1" applyBorder="1" applyAlignment="1" applyProtection="1">
      <alignment horizontal="left" vertical="top" wrapText="1"/>
      <protection locked="0"/>
    </xf>
    <xf numFmtId="0" fontId="10" fillId="12" borderId="7" xfId="0" applyNumberFormat="1" applyFont="1" applyFill="1" applyBorder="1" applyAlignment="1" applyProtection="1">
      <alignment horizontal="left" vertical="top" wrapText="1"/>
      <protection locked="0"/>
    </xf>
    <xf numFmtId="0" fontId="11" fillId="12" borderId="4" xfId="0" applyFont="1" applyFill="1" applyBorder="1" applyAlignment="1" applyProtection="1">
      <alignment horizontal="left" vertical="top" wrapText="1"/>
      <protection locked="0"/>
    </xf>
    <xf numFmtId="0" fontId="10" fillId="15" borderId="9" xfId="0" applyFont="1" applyFill="1" applyBorder="1" applyAlignment="1" applyProtection="1">
      <alignment horizontal="center" vertical="center" wrapText="1"/>
    </xf>
    <xf numFmtId="0" fontId="10" fillId="15" borderId="10" xfId="0" applyFont="1" applyFill="1" applyBorder="1" applyAlignment="1" applyProtection="1">
      <alignment horizontal="center" vertical="center" wrapText="1"/>
    </xf>
    <xf numFmtId="0" fontId="10" fillId="15" borderId="11" xfId="0" applyFont="1" applyFill="1" applyBorder="1" applyAlignment="1" applyProtection="1">
      <alignment horizontal="center" vertical="center" wrapText="1"/>
    </xf>
    <xf numFmtId="0" fontId="11" fillId="13" borderId="12" xfId="0" applyFont="1" applyFill="1" applyBorder="1" applyAlignment="1" applyProtection="1">
      <alignment horizontal="center" vertical="center" wrapText="1"/>
    </xf>
    <xf numFmtId="0" fontId="11" fillId="13" borderId="14" xfId="0" applyFont="1" applyFill="1" applyBorder="1" applyAlignment="1" applyProtection="1">
      <alignment horizontal="center" vertical="center" wrapText="1"/>
    </xf>
    <xf numFmtId="165" fontId="10" fillId="13" borderId="13" xfId="2" applyFont="1" applyFill="1" applyBorder="1" applyAlignment="1" applyProtection="1">
      <alignment horizontal="center" vertical="center" wrapText="1"/>
    </xf>
    <xf numFmtId="165" fontId="10" fillId="13" borderId="15" xfId="2" applyFont="1" applyFill="1" applyBorder="1" applyAlignment="1" applyProtection="1">
      <alignment horizontal="center" vertical="center" wrapText="1"/>
    </xf>
    <xf numFmtId="0" fontId="10" fillId="12" borderId="4" xfId="0" applyFont="1" applyFill="1" applyBorder="1" applyAlignment="1" applyProtection="1">
      <alignment horizontal="left" vertical="top" wrapText="1"/>
      <protection locked="0"/>
    </xf>
    <xf numFmtId="0" fontId="11" fillId="12" borderId="22" xfId="0" applyFont="1" applyFill="1" applyBorder="1" applyAlignment="1" applyProtection="1">
      <alignment horizontal="left" vertical="top" wrapText="1"/>
      <protection locked="0"/>
    </xf>
    <xf numFmtId="0" fontId="11" fillId="12" borderId="26" xfId="0" applyFont="1" applyFill="1" applyBorder="1" applyAlignment="1" applyProtection="1">
      <alignment horizontal="left" vertical="top" wrapText="1"/>
      <protection locked="0"/>
    </xf>
    <xf numFmtId="49" fontId="10" fillId="12" borderId="4" xfId="0" applyNumberFormat="1" applyFont="1" applyFill="1" applyBorder="1" applyAlignment="1" applyProtection="1">
      <alignment horizontal="left" vertical="top" wrapText="1"/>
      <protection locked="0"/>
    </xf>
    <xf numFmtId="49" fontId="11" fillId="12" borderId="4" xfId="0" applyNumberFormat="1" applyFont="1" applyFill="1" applyBorder="1" applyAlignment="1" applyProtection="1">
      <alignment horizontal="left" vertical="top" wrapText="1"/>
      <protection locked="0"/>
    </xf>
    <xf numFmtId="0" fontId="10" fillId="15" borderId="4" xfId="0" applyFont="1" applyFill="1" applyBorder="1" applyAlignment="1" applyProtection="1">
      <alignment horizontal="center" vertical="center" wrapText="1"/>
    </xf>
    <xf numFmtId="165" fontId="3" fillId="26" borderId="5" xfId="0" applyNumberFormat="1" applyFont="1" applyFill="1" applyBorder="1" applyAlignment="1">
      <alignment horizontal="center" vertical="center" wrapText="1"/>
    </xf>
    <xf numFmtId="165" fontId="3" fillId="26" borderId="8" xfId="0" applyNumberFormat="1" applyFont="1" applyFill="1" applyBorder="1" applyAlignment="1">
      <alignment horizontal="center" vertical="center" wrapText="1"/>
    </xf>
    <xf numFmtId="0" fontId="3" fillId="4" borderId="21" xfId="0" applyFont="1" applyFill="1" applyBorder="1" applyAlignment="1">
      <alignment horizontal="left" wrapText="1"/>
    </xf>
    <xf numFmtId="0" fontId="3" fillId="4" borderId="6" xfId="0" applyFont="1" applyFill="1" applyBorder="1" applyAlignment="1">
      <alignment horizontal="left" wrapText="1"/>
    </xf>
    <xf numFmtId="0" fontId="3" fillId="4" borderId="7" xfId="0" applyFont="1" applyFill="1" applyBorder="1" applyAlignment="1">
      <alignment horizontal="left" wrapText="1"/>
    </xf>
    <xf numFmtId="0" fontId="3" fillId="4" borderId="4" xfId="0" applyFont="1" applyFill="1" applyBorder="1" applyAlignment="1">
      <alignment horizontal="left" wrapText="1"/>
    </xf>
    <xf numFmtId="0" fontId="3" fillId="4" borderId="41" xfId="0" applyFont="1" applyFill="1" applyBorder="1" applyAlignment="1">
      <alignment horizontal="left" wrapText="1"/>
    </xf>
    <xf numFmtId="0" fontId="3" fillId="4" borderId="50" xfId="0" applyFont="1" applyFill="1" applyBorder="1" applyAlignment="1">
      <alignment horizontal="left" wrapText="1"/>
    </xf>
    <xf numFmtId="0" fontId="3" fillId="4" borderId="49" xfId="0" applyFont="1" applyFill="1" applyBorder="1" applyAlignment="1">
      <alignment horizontal="left" wrapText="1"/>
    </xf>
    <xf numFmtId="0" fontId="3" fillId="17" borderId="1" xfId="0" applyFont="1" applyFill="1" applyBorder="1" applyAlignment="1">
      <alignment horizontal="center" wrapText="1"/>
    </xf>
    <xf numFmtId="0" fontId="3" fillId="17" borderId="2" xfId="0" applyFont="1" applyFill="1" applyBorder="1" applyAlignment="1">
      <alignment horizontal="center" wrapText="1"/>
    </xf>
    <xf numFmtId="0" fontId="3" fillId="17" borderId="3" xfId="0" applyFont="1" applyFill="1" applyBorder="1" applyAlignment="1">
      <alignment horizontal="center" wrapText="1"/>
    </xf>
    <xf numFmtId="0" fontId="0" fillId="26" borderId="4" xfId="0" applyFill="1" applyBorder="1" applyAlignment="1">
      <alignment horizontal="center" wrapText="1"/>
    </xf>
    <xf numFmtId="0" fontId="3" fillId="4" borderId="47" xfId="0" applyFont="1" applyFill="1" applyBorder="1" applyAlignment="1">
      <alignment horizontal="center" vertical="center" wrapText="1"/>
    </xf>
    <xf numFmtId="0" fontId="3" fillId="4" borderId="41" xfId="0" applyFont="1" applyFill="1" applyBorder="1" applyAlignment="1">
      <alignment horizontal="center" vertical="center" wrapText="1"/>
    </xf>
    <xf numFmtId="44" fontId="3" fillId="10" borderId="46" xfId="5" applyFont="1" applyFill="1" applyBorder="1" applyAlignment="1">
      <alignment horizontal="center" vertical="center" wrapText="1"/>
    </xf>
    <xf numFmtId="44" fontId="3" fillId="10" borderId="45" xfId="5" applyFont="1" applyFill="1" applyBorder="1" applyAlignment="1">
      <alignment horizontal="center" vertical="center" wrapText="1"/>
    </xf>
    <xf numFmtId="44" fontId="3" fillId="10" borderId="44" xfId="5" applyFont="1" applyFill="1" applyBorder="1" applyAlignment="1">
      <alignment horizontal="center" vertical="center" wrapText="1"/>
    </xf>
    <xf numFmtId="44" fontId="3" fillId="19" borderId="9" xfId="5" applyFont="1" applyFill="1" applyBorder="1" applyAlignment="1">
      <alignment horizontal="center" vertical="center" wrapText="1"/>
    </xf>
    <xf numFmtId="44" fontId="3" fillId="19" borderId="10" xfId="5" applyFont="1" applyFill="1" applyBorder="1" applyAlignment="1">
      <alignment horizontal="center" vertical="center" wrapText="1"/>
    </xf>
    <xf numFmtId="44" fontId="3" fillId="19" borderId="11" xfId="5" applyFont="1" applyFill="1" applyBorder="1" applyAlignment="1">
      <alignment horizontal="center" vertical="center" wrapText="1"/>
    </xf>
    <xf numFmtId="44" fontId="3" fillId="18" borderId="9" xfId="5" applyFont="1" applyFill="1" applyBorder="1" applyAlignment="1">
      <alignment horizontal="center" vertical="center" wrapText="1"/>
    </xf>
    <xf numFmtId="44" fontId="3" fillId="18" borderId="10" xfId="5" applyFont="1" applyFill="1" applyBorder="1" applyAlignment="1">
      <alignment horizontal="center" vertical="center" wrapText="1"/>
    </xf>
    <xf numFmtId="44" fontId="3" fillId="18" borderId="11" xfId="5" applyFont="1" applyFill="1" applyBorder="1" applyAlignment="1">
      <alignment horizontal="center" vertical="center" wrapText="1"/>
    </xf>
    <xf numFmtId="0" fontId="3" fillId="17" borderId="21" xfId="0" applyFont="1" applyFill="1" applyBorder="1" applyAlignment="1">
      <alignment horizontal="center" wrapText="1"/>
    </xf>
    <xf numFmtId="0" fontId="3" fillId="17" borderId="6" xfId="0" applyFont="1" applyFill="1" applyBorder="1" applyAlignment="1">
      <alignment horizontal="center" wrapText="1"/>
    </xf>
    <xf numFmtId="0" fontId="3" fillId="17" borderId="7" xfId="0" applyFont="1" applyFill="1" applyBorder="1" applyAlignment="1">
      <alignment horizontal="center" wrapText="1"/>
    </xf>
    <xf numFmtId="0" fontId="3" fillId="23" borderId="5" xfId="0" applyFont="1" applyFill="1" applyBorder="1" applyAlignment="1">
      <alignment horizontal="center" vertical="center" wrapText="1"/>
    </xf>
    <xf numFmtId="0" fontId="3" fillId="23" borderId="8" xfId="0" applyFont="1" applyFill="1" applyBorder="1" applyAlignment="1">
      <alignment horizontal="center" vertical="center" wrapText="1"/>
    </xf>
    <xf numFmtId="44" fontId="3" fillId="10" borderId="22" xfId="5" applyFont="1" applyFill="1" applyBorder="1" applyAlignment="1">
      <alignment horizontal="center" vertical="center" wrapText="1"/>
    </xf>
    <xf numFmtId="44" fontId="3" fillId="10" borderId="26" xfId="5" applyFont="1" applyFill="1" applyBorder="1" applyAlignment="1">
      <alignment horizontal="center" vertical="center" wrapText="1"/>
    </xf>
    <xf numFmtId="44" fontId="3" fillId="10" borderId="51" xfId="5" applyFont="1" applyFill="1" applyBorder="1" applyAlignment="1">
      <alignment horizontal="center" vertical="center" wrapText="1"/>
    </xf>
    <xf numFmtId="44" fontId="3" fillId="19" borderId="21" xfId="5" applyFont="1" applyFill="1" applyBorder="1" applyAlignment="1">
      <alignment horizontal="center" vertical="center" wrapText="1"/>
    </xf>
    <xf numFmtId="44" fontId="3" fillId="19" borderId="6" xfId="5" applyFont="1" applyFill="1" applyBorder="1" applyAlignment="1">
      <alignment horizontal="center" vertical="center" wrapText="1"/>
    </xf>
    <xf numFmtId="44" fontId="3" fillId="19" borderId="7" xfId="5" applyFont="1" applyFill="1" applyBorder="1" applyAlignment="1">
      <alignment horizontal="center" vertical="center" wrapText="1"/>
    </xf>
    <xf numFmtId="44" fontId="3" fillId="18" borderId="21" xfId="5" applyFont="1" applyFill="1" applyBorder="1" applyAlignment="1">
      <alignment horizontal="center" vertical="center" wrapText="1"/>
    </xf>
    <xf numFmtId="44" fontId="3" fillId="18" borderId="6" xfId="5" applyFont="1" applyFill="1" applyBorder="1" applyAlignment="1">
      <alignment horizontal="center" vertical="center" wrapText="1"/>
    </xf>
    <xf numFmtId="44" fontId="3" fillId="18" borderId="7" xfId="5" applyFont="1" applyFill="1" applyBorder="1" applyAlignment="1">
      <alignment horizontal="center" vertical="center" wrapText="1"/>
    </xf>
    <xf numFmtId="0" fontId="3" fillId="17" borderId="5" xfId="0" applyFont="1" applyFill="1" applyBorder="1" applyAlignment="1">
      <alignment horizontal="center" vertical="center" wrapText="1"/>
    </xf>
    <xf numFmtId="0" fontId="3" fillId="17" borderId="8" xfId="0" applyFont="1" applyFill="1" applyBorder="1" applyAlignment="1">
      <alignment horizontal="center" vertical="center" wrapText="1"/>
    </xf>
    <xf numFmtId="0" fontId="3" fillId="26" borderId="4" xfId="0" applyFont="1" applyFill="1" applyBorder="1" applyAlignment="1">
      <alignment horizontal="center" wrapText="1"/>
    </xf>
    <xf numFmtId="0" fontId="24" fillId="0" borderId="0" xfId="0" applyFont="1" applyAlignment="1">
      <alignment horizontal="left" vertical="top" wrapText="1"/>
    </xf>
    <xf numFmtId="0" fontId="22" fillId="2" borderId="46" xfId="0" applyFont="1" applyFill="1" applyBorder="1" applyAlignment="1">
      <alignment horizontal="left" wrapText="1"/>
    </xf>
    <xf numFmtId="0" fontId="22" fillId="2" borderId="45" xfId="0" applyFont="1" applyFill="1" applyBorder="1" applyAlignment="1">
      <alignment horizontal="left" wrapText="1"/>
    </xf>
    <xf numFmtId="0" fontId="22" fillId="2" borderId="55" xfId="0" applyFont="1" applyFill="1" applyBorder="1" applyAlignment="1">
      <alignment horizontal="left" wrapText="1"/>
    </xf>
    <xf numFmtId="0" fontId="20" fillId="2" borderId="48"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54" xfId="0" applyFont="1" applyFill="1" applyBorder="1" applyAlignment="1">
      <alignment horizontal="left" vertical="center" wrapText="1"/>
    </xf>
    <xf numFmtId="0" fontId="20" fillId="2" borderId="37" xfId="0" applyFont="1" applyFill="1" applyBorder="1" applyAlignment="1">
      <alignment horizontal="left" vertical="center" wrapText="1"/>
    </xf>
    <xf numFmtId="0" fontId="20" fillId="2" borderId="53" xfId="0" applyFont="1" applyFill="1" applyBorder="1" applyAlignment="1">
      <alignment horizontal="left" vertical="center" wrapText="1"/>
    </xf>
    <xf numFmtId="0" fontId="20" fillId="2" borderId="52" xfId="0" applyFont="1" applyFill="1" applyBorder="1" applyAlignment="1">
      <alignment horizontal="left" vertical="center"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3" fillId="23" borderId="21" xfId="0" applyFont="1" applyFill="1" applyBorder="1" applyAlignment="1">
      <alignment horizontal="center" wrapText="1"/>
    </xf>
    <xf numFmtId="0" fontId="3" fillId="23" borderId="6" xfId="0" applyFont="1" applyFill="1" applyBorder="1" applyAlignment="1">
      <alignment horizontal="center" wrapText="1"/>
    </xf>
    <xf numFmtId="0" fontId="3" fillId="23" borderId="7" xfId="0" applyFont="1" applyFill="1" applyBorder="1" applyAlignment="1">
      <alignment horizontal="center" wrapText="1"/>
    </xf>
    <xf numFmtId="0" fontId="3" fillId="17" borderId="43" xfId="0" applyFont="1" applyFill="1" applyBorder="1" applyAlignment="1">
      <alignment horizontal="center" vertical="center" wrapText="1"/>
    </xf>
    <xf numFmtId="0" fontId="3" fillId="17" borderId="38" xfId="0" applyFont="1" applyFill="1" applyBorder="1" applyAlignment="1">
      <alignment horizontal="center" vertical="center" wrapText="1"/>
    </xf>
    <xf numFmtId="0" fontId="3" fillId="23" borderId="1" xfId="0" applyFont="1" applyFill="1" applyBorder="1" applyAlignment="1">
      <alignment horizontal="center" wrapText="1"/>
    </xf>
    <xf numFmtId="0" fontId="3" fillId="23" borderId="2" xfId="0" applyFont="1" applyFill="1" applyBorder="1" applyAlignment="1">
      <alignment horizontal="center" wrapText="1"/>
    </xf>
    <xf numFmtId="0" fontId="3" fillId="23" borderId="3" xfId="0" applyFont="1" applyFill="1" applyBorder="1" applyAlignment="1">
      <alignment horizontal="center" wrapText="1"/>
    </xf>
    <xf numFmtId="0" fontId="2" fillId="7" borderId="9"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27" xfId="0" applyFont="1" applyFill="1" applyBorder="1" applyAlignment="1">
      <alignment horizontal="center" vertical="center" wrapText="1"/>
    </xf>
    <xf numFmtId="167" fontId="0" fillId="23" borderId="21" xfId="4" applyNumberFormat="1" applyFont="1" applyFill="1" applyBorder="1" applyAlignment="1">
      <alignment horizontal="center" vertical="center" wrapText="1"/>
    </xf>
    <xf numFmtId="167" fontId="0" fillId="0" borderId="0" xfId="0" applyNumberFormat="1" applyFont="1"/>
    <xf numFmtId="167" fontId="0" fillId="23" borderId="17" xfId="4" applyNumberFormat="1" applyFont="1" applyFill="1" applyBorder="1" applyAlignment="1">
      <alignment horizontal="right" vertical="center"/>
    </xf>
    <xf numFmtId="165" fontId="5" fillId="23" borderId="8" xfId="0" applyNumberFormat="1" applyFont="1" applyFill="1" applyBorder="1" applyAlignment="1">
      <alignment wrapText="1"/>
    </xf>
  </cellXfs>
  <cellStyles count="6">
    <cellStyle name="Currency 2" xfId="5" xr:uid="{00000000-0005-0000-0000-000000000000}"/>
    <cellStyle name="Milliers" xfId="1" builtinId="3"/>
    <cellStyle name="Milliers 2" xfId="4" xr:uid="{00000000-0005-0000-0000-000002000000}"/>
    <cellStyle name="Monétaire" xfId="2" builtinId="4"/>
    <cellStyle name="Normal" xfId="0" builtinId="0"/>
    <cellStyle name="Pourcentage" xfId="3"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laina.pascal.rakot/AppData/Local/Microsoft/Windows/INetCache/Content.Outlook/64KN21U5/PNUD_Budget%20prodoc%20phase%202%20Sud_revu_28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3">
          <cell r="D13" t="str">
            <v xml:space="preserve">PNUD </v>
          </cell>
          <cell r="E13" t="str">
            <v>OIM</v>
          </cell>
          <cell r="F13" t="str">
            <v>UNFPA</v>
          </cell>
        </row>
        <row r="24">
          <cell r="D24">
            <v>0</v>
          </cell>
          <cell r="E24">
            <v>720000</v>
          </cell>
          <cell r="F24">
            <v>0</v>
          </cell>
          <cell r="J24">
            <v>0</v>
          </cell>
        </row>
        <row r="34">
          <cell r="D34">
            <v>0</v>
          </cell>
          <cell r="E34">
            <v>170000</v>
          </cell>
          <cell r="F34">
            <v>0</v>
          </cell>
          <cell r="J34">
            <v>0</v>
          </cell>
        </row>
        <row r="44">
          <cell r="D44">
            <v>0</v>
          </cell>
          <cell r="E44">
            <v>0</v>
          </cell>
          <cell r="F44">
            <v>50000</v>
          </cell>
          <cell r="I44">
            <v>0</v>
          </cell>
        </row>
        <row r="54">
          <cell r="D54">
            <v>0</v>
          </cell>
          <cell r="E54">
            <v>0</v>
          </cell>
          <cell r="F54">
            <v>0</v>
          </cell>
        </row>
        <row r="66">
          <cell r="D66">
            <v>50000</v>
          </cell>
          <cell r="E66">
            <v>0</v>
          </cell>
          <cell r="F66">
            <v>0</v>
          </cell>
          <cell r="I66">
            <v>0</v>
          </cell>
          <cell r="J66">
            <v>0</v>
          </cell>
        </row>
        <row r="76">
          <cell r="E76">
            <v>0</v>
          </cell>
          <cell r="F76">
            <v>200000</v>
          </cell>
          <cell r="I76">
            <v>0</v>
          </cell>
        </row>
        <row r="86">
          <cell r="D86">
            <v>0</v>
          </cell>
          <cell r="E86">
            <v>0</v>
          </cell>
          <cell r="F86">
            <v>0</v>
          </cell>
        </row>
        <row r="96">
          <cell r="D96">
            <v>0</v>
          </cell>
          <cell r="E96">
            <v>0</v>
          </cell>
          <cell r="F96">
            <v>0</v>
          </cell>
        </row>
        <row r="108">
          <cell r="D108">
            <v>170000</v>
          </cell>
          <cell r="E108">
            <v>0</v>
          </cell>
          <cell r="F108">
            <v>0</v>
          </cell>
          <cell r="I108">
            <v>0</v>
          </cell>
          <cell r="J108">
            <v>0</v>
          </cell>
        </row>
        <row r="118">
          <cell r="E118">
            <v>0</v>
          </cell>
          <cell r="F118">
            <v>0</v>
          </cell>
          <cell r="I118">
            <v>0</v>
          </cell>
          <cell r="J118">
            <v>0</v>
          </cell>
        </row>
        <row r="128">
          <cell r="E128">
            <v>0</v>
          </cell>
          <cell r="F128">
            <v>0</v>
          </cell>
          <cell r="I128">
            <v>0</v>
          </cell>
          <cell r="J128">
            <v>0</v>
          </cell>
        </row>
        <row r="138">
          <cell r="D138">
            <v>0</v>
          </cell>
          <cell r="E138">
            <v>0</v>
          </cell>
          <cell r="F138">
            <v>0</v>
          </cell>
        </row>
        <row r="150">
          <cell r="D150">
            <v>0</v>
          </cell>
          <cell r="E150">
            <v>0</v>
          </cell>
          <cell r="F150">
            <v>0</v>
          </cell>
        </row>
        <row r="160">
          <cell r="D160">
            <v>0</v>
          </cell>
          <cell r="E160">
            <v>0</v>
          </cell>
          <cell r="F160">
            <v>0</v>
          </cell>
        </row>
        <row r="170">
          <cell r="D170">
            <v>0</v>
          </cell>
          <cell r="E170">
            <v>0</v>
          </cell>
          <cell r="F170">
            <v>0</v>
          </cell>
        </row>
        <row r="180">
          <cell r="D180">
            <v>0</v>
          </cell>
          <cell r="E180">
            <v>0</v>
          </cell>
          <cell r="F180">
            <v>0</v>
          </cell>
        </row>
        <row r="187">
          <cell r="D187">
            <v>381800</v>
          </cell>
          <cell r="E187">
            <v>313495</v>
          </cell>
          <cell r="F187">
            <v>100730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6"/>
  <sheetViews>
    <sheetView zoomScale="70" zoomScaleNormal="70" workbookViewId="0">
      <pane xSplit="2" ySplit="4" topLeftCell="F15" activePane="bottomRight" state="frozen"/>
      <selection pane="topRight" activeCell="C1" sqref="C1"/>
      <selection pane="bottomLeft" activeCell="A5" sqref="A5"/>
      <selection pane="bottomRight" activeCell="G68" sqref="G68"/>
    </sheetView>
  </sheetViews>
  <sheetFormatPr baseColWidth="10" defaultColWidth="11.42578125" defaultRowHeight="15" x14ac:dyDescent="0.25"/>
  <cols>
    <col min="1" max="1" width="30.7109375" customWidth="1"/>
    <col min="2" max="2" width="90.7109375" customWidth="1"/>
    <col min="3" max="4" width="23.28515625" bestFit="1" customWidth="1"/>
    <col min="5" max="6" width="23.140625" customWidth="1"/>
    <col min="7" max="7" width="22.5703125" customWidth="1"/>
    <col min="8" max="8" width="14.28515625" customWidth="1"/>
    <col min="9" max="9" width="18.85546875" bestFit="1" customWidth="1"/>
    <col min="10" max="10" width="18.5703125" bestFit="1" customWidth="1"/>
    <col min="11" max="11" width="17.7109375" customWidth="1"/>
    <col min="12" max="12" width="26.5703125" customWidth="1"/>
    <col min="13" max="13" width="17.7109375" customWidth="1"/>
    <col min="14" max="14" width="22.5703125" customWidth="1"/>
  </cols>
  <sheetData>
    <row r="1" spans="1:14" ht="27" thickBot="1" x14ac:dyDescent="0.3">
      <c r="A1" s="319" t="s">
        <v>121</v>
      </c>
      <c r="B1" s="320"/>
      <c r="C1" s="320"/>
      <c r="D1" s="320"/>
      <c r="E1" s="320"/>
      <c r="F1" s="320"/>
      <c r="G1" s="321"/>
      <c r="H1" s="6"/>
      <c r="I1" s="6"/>
      <c r="J1" s="10"/>
      <c r="K1" s="6"/>
      <c r="L1" s="6"/>
      <c r="M1" s="6"/>
      <c r="N1" s="6"/>
    </row>
    <row r="2" spans="1:14" x14ac:dyDescent="0.25">
      <c r="A2" s="6"/>
      <c r="B2" s="7"/>
      <c r="C2" s="6"/>
      <c r="D2" s="10"/>
      <c r="E2" s="6"/>
      <c r="F2" s="6"/>
      <c r="G2" s="6"/>
      <c r="H2" s="6"/>
      <c r="I2" s="6"/>
      <c r="J2" s="10"/>
      <c r="K2" s="6"/>
      <c r="L2" s="6"/>
      <c r="M2" s="6"/>
      <c r="N2" s="6"/>
    </row>
    <row r="3" spans="1:14" ht="15.75" thickBot="1" x14ac:dyDescent="0.3">
      <c r="A3" s="6"/>
      <c r="B3" s="7"/>
      <c r="C3" s="8"/>
      <c r="D3" s="11"/>
      <c r="E3" s="8"/>
      <c r="F3" s="8"/>
      <c r="G3" s="6"/>
      <c r="H3" s="9"/>
      <c r="I3" s="9"/>
      <c r="J3" s="10"/>
      <c r="K3" s="6"/>
      <c r="L3" s="6"/>
      <c r="M3" s="6"/>
      <c r="N3" s="6"/>
    </row>
    <row r="4" spans="1:14" ht="202.5" customHeight="1" x14ac:dyDescent="0.25">
      <c r="A4" s="14" t="s">
        <v>0</v>
      </c>
      <c r="B4" s="15" t="s">
        <v>1</v>
      </c>
      <c r="C4" s="16" t="s">
        <v>2</v>
      </c>
      <c r="D4" s="16" t="s">
        <v>3</v>
      </c>
      <c r="E4" s="16" t="s">
        <v>4</v>
      </c>
      <c r="F4" s="16" t="s">
        <v>5</v>
      </c>
      <c r="G4" s="16" t="s">
        <v>6</v>
      </c>
      <c r="H4" s="17" t="s">
        <v>7</v>
      </c>
      <c r="I4" s="18" t="s">
        <v>58</v>
      </c>
      <c r="J4" s="18" t="s">
        <v>75</v>
      </c>
      <c r="K4" s="18" t="s">
        <v>58</v>
      </c>
      <c r="L4" s="20" t="s">
        <v>59</v>
      </c>
      <c r="M4" s="19" t="s">
        <v>76</v>
      </c>
      <c r="N4" s="21" t="s">
        <v>7</v>
      </c>
    </row>
    <row r="5" spans="1:14" ht="15.75" x14ac:dyDescent="0.25">
      <c r="A5" s="22"/>
      <c r="B5" s="3"/>
      <c r="C5" s="4" t="s">
        <v>8</v>
      </c>
      <c r="D5" s="12" t="s">
        <v>77</v>
      </c>
      <c r="E5" s="4" t="s">
        <v>78</v>
      </c>
      <c r="F5" s="1"/>
      <c r="G5" s="2"/>
      <c r="H5" s="2"/>
      <c r="I5" s="4" t="s">
        <v>8</v>
      </c>
      <c r="J5" s="12" t="s">
        <v>77</v>
      </c>
      <c r="K5" s="4" t="s">
        <v>78</v>
      </c>
      <c r="L5" s="23"/>
      <c r="M5" s="4"/>
      <c r="N5" s="24"/>
    </row>
    <row r="6" spans="1:14" ht="15.75" customHeight="1" x14ac:dyDescent="0.25">
      <c r="A6" s="53" t="s">
        <v>9</v>
      </c>
      <c r="B6" s="336" t="s">
        <v>79</v>
      </c>
      <c r="C6" s="336"/>
      <c r="D6" s="336"/>
      <c r="E6" s="336"/>
      <c r="F6" s="336"/>
      <c r="G6" s="336"/>
      <c r="H6" s="336"/>
      <c r="I6" s="336"/>
      <c r="J6" s="336"/>
      <c r="K6" s="336"/>
      <c r="L6" s="336"/>
      <c r="M6" s="336"/>
      <c r="N6" s="336"/>
    </row>
    <row r="7" spans="1:14" ht="15.75" customHeight="1" x14ac:dyDescent="0.25">
      <c r="A7" s="53" t="s">
        <v>10</v>
      </c>
      <c r="B7" s="337" t="s">
        <v>80</v>
      </c>
      <c r="C7" s="337"/>
      <c r="D7" s="337"/>
      <c r="E7" s="337"/>
      <c r="F7" s="337"/>
      <c r="G7" s="337"/>
      <c r="H7" s="337"/>
      <c r="I7" s="337"/>
      <c r="J7" s="337"/>
      <c r="K7" s="337"/>
      <c r="L7" s="337"/>
      <c r="M7" s="337"/>
      <c r="N7" s="337"/>
    </row>
    <row r="8" spans="1:14" ht="15.75" x14ac:dyDescent="0.25">
      <c r="A8" s="54" t="s">
        <v>11</v>
      </c>
      <c r="B8" s="55" t="s">
        <v>81</v>
      </c>
      <c r="C8" s="56"/>
      <c r="D8" s="56">
        <v>580000</v>
      </c>
      <c r="E8" s="56"/>
      <c r="F8" s="57">
        <f>SUM(C8:E8)</f>
        <v>580000</v>
      </c>
      <c r="G8" s="58">
        <v>0.08</v>
      </c>
      <c r="H8" s="59"/>
      <c r="I8" s="56"/>
      <c r="J8" s="56">
        <v>543412.53</v>
      </c>
      <c r="K8" s="56"/>
      <c r="L8" s="57">
        <f>SUM(I8:K8)</f>
        <v>543412.53</v>
      </c>
      <c r="M8" s="56"/>
      <c r="N8" s="111"/>
    </row>
    <row r="9" spans="1:14" ht="15.75" x14ac:dyDescent="0.25">
      <c r="A9" s="54" t="s">
        <v>12</v>
      </c>
      <c r="B9" s="55" t="s">
        <v>82</v>
      </c>
      <c r="C9" s="56"/>
      <c r="D9" s="56">
        <v>140000</v>
      </c>
      <c r="E9" s="56"/>
      <c r="F9" s="305">
        <v>120000</v>
      </c>
      <c r="G9" s="58"/>
      <c r="H9" s="59"/>
      <c r="I9" s="56"/>
      <c r="J9" s="56">
        <v>137829.69</v>
      </c>
      <c r="K9" s="56"/>
      <c r="L9" s="57">
        <f t="shared" ref="L9:L10" si="0">SUM(I9:K9)</f>
        <v>137829.69</v>
      </c>
      <c r="M9" s="56"/>
      <c r="N9" s="111"/>
    </row>
    <row r="10" spans="1:14" ht="15.75" x14ac:dyDescent="0.25">
      <c r="A10" s="54" t="s">
        <v>13</v>
      </c>
      <c r="B10" s="55"/>
      <c r="C10" s="56"/>
      <c r="D10" s="56"/>
      <c r="E10" s="56"/>
      <c r="F10" s="57">
        <f t="shared" ref="F10" si="1">SUM(C10:E10)</f>
        <v>0</v>
      </c>
      <c r="G10" s="58"/>
      <c r="H10" s="60"/>
      <c r="I10" s="56"/>
      <c r="J10" s="56"/>
      <c r="K10" s="56"/>
      <c r="L10" s="57">
        <f t="shared" si="0"/>
        <v>0</v>
      </c>
      <c r="M10" s="56"/>
      <c r="N10" s="111"/>
    </row>
    <row r="11" spans="1:14" ht="15.75" x14ac:dyDescent="0.25">
      <c r="A11" s="65"/>
      <c r="B11" s="66" t="s">
        <v>14</v>
      </c>
      <c r="C11" s="67">
        <f>SUM(C8:C10)</f>
        <v>0</v>
      </c>
      <c r="D11" s="67">
        <f>SUM(D8:D10)</f>
        <v>720000</v>
      </c>
      <c r="E11" s="67">
        <f>SUM(E8:E10)</f>
        <v>0</v>
      </c>
      <c r="F11" s="67">
        <f>SUM(F8:F10)</f>
        <v>700000</v>
      </c>
      <c r="G11" s="68">
        <f>(G8*F8)+(G9*F9)+(G10*F10)</f>
        <v>46400</v>
      </c>
      <c r="H11" s="68"/>
      <c r="I11" s="67">
        <f>SUM(I8:I10)</f>
        <v>0</v>
      </c>
      <c r="J11" s="67">
        <f>SUM(J8:J10)</f>
        <v>681242.22</v>
      </c>
      <c r="K11" s="67">
        <f>SUM(K8:K10)</f>
        <v>0</v>
      </c>
      <c r="L11" s="67">
        <f>SUM(L8:L10)</f>
        <v>681242.22</v>
      </c>
      <c r="M11" s="67">
        <f>SUM(M8:M10)</f>
        <v>0</v>
      </c>
      <c r="N11" s="67"/>
    </row>
    <row r="12" spans="1:14" ht="15.75" customHeight="1" x14ac:dyDescent="0.25">
      <c r="A12" s="53" t="s">
        <v>15</v>
      </c>
      <c r="B12" s="325" t="s">
        <v>83</v>
      </c>
      <c r="C12" s="325"/>
      <c r="D12" s="325"/>
      <c r="E12" s="325"/>
      <c r="F12" s="325"/>
      <c r="G12" s="325"/>
      <c r="H12" s="325"/>
      <c r="I12" s="325"/>
      <c r="J12" s="325"/>
      <c r="K12" s="325"/>
      <c r="L12" s="325"/>
      <c r="M12" s="325"/>
      <c r="N12" s="325"/>
    </row>
    <row r="13" spans="1:14" ht="15.75" x14ac:dyDescent="0.25">
      <c r="A13" s="54" t="s">
        <v>16</v>
      </c>
      <c r="B13" s="112" t="s">
        <v>84</v>
      </c>
      <c r="C13" s="113"/>
      <c r="D13" s="113">
        <v>14000</v>
      </c>
      <c r="E13" s="113"/>
      <c r="F13" s="114">
        <f>SUM(C13:E13)</f>
        <v>14000</v>
      </c>
      <c r="G13" s="115">
        <v>0.5</v>
      </c>
      <c r="H13" s="116"/>
      <c r="I13" s="113"/>
      <c r="J13" s="306">
        <v>22206.62</v>
      </c>
      <c r="K13" s="113"/>
      <c r="L13" s="57">
        <f>SUM(I13:K13)</f>
        <v>22206.62</v>
      </c>
      <c r="M13" s="113"/>
      <c r="N13" s="111"/>
    </row>
    <row r="14" spans="1:14" ht="15.75" x14ac:dyDescent="0.25">
      <c r="A14" s="54" t="s">
        <v>17</v>
      </c>
      <c r="B14" s="55" t="s">
        <v>85</v>
      </c>
      <c r="C14" s="56"/>
      <c r="D14" s="56">
        <v>5000</v>
      </c>
      <c r="E14" s="56"/>
      <c r="F14" s="57">
        <f t="shared" ref="F14:F20" si="2">SUM(C14:E14)</f>
        <v>5000</v>
      </c>
      <c r="G14" s="58">
        <v>0.3</v>
      </c>
      <c r="H14" s="59"/>
      <c r="I14" s="56"/>
      <c r="J14" s="307">
        <v>7881.99</v>
      </c>
      <c r="K14" s="56"/>
      <c r="L14" s="57">
        <f t="shared" ref="L14:L19" si="3">SUM(I14:K14)</f>
        <v>7881.99</v>
      </c>
      <c r="M14" s="56"/>
      <c r="N14" s="111"/>
    </row>
    <row r="15" spans="1:14" ht="15.75" x14ac:dyDescent="0.25">
      <c r="A15" s="54" t="s">
        <v>18</v>
      </c>
      <c r="B15" s="55" t="s">
        <v>86</v>
      </c>
      <c r="C15" s="56"/>
      <c r="D15" s="56">
        <v>24247.17</v>
      </c>
      <c r="E15" s="56"/>
      <c r="F15" s="57">
        <f t="shared" si="2"/>
        <v>24247.17</v>
      </c>
      <c r="G15" s="58">
        <v>0.3</v>
      </c>
      <c r="H15" s="59"/>
      <c r="I15" s="56"/>
      <c r="J15" s="307">
        <v>32449</v>
      </c>
      <c r="K15" s="56"/>
      <c r="L15" s="57">
        <f t="shared" si="3"/>
        <v>32449</v>
      </c>
      <c r="M15" s="56"/>
      <c r="N15" s="111"/>
    </row>
    <row r="16" spans="1:14" ht="15.75" x14ac:dyDescent="0.25">
      <c r="A16" s="54" t="s">
        <v>19</v>
      </c>
      <c r="B16" s="55" t="s">
        <v>87</v>
      </c>
      <c r="C16" s="56"/>
      <c r="D16" s="56">
        <v>9000</v>
      </c>
      <c r="E16" s="56"/>
      <c r="F16" s="57">
        <f t="shared" si="2"/>
        <v>9000</v>
      </c>
      <c r="G16" s="58">
        <v>0.3</v>
      </c>
      <c r="H16" s="60"/>
      <c r="I16" s="56"/>
      <c r="J16" s="307">
        <v>1520.35</v>
      </c>
      <c r="K16" s="56"/>
      <c r="L16" s="57">
        <f t="shared" si="3"/>
        <v>1520.35</v>
      </c>
      <c r="M16" s="56"/>
      <c r="N16" s="111"/>
    </row>
    <row r="17" spans="1:14" ht="15.75" x14ac:dyDescent="0.25">
      <c r="A17" s="54" t="s">
        <v>20</v>
      </c>
      <c r="B17" s="55" t="s">
        <v>88</v>
      </c>
      <c r="C17" s="56"/>
      <c r="D17" s="56">
        <v>87000</v>
      </c>
      <c r="E17" s="56"/>
      <c r="F17" s="57">
        <f t="shared" si="2"/>
        <v>87000</v>
      </c>
      <c r="G17" s="58">
        <v>0.3</v>
      </c>
      <c r="H17" s="60"/>
      <c r="I17" s="56"/>
      <c r="J17" s="56">
        <v>24925.57</v>
      </c>
      <c r="K17" s="56"/>
      <c r="L17" s="57">
        <f t="shared" si="3"/>
        <v>24925.57</v>
      </c>
      <c r="M17" s="56"/>
      <c r="N17" s="111"/>
    </row>
    <row r="18" spans="1:14" ht="15.75" x14ac:dyDescent="0.25">
      <c r="A18" s="54" t="s">
        <v>21</v>
      </c>
      <c r="B18" s="55" t="s">
        <v>89</v>
      </c>
      <c r="C18" s="56"/>
      <c r="D18" s="56">
        <v>5752.83</v>
      </c>
      <c r="E18" s="56"/>
      <c r="F18" s="57">
        <f t="shared" si="2"/>
        <v>5752.83</v>
      </c>
      <c r="G18" s="58">
        <v>0.3</v>
      </c>
      <c r="H18" s="60"/>
      <c r="I18" s="56"/>
      <c r="J18" s="56">
        <v>687.51</v>
      </c>
      <c r="K18" s="56"/>
      <c r="L18" s="57">
        <f t="shared" si="3"/>
        <v>687.51</v>
      </c>
      <c r="M18" s="56"/>
      <c r="N18" s="111"/>
    </row>
    <row r="19" spans="1:14" ht="15.75" x14ac:dyDescent="0.25">
      <c r="A19" s="54" t="s">
        <v>22</v>
      </c>
      <c r="B19" s="61" t="s">
        <v>119</v>
      </c>
      <c r="C19" s="62"/>
      <c r="D19" s="62">
        <v>25000</v>
      </c>
      <c r="E19" s="62"/>
      <c r="F19" s="57">
        <f t="shared" si="2"/>
        <v>25000</v>
      </c>
      <c r="G19" s="58">
        <v>0.3</v>
      </c>
      <c r="H19" s="64"/>
      <c r="I19" s="62"/>
      <c r="J19" s="62">
        <v>21351.18</v>
      </c>
      <c r="K19" s="62"/>
      <c r="L19" s="57">
        <f t="shared" si="3"/>
        <v>21351.18</v>
      </c>
      <c r="M19" s="62"/>
      <c r="N19" s="111"/>
    </row>
    <row r="20" spans="1:14" ht="15.75" x14ac:dyDescent="0.25">
      <c r="A20" s="54" t="s">
        <v>23</v>
      </c>
      <c r="B20" s="61"/>
      <c r="C20" s="62"/>
      <c r="D20" s="62"/>
      <c r="E20" s="62"/>
      <c r="F20" s="57">
        <f t="shared" si="2"/>
        <v>0</v>
      </c>
      <c r="G20" s="63"/>
      <c r="H20" s="64"/>
      <c r="I20" s="62"/>
      <c r="J20" s="62"/>
      <c r="K20" s="62"/>
      <c r="L20" s="57">
        <f t="shared" ref="L20" si="4">SUM(I20:K20)</f>
        <v>0</v>
      </c>
      <c r="M20" s="62"/>
      <c r="N20" s="111"/>
    </row>
    <row r="21" spans="1:14" ht="15.75" x14ac:dyDescent="0.25">
      <c r="A21" s="65"/>
      <c r="B21" s="66" t="s">
        <v>14</v>
      </c>
      <c r="C21" s="69">
        <f>SUM(C13:C20)</f>
        <v>0</v>
      </c>
      <c r="D21" s="69">
        <f>SUM(D13:D20)</f>
        <v>169999.99999999997</v>
      </c>
      <c r="E21" s="69">
        <f>SUM(E13:E20)</f>
        <v>0</v>
      </c>
      <c r="F21" s="69">
        <f>SUM(F13:F20)</f>
        <v>169999.99999999997</v>
      </c>
      <c r="G21" s="68">
        <f>(G13*F13)+(G14*F14)+(G15*F15)+(G16*F16)+(G17*F17)+(G18*F18)+(G19*F19)+(G20*F20)</f>
        <v>53800</v>
      </c>
      <c r="H21" s="68"/>
      <c r="I21" s="67">
        <f>SUM(I13:I20)</f>
        <v>0</v>
      </c>
      <c r="J21" s="67">
        <f>SUM(J13:J20)</f>
        <v>111022.22</v>
      </c>
      <c r="K21" s="67">
        <f>SUM(K13:K20)</f>
        <v>0</v>
      </c>
      <c r="L21" s="67">
        <f>SUM(L13:L20)</f>
        <v>111022.22</v>
      </c>
      <c r="M21" s="67">
        <f>SUM(M13:M20)</f>
        <v>0</v>
      </c>
      <c r="N21" s="57"/>
    </row>
    <row r="22" spans="1:14" ht="15.75" customHeight="1" x14ac:dyDescent="0.25">
      <c r="A22" s="53" t="s">
        <v>24</v>
      </c>
      <c r="B22" s="325" t="s">
        <v>90</v>
      </c>
      <c r="C22" s="325"/>
      <c r="D22" s="325"/>
      <c r="E22" s="325"/>
      <c r="F22" s="325"/>
      <c r="G22" s="325"/>
      <c r="H22" s="325"/>
      <c r="I22" s="325"/>
      <c r="J22" s="325"/>
      <c r="K22" s="325"/>
      <c r="L22" s="325"/>
      <c r="M22" s="325"/>
      <c r="N22" s="325"/>
    </row>
    <row r="23" spans="1:14" ht="47.25" x14ac:dyDescent="0.25">
      <c r="A23" s="54" t="s">
        <v>25</v>
      </c>
      <c r="B23" s="55" t="s">
        <v>91</v>
      </c>
      <c r="C23" s="56"/>
      <c r="D23" s="56"/>
      <c r="E23" s="56">
        <v>13174.98</v>
      </c>
      <c r="F23" s="57">
        <f>SUM(C23:E23)</f>
        <v>13174.98</v>
      </c>
      <c r="G23" s="58">
        <v>1</v>
      </c>
      <c r="H23" s="60"/>
      <c r="I23" s="56"/>
      <c r="J23" s="56"/>
      <c r="K23" s="56">
        <v>13577.91</v>
      </c>
      <c r="L23" s="57">
        <f>SUM(I23:K23)</f>
        <v>13577.91</v>
      </c>
      <c r="M23" s="58">
        <f>+K23/E23</f>
        <v>1.0305829686268975</v>
      </c>
      <c r="N23" s="111"/>
    </row>
    <row r="24" spans="1:14" ht="47.25" x14ac:dyDescent="0.25">
      <c r="A24" s="54" t="s">
        <v>26</v>
      </c>
      <c r="B24" s="55" t="s">
        <v>92</v>
      </c>
      <c r="C24" s="56"/>
      <c r="D24" s="56"/>
      <c r="E24" s="56">
        <v>59449</v>
      </c>
      <c r="F24" s="57">
        <f t="shared" ref="F24:F25" si="5">SUM(C24:E24)</f>
        <v>59449</v>
      </c>
      <c r="G24" s="58">
        <v>1</v>
      </c>
      <c r="H24" s="60"/>
      <c r="I24" s="56"/>
      <c r="J24" s="56"/>
      <c r="K24" s="56">
        <v>59085.599999999999</v>
      </c>
      <c r="L24" s="57">
        <f t="shared" ref="L24:L25" si="6">SUM(I24:K24)</f>
        <v>59085.599999999999</v>
      </c>
      <c r="M24" s="58">
        <f t="shared" ref="M24:M25" si="7">+K24/E24</f>
        <v>0.99388719742972964</v>
      </c>
      <c r="N24" s="111"/>
    </row>
    <row r="25" spans="1:14" ht="31.5" x14ac:dyDescent="0.25">
      <c r="A25" s="54" t="s">
        <v>27</v>
      </c>
      <c r="B25" s="55" t="s">
        <v>93</v>
      </c>
      <c r="C25" s="56"/>
      <c r="D25" s="56"/>
      <c r="E25" s="56">
        <v>15407.11</v>
      </c>
      <c r="F25" s="57">
        <f t="shared" si="5"/>
        <v>15407.11</v>
      </c>
      <c r="G25" s="58">
        <v>1</v>
      </c>
      <c r="H25" s="60"/>
      <c r="I25" s="56"/>
      <c r="J25" s="56"/>
      <c r="K25" s="56">
        <v>15352.47</v>
      </c>
      <c r="L25" s="57">
        <f t="shared" si="6"/>
        <v>15352.47</v>
      </c>
      <c r="M25" s="58">
        <f t="shared" si="7"/>
        <v>0.99645358539012174</v>
      </c>
      <c r="N25" s="111"/>
    </row>
    <row r="26" spans="1:14" ht="15.75" x14ac:dyDescent="0.25">
      <c r="A26" s="65"/>
      <c r="B26" s="66" t="s">
        <v>14</v>
      </c>
      <c r="C26" s="69">
        <f>SUM(C23:C25)</f>
        <v>0</v>
      </c>
      <c r="D26" s="69">
        <f>SUM(D23:D25)</f>
        <v>0</v>
      </c>
      <c r="E26" s="69">
        <f>SUM(E23:E25)</f>
        <v>88031.09</v>
      </c>
      <c r="F26" s="69">
        <f>SUM(F23:F25)</f>
        <v>88031.09</v>
      </c>
      <c r="G26" s="68">
        <f>(G23*F23)+(G24*F24)+(G25*F25)</f>
        <v>88031.09</v>
      </c>
      <c r="H26" s="68"/>
      <c r="I26" s="67">
        <f>SUM(I23:I25)</f>
        <v>0</v>
      </c>
      <c r="J26" s="67">
        <f>SUM(J23:J25)</f>
        <v>0</v>
      </c>
      <c r="K26" s="67">
        <f>SUM(K23:K25)</f>
        <v>88015.98</v>
      </c>
      <c r="L26" s="67">
        <f>SUM(L23:L25)</f>
        <v>88015.98</v>
      </c>
      <c r="M26" s="67">
        <f>SUM(M23:M25)</f>
        <v>3.0209237514467491</v>
      </c>
      <c r="N26" s="57"/>
    </row>
    <row r="27" spans="1:14" ht="15.75" x14ac:dyDescent="0.25">
      <c r="A27" s="65"/>
      <c r="B27" s="119"/>
      <c r="C27" s="120"/>
      <c r="D27" s="120"/>
      <c r="E27" s="120"/>
      <c r="F27" s="120"/>
      <c r="G27" s="121"/>
      <c r="H27" s="121"/>
      <c r="I27" s="122"/>
      <c r="J27" s="122"/>
      <c r="K27" s="122"/>
      <c r="L27" s="122"/>
      <c r="M27" s="122"/>
      <c r="N27" s="123"/>
    </row>
    <row r="28" spans="1:14" ht="15.75" x14ac:dyDescent="0.25">
      <c r="A28" s="65"/>
      <c r="B28" s="119"/>
      <c r="C28" s="120"/>
      <c r="D28" s="120"/>
      <c r="E28" s="120"/>
      <c r="F28" s="120"/>
      <c r="G28" s="121"/>
      <c r="H28" s="121"/>
      <c r="I28" s="122"/>
      <c r="J28" s="122"/>
      <c r="K28" s="122"/>
      <c r="L28" s="122"/>
      <c r="M28" s="122"/>
      <c r="N28" s="123"/>
    </row>
    <row r="29" spans="1:14" ht="15.75" customHeight="1" x14ac:dyDescent="0.25">
      <c r="A29" s="66" t="s">
        <v>28</v>
      </c>
      <c r="B29" s="322" t="s">
        <v>94</v>
      </c>
      <c r="C29" s="323"/>
      <c r="D29" s="323"/>
      <c r="E29" s="323"/>
      <c r="F29" s="323"/>
      <c r="G29" s="323"/>
      <c r="H29" s="323"/>
      <c r="I29" s="323"/>
      <c r="J29" s="323"/>
      <c r="K29" s="323"/>
      <c r="L29" s="323"/>
      <c r="M29" s="323"/>
      <c r="N29" s="324"/>
    </row>
    <row r="30" spans="1:14" ht="15.75" customHeight="1" x14ac:dyDescent="0.25">
      <c r="A30" s="53" t="s">
        <v>29</v>
      </c>
      <c r="B30" s="325" t="s">
        <v>95</v>
      </c>
      <c r="C30" s="325"/>
      <c r="D30" s="325"/>
      <c r="E30" s="325"/>
      <c r="F30" s="325"/>
      <c r="G30" s="325"/>
      <c r="H30" s="325"/>
      <c r="I30" s="325"/>
      <c r="J30" s="325"/>
      <c r="K30" s="325"/>
      <c r="L30" s="325"/>
      <c r="M30" s="325"/>
      <c r="N30" s="325"/>
    </row>
    <row r="31" spans="1:14" ht="31.5" x14ac:dyDescent="0.25">
      <c r="A31" s="54" t="s">
        <v>30</v>
      </c>
      <c r="B31" s="112" t="s">
        <v>96</v>
      </c>
      <c r="C31" s="113">
        <v>25000</v>
      </c>
      <c r="D31" s="113"/>
      <c r="E31" s="113"/>
      <c r="F31" s="114">
        <f>SUM(C31:E31)</f>
        <v>25000</v>
      </c>
      <c r="G31" s="115">
        <v>0.5</v>
      </c>
      <c r="H31" s="116"/>
      <c r="I31" s="113">
        <v>24742</v>
      </c>
      <c r="J31" s="113"/>
      <c r="K31" s="113"/>
      <c r="L31" s="57">
        <f>SUM(I31:K31)</f>
        <v>24742</v>
      </c>
      <c r="M31" s="115">
        <v>0.5</v>
      </c>
      <c r="N31" s="111"/>
    </row>
    <row r="32" spans="1:14" ht="31.5" x14ac:dyDescent="0.25">
      <c r="A32" s="54" t="s">
        <v>31</v>
      </c>
      <c r="B32" s="55" t="s">
        <v>97</v>
      </c>
      <c r="C32" s="56">
        <v>25000</v>
      </c>
      <c r="D32" s="56"/>
      <c r="E32" s="56"/>
      <c r="F32" s="57">
        <f t="shared" ref="F32:F33" si="8">SUM(C32:E32)</f>
        <v>25000</v>
      </c>
      <c r="G32" s="58">
        <v>0.5</v>
      </c>
      <c r="H32" s="59"/>
      <c r="I32" s="113">
        <v>24742</v>
      </c>
      <c r="J32" s="56"/>
      <c r="K32" s="56"/>
      <c r="L32" s="57">
        <f t="shared" ref="L32:L33" si="9">SUM(I32:K32)</f>
        <v>24742</v>
      </c>
      <c r="M32" s="58">
        <v>0.5</v>
      </c>
      <c r="N32" s="111"/>
    </row>
    <row r="33" spans="1:14" ht="15.75" x14ac:dyDescent="0.25">
      <c r="A33" s="54" t="s">
        <v>32</v>
      </c>
      <c r="B33" s="55"/>
      <c r="C33" s="56"/>
      <c r="D33" s="56"/>
      <c r="E33" s="56"/>
      <c r="F33" s="57">
        <f t="shared" si="8"/>
        <v>0</v>
      </c>
      <c r="G33" s="58"/>
      <c r="H33" s="60"/>
      <c r="I33" s="56"/>
      <c r="J33" s="56"/>
      <c r="K33" s="56"/>
      <c r="L33" s="57">
        <f t="shared" si="9"/>
        <v>0</v>
      </c>
      <c r="M33" s="56"/>
      <c r="N33" s="111"/>
    </row>
    <row r="34" spans="1:14" ht="15.75" x14ac:dyDescent="0.25">
      <c r="A34" s="65"/>
      <c r="B34" s="66" t="s">
        <v>14</v>
      </c>
      <c r="C34" s="67">
        <f>SUM(C31:C33)</f>
        <v>50000</v>
      </c>
      <c r="D34" s="67">
        <f>SUM(D31:D33)</f>
        <v>0</v>
      </c>
      <c r="E34" s="67">
        <f>SUM(E31:E33)</f>
        <v>0</v>
      </c>
      <c r="F34" s="69">
        <f>SUM(F31:F33)</f>
        <v>50000</v>
      </c>
      <c r="G34" s="68">
        <f>(G31*F31)+(G32*F32)+(G33*F33)</f>
        <v>25000</v>
      </c>
      <c r="H34" s="68"/>
      <c r="I34" s="67">
        <f>SUM(I31:I33)</f>
        <v>49484</v>
      </c>
      <c r="J34" s="67">
        <f>SUM(J31:J33)</f>
        <v>0</v>
      </c>
      <c r="K34" s="67">
        <f>SUM(K31:K33)</f>
        <v>0</v>
      </c>
      <c r="L34" s="67">
        <f>SUM(L31:L33)</f>
        <v>49484</v>
      </c>
      <c r="M34" s="67">
        <f>SUM(M31:M33)</f>
        <v>1</v>
      </c>
      <c r="N34" s="57"/>
    </row>
    <row r="35" spans="1:14" ht="15.75" x14ac:dyDescent="0.25">
      <c r="A35" s="53" t="s">
        <v>33</v>
      </c>
      <c r="B35" s="325" t="s">
        <v>98</v>
      </c>
      <c r="C35" s="325"/>
      <c r="D35" s="325"/>
      <c r="E35" s="325"/>
      <c r="F35" s="325"/>
      <c r="G35" s="325"/>
      <c r="H35" s="325"/>
    </row>
    <row r="36" spans="1:14" ht="31.5" x14ac:dyDescent="0.25">
      <c r="A36" s="54" t="s">
        <v>34</v>
      </c>
      <c r="B36" s="55" t="s">
        <v>99</v>
      </c>
      <c r="C36" s="56">
        <v>47500</v>
      </c>
      <c r="D36" s="56"/>
      <c r="E36" s="56">
        <v>0</v>
      </c>
      <c r="F36" s="57">
        <f>SUM(C36:E36)</f>
        <v>47500</v>
      </c>
      <c r="G36" s="58">
        <v>0.3</v>
      </c>
      <c r="H36" s="59"/>
      <c r="I36" s="56">
        <v>46535</v>
      </c>
      <c r="J36" s="56"/>
      <c r="K36" s="56"/>
      <c r="L36" s="57">
        <f>SUM(I36:K36)</f>
        <v>46535</v>
      </c>
      <c r="M36" s="56"/>
      <c r="N36" s="111"/>
    </row>
    <row r="37" spans="1:14" ht="47.25" x14ac:dyDescent="0.25">
      <c r="A37" s="54" t="s">
        <v>35</v>
      </c>
      <c r="B37" s="55" t="s">
        <v>100</v>
      </c>
      <c r="C37" s="56">
        <v>327500</v>
      </c>
      <c r="D37" s="56"/>
      <c r="E37" s="56">
        <v>161968.91</v>
      </c>
      <c r="F37" s="57">
        <f t="shared" ref="F37:F39" si="10">SUM(C37:E37)</f>
        <v>489468.91000000003</v>
      </c>
      <c r="G37" s="58">
        <v>0.4</v>
      </c>
      <c r="H37" s="59"/>
      <c r="I37" s="56">
        <v>320000</v>
      </c>
      <c r="J37" s="56"/>
      <c r="K37" s="56">
        <v>161956.54999999999</v>
      </c>
      <c r="L37" s="57">
        <f t="shared" ref="L37:L39" si="11">SUM(I37:K37)</f>
        <v>481956.55</v>
      </c>
      <c r="M37" s="56"/>
      <c r="N37" s="111"/>
    </row>
    <row r="38" spans="1:14" ht="36.75" customHeight="1" x14ac:dyDescent="0.25">
      <c r="A38" s="54" t="s">
        <v>36</v>
      </c>
      <c r="B38" s="55" t="s">
        <v>120</v>
      </c>
      <c r="C38" s="56">
        <v>500000</v>
      </c>
      <c r="D38" s="56"/>
      <c r="E38" s="56">
        <v>0</v>
      </c>
      <c r="F38" s="57">
        <f t="shared" si="10"/>
        <v>500000</v>
      </c>
      <c r="G38" s="58">
        <v>0.4</v>
      </c>
      <c r="H38" s="60"/>
      <c r="I38" s="56">
        <v>448000.35</v>
      </c>
      <c r="J38" s="56"/>
      <c r="K38" s="56"/>
      <c r="L38" s="57">
        <f t="shared" si="11"/>
        <v>448000.35</v>
      </c>
      <c r="M38" s="56"/>
      <c r="N38" s="111"/>
    </row>
    <row r="39" spans="1:14" ht="15.75" x14ac:dyDescent="0.25">
      <c r="A39" s="54" t="s">
        <v>37</v>
      </c>
      <c r="B39" s="61"/>
      <c r="C39" s="62"/>
      <c r="D39" s="62"/>
      <c r="E39" s="62"/>
      <c r="F39" s="57">
        <f t="shared" si="10"/>
        <v>0</v>
      </c>
      <c r="G39" s="63"/>
      <c r="H39" s="64"/>
      <c r="I39" s="62"/>
      <c r="J39" s="62"/>
      <c r="K39" s="62"/>
      <c r="L39" s="57">
        <f t="shared" si="11"/>
        <v>0</v>
      </c>
      <c r="M39" s="62"/>
      <c r="N39" s="111"/>
    </row>
    <row r="40" spans="1:14" ht="22.5" customHeight="1" x14ac:dyDescent="0.25">
      <c r="A40" s="65"/>
      <c r="B40" s="66" t="s">
        <v>14</v>
      </c>
      <c r="C40" s="69">
        <f>SUM(C36:C39)</f>
        <v>875000</v>
      </c>
      <c r="D40" s="69">
        <f>SUM(D36:D39)</f>
        <v>0</v>
      </c>
      <c r="E40" s="69">
        <f>SUM(E36:E39)</f>
        <v>161968.91</v>
      </c>
      <c r="F40" s="69">
        <f>SUM(F36:F39)</f>
        <v>1036968.91</v>
      </c>
      <c r="G40" s="68">
        <f>(G36*F36)+(G37*F37)+(G38*F38)+(G39*F39)</f>
        <v>410037.56400000001</v>
      </c>
      <c r="H40" s="68"/>
      <c r="I40" s="67">
        <f>SUM(I36:I39)</f>
        <v>814535.35</v>
      </c>
      <c r="J40" s="67">
        <f>SUM(J36:J39)</f>
        <v>0</v>
      </c>
      <c r="K40" s="67">
        <f>SUM(K36:K39)</f>
        <v>161956.54999999999</v>
      </c>
      <c r="L40" s="67">
        <f>SUM(L36:L39)</f>
        <v>976491.9</v>
      </c>
      <c r="M40" s="67">
        <f>SUM(M36:M39)</f>
        <v>0</v>
      </c>
      <c r="N40" s="57"/>
    </row>
    <row r="41" spans="1:14" ht="15.75" customHeight="1" x14ac:dyDescent="0.25">
      <c r="A41" s="66" t="s">
        <v>38</v>
      </c>
      <c r="B41" s="333" t="s">
        <v>101</v>
      </c>
      <c r="C41" s="333"/>
      <c r="D41" s="333"/>
      <c r="E41" s="333"/>
      <c r="F41" s="333"/>
      <c r="G41" s="333"/>
      <c r="H41" s="333"/>
      <c r="I41" s="333"/>
      <c r="J41" s="333"/>
      <c r="K41" s="333"/>
      <c r="L41" s="333"/>
      <c r="M41" s="333"/>
      <c r="N41" s="333"/>
    </row>
    <row r="42" spans="1:14" ht="15.75" customHeight="1" x14ac:dyDescent="0.25">
      <c r="A42" s="53" t="s">
        <v>39</v>
      </c>
      <c r="B42" s="325" t="s">
        <v>102</v>
      </c>
      <c r="C42" s="325"/>
      <c r="D42" s="325"/>
      <c r="E42" s="325"/>
      <c r="F42" s="325"/>
      <c r="G42" s="325"/>
      <c r="H42" s="325"/>
      <c r="I42" s="325"/>
      <c r="J42" s="325"/>
      <c r="K42" s="325"/>
      <c r="L42" s="325"/>
      <c r="M42" s="325"/>
      <c r="N42" s="325"/>
    </row>
    <row r="43" spans="1:14" ht="47.25" x14ac:dyDescent="0.25">
      <c r="A43" s="54" t="s">
        <v>40</v>
      </c>
      <c r="B43" s="112" t="s">
        <v>103</v>
      </c>
      <c r="C43" s="113">
        <v>30000</v>
      </c>
      <c r="D43" s="113"/>
      <c r="E43" s="113"/>
      <c r="F43" s="114">
        <f>SUM(C43:E43)</f>
        <v>30000</v>
      </c>
      <c r="G43" s="115">
        <v>0.1</v>
      </c>
      <c r="H43" s="116"/>
      <c r="I43" s="113">
        <v>29300</v>
      </c>
      <c r="J43" s="113"/>
      <c r="K43" s="113"/>
      <c r="L43" s="57">
        <f>SUM(I43:K43)</f>
        <v>29300</v>
      </c>
      <c r="M43" s="113"/>
      <c r="N43" s="111"/>
    </row>
    <row r="44" spans="1:14" ht="47.25" x14ac:dyDescent="0.25">
      <c r="A44" s="54" t="s">
        <v>41</v>
      </c>
      <c r="B44" s="55" t="s">
        <v>104</v>
      </c>
      <c r="C44" s="56">
        <v>97200</v>
      </c>
      <c r="D44" s="56"/>
      <c r="E44" s="56"/>
      <c r="F44" s="57">
        <f t="shared" ref="F44:F45" si="12">SUM(C44:E44)</f>
        <v>97200</v>
      </c>
      <c r="G44" s="58">
        <v>0.1</v>
      </c>
      <c r="H44" s="59"/>
      <c r="I44" s="56">
        <v>65075</v>
      </c>
      <c r="J44" s="56"/>
      <c r="K44" s="56"/>
      <c r="L44" s="57">
        <f t="shared" ref="L44:L45" si="13">SUM(I44:K44)</f>
        <v>65075</v>
      </c>
      <c r="M44" s="127">
        <v>0.3</v>
      </c>
      <c r="N44" s="111"/>
    </row>
    <row r="45" spans="1:14" ht="31.5" x14ac:dyDescent="0.25">
      <c r="A45" s="54" t="s">
        <v>42</v>
      </c>
      <c r="B45" s="55" t="s">
        <v>105</v>
      </c>
      <c r="C45" s="56">
        <v>42800</v>
      </c>
      <c r="D45" s="56"/>
      <c r="E45" s="56"/>
      <c r="F45" s="57">
        <f t="shared" si="12"/>
        <v>42800</v>
      </c>
      <c r="G45" s="58">
        <v>0.6</v>
      </c>
      <c r="H45" s="60"/>
      <c r="I45" s="56">
        <v>30000.46</v>
      </c>
      <c r="J45" s="56"/>
      <c r="K45" s="56"/>
      <c r="L45" s="57">
        <f t="shared" si="13"/>
        <v>30000.46</v>
      </c>
      <c r="M45" s="56"/>
      <c r="N45" s="111"/>
    </row>
    <row r="46" spans="1:14" ht="15.75" x14ac:dyDescent="0.25">
      <c r="A46" s="65"/>
      <c r="B46" s="66" t="s">
        <v>14</v>
      </c>
      <c r="C46" s="67">
        <f>SUM(C43:C45)</f>
        <v>170000</v>
      </c>
      <c r="D46" s="67">
        <f>SUM(D43:D45)</f>
        <v>0</v>
      </c>
      <c r="E46" s="67">
        <f>SUM(E43:E45)</f>
        <v>0</v>
      </c>
      <c r="F46" s="69">
        <f>SUM(F43:F45)</f>
        <v>170000</v>
      </c>
      <c r="G46" s="68">
        <f>(G43*F43)+(G44*F44)+(G45*F45)</f>
        <v>38400</v>
      </c>
      <c r="H46" s="68"/>
      <c r="I46" s="67">
        <f>SUM(I43:I45)</f>
        <v>124375.45999999999</v>
      </c>
      <c r="J46" s="67">
        <f>SUM(J43:J45)</f>
        <v>0</v>
      </c>
      <c r="K46" s="67">
        <f>SUM(K43:K45)</f>
        <v>0</v>
      </c>
      <c r="L46" s="67">
        <f>SUM(L43:L45)</f>
        <v>124375.45999999999</v>
      </c>
      <c r="M46" s="67">
        <f>SUM(M43:M45)</f>
        <v>0.3</v>
      </c>
      <c r="N46" s="57"/>
    </row>
    <row r="47" spans="1:14" ht="15.75" x14ac:dyDescent="0.25">
      <c r="A47" s="65"/>
      <c r="B47" s="124"/>
      <c r="C47" s="120"/>
      <c r="D47" s="120"/>
      <c r="E47" s="120"/>
      <c r="F47" s="120"/>
      <c r="G47" s="125"/>
      <c r="H47" s="125"/>
      <c r="I47" s="120"/>
      <c r="J47" s="120"/>
      <c r="K47" s="120"/>
      <c r="L47" s="120"/>
      <c r="M47" s="120"/>
      <c r="N47" s="126"/>
    </row>
    <row r="48" spans="1:14" ht="15.75" customHeight="1" x14ac:dyDescent="0.25">
      <c r="A48" s="53" t="s">
        <v>43</v>
      </c>
      <c r="B48" s="334" t="s">
        <v>106</v>
      </c>
      <c r="C48" s="335"/>
      <c r="D48" s="335"/>
      <c r="E48" s="335"/>
      <c r="F48" s="335"/>
      <c r="G48" s="335"/>
      <c r="H48" s="335"/>
      <c r="I48" s="335"/>
      <c r="J48" s="335"/>
      <c r="K48" s="335"/>
      <c r="L48" s="335"/>
      <c r="M48" s="335"/>
      <c r="N48" s="335"/>
    </row>
    <row r="49" spans="1:14" ht="31.5" x14ac:dyDescent="0.25">
      <c r="A49" s="54" t="s">
        <v>44</v>
      </c>
      <c r="B49" s="55" t="s">
        <v>107</v>
      </c>
      <c r="C49" s="56">
        <v>125000</v>
      </c>
      <c r="D49" s="56"/>
      <c r="E49" s="56"/>
      <c r="F49" s="57">
        <f>SUM(C49:E49)</f>
        <v>125000</v>
      </c>
      <c r="G49" s="58"/>
      <c r="H49" s="60"/>
      <c r="I49" s="56">
        <v>100498.05</v>
      </c>
      <c r="J49" s="56"/>
      <c r="K49" s="56"/>
      <c r="L49" s="57">
        <f>SUM(I49:K49)</f>
        <v>100498.05</v>
      </c>
      <c r="M49" s="56"/>
      <c r="N49" s="111"/>
    </row>
    <row r="50" spans="1:14" ht="15.75" x14ac:dyDescent="0.25">
      <c r="A50" s="65"/>
      <c r="B50" s="66" t="s">
        <v>14</v>
      </c>
      <c r="C50" s="69">
        <f>SUM(C49:C49)</f>
        <v>125000</v>
      </c>
      <c r="D50" s="69">
        <f>SUM(D49:D49)</f>
        <v>0</v>
      </c>
      <c r="E50" s="69">
        <f>SUM(E49:E49)</f>
        <v>0</v>
      </c>
      <c r="F50" s="69">
        <f>SUM(F49:F49)</f>
        <v>125000</v>
      </c>
      <c r="G50" s="68">
        <f>(G49*F49)</f>
        <v>0</v>
      </c>
      <c r="H50" s="68"/>
      <c r="I50" s="67">
        <f>SUM(I49:I49)</f>
        <v>100498.05</v>
      </c>
      <c r="J50" s="67">
        <f>SUM(J49:J49)</f>
        <v>0</v>
      </c>
      <c r="K50" s="67">
        <f>SUM(K49:K49)</f>
        <v>0</v>
      </c>
      <c r="L50" s="67">
        <f>SUM(L49:L49)</f>
        <v>100498.05</v>
      </c>
      <c r="M50" s="67">
        <f>SUM(M49:M49)</f>
        <v>0</v>
      </c>
      <c r="N50" s="57"/>
    </row>
    <row r="51" spans="1:14" ht="15.75" x14ac:dyDescent="0.25">
      <c r="A51" s="65"/>
      <c r="B51" s="66"/>
      <c r="C51" s="69"/>
      <c r="D51" s="69"/>
      <c r="E51" s="69"/>
      <c r="F51" s="69"/>
      <c r="G51" s="68"/>
      <c r="H51" s="68"/>
      <c r="I51" s="67"/>
      <c r="J51" s="67"/>
      <c r="K51" s="67"/>
      <c r="L51" s="67"/>
      <c r="M51" s="67"/>
      <c r="N51" s="57"/>
    </row>
    <row r="52" spans="1:14" ht="15.75" customHeight="1" x14ac:dyDescent="0.25">
      <c r="A52" s="73" t="s">
        <v>45</v>
      </c>
      <c r="B52" s="325" t="s">
        <v>108</v>
      </c>
      <c r="C52" s="325"/>
      <c r="D52" s="325"/>
      <c r="E52" s="325"/>
      <c r="F52" s="325"/>
      <c r="G52" s="325"/>
      <c r="H52" s="325"/>
      <c r="I52" s="325"/>
      <c r="J52" s="325"/>
      <c r="K52" s="325"/>
      <c r="L52" s="325"/>
      <c r="M52" s="325"/>
      <c r="N52" s="325"/>
    </row>
    <row r="53" spans="1:14" ht="31.5" x14ac:dyDescent="0.25">
      <c r="A53" s="54" t="s">
        <v>46</v>
      </c>
      <c r="B53" s="112" t="s">
        <v>109</v>
      </c>
      <c r="C53" s="113">
        <v>75000</v>
      </c>
      <c r="D53" s="113"/>
      <c r="E53" s="113"/>
      <c r="F53" s="114">
        <f>SUM(C53:E53)</f>
        <v>75000</v>
      </c>
      <c r="G53" s="115"/>
      <c r="H53" s="117"/>
      <c r="I53" s="56">
        <v>74854</v>
      </c>
      <c r="J53" s="113"/>
      <c r="K53" s="113"/>
      <c r="L53" s="57">
        <f>SUM(I53:K53)</f>
        <v>74854</v>
      </c>
      <c r="M53" s="113"/>
      <c r="N53" s="111"/>
    </row>
    <row r="54" spans="1:14" ht="31.5" x14ac:dyDescent="0.25">
      <c r="A54" s="54" t="s">
        <v>47</v>
      </c>
      <c r="B54" s="55" t="s">
        <v>110</v>
      </c>
      <c r="C54" s="56">
        <v>60000</v>
      </c>
      <c r="D54" s="56"/>
      <c r="E54" s="56"/>
      <c r="F54" s="57">
        <f t="shared" ref="F54:F55" si="14">SUM(C54:E54)</f>
        <v>60000</v>
      </c>
      <c r="G54" s="58">
        <v>0.5</v>
      </c>
      <c r="H54" s="59"/>
      <c r="I54" s="56">
        <v>48000.94</v>
      </c>
      <c r="J54" s="56"/>
      <c r="K54" s="56"/>
      <c r="L54" s="57">
        <f t="shared" ref="L54:L55" si="15">SUM(I54:K54)</f>
        <v>48000.94</v>
      </c>
      <c r="M54" s="58">
        <v>0.5</v>
      </c>
      <c r="N54" s="111"/>
    </row>
    <row r="55" spans="1:14" ht="15.75" x14ac:dyDescent="0.25">
      <c r="A55" s="54" t="s">
        <v>48</v>
      </c>
      <c r="B55" s="55"/>
      <c r="C55" s="56"/>
      <c r="D55" s="56"/>
      <c r="E55" s="56"/>
      <c r="F55" s="57">
        <f t="shared" si="14"/>
        <v>0</v>
      </c>
      <c r="G55" s="58"/>
      <c r="H55" s="60"/>
      <c r="I55" s="56"/>
      <c r="J55" s="56"/>
      <c r="K55" s="56"/>
      <c r="L55" s="57">
        <f t="shared" si="15"/>
        <v>0</v>
      </c>
      <c r="M55" s="56"/>
      <c r="N55" s="111"/>
    </row>
    <row r="56" spans="1:14" ht="15.75" x14ac:dyDescent="0.25">
      <c r="A56" s="65"/>
      <c r="B56" s="66" t="s">
        <v>14</v>
      </c>
      <c r="C56" s="67">
        <f>SUM(C53:C55)</f>
        <v>135000</v>
      </c>
      <c r="D56" s="67">
        <f>SUM(D53:D55)</f>
        <v>0</v>
      </c>
      <c r="E56" s="67">
        <f>SUM(E53:E55)</f>
        <v>0</v>
      </c>
      <c r="F56" s="67">
        <f>SUM(F53:F55)</f>
        <v>135000</v>
      </c>
      <c r="G56" s="68">
        <f>(G53*F53)+(G54*F54)+(G55*F55)</f>
        <v>30000</v>
      </c>
      <c r="H56" s="68"/>
      <c r="I56" s="67">
        <f>SUM(I53:I55)</f>
        <v>122854.94</v>
      </c>
      <c r="J56" s="67">
        <f>SUM(J53:J55)</f>
        <v>0</v>
      </c>
      <c r="K56" s="67">
        <f>SUM(K53:K55)</f>
        <v>0</v>
      </c>
      <c r="L56" s="67">
        <f>SUM(L53:L55)</f>
        <v>122854.94</v>
      </c>
      <c r="M56" s="67">
        <f>SUM(M53:M55)</f>
        <v>0.5</v>
      </c>
      <c r="N56" s="57"/>
    </row>
    <row r="57" spans="1:14" ht="15.75" x14ac:dyDescent="0.25">
      <c r="A57" s="71"/>
      <c r="B57" s="70"/>
      <c r="C57" s="72"/>
      <c r="D57" s="72"/>
      <c r="E57" s="72"/>
      <c r="F57" s="72"/>
      <c r="G57" s="72"/>
      <c r="H57" s="70"/>
    </row>
    <row r="58" spans="1:14" ht="15.75" x14ac:dyDescent="0.25">
      <c r="A58" s="71"/>
      <c r="B58" s="70"/>
      <c r="C58" s="72"/>
      <c r="D58" s="72"/>
      <c r="E58" s="72"/>
      <c r="F58" s="72"/>
      <c r="G58" s="72"/>
      <c r="H58" s="70"/>
    </row>
    <row r="59" spans="1:14" ht="47.25" x14ac:dyDescent="0.25">
      <c r="A59" s="66" t="s">
        <v>175</v>
      </c>
      <c r="B59" s="74" t="s">
        <v>111</v>
      </c>
      <c r="C59" s="75">
        <v>194000</v>
      </c>
      <c r="D59" s="75">
        <v>206160</v>
      </c>
      <c r="E59" s="75">
        <v>79730</v>
      </c>
      <c r="F59" s="76">
        <f>SUM(C59:E59)</f>
        <v>479890</v>
      </c>
      <c r="G59" s="77">
        <v>0.16</v>
      </c>
      <c r="H59" s="78"/>
      <c r="I59" s="75">
        <v>193182.91</v>
      </c>
      <c r="J59" s="75">
        <v>206160</v>
      </c>
      <c r="K59" s="75">
        <v>70522.42</v>
      </c>
      <c r="L59" s="76">
        <f>SUM(I59:K59)</f>
        <v>469865.33</v>
      </c>
      <c r="M59" s="77">
        <v>0.16</v>
      </c>
    </row>
    <row r="60" spans="1:14" ht="47.25" x14ac:dyDescent="0.25">
      <c r="A60" s="66" t="s">
        <v>177</v>
      </c>
      <c r="B60" s="74" t="s">
        <v>112</v>
      </c>
      <c r="C60" s="75">
        <v>67300</v>
      </c>
      <c r="D60" s="75">
        <v>65000</v>
      </c>
      <c r="E60" s="75">
        <v>6000</v>
      </c>
      <c r="F60" s="76">
        <f>SUM(C60:E60)</f>
        <v>138300</v>
      </c>
      <c r="G60" s="77"/>
      <c r="H60" s="78"/>
      <c r="I60" s="75">
        <v>66356</v>
      </c>
      <c r="J60" s="304">
        <v>93293.719999999987</v>
      </c>
      <c r="K60" s="75">
        <v>5768.28</v>
      </c>
      <c r="L60" s="76">
        <f>SUM(I60:K60)</f>
        <v>165417.99999999997</v>
      </c>
      <c r="M60" s="111"/>
    </row>
    <row r="61" spans="1:14" ht="31.5" x14ac:dyDescent="0.25">
      <c r="A61" s="66" t="s">
        <v>49</v>
      </c>
      <c r="B61" s="79" t="s">
        <v>113</v>
      </c>
      <c r="C61" s="75">
        <v>65500</v>
      </c>
      <c r="D61" s="75">
        <v>42335</v>
      </c>
      <c r="E61" s="75">
        <v>15000</v>
      </c>
      <c r="F61" s="76">
        <f>SUM(C61:E61)</f>
        <v>122835</v>
      </c>
      <c r="G61" s="77">
        <v>0.15</v>
      </c>
      <c r="H61" s="78"/>
      <c r="I61" s="75">
        <v>63322.16</v>
      </c>
      <c r="J61" s="75">
        <v>41027.39</v>
      </c>
      <c r="K61" s="75">
        <v>14911.22</v>
      </c>
      <c r="L61" s="76">
        <f>SUM(I61:K61)</f>
        <v>119260.77</v>
      </c>
      <c r="M61" s="111"/>
    </row>
    <row r="62" spans="1:14" ht="31.5" x14ac:dyDescent="0.25">
      <c r="A62" s="80" t="s">
        <v>50</v>
      </c>
      <c r="B62" s="74"/>
      <c r="C62" s="75">
        <v>55000</v>
      </c>
      <c r="D62" s="75">
        <v>0</v>
      </c>
      <c r="E62" s="75">
        <v>0</v>
      </c>
      <c r="F62" s="76">
        <f>SUM(C62:E62)</f>
        <v>55000</v>
      </c>
      <c r="G62" s="77"/>
      <c r="H62" s="78"/>
      <c r="I62" s="75"/>
      <c r="J62" s="75"/>
      <c r="K62" s="75"/>
      <c r="L62" s="76">
        <f>SUM(I62:K62)</f>
        <v>0</v>
      </c>
      <c r="M62" s="111"/>
    </row>
    <row r="63" spans="1:14" ht="15.75" x14ac:dyDescent="0.25">
      <c r="A63" s="71"/>
      <c r="B63" s="81" t="s">
        <v>51</v>
      </c>
      <c r="C63" s="82">
        <f>SUM(C59:C62)</f>
        <v>381800</v>
      </c>
      <c r="D63" s="82">
        <f>SUM(D59:D62)</f>
        <v>313495</v>
      </c>
      <c r="E63" s="82">
        <f>SUM(E59:E62)</f>
        <v>100730</v>
      </c>
      <c r="F63" s="82">
        <f>SUM(F59:F62)</f>
        <v>796025</v>
      </c>
      <c r="G63" s="68">
        <f>(G59*F59)+(G60*F60)+(G61*F61)+(G62*F62)</f>
        <v>95207.650000000009</v>
      </c>
      <c r="H63" s="68"/>
      <c r="I63" s="82">
        <f>SUM(I59:I62)</f>
        <v>322861.07</v>
      </c>
      <c r="J63" s="82">
        <f>SUM(J59:J62)</f>
        <v>340481.11</v>
      </c>
      <c r="K63" s="82">
        <f>SUM(K59:K62)</f>
        <v>91201.919999999998</v>
      </c>
      <c r="L63" s="82">
        <f>SUM(L59:L62)</f>
        <v>754544.1</v>
      </c>
      <c r="M63" s="82">
        <f>SUM(M59:M62)</f>
        <v>0.16</v>
      </c>
    </row>
    <row r="64" spans="1:14" ht="15.75" x14ac:dyDescent="0.25">
      <c r="A64" s="71"/>
      <c r="B64" s="70"/>
      <c r="C64" s="72"/>
      <c r="D64" s="72"/>
      <c r="E64" s="72"/>
      <c r="F64" s="72"/>
      <c r="G64" s="72"/>
      <c r="H64" s="70"/>
    </row>
    <row r="65" spans="1:12" ht="15.75" x14ac:dyDescent="0.25">
      <c r="A65" s="71"/>
      <c r="B65" s="70"/>
      <c r="C65" s="72"/>
      <c r="D65" s="72"/>
      <c r="E65" s="72"/>
      <c r="F65" s="72"/>
      <c r="G65" s="72"/>
      <c r="H65" s="70"/>
    </row>
    <row r="66" spans="1:12" ht="16.5" thickBot="1" x14ac:dyDescent="0.3">
      <c r="A66" s="71"/>
      <c r="B66" s="70"/>
      <c r="C66" s="72"/>
      <c r="D66" s="72"/>
      <c r="E66" s="72"/>
      <c r="F66" s="72"/>
      <c r="G66" s="72"/>
      <c r="H66" s="70"/>
    </row>
    <row r="67" spans="1:12" ht="15.75" x14ac:dyDescent="0.25">
      <c r="A67" s="71"/>
      <c r="B67" s="326" t="s">
        <v>52</v>
      </c>
      <c r="C67" s="327"/>
      <c r="D67" s="327"/>
      <c r="E67" s="327"/>
      <c r="F67" s="328"/>
      <c r="G67" s="83"/>
      <c r="H67" s="83"/>
      <c r="I67" s="338" t="s">
        <v>52</v>
      </c>
      <c r="J67" s="338"/>
      <c r="K67" s="338"/>
      <c r="L67" s="338"/>
    </row>
    <row r="68" spans="1:12" ht="31.5" x14ac:dyDescent="0.25">
      <c r="A68" s="71"/>
      <c r="B68" s="329"/>
      <c r="C68" s="68" t="s">
        <v>53</v>
      </c>
      <c r="D68" s="68" t="s">
        <v>54</v>
      </c>
      <c r="E68" s="68" t="s">
        <v>55</v>
      </c>
      <c r="F68" s="331" t="s">
        <v>5</v>
      </c>
      <c r="G68" s="70"/>
      <c r="H68" s="83"/>
      <c r="I68" s="68" t="s">
        <v>53</v>
      </c>
      <c r="J68" s="68" t="s">
        <v>54</v>
      </c>
      <c r="K68" s="68" t="s">
        <v>55</v>
      </c>
      <c r="L68" s="109" t="s">
        <v>5</v>
      </c>
    </row>
    <row r="69" spans="1:12" ht="15.75" x14ac:dyDescent="0.25">
      <c r="A69" s="71"/>
      <c r="B69" s="330"/>
      <c r="C69" s="84" t="str">
        <f>C5</f>
        <v>PNUD</v>
      </c>
      <c r="D69" s="84" t="str">
        <f>D5</f>
        <v>OIM</v>
      </c>
      <c r="E69" s="84" t="str">
        <f>E5</f>
        <v>UNFPA</v>
      </c>
      <c r="F69" s="332"/>
      <c r="G69" s="70"/>
      <c r="H69" s="83"/>
      <c r="I69" s="84" t="s">
        <v>8</v>
      </c>
      <c r="J69" s="84" t="s">
        <v>77</v>
      </c>
      <c r="K69" s="118" t="s">
        <v>78</v>
      </c>
      <c r="L69" s="110"/>
    </row>
    <row r="70" spans="1:12" ht="15.75" x14ac:dyDescent="0.25">
      <c r="A70" s="85"/>
      <c r="B70" s="86" t="s">
        <v>56</v>
      </c>
      <c r="C70" s="87">
        <f>SUM(C11,C21,C26,,C34,C40,,C46,C50,C56,,C59,C60,C61,C62)</f>
        <v>1736800</v>
      </c>
      <c r="D70" s="87">
        <f>SUM(D11,D21,D26,,D34,D40,,D46,D50,D56,D59,D60,D61,D62)</f>
        <v>1203495</v>
      </c>
      <c r="E70" s="87">
        <f>SUM(E11,E21,E26,,E34,E40,E46,E50,E56,E59,E60,E61,E62)</f>
        <v>350730</v>
      </c>
      <c r="F70" s="88">
        <f>SUM(C70:E70)</f>
        <v>3291025</v>
      </c>
      <c r="G70" s="70"/>
      <c r="H70" s="89"/>
      <c r="I70" s="87">
        <f>SUM(I11,I21,I26,,I34,I40,,I46,I50,I56,,I59,I60,I61,I62)</f>
        <v>1534608.8699999996</v>
      </c>
      <c r="J70" s="87">
        <f>SUM(J11,J21,J26,,J34,J40,,J46,J50,J56,,J59,J60,J61,J62)</f>
        <v>1132745.5499999998</v>
      </c>
      <c r="K70" s="87">
        <f>SUM(K11,K21,K26,,K34,K40,,K46,K50,K56,,K59,K60,K61,K62)</f>
        <v>341174.44999999995</v>
      </c>
      <c r="L70" s="88">
        <f>SUM(I70:K70)</f>
        <v>3008528.8699999992</v>
      </c>
    </row>
    <row r="71" spans="1:12" ht="15.75" x14ac:dyDescent="0.25">
      <c r="A71" s="90"/>
      <c r="B71" s="86" t="s">
        <v>57</v>
      </c>
      <c r="C71" s="87">
        <f>C70*0.07</f>
        <v>121576.00000000001</v>
      </c>
      <c r="D71" s="87">
        <f>D70*0.07</f>
        <v>84244.650000000009</v>
      </c>
      <c r="E71" s="87">
        <f>E70*0.07</f>
        <v>24551.100000000002</v>
      </c>
      <c r="F71" s="88">
        <f>F70*0.07</f>
        <v>230371.75000000003</v>
      </c>
      <c r="G71" s="90"/>
      <c r="H71" s="91"/>
      <c r="I71" s="87">
        <v>113494.07</v>
      </c>
      <c r="J71" s="87">
        <f>J70*0.07</f>
        <v>79292.188499999989</v>
      </c>
      <c r="K71" s="87">
        <f>K70*0.07</f>
        <v>23882.211499999998</v>
      </c>
      <c r="L71" s="88">
        <f>SUM(I71:K71)</f>
        <v>216668.47</v>
      </c>
    </row>
    <row r="72" spans="1:12" ht="16.5" thickBot="1" x14ac:dyDescent="0.3">
      <c r="A72" s="90"/>
      <c r="B72" s="92" t="s">
        <v>5</v>
      </c>
      <c r="C72" s="93">
        <f>SUM(C70:C71)</f>
        <v>1858376</v>
      </c>
      <c r="D72" s="93">
        <f>SUM(D70:D71)</f>
        <v>1287739.6499999999</v>
      </c>
      <c r="E72" s="93">
        <f>SUM(E70:E71)</f>
        <v>375281.1</v>
      </c>
      <c r="F72" s="94">
        <f>SUM(F70:F71)</f>
        <v>3521396.75</v>
      </c>
      <c r="G72" s="90"/>
      <c r="H72" s="91"/>
      <c r="I72" s="93">
        <f>SUM(I70:I71)</f>
        <v>1648102.9399999997</v>
      </c>
      <c r="J72" s="93">
        <f>SUM(J70:J71)</f>
        <v>1212037.7384999997</v>
      </c>
      <c r="K72" s="93">
        <f>SUM(K70:K71)</f>
        <v>365056.66149999993</v>
      </c>
      <c r="L72" s="88">
        <f t="shared" ref="L72" si="16">SUM(I72:K72)</f>
        <v>3225197.3399999994</v>
      </c>
    </row>
    <row r="73" spans="1:12" ht="15.75" x14ac:dyDescent="0.25">
      <c r="A73" s="90"/>
      <c r="B73" s="65"/>
      <c r="C73" s="65"/>
      <c r="D73" s="65"/>
      <c r="E73" s="65"/>
      <c r="F73" s="65"/>
      <c r="G73" s="65"/>
      <c r="H73" s="95"/>
    </row>
    <row r="74" spans="1:12" ht="15.75" x14ac:dyDescent="0.25">
      <c r="A74" s="70"/>
      <c r="B74" s="96"/>
      <c r="C74" s="97"/>
      <c r="D74" s="97"/>
      <c r="E74" s="97"/>
      <c r="F74" s="97"/>
      <c r="G74" s="97"/>
      <c r="H74" s="83"/>
    </row>
    <row r="75" spans="1:12" ht="15.75" x14ac:dyDescent="0.25">
      <c r="A75" s="314"/>
      <c r="B75" s="98"/>
      <c r="C75" s="99"/>
      <c r="D75" s="99"/>
      <c r="E75" s="99"/>
      <c r="F75" s="99"/>
      <c r="G75" s="99"/>
      <c r="H75" s="65"/>
    </row>
    <row r="76" spans="1:12" ht="15.75" hidden="1" x14ac:dyDescent="0.25">
      <c r="A76" s="314"/>
      <c r="B76" s="100" t="s">
        <v>114</v>
      </c>
      <c r="C76" s="101" t="e">
        <f>SUM(G11,G21,G26,#REF!,G34,G40,#REF!,#REF!,G46,G50,G56,#REF!,#REF!,#REF!,#REF!,#REF!,G63)*1.07</f>
        <v>#REF!</v>
      </c>
      <c r="D76" s="97"/>
      <c r="E76" s="97"/>
      <c r="F76" s="97"/>
      <c r="G76" s="99"/>
      <c r="H76" s="65"/>
    </row>
    <row r="77" spans="1:12" ht="15.75" hidden="1" x14ac:dyDescent="0.25">
      <c r="A77" s="314"/>
      <c r="B77" s="102" t="s">
        <v>115</v>
      </c>
      <c r="C77" s="103" t="e">
        <f>C76/F72</f>
        <v>#REF!</v>
      </c>
      <c r="D77" s="104"/>
      <c r="E77" s="104"/>
      <c r="F77" s="104"/>
      <c r="G77" s="65"/>
      <c r="H77" s="65"/>
    </row>
    <row r="78" spans="1:12" hidden="1" x14ac:dyDescent="0.25">
      <c r="A78" s="314"/>
      <c r="B78" s="315"/>
      <c r="C78" s="316"/>
      <c r="D78" s="105"/>
      <c r="E78" s="105"/>
      <c r="F78" s="105"/>
      <c r="G78" s="65"/>
      <c r="H78" s="65"/>
    </row>
    <row r="79" spans="1:12" ht="15.75" hidden="1" x14ac:dyDescent="0.25">
      <c r="A79" s="314"/>
      <c r="B79" s="102" t="s">
        <v>116</v>
      </c>
      <c r="C79" s="106">
        <f>SUM(C61:E62)</f>
        <v>177835</v>
      </c>
      <c r="D79" s="107"/>
      <c r="E79" s="107"/>
      <c r="F79" s="107"/>
      <c r="G79" s="65"/>
      <c r="H79" s="65"/>
    </row>
    <row r="80" spans="1:12" ht="15.75" hidden="1" x14ac:dyDescent="0.25">
      <c r="A80" s="314"/>
      <c r="B80" s="102" t="s">
        <v>117</v>
      </c>
      <c r="C80" s="103">
        <f>C79/F72</f>
        <v>5.0501267714295472E-2</v>
      </c>
      <c r="D80" s="107"/>
      <c r="E80" s="107"/>
      <c r="F80" s="107"/>
      <c r="G80" s="65"/>
      <c r="H80" s="65"/>
    </row>
    <row r="81" spans="1:8" ht="15.75" hidden="1" thickBot="1" x14ac:dyDescent="0.3">
      <c r="A81" s="314"/>
      <c r="B81" s="317" t="s">
        <v>118</v>
      </c>
      <c r="C81" s="318"/>
      <c r="D81" s="108"/>
      <c r="E81" s="108"/>
      <c r="F81" s="108"/>
      <c r="G81" s="65"/>
      <c r="H81" s="65"/>
    </row>
    <row r="82" spans="1:8" hidden="1" x14ac:dyDescent="0.25">
      <c r="A82" s="314"/>
      <c r="B82" s="65"/>
      <c r="C82" s="65"/>
      <c r="D82" s="65"/>
      <c r="E82" s="65"/>
      <c r="F82" s="65"/>
      <c r="G82" s="65"/>
      <c r="H82" s="65"/>
    </row>
    <row r="83" spans="1:8" hidden="1" x14ac:dyDescent="0.25">
      <c r="A83" s="314"/>
      <c r="B83" s="65"/>
      <c r="C83" s="65"/>
      <c r="D83" s="65"/>
      <c r="E83" s="65"/>
      <c r="F83" s="65"/>
      <c r="G83" s="65"/>
      <c r="H83" s="65"/>
    </row>
    <row r="84" spans="1:8" hidden="1" x14ac:dyDescent="0.25">
      <c r="A84" s="314"/>
      <c r="B84" s="65"/>
      <c r="C84" s="65"/>
      <c r="D84" s="65"/>
      <c r="E84" s="65"/>
      <c r="F84" s="65"/>
      <c r="G84" s="65"/>
      <c r="H84" s="65"/>
    </row>
    <row r="85" spans="1:8" x14ac:dyDescent="0.25">
      <c r="A85" s="314"/>
      <c r="B85" s="65"/>
      <c r="C85" s="65"/>
      <c r="D85" s="65"/>
      <c r="E85" s="65"/>
      <c r="F85" s="65"/>
      <c r="G85" s="65"/>
      <c r="H85" s="65"/>
    </row>
    <row r="86" spans="1:8" x14ac:dyDescent="0.25">
      <c r="A86" s="314"/>
      <c r="B86" s="65"/>
      <c r="C86" s="65"/>
      <c r="D86" s="65"/>
      <c r="E86" s="65"/>
      <c r="F86" s="65"/>
      <c r="G86" s="65"/>
      <c r="H86" s="65"/>
    </row>
  </sheetData>
  <mergeCells count="19">
    <mergeCell ref="B12:N12"/>
    <mergeCell ref="B22:N22"/>
    <mergeCell ref="I67:L67"/>
    <mergeCell ref="A75:A86"/>
    <mergeCell ref="B78:C78"/>
    <mergeCell ref="B81:C81"/>
    <mergeCell ref="A1:G1"/>
    <mergeCell ref="B29:N29"/>
    <mergeCell ref="B30:N30"/>
    <mergeCell ref="B67:F67"/>
    <mergeCell ref="B68:B69"/>
    <mergeCell ref="F68:F69"/>
    <mergeCell ref="B41:N41"/>
    <mergeCell ref="B42:N42"/>
    <mergeCell ref="B48:N48"/>
    <mergeCell ref="B52:N52"/>
    <mergeCell ref="B35:H35"/>
    <mergeCell ref="B6:N6"/>
    <mergeCell ref="B7:N7"/>
  </mergeCells>
  <conditionalFormatting sqref="C77">
    <cfRule type="cellIs" dxfId="20" priority="3" operator="lessThan">
      <formula>0.15</formula>
    </cfRule>
  </conditionalFormatting>
  <conditionalFormatting sqref="C80">
    <cfRule type="cellIs" dxfId="19" priority="2" operator="lessThan">
      <formula>0.05</formula>
    </cfRule>
  </conditionalFormatting>
  <dataValidations count="7">
    <dataValidation allowBlank="1" showInputMessage="1" showErrorMessage="1" prompt="Insert name of recipient agency here _x000a_" sqref="C5:F5 I5:K5 M5" xr:uid="{00000000-0002-0000-0000-000000000000}"/>
    <dataValidation allowBlank="1" showErrorMessage="1" prompt="% Towards Gender Equality and Women's Empowerment Must be Higher than 15%_x000a_" sqref="C79:F79" xr:uid="{00000000-0002-0000-0000-000001000000}"/>
    <dataValidation allowBlank="1" showInputMessage="1" showErrorMessage="1" prompt="Insert *text* description of Activity here" sqref="B8 B13 B23 B31 B36 B43 B49 B53" xr:uid="{00000000-0002-0000-0000-000002000000}"/>
    <dataValidation allowBlank="1" showInputMessage="1" showErrorMessage="1" prompt="Insert *text* description of Output here" sqref="B7 B12 B22 B30 B35 B42 B48 B52" xr:uid="{00000000-0002-0000-0000-000003000000}"/>
    <dataValidation allowBlank="1" showInputMessage="1" showErrorMessage="1" prompt="Insert *text* description of Outcome here" sqref="B41 B6 B29" xr:uid="{00000000-0002-0000-0000-000004000000}"/>
    <dataValidation allowBlank="1" showInputMessage="1" showErrorMessage="1" prompt="M&amp;E Budget Cannot be Less than 5%_x000a_" sqref="C80:F80" xr:uid="{00000000-0002-0000-0000-000005000000}"/>
    <dataValidation allowBlank="1" showInputMessage="1" showErrorMessage="1" prompt="% Towards Gender Equality and Women's Empowerment Must be Higher than 15%_x000a_" sqref="C77:F77" xr:uid="{00000000-0002-0000-0000-000006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22"/>
  <sheetViews>
    <sheetView tabSelected="1" topLeftCell="A6" zoomScale="60" zoomScaleNormal="60" workbookViewId="0">
      <pane xSplit="3" ySplit="12" topLeftCell="D27" activePane="bottomRight" state="frozen"/>
      <selection activeCell="A6" sqref="A6"/>
      <selection pane="topRight" activeCell="D6" sqref="D6"/>
      <selection pane="bottomLeft" activeCell="A18" sqref="A18"/>
      <selection pane="bottomRight" activeCell="Q8" sqref="Q8"/>
    </sheetView>
  </sheetViews>
  <sheetFormatPr baseColWidth="10" defaultColWidth="8.85546875" defaultRowHeight="15" x14ac:dyDescent="0.25"/>
  <cols>
    <col min="1" max="2" width="2.28515625" customWidth="1"/>
    <col min="3" max="3" width="74.7109375" customWidth="1"/>
    <col min="4" max="4" width="23.140625" hidden="1" customWidth="1"/>
    <col min="5" max="5" width="25.42578125" hidden="1" customWidth="1"/>
    <col min="6" max="6" width="22.42578125" hidden="1" customWidth="1"/>
    <col min="7" max="7" width="23.7109375" hidden="1" customWidth="1"/>
    <col min="8" max="9" width="21.140625" hidden="1" customWidth="1"/>
    <col min="10" max="10" width="22.5703125" customWidth="1"/>
    <col min="11" max="12" width="21.140625" hidden="1" customWidth="1"/>
    <col min="13" max="13" width="24.7109375" customWidth="1"/>
    <col min="14" max="15" width="21.140625" hidden="1" customWidth="1"/>
    <col min="16" max="16" width="21.140625" customWidth="1"/>
    <col min="17" max="17" width="25.42578125" customWidth="1"/>
    <col min="18" max="20" width="30.28515625" style="283" customWidth="1"/>
    <col min="21" max="21" width="30.28515625" customWidth="1"/>
    <col min="22" max="22" width="17.28515625" customWidth="1"/>
    <col min="23" max="23" width="30.5703125" customWidth="1"/>
    <col min="24" max="24" width="20.28515625" customWidth="1"/>
    <col min="25" max="25" width="30" customWidth="1"/>
  </cols>
  <sheetData>
    <row r="1" spans="1:21" ht="15.75" x14ac:dyDescent="0.25">
      <c r="A1" s="140"/>
      <c r="B1" s="140"/>
      <c r="C1" s="140"/>
      <c r="D1" s="201"/>
      <c r="E1" s="201"/>
      <c r="F1" s="201"/>
      <c r="G1" s="140"/>
      <c r="H1" s="140"/>
      <c r="I1" s="140"/>
    </row>
    <row r="2" spans="1:21" ht="46.5" x14ac:dyDescent="0.7">
      <c r="A2" s="140"/>
      <c r="B2" s="140"/>
      <c r="C2" s="380" t="s">
        <v>172</v>
      </c>
      <c r="D2" s="380"/>
      <c r="E2" s="380"/>
      <c r="F2" s="380"/>
      <c r="G2" s="285"/>
      <c r="H2" s="285"/>
      <c r="I2" s="285"/>
    </row>
    <row r="3" spans="1:21" ht="15.75" x14ac:dyDescent="0.25">
      <c r="A3" s="140"/>
      <c r="B3" s="140"/>
      <c r="C3" s="284"/>
      <c r="D3" s="283"/>
      <c r="E3" s="283"/>
      <c r="F3" s="283"/>
      <c r="G3" s="283"/>
      <c r="H3" s="283"/>
      <c r="I3" s="283"/>
    </row>
    <row r="4" spans="1:21" ht="16.5" thickBot="1" x14ac:dyDescent="0.3">
      <c r="A4" s="140"/>
      <c r="B4" s="140"/>
      <c r="C4" s="284"/>
      <c r="D4" s="283"/>
      <c r="E4" s="283"/>
      <c r="F4" s="283"/>
      <c r="G4" s="283"/>
      <c r="H4" s="283"/>
      <c r="I4" s="283"/>
    </row>
    <row r="5" spans="1:21" ht="39" customHeight="1" x14ac:dyDescent="0.55000000000000004">
      <c r="A5" s="140"/>
      <c r="B5" s="140"/>
      <c r="C5" s="381" t="s">
        <v>171</v>
      </c>
      <c r="D5" s="382"/>
      <c r="E5" s="382"/>
      <c r="F5" s="382"/>
      <c r="G5" s="383"/>
      <c r="H5" s="282"/>
      <c r="I5" s="282"/>
    </row>
    <row r="6" spans="1:21" ht="39" customHeight="1" x14ac:dyDescent="0.25">
      <c r="A6" s="140"/>
      <c r="B6" s="140"/>
      <c r="C6" s="384" t="s">
        <v>170</v>
      </c>
      <c r="D6" s="385"/>
      <c r="E6" s="385"/>
      <c r="F6" s="385"/>
      <c r="G6" s="386"/>
      <c r="H6" s="281"/>
      <c r="I6" s="281"/>
    </row>
    <row r="7" spans="1:21" ht="39" customHeight="1" x14ac:dyDescent="0.25">
      <c r="A7" s="140"/>
      <c r="B7" s="140"/>
      <c r="C7" s="384"/>
      <c r="D7" s="385"/>
      <c r="E7" s="385"/>
      <c r="F7" s="385"/>
      <c r="G7" s="386"/>
      <c r="H7" s="281"/>
      <c r="I7" s="281"/>
    </row>
    <row r="8" spans="1:21" ht="39" customHeight="1" thickBot="1" x14ac:dyDescent="0.3">
      <c r="A8" s="140"/>
      <c r="B8" s="140"/>
      <c r="C8" s="387"/>
      <c r="D8" s="388"/>
      <c r="E8" s="388"/>
      <c r="F8" s="388"/>
      <c r="G8" s="389"/>
      <c r="H8" s="281"/>
      <c r="I8" s="281"/>
      <c r="K8" s="128"/>
    </row>
    <row r="9" spans="1:21" ht="16.5" thickBot="1" x14ac:dyDescent="0.3">
      <c r="A9" s="140"/>
      <c r="B9" s="140"/>
      <c r="C9" s="276"/>
      <c r="D9" s="276"/>
      <c r="E9" s="276"/>
      <c r="F9" s="276"/>
      <c r="G9" s="140"/>
      <c r="H9" s="140"/>
      <c r="I9" s="140"/>
    </row>
    <row r="10" spans="1:21" ht="27" thickBot="1" x14ac:dyDescent="0.45">
      <c r="A10" s="140"/>
      <c r="B10" s="140"/>
      <c r="C10" s="390" t="s">
        <v>169</v>
      </c>
      <c r="D10" s="391"/>
      <c r="E10" s="391"/>
      <c r="F10" s="392"/>
      <c r="G10" s="140"/>
      <c r="H10" s="140"/>
      <c r="I10" s="140"/>
    </row>
    <row r="11" spans="1:21" s="278" customFormat="1" ht="26.25" x14ac:dyDescent="0.4">
      <c r="A11" s="201"/>
      <c r="B11" s="201"/>
      <c r="C11" s="280"/>
      <c r="D11" s="280"/>
      <c r="E11" s="280"/>
      <c r="F11" s="280"/>
      <c r="G11" s="201"/>
      <c r="H11" s="201"/>
      <c r="I11" s="201"/>
      <c r="R11" s="286"/>
      <c r="S11" s="286"/>
      <c r="T11" s="286"/>
      <c r="U11" s="279"/>
    </row>
    <row r="12" spans="1:21" ht="15.75" x14ac:dyDescent="0.25">
      <c r="A12" s="140"/>
      <c r="B12" s="140"/>
      <c r="C12" s="276"/>
      <c r="D12" s="393" t="s">
        <v>130</v>
      </c>
      <c r="E12" s="394"/>
      <c r="F12" s="394"/>
      <c r="G12" s="395"/>
      <c r="H12" s="363" t="s">
        <v>129</v>
      </c>
      <c r="I12" s="364"/>
      <c r="J12" s="364"/>
      <c r="K12" s="364"/>
      <c r="L12" s="364"/>
      <c r="M12" s="364"/>
      <c r="N12" s="364"/>
      <c r="O12" s="364"/>
      <c r="P12" s="364"/>
      <c r="Q12" s="365"/>
      <c r="R12" s="379" t="s">
        <v>173</v>
      </c>
      <c r="S12" s="379"/>
      <c r="T12" s="379"/>
      <c r="U12" s="379"/>
    </row>
    <row r="13" spans="1:21" ht="38.25" customHeight="1" x14ac:dyDescent="0.25">
      <c r="A13" s="140"/>
      <c r="B13" s="140"/>
      <c r="C13" s="276"/>
      <c r="D13" s="277" t="s">
        <v>53</v>
      </c>
      <c r="E13" s="277" t="s">
        <v>54</v>
      </c>
      <c r="F13" s="277" t="s">
        <v>55</v>
      </c>
      <c r="G13" s="366" t="s">
        <v>5</v>
      </c>
      <c r="H13" s="368" t="s">
        <v>168</v>
      </c>
      <c r="I13" s="369"/>
      <c r="J13" s="370"/>
      <c r="K13" s="371" t="s">
        <v>127</v>
      </c>
      <c r="L13" s="372"/>
      <c r="M13" s="373"/>
      <c r="N13" s="374" t="s">
        <v>126</v>
      </c>
      <c r="O13" s="375"/>
      <c r="P13" s="376"/>
      <c r="Q13" s="377" t="s">
        <v>167</v>
      </c>
      <c r="R13" s="193" t="s">
        <v>53</v>
      </c>
      <c r="S13" s="273" t="s">
        <v>54</v>
      </c>
      <c r="T13" s="272" t="s">
        <v>55</v>
      </c>
      <c r="U13" s="339" t="s">
        <v>176</v>
      </c>
    </row>
    <row r="14" spans="1:21" ht="15.75" x14ac:dyDescent="0.25">
      <c r="A14" s="140"/>
      <c r="B14" s="140"/>
      <c r="C14" s="276"/>
      <c r="D14" s="275" t="str">
        <f>'[1]1) Tableau budgétaire 1'!D13</f>
        <v xml:space="preserve">PNUD </v>
      </c>
      <c r="E14" s="275" t="str">
        <f>'[1]1) Tableau budgétaire 1'!E13</f>
        <v>OIM</v>
      </c>
      <c r="F14" s="275" t="str">
        <f>'[1]1) Tableau budgétaire 1'!F13</f>
        <v>UNFPA</v>
      </c>
      <c r="G14" s="367"/>
      <c r="H14" s="193" t="s">
        <v>124</v>
      </c>
      <c r="I14" s="193" t="s">
        <v>123</v>
      </c>
      <c r="J14" s="274" t="s">
        <v>166</v>
      </c>
      <c r="K14" s="273" t="s">
        <v>124</v>
      </c>
      <c r="L14" s="273" t="s">
        <v>123</v>
      </c>
      <c r="M14" s="273" t="s">
        <v>166</v>
      </c>
      <c r="N14" s="272" t="s">
        <v>124</v>
      </c>
      <c r="O14" s="272" t="s">
        <v>123</v>
      </c>
      <c r="P14" s="272" t="s">
        <v>122</v>
      </c>
      <c r="Q14" s="378"/>
      <c r="R14" s="193" t="s">
        <v>8</v>
      </c>
      <c r="S14" s="273" t="s">
        <v>77</v>
      </c>
      <c r="T14" s="272" t="s">
        <v>78</v>
      </c>
      <c r="U14" s="340"/>
    </row>
    <row r="15" spans="1:21" ht="20.25" customHeight="1" x14ac:dyDescent="0.25">
      <c r="A15" s="140"/>
      <c r="B15" s="344" t="s">
        <v>165</v>
      </c>
      <c r="C15" s="344"/>
      <c r="D15" s="344"/>
      <c r="E15" s="344"/>
      <c r="F15" s="344"/>
      <c r="G15" s="344"/>
      <c r="H15" s="344"/>
      <c r="I15" s="344"/>
      <c r="J15" s="344"/>
      <c r="K15" s="344"/>
      <c r="L15" s="344"/>
      <c r="M15" s="344"/>
      <c r="N15" s="344"/>
      <c r="O15" s="344"/>
      <c r="P15" s="344"/>
      <c r="Q15" s="344"/>
      <c r="R15" s="344"/>
      <c r="S15" s="344"/>
      <c r="T15" s="344"/>
      <c r="U15" s="344"/>
    </row>
    <row r="16" spans="1:21" ht="20.25" customHeight="1" x14ac:dyDescent="0.25">
      <c r="A16" s="140"/>
      <c r="B16" s="287"/>
      <c r="C16" s="344" t="s">
        <v>164</v>
      </c>
      <c r="D16" s="344"/>
      <c r="E16" s="344"/>
      <c r="F16" s="344"/>
      <c r="G16" s="344"/>
      <c r="H16" s="344"/>
      <c r="I16" s="344"/>
      <c r="J16" s="344"/>
      <c r="K16" s="344"/>
      <c r="L16" s="344"/>
      <c r="M16" s="344"/>
      <c r="N16" s="344"/>
      <c r="O16" s="344"/>
      <c r="P16" s="344"/>
      <c r="Q16" s="344"/>
      <c r="R16" s="344"/>
      <c r="S16" s="344"/>
      <c r="T16" s="344"/>
      <c r="U16" s="344"/>
    </row>
    <row r="17" spans="1:21" ht="20.25" customHeight="1" thickBot="1" x14ac:dyDescent="0.3">
      <c r="A17" s="140"/>
      <c r="B17" s="140"/>
      <c r="C17" s="270" t="s">
        <v>163</v>
      </c>
      <c r="D17" s="269">
        <f>'[1]1) Tableau budgétaire 1'!D24</f>
        <v>0</v>
      </c>
      <c r="E17" s="269">
        <f>'[1]1) Tableau budgétaire 1'!E24</f>
        <v>720000</v>
      </c>
      <c r="F17" s="269">
        <f>'[1]1) Tableau budgétaire 1'!F24</f>
        <v>0</v>
      </c>
      <c r="G17" s="138">
        <f t="shared" ref="G17:G25" si="0">SUM(D17:F17)</f>
        <v>720000</v>
      </c>
      <c r="H17" s="138"/>
      <c r="I17" s="138"/>
      <c r="J17" s="268">
        <f>+J25</f>
        <v>0</v>
      </c>
      <c r="K17" s="267">
        <f>+K25</f>
        <v>488100</v>
      </c>
      <c r="L17" s="267">
        <f>+L25</f>
        <v>488100</v>
      </c>
      <c r="M17" s="267">
        <f>M25</f>
        <v>720000</v>
      </c>
      <c r="N17" s="266"/>
      <c r="O17" s="266"/>
      <c r="P17" s="266">
        <f>'[1]1) Tableau budgétaire 1'!J24</f>
        <v>0</v>
      </c>
      <c r="Q17" s="295">
        <f>Q25</f>
        <v>720000</v>
      </c>
      <c r="R17" s="180">
        <f>+R25</f>
        <v>0</v>
      </c>
      <c r="S17" s="178">
        <f>+S25</f>
        <v>681242.22</v>
      </c>
      <c r="T17" s="177">
        <f>+T25</f>
        <v>0</v>
      </c>
      <c r="U17" s="302">
        <f t="shared" ref="U17" si="1">+U25</f>
        <v>681242.22</v>
      </c>
    </row>
    <row r="18" spans="1:21" ht="20.25" customHeight="1" x14ac:dyDescent="0.25">
      <c r="A18" s="140"/>
      <c r="B18" s="140"/>
      <c r="C18" s="221" t="s">
        <v>65</v>
      </c>
      <c r="D18" s="231"/>
      <c r="E18" s="230">
        <v>0</v>
      </c>
      <c r="F18" s="230"/>
      <c r="G18" s="220">
        <f t="shared" si="0"/>
        <v>0</v>
      </c>
      <c r="H18" s="219"/>
      <c r="I18" s="219"/>
      <c r="J18" s="247"/>
      <c r="K18" s="216"/>
      <c r="L18" s="216"/>
      <c r="M18" s="260">
        <f t="shared" ref="M18:M24" si="2">+E18+K18-L18</f>
        <v>0</v>
      </c>
      <c r="N18" s="262"/>
      <c r="O18" s="262"/>
      <c r="P18" s="244"/>
      <c r="Q18" s="296">
        <f t="shared" ref="Q18:Q24" si="3">J18+M18+P18</f>
        <v>0</v>
      </c>
      <c r="R18" s="180"/>
      <c r="S18" s="178"/>
      <c r="T18" s="177"/>
      <c r="U18" s="302">
        <f>+R18+S18+T18</f>
        <v>0</v>
      </c>
    </row>
    <row r="19" spans="1:21" ht="20.25" customHeight="1" x14ac:dyDescent="0.25">
      <c r="A19" s="140"/>
      <c r="B19" s="140"/>
      <c r="C19" s="215" t="s">
        <v>66</v>
      </c>
      <c r="D19" s="214"/>
      <c r="E19" s="218">
        <f>12800+12000</f>
        <v>24800</v>
      </c>
      <c r="F19" s="218"/>
      <c r="G19" s="206">
        <f t="shared" si="0"/>
        <v>24800</v>
      </c>
      <c r="H19" s="213"/>
      <c r="I19" s="213"/>
      <c r="J19" s="212"/>
      <c r="K19" s="211"/>
      <c r="L19" s="211">
        <v>24800</v>
      </c>
      <c r="M19" s="260">
        <f t="shared" si="2"/>
        <v>0</v>
      </c>
      <c r="N19" s="261"/>
      <c r="O19" s="261"/>
      <c r="P19" s="242"/>
      <c r="Q19" s="296">
        <f t="shared" si="3"/>
        <v>0</v>
      </c>
      <c r="R19" s="180"/>
      <c r="S19" s="178"/>
      <c r="T19" s="177"/>
      <c r="U19" s="302">
        <f t="shared" ref="U19:U24" si="4">+R19+S19+T19</f>
        <v>0</v>
      </c>
    </row>
    <row r="20" spans="1:21" ht="20.25" customHeight="1" x14ac:dyDescent="0.25">
      <c r="A20" s="140"/>
      <c r="B20" s="140"/>
      <c r="C20" s="215" t="s">
        <v>67</v>
      </c>
      <c r="D20" s="214"/>
      <c r="E20" s="214">
        <f>498800+96000</f>
        <v>594800</v>
      </c>
      <c r="F20" s="214"/>
      <c r="G20" s="206">
        <f t="shared" si="0"/>
        <v>594800</v>
      </c>
      <c r="H20" s="213"/>
      <c r="I20" s="213"/>
      <c r="J20" s="212"/>
      <c r="K20" s="211"/>
      <c r="L20" s="211">
        <v>463300</v>
      </c>
      <c r="M20" s="260">
        <f t="shared" si="2"/>
        <v>131500</v>
      </c>
      <c r="N20" s="259"/>
      <c r="O20" s="259"/>
      <c r="P20" s="238"/>
      <c r="Q20" s="296">
        <f t="shared" si="3"/>
        <v>131500</v>
      </c>
      <c r="R20" s="180"/>
      <c r="S20" s="407">
        <v>203890.72</v>
      </c>
      <c r="T20" s="177"/>
      <c r="U20" s="302">
        <f t="shared" si="4"/>
        <v>203890.72</v>
      </c>
    </row>
    <row r="21" spans="1:21" ht="20.25" customHeight="1" x14ac:dyDescent="0.25">
      <c r="A21" s="140"/>
      <c r="B21" s="140"/>
      <c r="C21" s="217" t="s">
        <v>68</v>
      </c>
      <c r="D21" s="214"/>
      <c r="E21" s="214">
        <f>38400+12000</f>
        <v>50400</v>
      </c>
      <c r="F21" s="214"/>
      <c r="G21" s="206">
        <f t="shared" si="0"/>
        <v>50400</v>
      </c>
      <c r="H21" s="213"/>
      <c r="I21" s="213"/>
      <c r="J21" s="212"/>
      <c r="K21" s="211">
        <v>479600</v>
      </c>
      <c r="L21" s="211"/>
      <c r="M21" s="260">
        <f t="shared" si="2"/>
        <v>530000</v>
      </c>
      <c r="N21" s="259"/>
      <c r="O21" s="259"/>
      <c r="P21" s="238"/>
      <c r="Q21" s="296">
        <f t="shared" si="3"/>
        <v>530000</v>
      </c>
      <c r="R21" s="180"/>
      <c r="S21" s="178">
        <v>471134.78</v>
      </c>
      <c r="T21" s="177"/>
      <c r="U21" s="302">
        <f t="shared" si="4"/>
        <v>471134.78</v>
      </c>
    </row>
    <row r="22" spans="1:21" ht="20.25" customHeight="1" x14ac:dyDescent="0.25">
      <c r="A22" s="140"/>
      <c r="B22" s="140"/>
      <c r="C22" s="215" t="s">
        <v>69</v>
      </c>
      <c r="D22" s="214"/>
      <c r="E22" s="214">
        <v>0</v>
      </c>
      <c r="F22" s="214"/>
      <c r="G22" s="206">
        <f t="shared" si="0"/>
        <v>0</v>
      </c>
      <c r="H22" s="213"/>
      <c r="I22" s="213"/>
      <c r="J22" s="212"/>
      <c r="K22" s="211">
        <v>7000</v>
      </c>
      <c r="L22" s="211"/>
      <c r="M22" s="260">
        <f t="shared" si="2"/>
        <v>7000</v>
      </c>
      <c r="N22" s="259"/>
      <c r="O22" s="259"/>
      <c r="P22" s="238"/>
      <c r="Q22" s="296">
        <f t="shared" si="3"/>
        <v>7000</v>
      </c>
      <c r="R22" s="180"/>
      <c r="S22" s="178">
        <v>3578.5699999999997</v>
      </c>
      <c r="T22" s="177"/>
      <c r="U22" s="302">
        <f t="shared" si="4"/>
        <v>3578.5699999999997</v>
      </c>
    </row>
    <row r="23" spans="1:21" ht="20.25" customHeight="1" x14ac:dyDescent="0.25">
      <c r="A23" s="140"/>
      <c r="B23" s="140"/>
      <c r="C23" s="215" t="s">
        <v>70</v>
      </c>
      <c r="D23" s="214"/>
      <c r="E23" s="214"/>
      <c r="F23" s="214"/>
      <c r="G23" s="206">
        <f t="shared" si="0"/>
        <v>0</v>
      </c>
      <c r="H23" s="213"/>
      <c r="I23" s="213"/>
      <c r="J23" s="212"/>
      <c r="K23" s="211"/>
      <c r="L23" s="211"/>
      <c r="M23" s="260">
        <f t="shared" si="2"/>
        <v>0</v>
      </c>
      <c r="N23" s="259"/>
      <c r="O23" s="259"/>
      <c r="P23" s="238"/>
      <c r="Q23" s="296">
        <f t="shared" si="3"/>
        <v>0</v>
      </c>
      <c r="R23" s="180"/>
      <c r="S23" s="178"/>
      <c r="T23" s="177"/>
      <c r="U23" s="302">
        <f t="shared" si="4"/>
        <v>0</v>
      </c>
    </row>
    <row r="24" spans="1:21" ht="20.25" customHeight="1" x14ac:dyDescent="0.25">
      <c r="A24" s="140"/>
      <c r="B24" s="140"/>
      <c r="C24" s="215" t="s">
        <v>71</v>
      </c>
      <c r="D24" s="214"/>
      <c r="E24" s="214">
        <v>50000</v>
      </c>
      <c r="F24" s="214"/>
      <c r="G24" s="206">
        <f t="shared" si="0"/>
        <v>50000</v>
      </c>
      <c r="H24" s="213"/>
      <c r="I24" s="213"/>
      <c r="J24" s="212"/>
      <c r="K24" s="211">
        <v>1500</v>
      </c>
      <c r="L24" s="211"/>
      <c r="M24" s="260">
        <f t="shared" si="2"/>
        <v>51500</v>
      </c>
      <c r="N24" s="259"/>
      <c r="O24" s="259"/>
      <c r="P24" s="238"/>
      <c r="Q24" s="296">
        <f t="shared" si="3"/>
        <v>51500</v>
      </c>
      <c r="R24" s="180"/>
      <c r="S24" s="178">
        <v>2638.1499999999996</v>
      </c>
      <c r="T24" s="177"/>
      <c r="U24" s="302">
        <f t="shared" si="4"/>
        <v>2638.1499999999996</v>
      </c>
    </row>
    <row r="25" spans="1:21" ht="20.25" customHeight="1" x14ac:dyDescent="0.25">
      <c r="A25" s="140"/>
      <c r="B25" s="140"/>
      <c r="C25" s="208" t="s">
        <v>131</v>
      </c>
      <c r="D25" s="207">
        <f>SUM(D18:D24)</f>
        <v>0</v>
      </c>
      <c r="E25" s="207">
        <f>SUM(E18:E24)</f>
        <v>720000</v>
      </c>
      <c r="F25" s="207">
        <f>SUM(F18:F24)</f>
        <v>0</v>
      </c>
      <c r="G25" s="173">
        <f t="shared" si="0"/>
        <v>720000</v>
      </c>
      <c r="H25" s="173"/>
      <c r="I25" s="173"/>
      <c r="J25" s="205">
        <f>SUM(J18:J24)</f>
        <v>0</v>
      </c>
      <c r="K25" s="264">
        <f>SUM(K18:K24)</f>
        <v>488100</v>
      </c>
      <c r="L25" s="264">
        <f>SUM(L18:L24)</f>
        <v>488100</v>
      </c>
      <c r="M25" s="204">
        <f>SUM(M18:M24)</f>
        <v>720000</v>
      </c>
      <c r="N25" s="203"/>
      <c r="O25" s="203"/>
      <c r="P25" s="203">
        <f>SUM(P18:P24)</f>
        <v>0</v>
      </c>
      <c r="Q25" s="296">
        <f>SUM(Q18:Q24)</f>
        <v>720000</v>
      </c>
      <c r="R25" s="180">
        <f>SUM(R18:R24)</f>
        <v>0</v>
      </c>
      <c r="S25" s="180">
        <f>SUM(S18:S24)</f>
        <v>681242.22</v>
      </c>
      <c r="T25" s="177">
        <f t="shared" ref="T25" si="5">SUM(T18:T24)</f>
        <v>0</v>
      </c>
      <c r="U25" s="302">
        <f>SUM(U18:U24)</f>
        <v>681242.22</v>
      </c>
    </row>
    <row r="26" spans="1:21" ht="20.25" customHeight="1" x14ac:dyDescent="0.25">
      <c r="A26" s="201"/>
      <c r="B26" s="201"/>
      <c r="C26" s="234"/>
      <c r="D26" s="233"/>
      <c r="E26" s="233"/>
      <c r="F26" s="233"/>
      <c r="G26" s="263"/>
      <c r="H26" s="235"/>
      <c r="I26" s="235"/>
      <c r="P26" s="128"/>
      <c r="R26" s="298"/>
      <c r="S26" s="298"/>
      <c r="T26" s="298"/>
      <c r="U26" s="111"/>
    </row>
    <row r="27" spans="1:21" ht="20.25" customHeight="1" x14ac:dyDescent="0.25">
      <c r="A27" s="140"/>
      <c r="B27" s="140"/>
      <c r="C27" s="341" t="s">
        <v>162</v>
      </c>
      <c r="D27" s="342"/>
      <c r="E27" s="342"/>
      <c r="F27" s="342"/>
      <c r="G27" s="342"/>
      <c r="H27" s="342"/>
      <c r="I27" s="342"/>
      <c r="J27" s="342"/>
      <c r="K27" s="342"/>
      <c r="L27" s="342"/>
      <c r="M27" s="342"/>
      <c r="N27" s="342"/>
      <c r="O27" s="342"/>
      <c r="P27" s="342"/>
      <c r="Q27" s="342"/>
      <c r="R27" s="342"/>
      <c r="S27" s="342"/>
      <c r="T27" s="342"/>
      <c r="U27" s="343"/>
    </row>
    <row r="28" spans="1:21" ht="20.25" customHeight="1" thickBot="1" x14ac:dyDescent="0.3">
      <c r="A28" s="140"/>
      <c r="B28" s="140"/>
      <c r="C28" s="227" t="s">
        <v>161</v>
      </c>
      <c r="D28" s="226">
        <f>'[1]1) Tableau budgétaire 1'!D34</f>
        <v>0</v>
      </c>
      <c r="E28" s="226">
        <f>'[1]1) Tableau budgétaire 1'!E34</f>
        <v>170000</v>
      </c>
      <c r="F28" s="226">
        <f>'[1]1) Tableau budgétaire 1'!F34</f>
        <v>0</v>
      </c>
      <c r="G28" s="225">
        <f t="shared" ref="G28:G36" si="6">SUM(D28:F28)</f>
        <v>170000</v>
      </c>
      <c r="H28" s="225"/>
      <c r="I28" s="225"/>
      <c r="J28" s="224">
        <v>0</v>
      </c>
      <c r="K28" s="223">
        <f>K36</f>
        <v>75000</v>
      </c>
      <c r="L28" s="223">
        <f>L36</f>
        <v>75000</v>
      </c>
      <c r="M28" s="223">
        <f>M36</f>
        <v>170000</v>
      </c>
      <c r="N28" s="222"/>
      <c r="O28" s="222"/>
      <c r="P28" s="222">
        <f>'[1]1) Tableau budgétaire 1'!J34</f>
        <v>0</v>
      </c>
      <c r="Q28" s="297">
        <f>SUM(J28:P28)</f>
        <v>320000</v>
      </c>
      <c r="R28" s="180">
        <f>+R36</f>
        <v>0</v>
      </c>
      <c r="S28" s="178">
        <f t="shared" ref="S28:U28" si="7">+S36</f>
        <v>111022.22</v>
      </c>
      <c r="T28" s="177">
        <f t="shared" si="7"/>
        <v>0</v>
      </c>
      <c r="U28" s="302">
        <f t="shared" si="7"/>
        <v>111022.22</v>
      </c>
    </row>
    <row r="29" spans="1:21" ht="20.25" customHeight="1" x14ac:dyDescent="0.25">
      <c r="A29" s="140"/>
      <c r="B29" s="140"/>
      <c r="C29" s="221" t="s">
        <v>65</v>
      </c>
      <c r="D29" s="231"/>
      <c r="E29" s="230"/>
      <c r="F29" s="230"/>
      <c r="G29" s="220">
        <f t="shared" si="6"/>
        <v>0</v>
      </c>
      <c r="H29" s="219"/>
      <c r="I29" s="219"/>
      <c r="J29" s="247"/>
      <c r="K29" s="216"/>
      <c r="L29" s="216"/>
      <c r="M29" s="260">
        <f t="shared" ref="M29:M35" si="8">+E29+K29-L29</f>
        <v>0</v>
      </c>
      <c r="N29" s="262"/>
      <c r="O29" s="262"/>
      <c r="P29" s="244"/>
      <c r="Q29" s="296">
        <f t="shared" ref="Q29:Q36" si="9">+J29+M29+P29</f>
        <v>0</v>
      </c>
      <c r="R29" s="180"/>
      <c r="S29" s="178"/>
      <c r="T29" s="177"/>
      <c r="U29" s="302">
        <f>+R29+S29+T29</f>
        <v>0</v>
      </c>
    </row>
    <row r="30" spans="1:21" ht="20.25" customHeight="1" x14ac:dyDescent="0.25">
      <c r="A30" s="140"/>
      <c r="B30" s="140"/>
      <c r="C30" s="215" t="s">
        <v>66</v>
      </c>
      <c r="D30" s="214"/>
      <c r="E30" s="218">
        <v>5000</v>
      </c>
      <c r="F30" s="218"/>
      <c r="G30" s="206">
        <f t="shared" si="6"/>
        <v>5000</v>
      </c>
      <c r="H30" s="213"/>
      <c r="I30" s="213"/>
      <c r="J30" s="212"/>
      <c r="K30" s="211"/>
      <c r="L30" s="211">
        <v>5000</v>
      </c>
      <c r="M30" s="260">
        <f t="shared" si="8"/>
        <v>0</v>
      </c>
      <c r="N30" s="261"/>
      <c r="O30" s="261"/>
      <c r="P30" s="242"/>
      <c r="Q30" s="296">
        <f t="shared" si="9"/>
        <v>0</v>
      </c>
      <c r="R30" s="180"/>
      <c r="S30" s="178"/>
      <c r="T30" s="177"/>
      <c r="U30" s="302">
        <f t="shared" ref="U30:U35" si="10">+R30+S30+T30</f>
        <v>0</v>
      </c>
    </row>
    <row r="31" spans="1:21" ht="20.25" customHeight="1" x14ac:dyDescent="0.25">
      <c r="A31" s="140"/>
      <c r="B31" s="140"/>
      <c r="C31" s="215" t="s">
        <v>67</v>
      </c>
      <c r="D31" s="214"/>
      <c r="E31" s="214"/>
      <c r="F31" s="214"/>
      <c r="G31" s="206">
        <f t="shared" si="6"/>
        <v>0</v>
      </c>
      <c r="H31" s="213"/>
      <c r="I31" s="213"/>
      <c r="J31" s="212"/>
      <c r="K31" s="211"/>
      <c r="L31" s="211"/>
      <c r="M31" s="260">
        <f t="shared" si="8"/>
        <v>0</v>
      </c>
      <c r="N31" s="259"/>
      <c r="O31" s="259"/>
      <c r="P31" s="238"/>
      <c r="Q31" s="296">
        <f t="shared" si="9"/>
        <v>0</v>
      </c>
      <c r="R31" s="180"/>
      <c r="S31" s="178"/>
      <c r="T31" s="177"/>
      <c r="U31" s="302">
        <f t="shared" si="10"/>
        <v>0</v>
      </c>
    </row>
    <row r="32" spans="1:21" ht="20.25" customHeight="1" x14ac:dyDescent="0.25">
      <c r="A32" s="140"/>
      <c r="B32" s="140"/>
      <c r="C32" s="217" t="s">
        <v>68</v>
      </c>
      <c r="D32" s="214"/>
      <c r="E32" s="214">
        <v>154000</v>
      </c>
      <c r="F32" s="214"/>
      <c r="G32" s="206">
        <f t="shared" si="6"/>
        <v>154000</v>
      </c>
      <c r="H32" s="213"/>
      <c r="I32" s="213"/>
      <c r="J32" s="212"/>
      <c r="K32" s="211"/>
      <c r="L32" s="211">
        <v>70000</v>
      </c>
      <c r="M32" s="260">
        <f t="shared" si="8"/>
        <v>84000</v>
      </c>
      <c r="N32" s="259"/>
      <c r="O32" s="259"/>
      <c r="P32" s="238"/>
      <c r="Q32" s="296">
        <f t="shared" si="9"/>
        <v>84000</v>
      </c>
      <c r="R32" s="180"/>
      <c r="S32" s="178">
        <v>31148.45</v>
      </c>
      <c r="T32" s="177"/>
      <c r="U32" s="302">
        <f t="shared" si="10"/>
        <v>31148.45</v>
      </c>
    </row>
    <row r="33" spans="1:21" ht="20.25" customHeight="1" x14ac:dyDescent="0.25">
      <c r="A33" s="140"/>
      <c r="B33" s="140"/>
      <c r="C33" s="215" t="s">
        <v>69</v>
      </c>
      <c r="D33" s="214"/>
      <c r="E33" s="214"/>
      <c r="F33" s="214"/>
      <c r="G33" s="206">
        <f t="shared" si="6"/>
        <v>0</v>
      </c>
      <c r="H33" s="213"/>
      <c r="I33" s="213"/>
      <c r="J33" s="212"/>
      <c r="K33" s="211"/>
      <c r="L33" s="211"/>
      <c r="M33" s="260">
        <f t="shared" si="8"/>
        <v>0</v>
      </c>
      <c r="N33" s="259"/>
      <c r="O33" s="259"/>
      <c r="P33" s="238"/>
      <c r="Q33" s="296">
        <f t="shared" si="9"/>
        <v>0</v>
      </c>
      <c r="R33" s="180"/>
      <c r="S33" s="178"/>
      <c r="T33" s="177"/>
      <c r="U33" s="302">
        <f t="shared" si="10"/>
        <v>0</v>
      </c>
    </row>
    <row r="34" spans="1:21" ht="20.25" customHeight="1" x14ac:dyDescent="0.25">
      <c r="A34" s="140"/>
      <c r="B34" s="140"/>
      <c r="C34" s="215" t="s">
        <v>70</v>
      </c>
      <c r="D34" s="214"/>
      <c r="E34" s="214">
        <v>10000</v>
      </c>
      <c r="F34" s="214"/>
      <c r="G34" s="206">
        <f t="shared" si="6"/>
        <v>10000</v>
      </c>
      <c r="H34" s="213"/>
      <c r="I34" s="213"/>
      <c r="J34" s="212"/>
      <c r="K34" s="211">
        <v>68000</v>
      </c>
      <c r="L34" s="211"/>
      <c r="M34" s="260">
        <f t="shared" si="8"/>
        <v>78000</v>
      </c>
      <c r="N34" s="259"/>
      <c r="O34" s="259"/>
      <c r="P34" s="238"/>
      <c r="Q34" s="296">
        <f t="shared" si="9"/>
        <v>78000</v>
      </c>
      <c r="R34" s="180"/>
      <c r="S34" s="178">
        <v>74128.5</v>
      </c>
      <c r="T34" s="177"/>
      <c r="U34" s="302">
        <f t="shared" si="10"/>
        <v>74128.5</v>
      </c>
    </row>
    <row r="35" spans="1:21" ht="20.25" customHeight="1" x14ac:dyDescent="0.25">
      <c r="A35" s="140"/>
      <c r="B35" s="140"/>
      <c r="C35" s="215" t="s">
        <v>71</v>
      </c>
      <c r="D35" s="214"/>
      <c r="E35" s="214">
        <v>1000</v>
      </c>
      <c r="F35" s="214"/>
      <c r="G35" s="206">
        <f t="shared" si="6"/>
        <v>1000</v>
      </c>
      <c r="H35" s="213"/>
      <c r="I35" s="213"/>
      <c r="J35" s="212"/>
      <c r="K35" s="211">
        <v>7000</v>
      </c>
      <c r="L35" s="211"/>
      <c r="M35" s="260">
        <f t="shared" si="8"/>
        <v>8000</v>
      </c>
      <c r="N35" s="259"/>
      <c r="O35" s="259"/>
      <c r="P35" s="238"/>
      <c r="Q35" s="296">
        <f t="shared" si="9"/>
        <v>8000</v>
      </c>
      <c r="R35" s="180"/>
      <c r="S35" s="178">
        <v>5745.27</v>
      </c>
      <c r="T35" s="177"/>
      <c r="U35" s="302">
        <f t="shared" si="10"/>
        <v>5745.27</v>
      </c>
    </row>
    <row r="36" spans="1:21" ht="20.25" customHeight="1" x14ac:dyDescent="0.25">
      <c r="A36" s="140"/>
      <c r="B36" s="140"/>
      <c r="C36" s="208" t="s">
        <v>131</v>
      </c>
      <c r="D36" s="207">
        <f>SUM(D29:D35)</f>
        <v>0</v>
      </c>
      <c r="E36" s="207">
        <f>SUM(E29:E35)</f>
        <v>170000</v>
      </c>
      <c r="F36" s="207">
        <f>SUM(F29:F35)</f>
        <v>0</v>
      </c>
      <c r="G36" s="206">
        <f t="shared" si="6"/>
        <v>170000</v>
      </c>
      <c r="H36" s="206"/>
      <c r="I36" s="206"/>
      <c r="J36" s="205">
        <f>SUM(J29:J35)</f>
        <v>0</v>
      </c>
      <c r="K36" s="204">
        <f>SUM(K29:K35)</f>
        <v>75000</v>
      </c>
      <c r="L36" s="204">
        <f>SUM(L29:L35)</f>
        <v>75000</v>
      </c>
      <c r="M36" s="204">
        <f>SUM(M29:M35)</f>
        <v>170000</v>
      </c>
      <c r="N36" s="203"/>
      <c r="O36" s="203"/>
      <c r="P36" s="203">
        <f>SUM(P29:P35)</f>
        <v>0</v>
      </c>
      <c r="Q36" s="296">
        <f t="shared" si="9"/>
        <v>170000</v>
      </c>
      <c r="R36" s="180">
        <f>SUM(R29:R35)</f>
        <v>0</v>
      </c>
      <c r="S36" s="178">
        <f t="shared" ref="S36" si="11">SUM(S29:S35)</f>
        <v>111022.22</v>
      </c>
      <c r="T36" s="177">
        <f t="shared" ref="T36" si="12">SUM(T29:T35)</f>
        <v>0</v>
      </c>
      <c r="U36" s="302">
        <f>SUM(U29:U35)</f>
        <v>111022.22</v>
      </c>
    </row>
    <row r="37" spans="1:21" ht="20.25" customHeight="1" x14ac:dyDescent="0.25">
      <c r="A37" s="201"/>
      <c r="B37" s="201"/>
      <c r="C37" s="234"/>
      <c r="D37" s="233"/>
      <c r="E37" s="233"/>
      <c r="F37" s="233"/>
      <c r="G37" s="232"/>
      <c r="H37" s="235"/>
      <c r="I37" s="235"/>
      <c r="R37" s="298"/>
      <c r="S37" s="298"/>
      <c r="T37" s="298"/>
      <c r="U37" s="111"/>
    </row>
    <row r="38" spans="1:21" ht="20.25" customHeight="1" x14ac:dyDescent="0.25">
      <c r="A38" s="140"/>
      <c r="B38" s="140"/>
      <c r="C38" s="341" t="s">
        <v>160</v>
      </c>
      <c r="D38" s="342"/>
      <c r="E38" s="342"/>
      <c r="F38" s="342"/>
      <c r="G38" s="342"/>
      <c r="H38" s="342"/>
      <c r="I38" s="342"/>
      <c r="J38" s="342"/>
      <c r="K38" s="342"/>
      <c r="L38" s="342"/>
      <c r="M38" s="342"/>
      <c r="N38" s="342"/>
      <c r="O38" s="342"/>
      <c r="P38" s="342"/>
      <c r="Q38" s="342"/>
      <c r="R38" s="342"/>
      <c r="S38" s="342"/>
      <c r="T38" s="342"/>
      <c r="U38" s="343"/>
    </row>
    <row r="39" spans="1:21" ht="20.25" customHeight="1" thickBot="1" x14ac:dyDescent="0.3">
      <c r="A39" s="140"/>
      <c r="B39" s="140"/>
      <c r="C39" s="227" t="s">
        <v>159</v>
      </c>
      <c r="D39" s="226">
        <f>'[1]1) Tableau budgétaire 1'!D44</f>
        <v>0</v>
      </c>
      <c r="E39" s="226">
        <f>'[1]1) Tableau budgétaire 1'!E44</f>
        <v>0</v>
      </c>
      <c r="F39" s="226">
        <f>'[1]1) Tableau budgétaire 1'!F44</f>
        <v>50000</v>
      </c>
      <c r="G39" s="225">
        <f t="shared" ref="G39:G47" si="13">SUM(D39:F39)</f>
        <v>50000</v>
      </c>
      <c r="H39" s="225"/>
      <c r="I39" s="225"/>
      <c r="J39" s="224"/>
      <c r="K39" s="223"/>
      <c r="L39" s="223"/>
      <c r="M39" s="223">
        <f>'[1]1) Tableau budgétaire 1'!I44</f>
        <v>0</v>
      </c>
      <c r="N39" s="222">
        <f>N47</f>
        <v>56031.09</v>
      </c>
      <c r="O39" s="222">
        <f>O47</f>
        <v>18000</v>
      </c>
      <c r="P39" s="222">
        <f>+P47</f>
        <v>88031.09</v>
      </c>
      <c r="Q39" s="297">
        <f>SUM(J39:P39)</f>
        <v>162062.18</v>
      </c>
      <c r="R39" s="180">
        <f>+R47</f>
        <v>0</v>
      </c>
      <c r="S39" s="178">
        <f t="shared" ref="S39:U39" si="14">+S47</f>
        <v>0</v>
      </c>
      <c r="T39" s="177">
        <f t="shared" si="14"/>
        <v>88015.98</v>
      </c>
      <c r="U39" s="302">
        <f t="shared" si="14"/>
        <v>88015.98</v>
      </c>
    </row>
    <row r="40" spans="1:21" ht="20.25" customHeight="1" x14ac:dyDescent="0.25">
      <c r="A40" s="140"/>
      <c r="B40" s="140"/>
      <c r="C40" s="221" t="s">
        <v>65</v>
      </c>
      <c r="D40" s="231"/>
      <c r="E40" s="230"/>
      <c r="F40" s="218">
        <v>1000</v>
      </c>
      <c r="G40" s="220">
        <f t="shared" si="13"/>
        <v>1000</v>
      </c>
      <c r="H40" s="219"/>
      <c r="I40" s="219"/>
      <c r="J40" s="247"/>
      <c r="K40" s="216"/>
      <c r="L40" s="216"/>
      <c r="M40" s="245"/>
      <c r="N40" s="244"/>
      <c r="O40" s="244"/>
      <c r="P40" s="258">
        <f t="shared" ref="P40:P46" si="15">+F40+N40-O40</f>
        <v>1000</v>
      </c>
      <c r="Q40" s="296">
        <f t="shared" ref="Q40:Q47" si="16">+J40+M40+P40</f>
        <v>1000</v>
      </c>
      <c r="R40" s="180"/>
      <c r="S40" s="178"/>
      <c r="T40" s="177">
        <v>999.54</v>
      </c>
      <c r="U40" s="302">
        <f>+R40+S40+T40</f>
        <v>999.54</v>
      </c>
    </row>
    <row r="41" spans="1:21" ht="20.25" customHeight="1" x14ac:dyDescent="0.25">
      <c r="A41" s="201"/>
      <c r="B41" s="201"/>
      <c r="C41" s="215" t="s">
        <v>66</v>
      </c>
      <c r="D41" s="214"/>
      <c r="E41" s="218"/>
      <c r="F41" s="214">
        <v>3000</v>
      </c>
      <c r="G41" s="206">
        <f t="shared" si="13"/>
        <v>3000</v>
      </c>
      <c r="H41" s="213"/>
      <c r="I41" s="213"/>
      <c r="J41" s="212"/>
      <c r="K41" s="211"/>
      <c r="L41" s="211"/>
      <c r="M41" s="243"/>
      <c r="N41" s="242">
        <v>35031.089999999997</v>
      </c>
      <c r="O41" s="242"/>
      <c r="P41" s="258">
        <f t="shared" si="15"/>
        <v>38031.089999999997</v>
      </c>
      <c r="Q41" s="296">
        <f t="shared" si="16"/>
        <v>38031.089999999997</v>
      </c>
      <c r="R41" s="180"/>
      <c r="S41" s="178"/>
      <c r="T41" s="177">
        <v>38020.120000000003</v>
      </c>
      <c r="U41" s="302">
        <f t="shared" ref="U41:U46" si="17">+R41+S41+T41</f>
        <v>38020.120000000003</v>
      </c>
    </row>
    <row r="42" spans="1:21" ht="20.25" customHeight="1" x14ac:dyDescent="0.25">
      <c r="A42" s="201"/>
      <c r="B42" s="201"/>
      <c r="C42" s="215" t="s">
        <v>67</v>
      </c>
      <c r="D42" s="214"/>
      <c r="E42" s="214"/>
      <c r="F42" s="214">
        <v>20000</v>
      </c>
      <c r="G42" s="206">
        <f t="shared" si="13"/>
        <v>20000</v>
      </c>
      <c r="H42" s="213"/>
      <c r="I42" s="213"/>
      <c r="J42" s="212"/>
      <c r="K42" s="211"/>
      <c r="L42" s="211"/>
      <c r="M42" s="211"/>
      <c r="N42" s="238">
        <v>10000</v>
      </c>
      <c r="O42" s="238"/>
      <c r="P42" s="258">
        <f t="shared" si="15"/>
        <v>30000</v>
      </c>
      <c r="Q42" s="296">
        <f t="shared" si="16"/>
        <v>30000</v>
      </c>
      <c r="R42" s="180"/>
      <c r="S42" s="178"/>
      <c r="T42" s="177">
        <v>29999.46</v>
      </c>
      <c r="U42" s="302">
        <f t="shared" si="17"/>
        <v>29999.46</v>
      </c>
    </row>
    <row r="43" spans="1:21" ht="20.25" customHeight="1" x14ac:dyDescent="0.25">
      <c r="A43" s="201"/>
      <c r="B43" s="201"/>
      <c r="C43" s="217" t="s">
        <v>68</v>
      </c>
      <c r="D43" s="214">
        <v>0</v>
      </c>
      <c r="E43" s="214"/>
      <c r="F43" s="214">
        <v>10000</v>
      </c>
      <c r="G43" s="206">
        <f t="shared" si="13"/>
        <v>10000</v>
      </c>
      <c r="H43" s="213"/>
      <c r="I43" s="213"/>
      <c r="J43" s="212">
        <v>0</v>
      </c>
      <c r="K43" s="211"/>
      <c r="L43" s="211"/>
      <c r="M43" s="211"/>
      <c r="N43" s="238"/>
      <c r="O43" s="238">
        <v>10000</v>
      </c>
      <c r="P43" s="258">
        <f t="shared" si="15"/>
        <v>0</v>
      </c>
      <c r="Q43" s="296">
        <f t="shared" si="16"/>
        <v>0</v>
      </c>
      <c r="R43" s="180"/>
      <c r="S43" s="178"/>
      <c r="T43" s="177"/>
      <c r="U43" s="302">
        <f t="shared" si="17"/>
        <v>0</v>
      </c>
    </row>
    <row r="44" spans="1:21" ht="20.25" customHeight="1" x14ac:dyDescent="0.25">
      <c r="A44" s="140"/>
      <c r="B44" s="140"/>
      <c r="C44" s="215" t="s">
        <v>69</v>
      </c>
      <c r="D44" s="214">
        <v>0</v>
      </c>
      <c r="E44" s="214"/>
      <c r="F44" s="214">
        <v>16000</v>
      </c>
      <c r="G44" s="206">
        <f t="shared" si="13"/>
        <v>16000</v>
      </c>
      <c r="H44" s="213"/>
      <c r="I44" s="213"/>
      <c r="J44" s="212">
        <v>0</v>
      </c>
      <c r="K44" s="211"/>
      <c r="L44" s="211"/>
      <c r="M44" s="211"/>
      <c r="N44" s="238"/>
      <c r="O44" s="238">
        <v>8000</v>
      </c>
      <c r="P44" s="258">
        <f t="shared" si="15"/>
        <v>8000</v>
      </c>
      <c r="Q44" s="296">
        <f t="shared" si="16"/>
        <v>8000</v>
      </c>
      <c r="R44" s="180"/>
      <c r="S44" s="178"/>
      <c r="T44" s="177">
        <v>7999.42</v>
      </c>
      <c r="U44" s="302">
        <f t="shared" si="17"/>
        <v>7999.42</v>
      </c>
    </row>
    <row r="45" spans="1:21" ht="20.25" customHeight="1" x14ac:dyDescent="0.25">
      <c r="A45" s="140"/>
      <c r="B45" s="140"/>
      <c r="C45" s="215" t="s">
        <v>70</v>
      </c>
      <c r="D45" s="214"/>
      <c r="E45" s="214"/>
      <c r="F45" s="214"/>
      <c r="G45" s="206">
        <f t="shared" si="13"/>
        <v>0</v>
      </c>
      <c r="H45" s="213"/>
      <c r="I45" s="213"/>
      <c r="J45" s="212"/>
      <c r="K45" s="211"/>
      <c r="L45" s="211"/>
      <c r="M45" s="211"/>
      <c r="N45" s="238"/>
      <c r="O45" s="238"/>
      <c r="P45" s="258">
        <f t="shared" si="15"/>
        <v>0</v>
      </c>
      <c r="Q45" s="296">
        <f t="shared" si="16"/>
        <v>0</v>
      </c>
      <c r="R45" s="180"/>
      <c r="S45" s="178"/>
      <c r="T45" s="177"/>
      <c r="U45" s="302">
        <f t="shared" si="17"/>
        <v>0</v>
      </c>
    </row>
    <row r="46" spans="1:21" ht="20.25" customHeight="1" x14ac:dyDescent="0.25">
      <c r="A46" s="140"/>
      <c r="B46" s="140"/>
      <c r="C46" s="215" t="s">
        <v>71</v>
      </c>
      <c r="D46" s="214"/>
      <c r="E46" s="214"/>
      <c r="F46" s="214"/>
      <c r="G46" s="206">
        <f t="shared" si="13"/>
        <v>0</v>
      </c>
      <c r="H46" s="213"/>
      <c r="I46" s="213"/>
      <c r="J46" s="212"/>
      <c r="K46" s="211"/>
      <c r="L46" s="211"/>
      <c r="M46" s="211"/>
      <c r="N46" s="238">
        <v>11000</v>
      </c>
      <c r="O46" s="238"/>
      <c r="P46" s="258">
        <f t="shared" si="15"/>
        <v>11000</v>
      </c>
      <c r="Q46" s="296">
        <f t="shared" si="16"/>
        <v>11000</v>
      </c>
      <c r="R46" s="180"/>
      <c r="S46" s="178"/>
      <c r="T46" s="177">
        <v>10997.44</v>
      </c>
      <c r="U46" s="302">
        <f t="shared" si="17"/>
        <v>10997.44</v>
      </c>
    </row>
    <row r="47" spans="1:21" ht="20.25" customHeight="1" x14ac:dyDescent="0.25">
      <c r="A47" s="140"/>
      <c r="B47" s="140"/>
      <c r="C47" s="257" t="s">
        <v>131</v>
      </c>
      <c r="D47" s="256">
        <f>SUM(D40:D46)</f>
        <v>0</v>
      </c>
      <c r="E47" s="256">
        <f>SUM(E40:E46)</f>
        <v>0</v>
      </c>
      <c r="F47" s="256">
        <f>SUM(F40:F46)</f>
        <v>50000</v>
      </c>
      <c r="G47" s="255">
        <f t="shared" si="13"/>
        <v>50000</v>
      </c>
      <c r="H47" s="206"/>
      <c r="I47" s="206"/>
      <c r="J47" s="205">
        <f>SUM(J40:J46)</f>
        <v>0</v>
      </c>
      <c r="K47" s="204"/>
      <c r="L47" s="204"/>
      <c r="M47" s="204">
        <f>SUM(M40:M46)</f>
        <v>0</v>
      </c>
      <c r="N47" s="203">
        <f>SUM(N40:N46)</f>
        <v>56031.09</v>
      </c>
      <c r="O47" s="203">
        <f>SUM(O40:O46)</f>
        <v>18000</v>
      </c>
      <c r="P47" s="254">
        <f>SUM(P40:P46)</f>
        <v>88031.09</v>
      </c>
      <c r="Q47" s="296">
        <f t="shared" si="16"/>
        <v>88031.09</v>
      </c>
      <c r="R47" s="180">
        <f>SUM(R40:R46)</f>
        <v>0</v>
      </c>
      <c r="S47" s="178">
        <f t="shared" ref="S47" si="18">SUM(S40:S46)</f>
        <v>0</v>
      </c>
      <c r="T47" s="177">
        <f t="shared" ref="T47" si="19">SUM(T40:T46)</f>
        <v>88015.98</v>
      </c>
      <c r="U47" s="302">
        <f>SUM(U40:U46)</f>
        <v>88015.98</v>
      </c>
    </row>
    <row r="48" spans="1:21" ht="20.25" customHeight="1" x14ac:dyDescent="0.25">
      <c r="A48" s="140"/>
      <c r="B48" s="140"/>
      <c r="C48" s="253"/>
      <c r="D48" s="252"/>
      <c r="E48" s="252"/>
      <c r="F48" s="252"/>
      <c r="G48" s="251"/>
      <c r="H48" s="140"/>
      <c r="I48" s="140"/>
    </row>
    <row r="49" spans="1:21" ht="20.25" customHeight="1" x14ac:dyDescent="0.25">
      <c r="A49" s="201"/>
      <c r="B49" s="201"/>
      <c r="C49" s="345" t="s">
        <v>158</v>
      </c>
      <c r="D49" s="346"/>
      <c r="E49" s="346"/>
      <c r="F49" s="346"/>
      <c r="G49" s="347"/>
      <c r="H49" s="228"/>
      <c r="I49" s="228"/>
    </row>
    <row r="50" spans="1:21" ht="20.25" customHeight="1" thickBot="1" x14ac:dyDescent="0.3">
      <c r="A50" s="140"/>
      <c r="B50" s="140"/>
      <c r="C50" s="227" t="s">
        <v>157</v>
      </c>
      <c r="D50" s="226" t="b">
        <f ca="1">D50='[1]1) Tableau budgétaire 1'!D54</f>
        <v>1</v>
      </c>
      <c r="E50" s="226">
        <f>'[1]1) Tableau budgétaire 1'!E54</f>
        <v>0</v>
      </c>
      <c r="F50" s="226">
        <f>'[1]1) Tableau budgétaire 1'!F54</f>
        <v>0</v>
      </c>
      <c r="G50" s="225">
        <f t="shared" ref="G50:G58" ca="1" si="20">SUM(D50:F50)</f>
        <v>0</v>
      </c>
      <c r="H50" s="229"/>
      <c r="I50" s="229"/>
    </row>
    <row r="51" spans="1:21" ht="20.25" customHeight="1" x14ac:dyDescent="0.25">
      <c r="A51" s="140"/>
      <c r="B51" s="140"/>
      <c r="C51" s="221" t="s">
        <v>65</v>
      </c>
      <c r="D51" s="231"/>
      <c r="E51" s="230"/>
      <c r="F51" s="230"/>
      <c r="G51" s="220">
        <f t="shared" si="20"/>
        <v>0</v>
      </c>
      <c r="H51" s="229"/>
      <c r="I51" s="229"/>
    </row>
    <row r="52" spans="1:21" ht="20.25" customHeight="1" x14ac:dyDescent="0.25">
      <c r="A52" s="140"/>
      <c r="B52" s="140"/>
      <c r="C52" s="215" t="s">
        <v>66</v>
      </c>
      <c r="D52" s="214"/>
      <c r="E52" s="218"/>
      <c r="F52" s="218"/>
      <c r="G52" s="206">
        <f t="shared" si="20"/>
        <v>0</v>
      </c>
      <c r="H52" s="229"/>
      <c r="I52" s="229"/>
    </row>
    <row r="53" spans="1:21" ht="20.25" customHeight="1" x14ac:dyDescent="0.25">
      <c r="A53" s="140"/>
      <c r="B53" s="140"/>
      <c r="C53" s="215" t="s">
        <v>67</v>
      </c>
      <c r="D53" s="214"/>
      <c r="E53" s="214"/>
      <c r="F53" s="214"/>
      <c r="G53" s="206">
        <f t="shared" si="20"/>
        <v>0</v>
      </c>
      <c r="H53" s="229"/>
      <c r="I53" s="229"/>
    </row>
    <row r="54" spans="1:21" ht="20.25" customHeight="1" x14ac:dyDescent="0.25">
      <c r="A54" s="201"/>
      <c r="B54" s="201"/>
      <c r="C54" s="217" t="s">
        <v>68</v>
      </c>
      <c r="D54" s="214"/>
      <c r="E54" s="214"/>
      <c r="F54" s="214"/>
      <c r="G54" s="206">
        <f t="shared" si="20"/>
        <v>0</v>
      </c>
      <c r="H54" s="229"/>
      <c r="I54" s="229"/>
    </row>
    <row r="55" spans="1:21" ht="20.25" customHeight="1" x14ac:dyDescent="0.25">
      <c r="A55" s="140"/>
      <c r="B55" s="140"/>
      <c r="C55" s="215" t="s">
        <v>69</v>
      </c>
      <c r="D55" s="214"/>
      <c r="E55" s="214"/>
      <c r="F55" s="214"/>
      <c r="G55" s="206">
        <f t="shared" si="20"/>
        <v>0</v>
      </c>
      <c r="H55" s="229"/>
      <c r="I55" s="229"/>
    </row>
    <row r="56" spans="1:21" ht="20.25" customHeight="1" x14ac:dyDescent="0.25">
      <c r="A56" s="140"/>
      <c r="B56" s="140"/>
      <c r="C56" s="215" t="s">
        <v>70</v>
      </c>
      <c r="D56" s="214"/>
      <c r="E56" s="214"/>
      <c r="F56" s="214"/>
      <c r="G56" s="206">
        <f t="shared" si="20"/>
        <v>0</v>
      </c>
      <c r="H56" s="229"/>
      <c r="I56" s="229"/>
    </row>
    <row r="57" spans="1:21" ht="20.25" customHeight="1" x14ac:dyDescent="0.25">
      <c r="A57" s="140"/>
      <c r="B57" s="140"/>
      <c r="C57" s="215" t="s">
        <v>71</v>
      </c>
      <c r="D57" s="214"/>
      <c r="E57" s="214"/>
      <c r="F57" s="214"/>
      <c r="G57" s="206">
        <f t="shared" si="20"/>
        <v>0</v>
      </c>
      <c r="H57" s="229"/>
      <c r="I57" s="229"/>
    </row>
    <row r="58" spans="1:21" ht="20.25" customHeight="1" x14ac:dyDescent="0.25">
      <c r="A58" s="140"/>
      <c r="B58" s="140"/>
      <c r="C58" s="208" t="s">
        <v>131</v>
      </c>
      <c r="D58" s="207">
        <f>SUM(D51:D57)</f>
        <v>0</v>
      </c>
      <c r="E58" s="207">
        <f>SUM(E51:E57)</f>
        <v>0</v>
      </c>
      <c r="F58" s="207">
        <f>SUM(F51:F57)</f>
        <v>0</v>
      </c>
      <c r="G58" s="206">
        <f t="shared" si="20"/>
        <v>0</v>
      </c>
      <c r="H58" s="229"/>
      <c r="I58" s="229"/>
    </row>
    <row r="59" spans="1:21" ht="20.25" customHeight="1" x14ac:dyDescent="0.25">
      <c r="A59" s="201"/>
      <c r="B59" s="201"/>
      <c r="C59" s="291"/>
      <c r="D59" s="292"/>
      <c r="E59" s="292"/>
      <c r="F59" s="292"/>
      <c r="G59" s="293"/>
      <c r="H59" s="229"/>
      <c r="I59" s="229"/>
    </row>
    <row r="60" spans="1:21" ht="20.25" customHeight="1" x14ac:dyDescent="0.25">
      <c r="A60" s="140"/>
      <c r="B60" s="344" t="s">
        <v>156</v>
      </c>
      <c r="C60" s="344"/>
      <c r="D60" s="344"/>
      <c r="E60" s="344"/>
      <c r="F60" s="344"/>
      <c r="G60" s="344"/>
      <c r="H60" s="344"/>
      <c r="I60" s="344"/>
      <c r="J60" s="344"/>
      <c r="K60" s="344"/>
      <c r="L60" s="344"/>
      <c r="M60" s="344"/>
      <c r="N60" s="344"/>
      <c r="O60" s="344"/>
      <c r="P60" s="344"/>
      <c r="Q60" s="344"/>
      <c r="R60" s="344"/>
      <c r="S60" s="344"/>
      <c r="T60" s="344"/>
      <c r="U60" s="344"/>
    </row>
    <row r="61" spans="1:21" ht="20.25" customHeight="1" x14ac:dyDescent="0.25">
      <c r="A61" s="140"/>
      <c r="B61" s="271"/>
      <c r="C61" s="344" t="s">
        <v>29</v>
      </c>
      <c r="D61" s="344"/>
      <c r="E61" s="344"/>
      <c r="F61" s="344"/>
      <c r="G61" s="344"/>
      <c r="H61" s="344"/>
      <c r="I61" s="344"/>
      <c r="J61" s="344"/>
      <c r="K61" s="344"/>
      <c r="L61" s="344"/>
      <c r="M61" s="344"/>
      <c r="N61" s="344"/>
      <c r="O61" s="344"/>
      <c r="P61" s="344"/>
      <c r="Q61" s="344"/>
      <c r="R61" s="344"/>
      <c r="S61" s="344"/>
      <c r="T61" s="344"/>
      <c r="U61" s="344"/>
    </row>
    <row r="62" spans="1:21" ht="20.25" customHeight="1" thickBot="1" x14ac:dyDescent="0.3">
      <c r="A62" s="140"/>
      <c r="B62" s="140"/>
      <c r="C62" s="270" t="s">
        <v>155</v>
      </c>
      <c r="D62" s="269">
        <f>'[1]1) Tableau budgétaire 1'!D66</f>
        <v>50000</v>
      </c>
      <c r="E62" s="269">
        <f>'[1]1) Tableau budgétaire 1'!E66</f>
        <v>0</v>
      </c>
      <c r="F62" s="269">
        <f>'[1]1) Tableau budgétaire 1'!F66</f>
        <v>0</v>
      </c>
      <c r="G62" s="138">
        <f t="shared" ref="G62:G70" si="21">SUM(D62:F62)</f>
        <v>50000</v>
      </c>
      <c r="H62" s="138">
        <f>+H70</f>
        <v>40000</v>
      </c>
      <c r="I62" s="138">
        <f>+I70</f>
        <v>40000</v>
      </c>
      <c r="J62" s="268">
        <f>+J70</f>
        <v>50000</v>
      </c>
      <c r="K62" s="267"/>
      <c r="L62" s="267"/>
      <c r="M62" s="267">
        <f>'[1]1) Tableau budgétaire 1'!I66</f>
        <v>0</v>
      </c>
      <c r="N62" s="266"/>
      <c r="O62" s="266"/>
      <c r="P62" s="266">
        <f>'[1]1) Tableau budgétaire 1'!J66</f>
        <v>0</v>
      </c>
      <c r="Q62" s="265">
        <f>SUM(J62:P62)</f>
        <v>50000</v>
      </c>
      <c r="R62" s="180">
        <f>+R70</f>
        <v>49484</v>
      </c>
      <c r="S62" s="178">
        <f t="shared" ref="S62:U62" si="22">+S70</f>
        <v>0</v>
      </c>
      <c r="T62" s="177">
        <f t="shared" si="22"/>
        <v>0</v>
      </c>
      <c r="U62" s="302">
        <f t="shared" si="22"/>
        <v>49484</v>
      </c>
    </row>
    <row r="63" spans="1:21" ht="20.25" customHeight="1" x14ac:dyDescent="0.25">
      <c r="A63" s="140"/>
      <c r="B63" s="140"/>
      <c r="C63" s="221" t="s">
        <v>65</v>
      </c>
      <c r="D63" s="231"/>
      <c r="E63" s="230"/>
      <c r="F63" s="230"/>
      <c r="G63" s="220">
        <f t="shared" si="21"/>
        <v>0</v>
      </c>
      <c r="H63" s="249"/>
      <c r="I63" s="249"/>
      <c r="J63" s="247">
        <f t="shared" ref="J63:J69" si="23">+D63+H63-I63</f>
        <v>0</v>
      </c>
      <c r="K63" s="216"/>
      <c r="L63" s="216"/>
      <c r="M63" s="245"/>
      <c r="N63" s="244"/>
      <c r="O63" s="244"/>
      <c r="P63" s="244"/>
      <c r="Q63" s="202">
        <f t="shared" ref="Q63:Q70" si="24">+J63+M63+P63</f>
        <v>0</v>
      </c>
      <c r="R63" s="180"/>
      <c r="S63" s="178"/>
      <c r="T63" s="177"/>
      <c r="U63" s="302">
        <f>+R63+S63+T63</f>
        <v>0</v>
      </c>
    </row>
    <row r="64" spans="1:21" ht="20.25" customHeight="1" x14ac:dyDescent="0.25">
      <c r="A64" s="140"/>
      <c r="B64" s="140"/>
      <c r="C64" s="215" t="s">
        <v>66</v>
      </c>
      <c r="D64" s="214">
        <v>10000</v>
      </c>
      <c r="E64" s="218"/>
      <c r="F64" s="218"/>
      <c r="G64" s="206">
        <f t="shared" si="21"/>
        <v>10000</v>
      </c>
      <c r="H64" s="241"/>
      <c r="I64" s="241">
        <v>10000</v>
      </c>
      <c r="J64" s="247">
        <f t="shared" si="23"/>
        <v>0</v>
      </c>
      <c r="K64" s="211"/>
      <c r="L64" s="211"/>
      <c r="M64" s="243"/>
      <c r="N64" s="242"/>
      <c r="O64" s="242"/>
      <c r="P64" s="242"/>
      <c r="Q64" s="202">
        <f t="shared" si="24"/>
        <v>0</v>
      </c>
      <c r="R64" s="180"/>
      <c r="S64" s="178"/>
      <c r="T64" s="177"/>
      <c r="U64" s="302">
        <f t="shared" ref="U64:U69" si="25">+R64+S64+T64</f>
        <v>0</v>
      </c>
    </row>
    <row r="65" spans="1:24" ht="20.25" customHeight="1" x14ac:dyDescent="0.25">
      <c r="A65" s="140"/>
      <c r="B65" s="140"/>
      <c r="C65" s="215" t="s">
        <v>67</v>
      </c>
      <c r="D65" s="214"/>
      <c r="E65" s="214"/>
      <c r="F65" s="214"/>
      <c r="G65" s="206">
        <f t="shared" si="21"/>
        <v>0</v>
      </c>
      <c r="H65" s="241"/>
      <c r="I65" s="241"/>
      <c r="J65" s="247">
        <f t="shared" si="23"/>
        <v>0</v>
      </c>
      <c r="K65" s="211"/>
      <c r="L65" s="211"/>
      <c r="M65" s="211"/>
      <c r="N65" s="238"/>
      <c r="O65" s="238"/>
      <c r="P65" s="238"/>
      <c r="Q65" s="202">
        <f t="shared" si="24"/>
        <v>0</v>
      </c>
      <c r="R65" s="180"/>
      <c r="S65" s="178"/>
      <c r="T65" s="177"/>
      <c r="U65" s="302">
        <f t="shared" si="25"/>
        <v>0</v>
      </c>
    </row>
    <row r="66" spans="1:24" ht="20.25" customHeight="1" x14ac:dyDescent="0.25">
      <c r="A66" s="140"/>
      <c r="B66" s="140"/>
      <c r="C66" s="217" t="s">
        <v>68</v>
      </c>
      <c r="D66" s="214"/>
      <c r="E66" s="214"/>
      <c r="F66" s="214"/>
      <c r="G66" s="206">
        <f t="shared" si="21"/>
        <v>0</v>
      </c>
      <c r="H66" s="241"/>
      <c r="I66" s="241"/>
      <c r="J66" s="247">
        <f t="shared" si="23"/>
        <v>0</v>
      </c>
      <c r="K66" s="211"/>
      <c r="L66" s="211"/>
      <c r="M66" s="211"/>
      <c r="N66" s="238"/>
      <c r="O66" s="238"/>
      <c r="P66" s="238"/>
      <c r="Q66" s="202">
        <f t="shared" si="24"/>
        <v>0</v>
      </c>
      <c r="R66" s="180"/>
      <c r="S66" s="178"/>
      <c r="T66" s="177"/>
      <c r="U66" s="302">
        <f t="shared" si="25"/>
        <v>0</v>
      </c>
    </row>
    <row r="67" spans="1:24" ht="20.25" customHeight="1" x14ac:dyDescent="0.25">
      <c r="A67" s="140"/>
      <c r="B67" s="140"/>
      <c r="C67" s="215" t="s">
        <v>69</v>
      </c>
      <c r="D67" s="214">
        <v>25000</v>
      </c>
      <c r="E67" s="214"/>
      <c r="F67" s="214"/>
      <c r="G67" s="206">
        <f t="shared" si="21"/>
        <v>25000</v>
      </c>
      <c r="H67" s="241"/>
      <c r="I67" s="241">
        <v>15000</v>
      </c>
      <c r="J67" s="247">
        <f t="shared" si="23"/>
        <v>10000</v>
      </c>
      <c r="K67" s="211"/>
      <c r="L67" s="211"/>
      <c r="M67" s="211"/>
      <c r="N67" s="238"/>
      <c r="O67" s="238"/>
      <c r="P67" s="238"/>
      <c r="Q67" s="202">
        <f t="shared" si="24"/>
        <v>10000</v>
      </c>
      <c r="R67" s="180">
        <v>9484</v>
      </c>
      <c r="S67" s="178"/>
      <c r="T67" s="177"/>
      <c r="U67" s="302">
        <f t="shared" si="25"/>
        <v>9484</v>
      </c>
    </row>
    <row r="68" spans="1:24" ht="20.25" customHeight="1" x14ac:dyDescent="0.25">
      <c r="A68" s="201"/>
      <c r="B68" s="140"/>
      <c r="C68" s="215" t="s">
        <v>70</v>
      </c>
      <c r="D68" s="214"/>
      <c r="E68" s="214"/>
      <c r="F68" s="214"/>
      <c r="G68" s="206">
        <f t="shared" si="21"/>
        <v>0</v>
      </c>
      <c r="H68" s="241">
        <v>40000</v>
      </c>
      <c r="I68" s="241"/>
      <c r="J68" s="247">
        <f t="shared" si="23"/>
        <v>40000</v>
      </c>
      <c r="K68" s="211"/>
      <c r="L68" s="211"/>
      <c r="M68" s="211"/>
      <c r="N68" s="238"/>
      <c r="O68" s="238"/>
      <c r="P68" s="238"/>
      <c r="Q68" s="202">
        <f t="shared" si="24"/>
        <v>40000</v>
      </c>
      <c r="R68" s="180">
        <v>40000</v>
      </c>
      <c r="S68" s="178"/>
      <c r="T68" s="177"/>
      <c r="U68" s="302">
        <f t="shared" si="25"/>
        <v>40000</v>
      </c>
    </row>
    <row r="69" spans="1:24" ht="20.25" customHeight="1" x14ac:dyDescent="0.25">
      <c r="A69" s="201"/>
      <c r="B69" s="140"/>
      <c r="C69" s="215" t="s">
        <v>71</v>
      </c>
      <c r="D69" s="214">
        <v>15000</v>
      </c>
      <c r="E69" s="214"/>
      <c r="F69" s="214"/>
      <c r="G69" s="206">
        <f t="shared" si="21"/>
        <v>15000</v>
      </c>
      <c r="H69" s="241"/>
      <c r="I69" s="241">
        <v>15000</v>
      </c>
      <c r="J69" s="247">
        <f t="shared" si="23"/>
        <v>0</v>
      </c>
      <c r="K69" s="211"/>
      <c r="L69" s="211"/>
      <c r="M69" s="211"/>
      <c r="N69" s="238"/>
      <c r="O69" s="238"/>
      <c r="P69" s="238"/>
      <c r="Q69" s="202">
        <f t="shared" si="24"/>
        <v>0</v>
      </c>
      <c r="R69" s="180"/>
      <c r="S69" s="178"/>
      <c r="T69" s="177"/>
      <c r="U69" s="302">
        <f t="shared" si="25"/>
        <v>0</v>
      </c>
    </row>
    <row r="70" spans="1:24" ht="20.25" customHeight="1" x14ac:dyDescent="0.25">
      <c r="A70" s="140"/>
      <c r="B70" s="140"/>
      <c r="C70" s="208" t="s">
        <v>131</v>
      </c>
      <c r="D70" s="207">
        <f>SUM(D63:D69)</f>
        <v>50000</v>
      </c>
      <c r="E70" s="207">
        <f>SUM(E63:E69)</f>
        <v>0</v>
      </c>
      <c r="F70" s="207">
        <f>SUM(F63:F69)</f>
        <v>0</v>
      </c>
      <c r="G70" s="206">
        <f t="shared" si="21"/>
        <v>50000</v>
      </c>
      <c r="H70" s="250">
        <f>SUM(H63:H69)</f>
        <v>40000</v>
      </c>
      <c r="I70" s="250">
        <f>SUM(I63:I69)</f>
        <v>40000</v>
      </c>
      <c r="J70" s="205">
        <f>SUM(J63:J69)</f>
        <v>50000</v>
      </c>
      <c r="K70" s="204"/>
      <c r="L70" s="204"/>
      <c r="M70" s="204">
        <f>SUM(M63:M69)</f>
        <v>0</v>
      </c>
      <c r="N70" s="203"/>
      <c r="O70" s="203"/>
      <c r="P70" s="203">
        <f>SUM(P63:P69)</f>
        <v>0</v>
      </c>
      <c r="Q70" s="202">
        <f t="shared" si="24"/>
        <v>50000</v>
      </c>
      <c r="R70" s="180">
        <f>SUM(R63:R69)</f>
        <v>49484</v>
      </c>
      <c r="S70" s="178">
        <f t="shared" ref="S70" si="26">SUM(S63:S69)</f>
        <v>0</v>
      </c>
      <c r="T70" s="177">
        <f t="shared" ref="T70" si="27">SUM(T63:T69)</f>
        <v>0</v>
      </c>
      <c r="U70" s="302">
        <f>SUM(U63:U69)</f>
        <v>49484</v>
      </c>
    </row>
    <row r="71" spans="1:24" ht="20.25" customHeight="1" x14ac:dyDescent="0.25">
      <c r="A71" s="201"/>
      <c r="B71" s="201"/>
      <c r="C71" s="294"/>
      <c r="D71" s="292"/>
      <c r="E71" s="292"/>
      <c r="F71" s="292"/>
      <c r="G71" s="293"/>
      <c r="H71" s="235"/>
      <c r="I71" s="235"/>
    </row>
    <row r="72" spans="1:24" ht="20.25" customHeight="1" x14ac:dyDescent="0.25">
      <c r="A72" s="140"/>
      <c r="B72" s="201"/>
      <c r="C72" s="344" t="s">
        <v>33</v>
      </c>
      <c r="D72" s="344"/>
      <c r="E72" s="344"/>
      <c r="F72" s="344"/>
      <c r="G72" s="344"/>
      <c r="H72" s="344"/>
      <c r="I72" s="344"/>
      <c r="J72" s="344"/>
      <c r="K72" s="344"/>
      <c r="L72" s="344"/>
      <c r="M72" s="344"/>
      <c r="N72" s="344"/>
      <c r="O72" s="344"/>
      <c r="P72" s="344"/>
      <c r="Q72" s="344"/>
      <c r="R72" s="344"/>
      <c r="S72" s="344"/>
      <c r="T72" s="344"/>
      <c r="U72" s="344"/>
    </row>
    <row r="73" spans="1:24" ht="20.25" customHeight="1" thickBot="1" x14ac:dyDescent="0.3">
      <c r="A73" s="140"/>
      <c r="B73" s="140"/>
      <c r="C73" s="270" t="s">
        <v>154</v>
      </c>
      <c r="D73" s="269">
        <f>+D81</f>
        <v>800000</v>
      </c>
      <c r="E73" s="269">
        <f>'[1]1) Tableau budgétaire 1'!E76</f>
        <v>0</v>
      </c>
      <c r="F73" s="269">
        <f>'[1]1) Tableau budgétaire 1'!F76</f>
        <v>200000</v>
      </c>
      <c r="G73" s="138">
        <f t="shared" ref="G73:G81" si="28">SUM(D73:F73)</f>
        <v>1000000</v>
      </c>
      <c r="H73" s="138"/>
      <c r="I73" s="138"/>
      <c r="J73" s="268">
        <f>+J81</f>
        <v>875000</v>
      </c>
      <c r="K73" s="267"/>
      <c r="L73" s="267"/>
      <c r="M73" s="267">
        <f>'[1]1) Tableau budgétaire 1'!I76</f>
        <v>0</v>
      </c>
      <c r="N73" s="266">
        <f>N81</f>
        <v>100000</v>
      </c>
      <c r="O73" s="266">
        <f>O81</f>
        <v>138031.09</v>
      </c>
      <c r="P73" s="266">
        <v>200000</v>
      </c>
      <c r="Q73" s="265">
        <f>SUM(J73:P73)</f>
        <v>1313031.0900000001</v>
      </c>
      <c r="R73" s="180">
        <f>+R81</f>
        <v>814535.35000000009</v>
      </c>
      <c r="S73" s="178">
        <f t="shared" ref="S73:U73" si="29">+S81</f>
        <v>0</v>
      </c>
      <c r="T73" s="177">
        <f t="shared" si="29"/>
        <v>161956.55000000002</v>
      </c>
      <c r="U73" s="302">
        <f t="shared" si="29"/>
        <v>976491.9</v>
      </c>
    </row>
    <row r="74" spans="1:24" ht="20.25" customHeight="1" x14ac:dyDescent="0.25">
      <c r="A74" s="140"/>
      <c r="B74" s="140"/>
      <c r="C74" s="221" t="s">
        <v>65</v>
      </c>
      <c r="D74" s="231"/>
      <c r="E74" s="230"/>
      <c r="F74" s="230"/>
      <c r="G74" s="220">
        <f t="shared" si="28"/>
        <v>0</v>
      </c>
      <c r="H74" s="249"/>
      <c r="I74" s="249"/>
      <c r="J74" s="240">
        <f t="shared" ref="J74:J80" si="30">+D74+H74-I74</f>
        <v>0</v>
      </c>
      <c r="K74" s="246"/>
      <c r="L74" s="246"/>
      <c r="M74" s="245"/>
      <c r="N74" s="244">
        <v>5000</v>
      </c>
      <c r="O74" s="244"/>
      <c r="P74" s="244">
        <f t="shared" ref="P74:P80" si="31">+F74+N74-O74</f>
        <v>5000</v>
      </c>
      <c r="Q74" s="202">
        <f t="shared" ref="Q74:Q81" si="32">+J74+M74+P74</f>
        <v>5000</v>
      </c>
      <c r="R74" s="180"/>
      <c r="S74" s="178"/>
      <c r="T74" s="177">
        <v>4999.1099999999997</v>
      </c>
      <c r="U74" s="302">
        <f>+R74+S74+T74</f>
        <v>4999.1099999999997</v>
      </c>
    </row>
    <row r="75" spans="1:24" ht="20.25" customHeight="1" x14ac:dyDescent="0.25">
      <c r="A75" s="140"/>
      <c r="B75" s="140"/>
      <c r="C75" s="215" t="s">
        <v>66</v>
      </c>
      <c r="D75" s="214"/>
      <c r="E75" s="218"/>
      <c r="F75" s="218"/>
      <c r="G75" s="206">
        <f t="shared" si="28"/>
        <v>0</v>
      </c>
      <c r="H75" s="241"/>
      <c r="I75" s="241"/>
      <c r="J75" s="240">
        <f t="shared" si="30"/>
        <v>0</v>
      </c>
      <c r="K75" s="239"/>
      <c r="L75" s="239"/>
      <c r="M75" s="243"/>
      <c r="N75" s="242">
        <v>81514.240000000005</v>
      </c>
      <c r="O75" s="242"/>
      <c r="P75" s="244">
        <f t="shared" si="31"/>
        <v>81514.240000000005</v>
      </c>
      <c r="Q75" s="202">
        <f t="shared" si="32"/>
        <v>81514.240000000005</v>
      </c>
      <c r="R75" s="180"/>
      <c r="S75" s="178"/>
      <c r="T75" s="177">
        <v>81513.960000000006</v>
      </c>
      <c r="U75" s="302">
        <f t="shared" ref="U75:U80" si="33">+R75+S75+T75</f>
        <v>81513.960000000006</v>
      </c>
    </row>
    <row r="76" spans="1:24" ht="20.25" customHeight="1" x14ac:dyDescent="0.25">
      <c r="A76" s="140"/>
      <c r="B76" s="140"/>
      <c r="C76" s="215" t="s">
        <v>67</v>
      </c>
      <c r="D76" s="214">
        <v>250000</v>
      </c>
      <c r="E76" s="214"/>
      <c r="F76" s="214">
        <v>80000</v>
      </c>
      <c r="G76" s="206">
        <f t="shared" si="28"/>
        <v>330000</v>
      </c>
      <c r="H76" s="241"/>
      <c r="I76" s="241">
        <v>250000</v>
      </c>
      <c r="J76" s="240">
        <f t="shared" si="30"/>
        <v>0</v>
      </c>
      <c r="K76" s="239"/>
      <c r="L76" s="239"/>
      <c r="M76" s="211"/>
      <c r="N76" s="238"/>
      <c r="O76" s="238">
        <v>26784.3</v>
      </c>
      <c r="P76" s="244">
        <f t="shared" si="31"/>
        <v>53215.7</v>
      </c>
      <c r="Q76" s="202">
        <f t="shared" si="32"/>
        <v>53215.7</v>
      </c>
      <c r="R76" s="180"/>
      <c r="S76" s="178"/>
      <c r="T76" s="177">
        <v>53212.45</v>
      </c>
      <c r="U76" s="302">
        <f t="shared" si="33"/>
        <v>53212.45</v>
      </c>
    </row>
    <row r="77" spans="1:24" ht="20.25" customHeight="1" x14ac:dyDescent="0.25">
      <c r="A77" s="140"/>
      <c r="B77" s="140"/>
      <c r="C77" s="217" t="s">
        <v>68</v>
      </c>
      <c r="D77" s="214">
        <v>500000</v>
      </c>
      <c r="E77" s="214"/>
      <c r="F77" s="214">
        <v>100000</v>
      </c>
      <c r="G77" s="206">
        <f t="shared" si="28"/>
        <v>600000</v>
      </c>
      <c r="H77" s="241"/>
      <c r="I77" s="241">
        <v>190000</v>
      </c>
      <c r="J77" s="240">
        <f t="shared" si="30"/>
        <v>310000</v>
      </c>
      <c r="K77" s="239"/>
      <c r="L77" s="239"/>
      <c r="M77" s="211"/>
      <c r="N77" s="238"/>
      <c r="O77" s="238">
        <v>91246.79</v>
      </c>
      <c r="P77" s="244">
        <f t="shared" si="31"/>
        <v>8753.2100000000064</v>
      </c>
      <c r="Q77" s="202">
        <f t="shared" si="32"/>
        <v>318753.21000000002</v>
      </c>
      <c r="R77" s="180">
        <v>328057.71999999997</v>
      </c>
      <c r="S77" s="178"/>
      <c r="T77" s="177">
        <v>8750.69</v>
      </c>
      <c r="U77" s="302">
        <f t="shared" si="33"/>
        <v>336808.41</v>
      </c>
      <c r="W77" s="313">
        <f>+R79+W216</f>
        <v>-999442.37000000081</v>
      </c>
      <c r="X77">
        <v>474477.63000000012</v>
      </c>
    </row>
    <row r="78" spans="1:24" ht="20.25" customHeight="1" x14ac:dyDescent="0.25">
      <c r="A78" s="140"/>
      <c r="B78" s="140"/>
      <c r="C78" s="215" t="s">
        <v>69</v>
      </c>
      <c r="D78" s="214"/>
      <c r="E78" s="214"/>
      <c r="F78" s="214">
        <v>20000</v>
      </c>
      <c r="G78" s="206">
        <f t="shared" si="28"/>
        <v>20000</v>
      </c>
      <c r="H78" s="241">
        <v>7400</v>
      </c>
      <c r="I78" s="241"/>
      <c r="J78" s="240">
        <f t="shared" si="30"/>
        <v>7400</v>
      </c>
      <c r="K78" s="239"/>
      <c r="L78" s="239"/>
      <c r="M78" s="211"/>
      <c r="N78" s="238"/>
      <c r="O78" s="238">
        <v>20000</v>
      </c>
      <c r="P78" s="244">
        <f t="shared" si="31"/>
        <v>0</v>
      </c>
      <c r="Q78" s="202">
        <f t="shared" si="32"/>
        <v>7400</v>
      </c>
      <c r="R78" s="180"/>
      <c r="S78" s="178"/>
      <c r="T78" s="177"/>
      <c r="U78" s="302">
        <f t="shared" si="33"/>
        <v>0</v>
      </c>
    </row>
    <row r="79" spans="1:24" ht="20.25" customHeight="1" x14ac:dyDescent="0.25">
      <c r="A79" s="140"/>
      <c r="B79" s="140"/>
      <c r="C79" s="215" t="s">
        <v>70</v>
      </c>
      <c r="D79" s="214">
        <v>50000</v>
      </c>
      <c r="E79" s="214"/>
      <c r="F79" s="214"/>
      <c r="G79" s="206">
        <f t="shared" si="28"/>
        <v>50000</v>
      </c>
      <c r="H79" s="241">
        <v>492600</v>
      </c>
      <c r="I79" s="241"/>
      <c r="J79" s="240">
        <f t="shared" si="30"/>
        <v>542600</v>
      </c>
      <c r="K79" s="239"/>
      <c r="L79" s="239"/>
      <c r="M79" s="211"/>
      <c r="N79" s="238"/>
      <c r="O79" s="238"/>
      <c r="P79" s="244">
        <f t="shared" si="31"/>
        <v>0</v>
      </c>
      <c r="Q79" s="202">
        <f t="shared" si="32"/>
        <v>542600</v>
      </c>
      <c r="R79" s="180">
        <v>474477.63000000012</v>
      </c>
      <c r="S79" s="178"/>
      <c r="T79" s="177"/>
      <c r="U79" s="302">
        <f t="shared" si="33"/>
        <v>474477.63000000012</v>
      </c>
    </row>
    <row r="80" spans="1:24" ht="20.25" customHeight="1" x14ac:dyDescent="0.25">
      <c r="A80" s="140"/>
      <c r="B80" s="140"/>
      <c r="C80" s="215" t="s">
        <v>71</v>
      </c>
      <c r="D80" s="214"/>
      <c r="E80" s="214"/>
      <c r="F80" s="214"/>
      <c r="G80" s="206">
        <f t="shared" si="28"/>
        <v>0</v>
      </c>
      <c r="H80" s="241">
        <v>15000</v>
      </c>
      <c r="I80" s="241"/>
      <c r="J80" s="240">
        <f t="shared" si="30"/>
        <v>15000</v>
      </c>
      <c r="K80" s="239"/>
      <c r="L80" s="239"/>
      <c r="M80" s="211"/>
      <c r="N80" s="238">
        <v>13485.76</v>
      </c>
      <c r="O80" s="238"/>
      <c r="P80" s="244">
        <f t="shared" si="31"/>
        <v>13485.76</v>
      </c>
      <c r="Q80" s="202">
        <f t="shared" si="32"/>
        <v>28485.760000000002</v>
      </c>
      <c r="R80" s="180">
        <v>12000</v>
      </c>
      <c r="S80" s="178"/>
      <c r="T80" s="177">
        <v>13480.34</v>
      </c>
      <c r="U80" s="302">
        <f t="shared" si="33"/>
        <v>25480.34</v>
      </c>
    </row>
    <row r="81" spans="1:21" ht="20.25" customHeight="1" x14ac:dyDescent="0.25">
      <c r="A81" s="140"/>
      <c r="B81" s="140"/>
      <c r="C81" s="208" t="s">
        <v>131</v>
      </c>
      <c r="D81" s="207">
        <f>SUM(D74:D80)</f>
        <v>800000</v>
      </c>
      <c r="E81" s="207">
        <f>SUM(E74:E80)</f>
        <v>0</v>
      </c>
      <c r="F81" s="207">
        <f>SUM(F74:F80)</f>
        <v>200000</v>
      </c>
      <c r="G81" s="206">
        <f t="shared" si="28"/>
        <v>1000000</v>
      </c>
      <c r="H81" s="206">
        <f>SUM(H74:H80)</f>
        <v>515000</v>
      </c>
      <c r="I81" s="206">
        <f>SUM(I74:I80)</f>
        <v>440000</v>
      </c>
      <c r="J81" s="237">
        <f>SUM(J74:J80)</f>
        <v>875000</v>
      </c>
      <c r="K81" s="236"/>
      <c r="L81" s="236"/>
      <c r="M81" s="204">
        <f>SUM(M74:M80)</f>
        <v>0</v>
      </c>
      <c r="N81" s="203">
        <f>SUM(N74:N80)</f>
        <v>100000</v>
      </c>
      <c r="O81" s="203">
        <f>SUM(O74:O80)</f>
        <v>138031.09</v>
      </c>
      <c r="P81" s="203">
        <f>SUM(P74:P80)</f>
        <v>161968.91000000003</v>
      </c>
      <c r="Q81" s="202">
        <f t="shared" si="32"/>
        <v>1036968.91</v>
      </c>
      <c r="R81" s="180">
        <f>SUM(R74:R80)</f>
        <v>814535.35000000009</v>
      </c>
      <c r="S81" s="178">
        <f t="shared" ref="S81:T81" si="34">SUM(S74:S80)</f>
        <v>0</v>
      </c>
      <c r="T81" s="177">
        <f t="shared" si="34"/>
        <v>161956.55000000002</v>
      </c>
      <c r="U81" s="302">
        <f>SUM(U74:U80)</f>
        <v>976491.9</v>
      </c>
    </row>
    <row r="82" spans="1:21" ht="20.25" customHeight="1" x14ac:dyDescent="0.25">
      <c r="A82" s="201"/>
      <c r="B82" s="201"/>
      <c r="C82" s="294"/>
      <c r="D82" s="292"/>
      <c r="E82" s="292"/>
      <c r="F82" s="292"/>
      <c r="G82" s="293"/>
      <c r="H82" s="235"/>
      <c r="I82" s="235"/>
    </row>
    <row r="83" spans="1:21" ht="20.25" customHeight="1" x14ac:dyDescent="0.25">
      <c r="A83" s="140"/>
      <c r="B83" s="140"/>
      <c r="C83" s="344" t="s">
        <v>153</v>
      </c>
      <c r="D83" s="344"/>
      <c r="E83" s="344"/>
      <c r="F83" s="344"/>
      <c r="G83" s="344"/>
      <c r="H83" s="344"/>
      <c r="I83" s="344"/>
      <c r="J83" s="344"/>
      <c r="K83" s="344"/>
      <c r="L83" s="344"/>
      <c r="M83" s="344"/>
      <c r="N83" s="344"/>
      <c r="O83" s="344"/>
      <c r="P83" s="344"/>
      <c r="Q83" s="344"/>
      <c r="R83" s="344"/>
      <c r="S83" s="344"/>
      <c r="T83" s="344"/>
      <c r="U83" s="344"/>
    </row>
    <row r="84" spans="1:21" ht="20.25" customHeight="1" thickBot="1" x14ac:dyDescent="0.3">
      <c r="A84" s="140"/>
      <c r="B84" s="201"/>
      <c r="C84" s="270" t="s">
        <v>152</v>
      </c>
      <c r="D84" s="269">
        <f>'[1]1) Tableau budgétaire 1'!D86</f>
        <v>0</v>
      </c>
      <c r="E84" s="269">
        <f>'[1]1) Tableau budgétaire 1'!E86</f>
        <v>0</v>
      </c>
      <c r="F84" s="269">
        <f>'[1]1) Tableau budgétaire 1'!F86</f>
        <v>0</v>
      </c>
      <c r="G84" s="138">
        <f t="shared" ref="G84:G92" si="35">SUM(D84:F84)</f>
        <v>0</v>
      </c>
      <c r="H84" s="229"/>
      <c r="I84" s="229"/>
    </row>
    <row r="85" spans="1:21" ht="20.25" customHeight="1" x14ac:dyDescent="0.25">
      <c r="A85" s="140"/>
      <c r="B85" s="140"/>
      <c r="C85" s="221" t="s">
        <v>65</v>
      </c>
      <c r="D85" s="231"/>
      <c r="E85" s="230"/>
      <c r="F85" s="230"/>
      <c r="G85" s="220">
        <f t="shared" si="35"/>
        <v>0</v>
      </c>
      <c r="H85" s="229"/>
      <c r="I85" s="229"/>
    </row>
    <row r="86" spans="1:21" ht="20.25" customHeight="1" x14ac:dyDescent="0.25">
      <c r="A86" s="140"/>
      <c r="B86" s="140"/>
      <c r="C86" s="215" t="s">
        <v>66</v>
      </c>
      <c r="D86" s="214"/>
      <c r="E86" s="218"/>
      <c r="F86" s="218"/>
      <c r="G86" s="206">
        <f t="shared" si="35"/>
        <v>0</v>
      </c>
      <c r="H86" s="229"/>
      <c r="I86" s="229"/>
    </row>
    <row r="87" spans="1:21" ht="20.25" customHeight="1" x14ac:dyDescent="0.25">
      <c r="A87" s="201"/>
      <c r="B87" s="140"/>
      <c r="C87" s="215" t="s">
        <v>67</v>
      </c>
      <c r="D87" s="214"/>
      <c r="E87" s="214"/>
      <c r="F87" s="214"/>
      <c r="G87" s="206">
        <f t="shared" si="35"/>
        <v>0</v>
      </c>
      <c r="H87" s="229"/>
      <c r="I87" s="229"/>
    </row>
    <row r="88" spans="1:21" ht="20.25" customHeight="1" x14ac:dyDescent="0.25">
      <c r="A88" s="140"/>
      <c r="B88" s="201"/>
      <c r="C88" s="217" t="s">
        <v>68</v>
      </c>
      <c r="D88" s="214"/>
      <c r="E88" s="214"/>
      <c r="F88" s="214"/>
      <c r="G88" s="206">
        <f t="shared" si="35"/>
        <v>0</v>
      </c>
      <c r="H88" s="229"/>
      <c r="I88" s="229"/>
    </row>
    <row r="89" spans="1:21" ht="20.25" customHeight="1" x14ac:dyDescent="0.25">
      <c r="A89" s="140"/>
      <c r="B89" s="201"/>
      <c r="C89" s="215" t="s">
        <v>69</v>
      </c>
      <c r="D89" s="214"/>
      <c r="E89" s="214"/>
      <c r="F89" s="214"/>
      <c r="G89" s="206">
        <f t="shared" si="35"/>
        <v>0</v>
      </c>
      <c r="H89" s="229"/>
      <c r="I89" s="229"/>
    </row>
    <row r="90" spans="1:21" ht="20.25" customHeight="1" x14ac:dyDescent="0.25">
      <c r="A90" s="140"/>
      <c r="B90" s="201"/>
      <c r="C90" s="215" t="s">
        <v>70</v>
      </c>
      <c r="D90" s="214"/>
      <c r="E90" s="214"/>
      <c r="F90" s="214"/>
      <c r="G90" s="206">
        <f t="shared" si="35"/>
        <v>0</v>
      </c>
      <c r="H90" s="229"/>
      <c r="I90" s="229"/>
    </row>
    <row r="91" spans="1:21" ht="20.25" customHeight="1" x14ac:dyDescent="0.25">
      <c r="A91" s="140"/>
      <c r="B91" s="140"/>
      <c r="C91" s="215" t="s">
        <v>71</v>
      </c>
      <c r="D91" s="214"/>
      <c r="E91" s="214"/>
      <c r="F91" s="214"/>
      <c r="G91" s="206">
        <f t="shared" si="35"/>
        <v>0</v>
      </c>
      <c r="H91" s="229"/>
      <c r="I91" s="229"/>
    </row>
    <row r="92" spans="1:21" ht="20.25" customHeight="1" x14ac:dyDescent="0.25">
      <c r="A92" s="140"/>
      <c r="B92" s="140"/>
      <c r="C92" s="208" t="s">
        <v>131</v>
      </c>
      <c r="D92" s="207">
        <f>SUM(D85:D91)</f>
        <v>0</v>
      </c>
      <c r="E92" s="207">
        <f>SUM(E85:E91)</f>
        <v>0</v>
      </c>
      <c r="F92" s="207">
        <f>SUM(F85:F91)</f>
        <v>0</v>
      </c>
      <c r="G92" s="206">
        <f t="shared" si="35"/>
        <v>0</v>
      </c>
      <c r="H92" s="229"/>
      <c r="I92" s="229"/>
    </row>
    <row r="93" spans="1:21" ht="20.25" customHeight="1" x14ac:dyDescent="0.25">
      <c r="A93" s="201"/>
      <c r="B93" s="201"/>
      <c r="C93" s="234"/>
      <c r="D93" s="233"/>
      <c r="E93" s="233"/>
      <c r="F93" s="233"/>
      <c r="G93" s="232"/>
      <c r="H93" s="229"/>
      <c r="I93" s="229"/>
    </row>
    <row r="94" spans="1:21" ht="20.25" customHeight="1" x14ac:dyDescent="0.25">
      <c r="A94" s="140"/>
      <c r="B94" s="140"/>
      <c r="C94" s="341" t="s">
        <v>151</v>
      </c>
      <c r="D94" s="342"/>
      <c r="E94" s="342"/>
      <c r="F94" s="342"/>
      <c r="G94" s="343"/>
      <c r="H94" s="228"/>
      <c r="I94" s="228"/>
    </row>
    <row r="95" spans="1:21" ht="20.25" customHeight="1" thickBot="1" x14ac:dyDescent="0.3">
      <c r="A95" s="140"/>
      <c r="B95" s="140"/>
      <c r="C95" s="227" t="s">
        <v>150</v>
      </c>
      <c r="D95" s="226">
        <f>'[1]1) Tableau budgétaire 1'!D96</f>
        <v>0</v>
      </c>
      <c r="E95" s="226">
        <f>'[1]1) Tableau budgétaire 1'!E96</f>
        <v>0</v>
      </c>
      <c r="F95" s="226">
        <f>'[1]1) Tableau budgétaire 1'!F96</f>
        <v>0</v>
      </c>
      <c r="G95" s="225">
        <f t="shared" ref="G95:G103" si="36">SUM(D95:F95)</f>
        <v>0</v>
      </c>
      <c r="H95" s="229"/>
      <c r="I95" s="229"/>
    </row>
    <row r="96" spans="1:21" ht="20.25" customHeight="1" x14ac:dyDescent="0.25">
      <c r="A96" s="140"/>
      <c r="B96" s="140"/>
      <c r="C96" s="221" t="s">
        <v>65</v>
      </c>
      <c r="D96" s="231"/>
      <c r="E96" s="230"/>
      <c r="F96" s="230"/>
      <c r="G96" s="220">
        <f t="shared" si="36"/>
        <v>0</v>
      </c>
      <c r="H96" s="229"/>
      <c r="I96" s="229"/>
    </row>
    <row r="97" spans="1:21" ht="20.25" customHeight="1" x14ac:dyDescent="0.25">
      <c r="A97" s="140"/>
      <c r="B97" s="201"/>
      <c r="C97" s="215" t="s">
        <v>66</v>
      </c>
      <c r="D97" s="214"/>
      <c r="E97" s="218"/>
      <c r="F97" s="218"/>
      <c r="G97" s="206">
        <f t="shared" si="36"/>
        <v>0</v>
      </c>
      <c r="H97" s="229"/>
      <c r="I97" s="229"/>
    </row>
    <row r="98" spans="1:21" ht="20.25" customHeight="1" x14ac:dyDescent="0.25">
      <c r="A98" s="140"/>
      <c r="B98" s="140"/>
      <c r="C98" s="215" t="s">
        <v>67</v>
      </c>
      <c r="D98" s="214"/>
      <c r="E98" s="214"/>
      <c r="F98" s="214"/>
      <c r="G98" s="206">
        <f t="shared" si="36"/>
        <v>0</v>
      </c>
      <c r="H98" s="229"/>
      <c r="I98" s="229"/>
    </row>
    <row r="99" spans="1:21" ht="20.25" customHeight="1" x14ac:dyDescent="0.25">
      <c r="A99" s="140"/>
      <c r="B99" s="140"/>
      <c r="C99" s="217" t="s">
        <v>68</v>
      </c>
      <c r="D99" s="214"/>
      <c r="E99" s="214"/>
      <c r="F99" s="214"/>
      <c r="G99" s="206">
        <f t="shared" si="36"/>
        <v>0</v>
      </c>
      <c r="H99" s="229"/>
      <c r="I99" s="229"/>
    </row>
    <row r="100" spans="1:21" ht="20.25" customHeight="1" x14ac:dyDescent="0.25">
      <c r="A100" s="140"/>
      <c r="B100" s="140"/>
      <c r="C100" s="215" t="s">
        <v>69</v>
      </c>
      <c r="D100" s="214"/>
      <c r="E100" s="214"/>
      <c r="F100" s="214"/>
      <c r="G100" s="206">
        <f t="shared" si="36"/>
        <v>0</v>
      </c>
      <c r="H100" s="229"/>
      <c r="I100" s="229"/>
    </row>
    <row r="101" spans="1:21" ht="20.25" customHeight="1" x14ac:dyDescent="0.25">
      <c r="A101" s="140"/>
      <c r="B101" s="140"/>
      <c r="C101" s="215" t="s">
        <v>70</v>
      </c>
      <c r="D101" s="214"/>
      <c r="E101" s="214"/>
      <c r="F101" s="214"/>
      <c r="G101" s="206">
        <f t="shared" si="36"/>
        <v>0</v>
      </c>
      <c r="H101" s="229"/>
      <c r="I101" s="229"/>
    </row>
    <row r="102" spans="1:21" ht="20.25" customHeight="1" x14ac:dyDescent="0.25">
      <c r="A102" s="140"/>
      <c r="B102" s="201"/>
      <c r="C102" s="215" t="s">
        <v>71</v>
      </c>
      <c r="D102" s="214"/>
      <c r="E102" s="214"/>
      <c r="F102" s="214"/>
      <c r="G102" s="206">
        <f t="shared" si="36"/>
        <v>0</v>
      </c>
      <c r="H102" s="229"/>
      <c r="I102" s="229"/>
    </row>
    <row r="103" spans="1:21" ht="20.25" customHeight="1" x14ac:dyDescent="0.25">
      <c r="A103" s="140"/>
      <c r="B103" s="140"/>
      <c r="C103" s="208" t="s">
        <v>131</v>
      </c>
      <c r="D103" s="207">
        <f>SUM(D96:D102)</f>
        <v>0</v>
      </c>
      <c r="E103" s="207">
        <f>SUM(E96:E102)</f>
        <v>0</v>
      </c>
      <c r="F103" s="207">
        <f>SUM(F96:F102)</f>
        <v>0</v>
      </c>
      <c r="G103" s="206">
        <f t="shared" si="36"/>
        <v>0</v>
      </c>
      <c r="H103" s="229"/>
      <c r="I103" s="229"/>
    </row>
    <row r="104" spans="1:21" ht="20.25" customHeight="1" x14ac:dyDescent="0.25">
      <c r="A104" s="140"/>
      <c r="B104" s="140"/>
      <c r="C104" s="140"/>
      <c r="D104" s="140"/>
      <c r="E104" s="140"/>
      <c r="F104" s="140"/>
      <c r="G104" s="140"/>
      <c r="H104" s="140"/>
      <c r="I104" s="140"/>
    </row>
    <row r="105" spans="1:21" ht="20.25" customHeight="1" x14ac:dyDescent="0.25">
      <c r="A105" s="140"/>
      <c r="B105" s="344" t="s">
        <v>149</v>
      </c>
      <c r="C105" s="344"/>
      <c r="D105" s="344"/>
      <c r="E105" s="344"/>
      <c r="F105" s="344"/>
      <c r="G105" s="344"/>
      <c r="H105" s="344"/>
      <c r="I105" s="344"/>
      <c r="J105" s="344"/>
      <c r="K105" s="344"/>
      <c r="L105" s="344"/>
      <c r="M105" s="344"/>
      <c r="N105" s="344"/>
      <c r="O105" s="344"/>
      <c r="P105" s="344"/>
      <c r="Q105" s="344"/>
      <c r="R105" s="344"/>
      <c r="S105" s="344"/>
      <c r="T105" s="344"/>
      <c r="U105" s="344"/>
    </row>
    <row r="106" spans="1:21" ht="20.25" customHeight="1" x14ac:dyDescent="0.25">
      <c r="A106" s="140"/>
      <c r="B106" s="271"/>
      <c r="C106" s="344" t="s">
        <v>39</v>
      </c>
      <c r="D106" s="344"/>
      <c r="E106" s="344"/>
      <c r="F106" s="344"/>
      <c r="G106" s="344"/>
      <c r="H106" s="344"/>
      <c r="I106" s="344"/>
      <c r="J106" s="344"/>
      <c r="K106" s="344"/>
      <c r="L106" s="344"/>
      <c r="M106" s="344"/>
      <c r="N106" s="344"/>
      <c r="O106" s="344"/>
      <c r="P106" s="344"/>
      <c r="Q106" s="344"/>
      <c r="R106" s="344"/>
      <c r="S106" s="344"/>
      <c r="T106" s="344"/>
      <c r="U106" s="344"/>
    </row>
    <row r="107" spans="1:21" ht="20.25" customHeight="1" thickBot="1" x14ac:dyDescent="0.3">
      <c r="A107" s="140"/>
      <c r="B107" s="140"/>
      <c r="C107" s="270" t="s">
        <v>148</v>
      </c>
      <c r="D107" s="269">
        <f>'[1]1) Tableau budgétaire 1'!D108</f>
        <v>170000</v>
      </c>
      <c r="E107" s="269">
        <f>'[1]1) Tableau budgétaire 1'!E108</f>
        <v>0</v>
      </c>
      <c r="F107" s="269">
        <f>'[1]1) Tableau budgétaire 1'!F108</f>
        <v>0</v>
      </c>
      <c r="G107" s="138">
        <f t="shared" ref="G107:G115" si="37">SUM(D107:F107)</f>
        <v>170000</v>
      </c>
      <c r="H107" s="138">
        <f>+H115</f>
        <v>35000</v>
      </c>
      <c r="I107" s="138">
        <f>+I115</f>
        <v>10000</v>
      </c>
      <c r="J107" s="268">
        <f>J115</f>
        <v>170000</v>
      </c>
      <c r="K107" s="267"/>
      <c r="L107" s="267"/>
      <c r="M107" s="267">
        <f>'[1]1) Tableau budgétaire 1'!I108</f>
        <v>0</v>
      </c>
      <c r="N107" s="266"/>
      <c r="O107" s="266"/>
      <c r="P107" s="266">
        <f>'[1]1) Tableau budgétaire 1'!J108</f>
        <v>0</v>
      </c>
      <c r="Q107" s="265">
        <f>SUM(J107:P107)</f>
        <v>170000</v>
      </c>
      <c r="R107" s="180">
        <f>+R115</f>
        <v>124375.45999999999</v>
      </c>
      <c r="S107" s="178">
        <f t="shared" ref="S107:T107" si="38">+S115</f>
        <v>0</v>
      </c>
      <c r="T107" s="177">
        <f t="shared" si="38"/>
        <v>0</v>
      </c>
      <c r="U107" s="302">
        <f>+U115</f>
        <v>124375.45999999999</v>
      </c>
    </row>
    <row r="108" spans="1:21" ht="20.25" customHeight="1" x14ac:dyDescent="0.25">
      <c r="A108" s="140"/>
      <c r="B108" s="140"/>
      <c r="C108" s="221" t="s">
        <v>65</v>
      </c>
      <c r="D108" s="231"/>
      <c r="E108" s="230"/>
      <c r="F108" s="230"/>
      <c r="G108" s="220">
        <f t="shared" si="37"/>
        <v>0</v>
      </c>
      <c r="H108" s="219"/>
      <c r="I108" s="219"/>
      <c r="J108" s="247">
        <f>+D108+H108-I108</f>
        <v>0</v>
      </c>
      <c r="K108" s="216"/>
      <c r="L108" s="216"/>
      <c r="M108" s="245"/>
      <c r="N108" s="244"/>
      <c r="O108" s="244"/>
      <c r="P108" s="244"/>
      <c r="Q108" s="202">
        <f>+D108+N108-O108</f>
        <v>0</v>
      </c>
      <c r="R108" s="180"/>
      <c r="S108" s="178"/>
      <c r="T108" s="177"/>
      <c r="U108" s="302">
        <f>+R108+S108+T108</f>
        <v>0</v>
      </c>
    </row>
    <row r="109" spans="1:21" ht="20.25" customHeight="1" x14ac:dyDescent="0.25">
      <c r="A109" s="140"/>
      <c r="B109" s="140"/>
      <c r="C109" s="215" t="s">
        <v>66</v>
      </c>
      <c r="D109" s="214">
        <v>25000</v>
      </c>
      <c r="E109" s="218"/>
      <c r="F109" s="218"/>
      <c r="G109" s="206">
        <f t="shared" si="37"/>
        <v>25000</v>
      </c>
      <c r="H109" s="241"/>
      <c r="I109" s="241"/>
      <c r="J109" s="247"/>
      <c r="K109" s="211"/>
      <c r="L109" s="211"/>
      <c r="M109" s="243"/>
      <c r="N109" s="242"/>
      <c r="O109" s="242"/>
      <c r="P109" s="242"/>
      <c r="Q109" s="202">
        <f t="shared" ref="Q109:Q114" si="39">J109+M109+P109</f>
        <v>0</v>
      </c>
      <c r="R109" s="180"/>
      <c r="S109" s="178"/>
      <c r="T109" s="177"/>
      <c r="U109" s="302">
        <f t="shared" ref="U109:U114" si="40">+R109+S109+T109</f>
        <v>0</v>
      </c>
    </row>
    <row r="110" spans="1:21" ht="27.75" customHeight="1" x14ac:dyDescent="0.25">
      <c r="A110" s="140"/>
      <c r="B110" s="140"/>
      <c r="C110" s="215" t="s">
        <v>67</v>
      </c>
      <c r="D110" s="214">
        <v>75000</v>
      </c>
      <c r="E110" s="214"/>
      <c r="F110" s="214"/>
      <c r="G110" s="206">
        <f t="shared" si="37"/>
        <v>75000</v>
      </c>
      <c r="H110" s="241">
        <v>9200</v>
      </c>
      <c r="I110" s="241"/>
      <c r="J110" s="247">
        <f>+D110+H110-I110</f>
        <v>84200</v>
      </c>
      <c r="K110" s="211"/>
      <c r="L110" s="211"/>
      <c r="M110" s="211"/>
      <c r="N110" s="238"/>
      <c r="O110" s="238"/>
      <c r="P110" s="238"/>
      <c r="Q110" s="202">
        <f t="shared" si="39"/>
        <v>84200</v>
      </c>
      <c r="R110" s="180">
        <v>47874</v>
      </c>
      <c r="S110" s="178"/>
      <c r="T110" s="177"/>
      <c r="U110" s="302">
        <f t="shared" si="40"/>
        <v>47874</v>
      </c>
    </row>
    <row r="111" spans="1:21" ht="20.25" customHeight="1" x14ac:dyDescent="0.25">
      <c r="A111" s="140"/>
      <c r="B111" s="140"/>
      <c r="C111" s="217" t="s">
        <v>68</v>
      </c>
      <c r="D111" s="214">
        <v>25000</v>
      </c>
      <c r="E111" s="214"/>
      <c r="F111" s="214"/>
      <c r="G111" s="206">
        <f t="shared" si="37"/>
        <v>25000</v>
      </c>
      <c r="H111" s="241"/>
      <c r="I111" s="241">
        <v>10000</v>
      </c>
      <c r="J111" s="247">
        <f>+D111+H111-I111</f>
        <v>15000</v>
      </c>
      <c r="K111" s="211"/>
      <c r="L111" s="211"/>
      <c r="M111" s="211"/>
      <c r="N111" s="238"/>
      <c r="O111" s="238"/>
      <c r="P111" s="238"/>
      <c r="Q111" s="202">
        <f t="shared" si="39"/>
        <v>15000</v>
      </c>
      <c r="R111" s="180">
        <v>15000</v>
      </c>
      <c r="S111" s="178"/>
      <c r="T111" s="177"/>
      <c r="U111" s="302">
        <f t="shared" si="40"/>
        <v>15000</v>
      </c>
    </row>
    <row r="112" spans="1:21" ht="20.25" customHeight="1" x14ac:dyDescent="0.25">
      <c r="A112" s="140"/>
      <c r="B112" s="140"/>
      <c r="C112" s="215" t="s">
        <v>69</v>
      </c>
      <c r="D112" s="214">
        <v>25000</v>
      </c>
      <c r="E112" s="214"/>
      <c r="F112" s="214"/>
      <c r="G112" s="206">
        <f t="shared" si="37"/>
        <v>25000</v>
      </c>
      <c r="H112" s="241">
        <v>5650</v>
      </c>
      <c r="I112" s="241"/>
      <c r="J112" s="247">
        <f>+D112+H112-I112</f>
        <v>30650</v>
      </c>
      <c r="K112" s="211"/>
      <c r="L112" s="211"/>
      <c r="M112" s="211"/>
      <c r="N112" s="238"/>
      <c r="O112" s="238"/>
      <c r="P112" s="238"/>
      <c r="Q112" s="202">
        <f t="shared" si="39"/>
        <v>30650</v>
      </c>
      <c r="R112" s="180">
        <v>24453.46</v>
      </c>
      <c r="S112" s="178"/>
      <c r="T112" s="177"/>
      <c r="U112" s="302">
        <f t="shared" si="40"/>
        <v>24453.46</v>
      </c>
    </row>
    <row r="113" spans="1:23" ht="20.25" customHeight="1" x14ac:dyDescent="0.25">
      <c r="A113" s="140"/>
      <c r="B113" s="140"/>
      <c r="C113" s="215" t="s">
        <v>70</v>
      </c>
      <c r="D113" s="214"/>
      <c r="E113" s="214"/>
      <c r="F113" s="214"/>
      <c r="G113" s="206">
        <f t="shared" si="37"/>
        <v>0</v>
      </c>
      <c r="H113" s="213">
        <v>0</v>
      </c>
      <c r="I113" s="213">
        <v>0</v>
      </c>
      <c r="J113" s="247">
        <f>+D113+H113-I113</f>
        <v>0</v>
      </c>
      <c r="K113" s="211"/>
      <c r="L113" s="211"/>
      <c r="M113" s="211"/>
      <c r="N113" s="238"/>
      <c r="O113" s="238"/>
      <c r="P113" s="238"/>
      <c r="Q113" s="202">
        <f t="shared" si="39"/>
        <v>0</v>
      </c>
      <c r="R113" s="180"/>
      <c r="S113" s="178"/>
      <c r="T113" s="177"/>
      <c r="U113" s="302">
        <f t="shared" si="40"/>
        <v>0</v>
      </c>
    </row>
    <row r="114" spans="1:23" ht="20.25" customHeight="1" x14ac:dyDescent="0.25">
      <c r="A114" s="140"/>
      <c r="B114" s="140"/>
      <c r="C114" s="215" t="s">
        <v>71</v>
      </c>
      <c r="D114" s="214">
        <v>20000</v>
      </c>
      <c r="E114" s="214"/>
      <c r="F114" s="214"/>
      <c r="G114" s="206">
        <f t="shared" si="37"/>
        <v>20000</v>
      </c>
      <c r="H114" s="213">
        <v>20150</v>
      </c>
      <c r="I114" s="213"/>
      <c r="J114" s="247">
        <f>+D114+H114-I114</f>
        <v>40150</v>
      </c>
      <c r="K114" s="211"/>
      <c r="L114" s="211"/>
      <c r="M114" s="211"/>
      <c r="N114" s="238"/>
      <c r="O114" s="238"/>
      <c r="P114" s="238"/>
      <c r="Q114" s="202">
        <f t="shared" si="39"/>
        <v>40150</v>
      </c>
      <c r="R114" s="180">
        <v>37048</v>
      </c>
      <c r="S114" s="178"/>
      <c r="T114" s="177"/>
      <c r="U114" s="302">
        <f t="shared" si="40"/>
        <v>37048</v>
      </c>
    </row>
    <row r="115" spans="1:23" ht="20.25" customHeight="1" x14ac:dyDescent="0.25">
      <c r="A115" s="140"/>
      <c r="B115" s="140"/>
      <c r="C115" s="208" t="s">
        <v>131</v>
      </c>
      <c r="D115" s="207">
        <f>SUM(D108:D114)</f>
        <v>170000</v>
      </c>
      <c r="E115" s="207">
        <f>SUM(E108:E114)</f>
        <v>0</v>
      </c>
      <c r="F115" s="207">
        <f>SUM(F108:F114)</f>
        <v>0</v>
      </c>
      <c r="G115" s="206">
        <f t="shared" si="37"/>
        <v>170000</v>
      </c>
      <c r="H115" s="206">
        <f>SUM(H108:H114)</f>
        <v>35000</v>
      </c>
      <c r="I115" s="206">
        <f>SUM(I108:I114)</f>
        <v>10000</v>
      </c>
      <c r="J115" s="205">
        <f>SUM(J108:J114)</f>
        <v>170000</v>
      </c>
      <c r="K115" s="204"/>
      <c r="L115" s="204"/>
      <c r="M115" s="204">
        <f>SUM(M108:M114)</f>
        <v>0</v>
      </c>
      <c r="N115" s="203"/>
      <c r="O115" s="203"/>
      <c r="P115" s="203">
        <f>SUM(P108:P114)</f>
        <v>0</v>
      </c>
      <c r="Q115" s="248">
        <f>SUM(Q108:Q114)</f>
        <v>170000</v>
      </c>
      <c r="R115" s="180">
        <f>SUM(R108:R114)</f>
        <v>124375.45999999999</v>
      </c>
      <c r="S115" s="178">
        <f t="shared" ref="S115" si="41">SUM(S108:S114)</f>
        <v>0</v>
      </c>
      <c r="T115" s="177">
        <f t="shared" ref="T115" si="42">SUM(T108:T114)</f>
        <v>0</v>
      </c>
      <c r="U115" s="302">
        <f>SUM(U108:U114)</f>
        <v>124375.45999999999</v>
      </c>
    </row>
    <row r="116" spans="1:23" ht="20.25" customHeight="1" x14ac:dyDescent="0.25">
      <c r="A116" s="201"/>
      <c r="B116" s="201"/>
      <c r="C116" s="294"/>
      <c r="D116" s="292"/>
      <c r="E116" s="292"/>
      <c r="F116" s="292"/>
      <c r="G116" s="293"/>
      <c r="H116" s="235"/>
      <c r="I116" s="235"/>
    </row>
    <row r="117" spans="1:23" ht="20.25" customHeight="1" x14ac:dyDescent="0.25">
      <c r="A117" s="140"/>
      <c r="B117" s="140"/>
      <c r="C117" s="344" t="s">
        <v>147</v>
      </c>
      <c r="D117" s="344"/>
      <c r="E117" s="344"/>
      <c r="F117" s="344"/>
      <c r="G117" s="344"/>
      <c r="H117" s="344"/>
      <c r="I117" s="344"/>
      <c r="J117" s="344"/>
      <c r="K117" s="344"/>
      <c r="L117" s="344"/>
      <c r="M117" s="344"/>
      <c r="N117" s="344"/>
      <c r="O117" s="344"/>
      <c r="P117" s="344"/>
      <c r="Q117" s="344"/>
      <c r="R117" s="344"/>
      <c r="S117" s="344"/>
      <c r="T117" s="344"/>
      <c r="U117" s="344"/>
    </row>
    <row r="118" spans="1:23" ht="20.25" customHeight="1" thickBot="1" x14ac:dyDescent="0.3">
      <c r="A118" s="140"/>
      <c r="B118" s="140"/>
      <c r="C118" s="270" t="s">
        <v>146</v>
      </c>
      <c r="D118" s="269">
        <f>+D126</f>
        <v>200000</v>
      </c>
      <c r="E118" s="269">
        <f>'[1]1) Tableau budgétaire 1'!E118</f>
        <v>0</v>
      </c>
      <c r="F118" s="269">
        <f>'[1]1) Tableau budgétaire 1'!F118</f>
        <v>0</v>
      </c>
      <c r="G118" s="138">
        <f t="shared" ref="G118:G126" si="43">SUM(D118:F118)</f>
        <v>200000</v>
      </c>
      <c r="H118" s="138">
        <f>H126</f>
        <v>69000</v>
      </c>
      <c r="I118" s="138">
        <f>I126</f>
        <v>94000</v>
      </c>
      <c r="J118" s="268">
        <f>+J126</f>
        <v>125000</v>
      </c>
      <c r="K118" s="267"/>
      <c r="L118" s="267"/>
      <c r="M118" s="267">
        <f>'[1]1) Tableau budgétaire 1'!I118</f>
        <v>0</v>
      </c>
      <c r="N118" s="266"/>
      <c r="O118" s="266"/>
      <c r="P118" s="266">
        <f>'[1]1) Tableau budgétaire 1'!J118</f>
        <v>0</v>
      </c>
      <c r="Q118" s="265">
        <f>SUM(J118:P118)</f>
        <v>125000</v>
      </c>
      <c r="R118" s="180">
        <f>+R126</f>
        <v>100498.05</v>
      </c>
      <c r="S118" s="178">
        <f t="shared" ref="S118:T118" si="44">+S126</f>
        <v>0</v>
      </c>
      <c r="T118" s="177">
        <f t="shared" si="44"/>
        <v>0</v>
      </c>
      <c r="U118" s="302">
        <f>+U126</f>
        <v>100498.05</v>
      </c>
    </row>
    <row r="119" spans="1:23" ht="20.25" customHeight="1" x14ac:dyDescent="0.25">
      <c r="A119" s="140"/>
      <c r="B119" s="140"/>
      <c r="C119" s="221" t="s">
        <v>65</v>
      </c>
      <c r="D119" s="231"/>
      <c r="E119" s="230"/>
      <c r="F119" s="230"/>
      <c r="G119" s="220">
        <f t="shared" si="43"/>
        <v>0</v>
      </c>
      <c r="H119" s="219"/>
      <c r="I119" s="219"/>
      <c r="J119" s="247">
        <f>+D119+H119-I119</f>
        <v>0</v>
      </c>
      <c r="K119" s="216"/>
      <c r="L119" s="216"/>
      <c r="M119" s="245"/>
      <c r="N119" s="244"/>
      <c r="O119" s="244"/>
      <c r="P119" s="244">
        <f>+D119+N119-O119</f>
        <v>0</v>
      </c>
      <c r="Q119" s="202">
        <f t="shared" ref="Q119:Q125" si="45">J119+M119+P119</f>
        <v>0</v>
      </c>
      <c r="R119" s="180"/>
      <c r="S119" s="178"/>
      <c r="T119" s="177"/>
      <c r="U119" s="302">
        <f>+R119+S119+T119</f>
        <v>0</v>
      </c>
    </row>
    <row r="120" spans="1:23" ht="20.25" customHeight="1" x14ac:dyDescent="0.25">
      <c r="A120" s="140"/>
      <c r="B120" s="140"/>
      <c r="C120" s="215" t="s">
        <v>66</v>
      </c>
      <c r="D120" s="214">
        <v>50000</v>
      </c>
      <c r="E120" s="218"/>
      <c r="F120" s="218"/>
      <c r="G120" s="206">
        <f t="shared" si="43"/>
        <v>50000</v>
      </c>
      <c r="H120" s="213"/>
      <c r="I120" s="241"/>
      <c r="J120" s="247"/>
      <c r="K120" s="239"/>
      <c r="L120" s="239"/>
      <c r="M120" s="243"/>
      <c r="N120" s="242"/>
      <c r="O120" s="242"/>
      <c r="P120" s="244">
        <v>0</v>
      </c>
      <c r="Q120" s="202">
        <f t="shared" si="45"/>
        <v>0</v>
      </c>
      <c r="R120" s="180"/>
      <c r="S120" s="178"/>
      <c r="T120" s="177"/>
      <c r="U120" s="302">
        <f t="shared" ref="U120:U125" si="46">+R120+S120+T120</f>
        <v>0</v>
      </c>
    </row>
    <row r="121" spans="1:23" ht="20.25" customHeight="1" x14ac:dyDescent="0.25">
      <c r="A121" s="140"/>
      <c r="B121" s="140"/>
      <c r="C121" s="215" t="s">
        <v>67</v>
      </c>
      <c r="D121" s="214">
        <v>100000</v>
      </c>
      <c r="E121" s="214"/>
      <c r="F121" s="214"/>
      <c r="G121" s="206">
        <f t="shared" si="43"/>
        <v>100000</v>
      </c>
      <c r="H121" s="213">
        <v>0</v>
      </c>
      <c r="I121" s="241">
        <v>70000</v>
      </c>
      <c r="J121" s="247">
        <f>+D121+H121-I121</f>
        <v>30000</v>
      </c>
      <c r="K121" s="239"/>
      <c r="L121" s="239"/>
      <c r="M121" s="211"/>
      <c r="N121" s="238"/>
      <c r="O121" s="238"/>
      <c r="P121" s="244">
        <v>0</v>
      </c>
      <c r="Q121" s="202">
        <f t="shared" si="45"/>
        <v>30000</v>
      </c>
      <c r="R121" s="180">
        <v>23200.050000000007</v>
      </c>
      <c r="S121" s="178"/>
      <c r="T121" s="177"/>
      <c r="U121" s="302">
        <f t="shared" si="46"/>
        <v>23200.050000000007</v>
      </c>
      <c r="W121" s="313">
        <v>23200.050000000007</v>
      </c>
    </row>
    <row r="122" spans="1:23" ht="20.25" customHeight="1" x14ac:dyDescent="0.25">
      <c r="A122" s="140"/>
      <c r="B122" s="140"/>
      <c r="C122" s="217" t="s">
        <v>68</v>
      </c>
      <c r="D122" s="214">
        <v>25000</v>
      </c>
      <c r="E122" s="214"/>
      <c r="F122" s="214"/>
      <c r="G122" s="206">
        <f t="shared" si="43"/>
        <v>25000</v>
      </c>
      <c r="H122" s="213"/>
      <c r="I122" s="241">
        <v>14000</v>
      </c>
      <c r="J122" s="247">
        <f>+D122+H122-I122</f>
        <v>11000</v>
      </c>
      <c r="K122" s="239"/>
      <c r="L122" s="239"/>
      <c r="M122" s="211"/>
      <c r="N122" s="238"/>
      <c r="O122" s="238"/>
      <c r="P122" s="244">
        <v>0</v>
      </c>
      <c r="Q122" s="202">
        <f t="shared" si="45"/>
        <v>11000</v>
      </c>
      <c r="R122" s="180"/>
      <c r="S122" s="178"/>
      <c r="T122" s="177"/>
      <c r="U122" s="302">
        <f t="shared" si="46"/>
        <v>0</v>
      </c>
    </row>
    <row r="123" spans="1:23" ht="20.25" customHeight="1" x14ac:dyDescent="0.25">
      <c r="A123" s="140"/>
      <c r="B123" s="140"/>
      <c r="C123" s="215" t="s">
        <v>69</v>
      </c>
      <c r="D123" s="214">
        <v>25000</v>
      </c>
      <c r="E123" s="214"/>
      <c r="F123" s="214"/>
      <c r="G123" s="206">
        <f t="shared" si="43"/>
        <v>25000</v>
      </c>
      <c r="H123" s="213"/>
      <c r="I123" s="241">
        <v>10000</v>
      </c>
      <c r="J123" s="247">
        <f>+D123+H123-I123</f>
        <v>15000</v>
      </c>
      <c r="K123" s="239"/>
      <c r="L123" s="239"/>
      <c r="M123" s="211"/>
      <c r="N123" s="238"/>
      <c r="O123" s="238"/>
      <c r="P123" s="244">
        <v>0</v>
      </c>
      <c r="Q123" s="202">
        <f t="shared" si="45"/>
        <v>15000</v>
      </c>
      <c r="R123" s="180">
        <v>14141</v>
      </c>
      <c r="S123" s="178"/>
      <c r="T123" s="177"/>
      <c r="U123" s="302">
        <f t="shared" si="46"/>
        <v>14141</v>
      </c>
    </row>
    <row r="124" spans="1:23" ht="20.25" customHeight="1" x14ac:dyDescent="0.25">
      <c r="A124" s="140"/>
      <c r="B124" s="140"/>
      <c r="C124" s="215" t="s">
        <v>70</v>
      </c>
      <c r="D124" s="214"/>
      <c r="E124" s="214"/>
      <c r="F124" s="214"/>
      <c r="G124" s="206">
        <f t="shared" si="43"/>
        <v>0</v>
      </c>
      <c r="H124" s="213"/>
      <c r="I124" s="213"/>
      <c r="J124" s="247">
        <f>+D124+H124-I124</f>
        <v>0</v>
      </c>
      <c r="K124" s="239"/>
      <c r="L124" s="239"/>
      <c r="M124" s="211"/>
      <c r="N124" s="238"/>
      <c r="O124" s="238"/>
      <c r="P124" s="244">
        <f>+D124+N124-O124</f>
        <v>0</v>
      </c>
      <c r="Q124" s="202">
        <f t="shared" si="45"/>
        <v>0</v>
      </c>
      <c r="R124" s="180"/>
      <c r="S124" s="178"/>
      <c r="T124" s="177"/>
      <c r="U124" s="302">
        <f t="shared" si="46"/>
        <v>0</v>
      </c>
    </row>
    <row r="125" spans="1:23" ht="20.25" customHeight="1" x14ac:dyDescent="0.25">
      <c r="A125" s="140"/>
      <c r="B125" s="140"/>
      <c r="C125" s="215" t="s">
        <v>71</v>
      </c>
      <c r="D125" s="214"/>
      <c r="E125" s="214"/>
      <c r="F125" s="214"/>
      <c r="G125" s="206">
        <f t="shared" si="43"/>
        <v>0</v>
      </c>
      <c r="H125" s="213">
        <v>69000</v>
      </c>
      <c r="I125" s="213"/>
      <c r="J125" s="247">
        <f>+D125+H125-I125</f>
        <v>69000</v>
      </c>
      <c r="K125" s="239"/>
      <c r="L125" s="239"/>
      <c r="M125" s="211"/>
      <c r="N125" s="238"/>
      <c r="O125" s="238"/>
      <c r="P125" s="244">
        <f>+D125+N125-O125</f>
        <v>0</v>
      </c>
      <c r="Q125" s="202">
        <f t="shared" si="45"/>
        <v>69000</v>
      </c>
      <c r="R125" s="180">
        <v>63157</v>
      </c>
      <c r="S125" s="178"/>
      <c r="T125" s="177"/>
      <c r="U125" s="302">
        <f t="shared" si="46"/>
        <v>63157</v>
      </c>
    </row>
    <row r="126" spans="1:23" ht="20.25" customHeight="1" x14ac:dyDescent="0.25">
      <c r="A126" s="140"/>
      <c r="B126" s="140"/>
      <c r="C126" s="208" t="s">
        <v>131</v>
      </c>
      <c r="D126" s="207">
        <f>SUM(D119:D125)</f>
        <v>200000</v>
      </c>
      <c r="E126" s="207">
        <f>SUM(E119:E125)</f>
        <v>0</v>
      </c>
      <c r="F126" s="207">
        <f>SUM(F119:F125)</f>
        <v>0</v>
      </c>
      <c r="G126" s="206">
        <f t="shared" si="43"/>
        <v>200000</v>
      </c>
      <c r="H126" s="206">
        <f>SUM(H119:H125)</f>
        <v>69000</v>
      </c>
      <c r="I126" s="206">
        <f>SUM(I119:I125)</f>
        <v>94000</v>
      </c>
      <c r="J126" s="237">
        <f>SUM(J119:J125)</f>
        <v>125000</v>
      </c>
      <c r="K126" s="236"/>
      <c r="L126" s="236"/>
      <c r="M126" s="204">
        <f>SUM(M119:M125)</f>
        <v>0</v>
      </c>
      <c r="N126" s="203"/>
      <c r="O126" s="203"/>
      <c r="P126" s="203">
        <f>SUM(P119:P125)</f>
        <v>0</v>
      </c>
      <c r="Q126" s="202">
        <f>SUM(Q119:Q125)</f>
        <v>125000</v>
      </c>
      <c r="R126" s="180">
        <f>SUM(R119:R125)</f>
        <v>100498.05</v>
      </c>
      <c r="S126" s="178">
        <f t="shared" ref="S126" si="47">SUM(S119:S125)</f>
        <v>0</v>
      </c>
      <c r="T126" s="177">
        <f t="shared" ref="T126" si="48">SUM(T119:T125)</f>
        <v>0</v>
      </c>
      <c r="U126" s="302">
        <f>SUM(U119:U125)</f>
        <v>100498.05</v>
      </c>
    </row>
    <row r="127" spans="1:23" ht="20.25" customHeight="1" x14ac:dyDescent="0.25">
      <c r="A127" s="201"/>
      <c r="B127" s="201"/>
      <c r="C127" s="294"/>
      <c r="D127" s="292"/>
      <c r="E127" s="292"/>
      <c r="F127" s="292"/>
      <c r="G127" s="293"/>
      <c r="H127" s="235"/>
      <c r="I127" s="235"/>
    </row>
    <row r="128" spans="1:23" ht="20.25" customHeight="1" x14ac:dyDescent="0.25">
      <c r="A128" s="140"/>
      <c r="B128" s="140"/>
      <c r="C128" s="344" t="s">
        <v>45</v>
      </c>
      <c r="D128" s="344"/>
      <c r="E128" s="344"/>
      <c r="F128" s="344"/>
      <c r="G128" s="344"/>
      <c r="H128" s="344"/>
      <c r="I128" s="344"/>
      <c r="J128" s="344"/>
      <c r="K128" s="344"/>
      <c r="L128" s="344"/>
      <c r="M128" s="344"/>
      <c r="N128" s="344"/>
      <c r="O128" s="344"/>
      <c r="P128" s="344"/>
      <c r="Q128" s="344"/>
      <c r="R128" s="344"/>
      <c r="S128" s="344"/>
      <c r="T128" s="344"/>
      <c r="U128" s="344"/>
    </row>
    <row r="129" spans="1:21" ht="20.25" customHeight="1" thickBot="1" x14ac:dyDescent="0.3">
      <c r="A129" s="140"/>
      <c r="B129" s="140"/>
      <c r="C129" s="270" t="s">
        <v>145</v>
      </c>
      <c r="D129" s="269">
        <f>+D137</f>
        <v>135000</v>
      </c>
      <c r="E129" s="269">
        <f>'[1]1) Tableau budgétaire 1'!E128</f>
        <v>0</v>
      </c>
      <c r="F129" s="269">
        <f>'[1]1) Tableau budgétaire 1'!F128</f>
        <v>0</v>
      </c>
      <c r="G129" s="138">
        <f t="shared" ref="G129:G137" si="49">SUM(D129:F129)</f>
        <v>135000</v>
      </c>
      <c r="H129" s="138">
        <f>+H137</f>
        <v>15000</v>
      </c>
      <c r="I129" s="138">
        <f>+I137</f>
        <v>15000</v>
      </c>
      <c r="J129" s="268">
        <f>+J137</f>
        <v>135000</v>
      </c>
      <c r="K129" s="267"/>
      <c r="L129" s="267"/>
      <c r="M129" s="267">
        <f>'[1]1) Tableau budgétaire 1'!I128</f>
        <v>0</v>
      </c>
      <c r="N129" s="266"/>
      <c r="O129" s="266"/>
      <c r="P129" s="266">
        <f>'[1]1) Tableau budgétaire 1'!J128</f>
        <v>0</v>
      </c>
      <c r="Q129" s="265">
        <f>SUM(J129:P129)</f>
        <v>135000</v>
      </c>
      <c r="R129" s="180">
        <f>+R137</f>
        <v>122854.94</v>
      </c>
      <c r="S129" s="178">
        <f t="shared" ref="S129:T129" si="50">+S137</f>
        <v>0</v>
      </c>
      <c r="T129" s="177">
        <f t="shared" si="50"/>
        <v>0</v>
      </c>
      <c r="U129" s="302">
        <f>+U137</f>
        <v>122854.94</v>
      </c>
    </row>
    <row r="130" spans="1:21" ht="20.25" customHeight="1" x14ac:dyDescent="0.25">
      <c r="A130" s="140"/>
      <c r="B130" s="140"/>
      <c r="C130" s="221" t="s">
        <v>65</v>
      </c>
      <c r="D130" s="231"/>
      <c r="E130" s="230"/>
      <c r="F130" s="230"/>
      <c r="G130" s="220">
        <f t="shared" si="49"/>
        <v>0</v>
      </c>
      <c r="H130" s="219"/>
      <c r="I130" s="219"/>
      <c r="J130" s="240">
        <f t="shared" ref="J130:J136" si="51">+D130+H130-I130</f>
        <v>0</v>
      </c>
      <c r="K130" s="246"/>
      <c r="L130" s="246"/>
      <c r="M130" s="245"/>
      <c r="N130" s="244"/>
      <c r="O130" s="244"/>
      <c r="P130" s="244"/>
      <c r="Q130" s="202">
        <f t="shared" ref="Q130:Q136" si="52">+J130+M130+P130</f>
        <v>0</v>
      </c>
      <c r="R130" s="180"/>
      <c r="S130" s="178"/>
      <c r="T130" s="177"/>
      <c r="U130" s="302">
        <f>+R130+S130+T130</f>
        <v>0</v>
      </c>
    </row>
    <row r="131" spans="1:21" ht="20.25" customHeight="1" x14ac:dyDescent="0.25">
      <c r="A131" s="140"/>
      <c r="B131" s="140"/>
      <c r="C131" s="215" t="s">
        <v>66</v>
      </c>
      <c r="D131" s="214"/>
      <c r="E131" s="218"/>
      <c r="F131" s="218"/>
      <c r="G131" s="206">
        <f t="shared" si="49"/>
        <v>0</v>
      </c>
      <c r="H131" s="213"/>
      <c r="I131" s="213"/>
      <c r="J131" s="240">
        <f t="shared" si="51"/>
        <v>0</v>
      </c>
      <c r="K131" s="239"/>
      <c r="L131" s="239"/>
      <c r="M131" s="243"/>
      <c r="N131" s="242"/>
      <c r="O131" s="242"/>
      <c r="P131" s="242"/>
      <c r="Q131" s="202">
        <f t="shared" si="52"/>
        <v>0</v>
      </c>
      <c r="R131" s="180"/>
      <c r="S131" s="178"/>
      <c r="T131" s="177"/>
      <c r="U131" s="302">
        <f t="shared" ref="U131:U136" si="53">+R131+S131+T131</f>
        <v>0</v>
      </c>
    </row>
    <row r="132" spans="1:21" ht="20.25" customHeight="1" x14ac:dyDescent="0.25">
      <c r="A132" s="140"/>
      <c r="B132" s="140"/>
      <c r="C132" s="215" t="s">
        <v>67</v>
      </c>
      <c r="D132" s="214">
        <v>15000</v>
      </c>
      <c r="E132" s="214"/>
      <c r="F132" s="214"/>
      <c r="G132" s="206">
        <f t="shared" si="49"/>
        <v>15000</v>
      </c>
      <c r="H132" s="241"/>
      <c r="I132" s="241">
        <f>G132</f>
        <v>15000</v>
      </c>
      <c r="J132" s="240">
        <f t="shared" si="51"/>
        <v>0</v>
      </c>
      <c r="K132" s="239"/>
      <c r="L132" s="239"/>
      <c r="M132" s="211"/>
      <c r="N132" s="238"/>
      <c r="O132" s="238"/>
      <c r="P132" s="238"/>
      <c r="Q132" s="202">
        <f t="shared" si="52"/>
        <v>0</v>
      </c>
      <c r="R132" s="180"/>
      <c r="S132" s="178"/>
      <c r="T132" s="177"/>
      <c r="U132" s="302">
        <f t="shared" si="53"/>
        <v>0</v>
      </c>
    </row>
    <row r="133" spans="1:21" ht="20.25" customHeight="1" x14ac:dyDescent="0.25">
      <c r="A133" s="140"/>
      <c r="B133" s="140"/>
      <c r="C133" s="217" t="s">
        <v>68</v>
      </c>
      <c r="D133" s="214">
        <v>50000</v>
      </c>
      <c r="E133" s="214"/>
      <c r="F133" s="214"/>
      <c r="G133" s="206">
        <f t="shared" si="49"/>
        <v>50000</v>
      </c>
      <c r="H133" s="241"/>
      <c r="I133" s="241"/>
      <c r="J133" s="240">
        <f t="shared" si="51"/>
        <v>50000</v>
      </c>
      <c r="K133" s="239"/>
      <c r="L133" s="239"/>
      <c r="M133" s="211"/>
      <c r="N133" s="238"/>
      <c r="O133" s="238"/>
      <c r="P133" s="238"/>
      <c r="Q133" s="202">
        <f t="shared" si="52"/>
        <v>50000</v>
      </c>
      <c r="R133" s="180">
        <v>42949.94</v>
      </c>
      <c r="S133" s="178"/>
      <c r="T133" s="177"/>
      <c r="U133" s="302">
        <f t="shared" si="53"/>
        <v>42949.94</v>
      </c>
    </row>
    <row r="134" spans="1:21" ht="20.25" customHeight="1" x14ac:dyDescent="0.25">
      <c r="A134" s="140"/>
      <c r="B134" s="140"/>
      <c r="C134" s="215" t="s">
        <v>69</v>
      </c>
      <c r="D134" s="214">
        <v>10000</v>
      </c>
      <c r="E134" s="214"/>
      <c r="F134" s="214"/>
      <c r="G134" s="206">
        <f t="shared" si="49"/>
        <v>10000</v>
      </c>
      <c r="H134" s="241">
        <v>15000</v>
      </c>
      <c r="I134" s="241"/>
      <c r="J134" s="240">
        <f t="shared" si="51"/>
        <v>25000</v>
      </c>
      <c r="K134" s="239"/>
      <c r="L134" s="239"/>
      <c r="M134" s="211"/>
      <c r="N134" s="238"/>
      <c r="O134" s="238"/>
      <c r="P134" s="238"/>
      <c r="Q134" s="202">
        <f t="shared" si="52"/>
        <v>25000</v>
      </c>
      <c r="R134" s="180">
        <v>23132</v>
      </c>
      <c r="S134" s="178"/>
      <c r="T134" s="177"/>
      <c r="U134" s="302">
        <f t="shared" si="53"/>
        <v>23132</v>
      </c>
    </row>
    <row r="135" spans="1:21" ht="20.25" customHeight="1" x14ac:dyDescent="0.25">
      <c r="A135" s="140"/>
      <c r="B135" s="140"/>
      <c r="C135" s="215" t="s">
        <v>70</v>
      </c>
      <c r="D135" s="214">
        <v>60000</v>
      </c>
      <c r="E135" s="214"/>
      <c r="F135" s="214"/>
      <c r="G135" s="206">
        <f t="shared" si="49"/>
        <v>60000</v>
      </c>
      <c r="H135" s="241"/>
      <c r="I135" s="241"/>
      <c r="J135" s="240">
        <f t="shared" si="51"/>
        <v>60000</v>
      </c>
      <c r="K135" s="239"/>
      <c r="L135" s="239"/>
      <c r="M135" s="211"/>
      <c r="N135" s="238"/>
      <c r="O135" s="238"/>
      <c r="P135" s="238"/>
      <c r="Q135" s="202">
        <f t="shared" si="52"/>
        <v>60000</v>
      </c>
      <c r="R135" s="180">
        <v>56773</v>
      </c>
      <c r="S135" s="178"/>
      <c r="T135" s="177"/>
      <c r="U135" s="302">
        <f t="shared" si="53"/>
        <v>56773</v>
      </c>
    </row>
    <row r="136" spans="1:21" ht="20.25" customHeight="1" x14ac:dyDescent="0.25">
      <c r="A136" s="140"/>
      <c r="B136" s="140"/>
      <c r="C136" s="215" t="s">
        <v>71</v>
      </c>
      <c r="D136" s="214"/>
      <c r="E136" s="214"/>
      <c r="F136" s="214"/>
      <c r="G136" s="206">
        <f t="shared" si="49"/>
        <v>0</v>
      </c>
      <c r="H136" s="213"/>
      <c r="I136" s="213"/>
      <c r="J136" s="240">
        <f t="shared" si="51"/>
        <v>0</v>
      </c>
      <c r="K136" s="239"/>
      <c r="L136" s="239"/>
      <c r="M136" s="211"/>
      <c r="N136" s="238"/>
      <c r="O136" s="238"/>
      <c r="P136" s="238"/>
      <c r="Q136" s="202">
        <f t="shared" si="52"/>
        <v>0</v>
      </c>
      <c r="R136" s="180"/>
      <c r="S136" s="178"/>
      <c r="T136" s="177"/>
      <c r="U136" s="302">
        <f t="shared" si="53"/>
        <v>0</v>
      </c>
    </row>
    <row r="137" spans="1:21" ht="20.25" customHeight="1" x14ac:dyDescent="0.25">
      <c r="A137" s="140"/>
      <c r="B137" s="140"/>
      <c r="C137" s="208" t="s">
        <v>131</v>
      </c>
      <c r="D137" s="207">
        <f>SUM(D130:D136)</f>
        <v>135000</v>
      </c>
      <c r="E137" s="207">
        <f>SUM(E130:E136)</f>
        <v>0</v>
      </c>
      <c r="F137" s="207">
        <f>SUM(F130:F136)</f>
        <v>0</v>
      </c>
      <c r="G137" s="206">
        <f t="shared" si="49"/>
        <v>135000</v>
      </c>
      <c r="H137" s="206">
        <f>SUM(H130:H136)</f>
        <v>15000</v>
      </c>
      <c r="I137" s="206">
        <f>SUM(I130:I136)</f>
        <v>15000</v>
      </c>
      <c r="J137" s="237">
        <f>SUM(J130:J136)</f>
        <v>135000</v>
      </c>
      <c r="K137" s="236"/>
      <c r="L137" s="236"/>
      <c r="M137" s="204">
        <f>SUM(M130:M136)</f>
        <v>0</v>
      </c>
      <c r="N137" s="203"/>
      <c r="O137" s="203"/>
      <c r="P137" s="203">
        <f>SUM(P130:P136)</f>
        <v>0</v>
      </c>
      <c r="Q137" s="202">
        <f>SUM(Q130:Q136)</f>
        <v>135000</v>
      </c>
      <c r="R137" s="180">
        <f>SUM(R130:R136)</f>
        <v>122854.94</v>
      </c>
      <c r="S137" s="178">
        <f t="shared" ref="S137" si="54">SUM(S130:S136)</f>
        <v>0</v>
      </c>
      <c r="T137" s="177">
        <f t="shared" ref="T137" si="55">SUM(T130:T136)</f>
        <v>0</v>
      </c>
      <c r="U137" s="302">
        <f>SUM(U130:U136)</f>
        <v>122854.94</v>
      </c>
    </row>
    <row r="138" spans="1:21" ht="20.25" customHeight="1" x14ac:dyDescent="0.25">
      <c r="A138" s="201"/>
      <c r="B138" s="201"/>
      <c r="C138" s="234"/>
      <c r="D138" s="233"/>
      <c r="E138" s="233"/>
      <c r="F138" s="233"/>
      <c r="G138" s="232"/>
      <c r="H138" s="235"/>
      <c r="I138" s="235"/>
    </row>
    <row r="139" spans="1:21" ht="20.25" customHeight="1" x14ac:dyDescent="0.25">
      <c r="A139" s="140"/>
      <c r="B139" s="140"/>
      <c r="C139" s="288" t="s">
        <v>144</v>
      </c>
      <c r="D139" s="289"/>
      <c r="E139" s="289"/>
      <c r="F139" s="289"/>
      <c r="G139" s="290"/>
      <c r="H139" s="228"/>
      <c r="I139" s="228"/>
    </row>
    <row r="140" spans="1:21" ht="20.25" customHeight="1" thickBot="1" x14ac:dyDescent="0.3">
      <c r="A140" s="140"/>
      <c r="B140" s="140"/>
      <c r="C140" s="227" t="s">
        <v>143</v>
      </c>
      <c r="D140" s="226">
        <f>'[1]1) Tableau budgétaire 1'!D138</f>
        <v>0</v>
      </c>
      <c r="E140" s="226">
        <f>'[1]1) Tableau budgétaire 1'!E138</f>
        <v>0</v>
      </c>
      <c r="F140" s="226">
        <f>'[1]1) Tableau budgétaire 1'!F138</f>
        <v>0</v>
      </c>
      <c r="G140" s="225">
        <f t="shared" ref="G140:G148" si="56">SUM(D140:F140)</f>
        <v>0</v>
      </c>
      <c r="H140" s="229"/>
      <c r="I140" s="229"/>
    </row>
    <row r="141" spans="1:21" ht="20.25" customHeight="1" x14ac:dyDescent="0.25">
      <c r="A141" s="140"/>
      <c r="B141" s="140"/>
      <c r="C141" s="221" t="s">
        <v>65</v>
      </c>
      <c r="D141" s="231"/>
      <c r="E141" s="230"/>
      <c r="F141" s="230"/>
      <c r="G141" s="220">
        <f t="shared" si="56"/>
        <v>0</v>
      </c>
      <c r="H141" s="229"/>
      <c r="I141" s="229"/>
    </row>
    <row r="142" spans="1:21" ht="20.25" customHeight="1" x14ac:dyDescent="0.25">
      <c r="A142" s="140"/>
      <c r="B142" s="140"/>
      <c r="C142" s="215" t="s">
        <v>66</v>
      </c>
      <c r="D142" s="214"/>
      <c r="E142" s="218"/>
      <c r="F142" s="218"/>
      <c r="G142" s="206">
        <f t="shared" si="56"/>
        <v>0</v>
      </c>
      <c r="H142" s="229"/>
      <c r="I142" s="229"/>
    </row>
    <row r="143" spans="1:21" ht="20.25" customHeight="1" x14ac:dyDescent="0.25">
      <c r="A143" s="140"/>
      <c r="B143" s="140"/>
      <c r="C143" s="215" t="s">
        <v>67</v>
      </c>
      <c r="D143" s="214"/>
      <c r="E143" s="214"/>
      <c r="F143" s="214"/>
      <c r="G143" s="206">
        <f t="shared" si="56"/>
        <v>0</v>
      </c>
      <c r="H143" s="229"/>
      <c r="I143" s="229"/>
    </row>
    <row r="144" spans="1:21" ht="20.25" customHeight="1" x14ac:dyDescent="0.25">
      <c r="A144" s="140"/>
      <c r="B144" s="140"/>
      <c r="C144" s="217" t="s">
        <v>68</v>
      </c>
      <c r="D144" s="214"/>
      <c r="E144" s="214"/>
      <c r="F144" s="214"/>
      <c r="G144" s="206">
        <f t="shared" si="56"/>
        <v>0</v>
      </c>
      <c r="H144" s="229"/>
      <c r="I144" s="229"/>
    </row>
    <row r="145" spans="1:9" ht="20.25" customHeight="1" x14ac:dyDescent="0.25">
      <c r="A145" s="140"/>
      <c r="B145" s="140"/>
      <c r="C145" s="215" t="s">
        <v>69</v>
      </c>
      <c r="D145" s="214"/>
      <c r="E145" s="214"/>
      <c r="F145" s="214"/>
      <c r="G145" s="206">
        <f t="shared" si="56"/>
        <v>0</v>
      </c>
      <c r="H145" s="229"/>
      <c r="I145" s="229"/>
    </row>
    <row r="146" spans="1:9" ht="20.25" customHeight="1" x14ac:dyDescent="0.25">
      <c r="A146" s="140"/>
      <c r="B146" s="140"/>
      <c r="C146" s="215" t="s">
        <v>70</v>
      </c>
      <c r="D146" s="214"/>
      <c r="E146" s="214"/>
      <c r="F146" s="214"/>
      <c r="G146" s="206">
        <f t="shared" si="56"/>
        <v>0</v>
      </c>
      <c r="H146" s="229"/>
      <c r="I146" s="229"/>
    </row>
    <row r="147" spans="1:9" ht="20.25" customHeight="1" x14ac:dyDescent="0.25">
      <c r="A147" s="140"/>
      <c r="B147" s="140"/>
      <c r="C147" s="215" t="s">
        <v>71</v>
      </c>
      <c r="D147" s="214"/>
      <c r="E147" s="214"/>
      <c r="F147" s="214"/>
      <c r="G147" s="206">
        <f t="shared" si="56"/>
        <v>0</v>
      </c>
      <c r="H147" s="229"/>
      <c r="I147" s="229"/>
    </row>
    <row r="148" spans="1:9" ht="20.25" customHeight="1" x14ac:dyDescent="0.25">
      <c r="A148" s="140"/>
      <c r="B148" s="140"/>
      <c r="C148" s="208" t="s">
        <v>131</v>
      </c>
      <c r="D148" s="207">
        <f>SUM(D141:D147)</f>
        <v>0</v>
      </c>
      <c r="E148" s="207">
        <f>SUM(E141:E147)</f>
        <v>0</v>
      </c>
      <c r="F148" s="207">
        <f>SUM(F141:F147)</f>
        <v>0</v>
      </c>
      <c r="G148" s="206">
        <f t="shared" si="56"/>
        <v>0</v>
      </c>
      <c r="H148" s="229"/>
      <c r="I148" s="229"/>
    </row>
    <row r="149" spans="1:9" ht="20.25" customHeight="1" x14ac:dyDescent="0.25">
      <c r="A149" s="140"/>
      <c r="B149" s="140"/>
      <c r="C149" s="140"/>
      <c r="D149" s="201"/>
      <c r="E149" s="201"/>
      <c r="F149" s="201"/>
      <c r="G149" s="140"/>
      <c r="H149" s="140"/>
      <c r="I149" s="140"/>
    </row>
    <row r="150" spans="1:9" ht="20.25" customHeight="1" x14ac:dyDescent="0.25">
      <c r="A150" s="140"/>
      <c r="B150" s="341" t="s">
        <v>142</v>
      </c>
      <c r="C150" s="342"/>
      <c r="D150" s="342"/>
      <c r="E150" s="342"/>
      <c r="F150" s="342"/>
      <c r="G150" s="343"/>
      <c r="H150" s="228"/>
      <c r="I150" s="228"/>
    </row>
    <row r="151" spans="1:9" ht="20.25" customHeight="1" x14ac:dyDescent="0.25">
      <c r="A151" s="140"/>
      <c r="B151" s="140"/>
      <c r="C151" s="341" t="s">
        <v>141</v>
      </c>
      <c r="D151" s="342"/>
      <c r="E151" s="342"/>
      <c r="F151" s="342"/>
      <c r="G151" s="343"/>
      <c r="H151" s="228"/>
      <c r="I151" s="228"/>
    </row>
    <row r="152" spans="1:9" ht="20.25" customHeight="1" thickBot="1" x14ac:dyDescent="0.3">
      <c r="A152" s="140"/>
      <c r="B152" s="140"/>
      <c r="C152" s="227" t="s">
        <v>140</v>
      </c>
      <c r="D152" s="226">
        <f>'[1]1) Tableau budgétaire 1'!D150</f>
        <v>0</v>
      </c>
      <c r="E152" s="226">
        <f>'[1]1) Tableau budgétaire 1'!E150</f>
        <v>0</v>
      </c>
      <c r="F152" s="226">
        <f>'[1]1) Tableau budgétaire 1'!F150</f>
        <v>0</v>
      </c>
      <c r="G152" s="225">
        <f t="shared" ref="G152:G160" si="57">SUM(D152:F152)</f>
        <v>0</v>
      </c>
      <c r="H152" s="229"/>
      <c r="I152" s="229"/>
    </row>
    <row r="153" spans="1:9" ht="20.25" customHeight="1" x14ac:dyDescent="0.25">
      <c r="A153" s="140"/>
      <c r="B153" s="140"/>
      <c r="C153" s="221" t="s">
        <v>65</v>
      </c>
      <c r="D153" s="231"/>
      <c r="E153" s="230"/>
      <c r="F153" s="230"/>
      <c r="G153" s="220">
        <f t="shared" si="57"/>
        <v>0</v>
      </c>
      <c r="H153" s="229"/>
      <c r="I153" s="229"/>
    </row>
    <row r="154" spans="1:9" ht="20.25" customHeight="1" x14ac:dyDescent="0.25">
      <c r="A154" s="140"/>
      <c r="B154" s="140"/>
      <c r="C154" s="215" t="s">
        <v>66</v>
      </c>
      <c r="D154" s="214"/>
      <c r="E154" s="218"/>
      <c r="F154" s="218"/>
      <c r="G154" s="206">
        <f t="shared" si="57"/>
        <v>0</v>
      </c>
      <c r="H154" s="229"/>
      <c r="I154" s="229"/>
    </row>
    <row r="155" spans="1:9" ht="20.25" customHeight="1" x14ac:dyDescent="0.25">
      <c r="A155" s="140"/>
      <c r="B155" s="140"/>
      <c r="C155" s="215" t="s">
        <v>67</v>
      </c>
      <c r="D155" s="214"/>
      <c r="E155" s="214"/>
      <c r="F155" s="214"/>
      <c r="G155" s="206">
        <f t="shared" si="57"/>
        <v>0</v>
      </c>
      <c r="H155" s="229"/>
      <c r="I155" s="229"/>
    </row>
    <row r="156" spans="1:9" ht="20.25" customHeight="1" x14ac:dyDescent="0.25">
      <c r="A156" s="140"/>
      <c r="B156" s="140"/>
      <c r="C156" s="217" t="s">
        <v>68</v>
      </c>
      <c r="D156" s="214"/>
      <c r="E156" s="214"/>
      <c r="F156" s="214"/>
      <c r="G156" s="206">
        <f t="shared" si="57"/>
        <v>0</v>
      </c>
      <c r="H156" s="229"/>
      <c r="I156" s="229"/>
    </row>
    <row r="157" spans="1:9" ht="20.25" customHeight="1" x14ac:dyDescent="0.25">
      <c r="A157" s="140"/>
      <c r="B157" s="140"/>
      <c r="C157" s="215" t="s">
        <v>69</v>
      </c>
      <c r="D157" s="214"/>
      <c r="E157" s="214"/>
      <c r="F157" s="214"/>
      <c r="G157" s="206">
        <f t="shared" si="57"/>
        <v>0</v>
      </c>
      <c r="H157" s="229"/>
      <c r="I157" s="229"/>
    </row>
    <row r="158" spans="1:9" ht="20.25" customHeight="1" x14ac:dyDescent="0.25">
      <c r="A158" s="140"/>
      <c r="B158" s="140"/>
      <c r="C158" s="215" t="s">
        <v>70</v>
      </c>
      <c r="D158" s="214"/>
      <c r="E158" s="214"/>
      <c r="F158" s="214"/>
      <c r="G158" s="206">
        <f t="shared" si="57"/>
        <v>0</v>
      </c>
      <c r="H158" s="229"/>
      <c r="I158" s="229"/>
    </row>
    <row r="159" spans="1:9" ht="20.25" customHeight="1" x14ac:dyDescent="0.25">
      <c r="A159" s="140"/>
      <c r="B159" s="140"/>
      <c r="C159" s="215" t="s">
        <v>71</v>
      </c>
      <c r="D159" s="214"/>
      <c r="E159" s="214"/>
      <c r="F159" s="214"/>
      <c r="G159" s="206">
        <f t="shared" si="57"/>
        <v>0</v>
      </c>
      <c r="H159" s="229"/>
      <c r="I159" s="229"/>
    </row>
    <row r="160" spans="1:9" ht="20.25" customHeight="1" x14ac:dyDescent="0.25">
      <c r="A160" s="140"/>
      <c r="B160" s="140"/>
      <c r="C160" s="208" t="s">
        <v>131</v>
      </c>
      <c r="D160" s="207">
        <f>SUM(D153:D159)</f>
        <v>0</v>
      </c>
      <c r="E160" s="207">
        <f>SUM(E153:E159)</f>
        <v>0</v>
      </c>
      <c r="F160" s="207">
        <f>SUM(F153:F159)</f>
        <v>0</v>
      </c>
      <c r="G160" s="206">
        <f t="shared" si="57"/>
        <v>0</v>
      </c>
      <c r="H160" s="229"/>
      <c r="I160" s="229"/>
    </row>
    <row r="161" spans="1:9" ht="20.25" customHeight="1" x14ac:dyDescent="0.25">
      <c r="A161" s="201"/>
      <c r="B161" s="201"/>
      <c r="C161" s="234"/>
      <c r="D161" s="233"/>
      <c r="E161" s="233"/>
      <c r="F161" s="233"/>
      <c r="G161" s="232"/>
      <c r="H161" s="229"/>
      <c r="I161" s="229"/>
    </row>
    <row r="162" spans="1:9" ht="20.25" customHeight="1" x14ac:dyDescent="0.25">
      <c r="A162" s="140"/>
      <c r="B162" s="140"/>
      <c r="C162" s="341" t="s">
        <v>139</v>
      </c>
      <c r="D162" s="342"/>
      <c r="E162" s="342"/>
      <c r="F162" s="342"/>
      <c r="G162" s="343"/>
      <c r="H162" s="228"/>
      <c r="I162" s="228"/>
    </row>
    <row r="163" spans="1:9" ht="20.25" customHeight="1" thickBot="1" x14ac:dyDescent="0.3">
      <c r="A163" s="140"/>
      <c r="B163" s="140"/>
      <c r="C163" s="227" t="s">
        <v>138</v>
      </c>
      <c r="D163" s="226">
        <f>'[1]1) Tableau budgétaire 1'!D160</f>
        <v>0</v>
      </c>
      <c r="E163" s="226">
        <f>'[1]1) Tableau budgétaire 1'!E160</f>
        <v>0</v>
      </c>
      <c r="F163" s="226">
        <f>'[1]1) Tableau budgétaire 1'!F160</f>
        <v>0</v>
      </c>
      <c r="G163" s="225">
        <f t="shared" ref="G163:G171" si="58">SUM(D163:F163)</f>
        <v>0</v>
      </c>
      <c r="H163" s="229"/>
      <c r="I163" s="229"/>
    </row>
    <row r="164" spans="1:9" ht="20.25" customHeight="1" x14ac:dyDescent="0.25">
      <c r="A164" s="140"/>
      <c r="B164" s="140"/>
      <c r="C164" s="221" t="s">
        <v>65</v>
      </c>
      <c r="D164" s="231"/>
      <c r="E164" s="230"/>
      <c r="F164" s="230"/>
      <c r="G164" s="220">
        <f t="shared" si="58"/>
        <v>0</v>
      </c>
      <c r="H164" s="229"/>
      <c r="I164" s="229"/>
    </row>
    <row r="165" spans="1:9" ht="20.25" customHeight="1" x14ac:dyDescent="0.25">
      <c r="A165" s="140"/>
      <c r="B165" s="140"/>
      <c r="C165" s="215" t="s">
        <v>66</v>
      </c>
      <c r="D165" s="214"/>
      <c r="E165" s="218"/>
      <c r="F165" s="218"/>
      <c r="G165" s="206">
        <f t="shared" si="58"/>
        <v>0</v>
      </c>
      <c r="H165" s="229"/>
      <c r="I165" s="229"/>
    </row>
    <row r="166" spans="1:9" ht="20.25" customHeight="1" x14ac:dyDescent="0.25">
      <c r="A166" s="140"/>
      <c r="B166" s="140"/>
      <c r="C166" s="215" t="s">
        <v>67</v>
      </c>
      <c r="D166" s="214"/>
      <c r="E166" s="214"/>
      <c r="F166" s="214"/>
      <c r="G166" s="206">
        <f t="shared" si="58"/>
        <v>0</v>
      </c>
      <c r="H166" s="229"/>
      <c r="I166" s="229"/>
    </row>
    <row r="167" spans="1:9" ht="20.25" customHeight="1" x14ac:dyDescent="0.25">
      <c r="A167" s="140"/>
      <c r="B167" s="140"/>
      <c r="C167" s="217" t="s">
        <v>68</v>
      </c>
      <c r="D167" s="214"/>
      <c r="E167" s="214"/>
      <c r="F167" s="214"/>
      <c r="G167" s="206">
        <f t="shared" si="58"/>
        <v>0</v>
      </c>
      <c r="H167" s="229"/>
      <c r="I167" s="229"/>
    </row>
    <row r="168" spans="1:9" ht="20.25" customHeight="1" x14ac:dyDescent="0.25">
      <c r="A168" s="140"/>
      <c r="B168" s="140"/>
      <c r="C168" s="215" t="s">
        <v>69</v>
      </c>
      <c r="D168" s="214"/>
      <c r="E168" s="214"/>
      <c r="F168" s="214"/>
      <c r="G168" s="206">
        <f t="shared" si="58"/>
        <v>0</v>
      </c>
      <c r="H168" s="229"/>
      <c r="I168" s="229"/>
    </row>
    <row r="169" spans="1:9" ht="20.25" customHeight="1" x14ac:dyDescent="0.25">
      <c r="A169" s="140"/>
      <c r="B169" s="140"/>
      <c r="C169" s="215" t="s">
        <v>70</v>
      </c>
      <c r="D169" s="214"/>
      <c r="E169" s="214"/>
      <c r="F169" s="214"/>
      <c r="G169" s="206">
        <f t="shared" si="58"/>
        <v>0</v>
      </c>
      <c r="H169" s="229"/>
      <c r="I169" s="229"/>
    </row>
    <row r="170" spans="1:9" ht="20.25" customHeight="1" x14ac:dyDescent="0.25">
      <c r="A170" s="140"/>
      <c r="B170" s="140"/>
      <c r="C170" s="215" t="s">
        <v>71</v>
      </c>
      <c r="D170" s="214"/>
      <c r="E170" s="214"/>
      <c r="F170" s="214"/>
      <c r="G170" s="206">
        <f t="shared" si="58"/>
        <v>0</v>
      </c>
      <c r="H170" s="229"/>
      <c r="I170" s="229"/>
    </row>
    <row r="171" spans="1:9" ht="20.25" customHeight="1" x14ac:dyDescent="0.25">
      <c r="A171" s="140"/>
      <c r="B171" s="140"/>
      <c r="C171" s="208" t="s">
        <v>131</v>
      </c>
      <c r="D171" s="207">
        <f>SUM(D164:D170)</f>
        <v>0</v>
      </c>
      <c r="E171" s="207">
        <f>SUM(E164:E170)</f>
        <v>0</v>
      </c>
      <c r="F171" s="207">
        <f>SUM(F164:F170)</f>
        <v>0</v>
      </c>
      <c r="G171" s="206">
        <f t="shared" si="58"/>
        <v>0</v>
      </c>
      <c r="H171" s="229"/>
      <c r="I171" s="229"/>
    </row>
    <row r="172" spans="1:9" ht="20.25" customHeight="1" x14ac:dyDescent="0.25">
      <c r="A172" s="201"/>
      <c r="B172" s="201"/>
      <c r="C172" s="234"/>
      <c r="D172" s="233"/>
      <c r="E172" s="233"/>
      <c r="F172" s="233"/>
      <c r="G172" s="232"/>
      <c r="H172" s="229"/>
      <c r="I172" s="229"/>
    </row>
    <row r="173" spans="1:9" ht="20.25" customHeight="1" x14ac:dyDescent="0.25">
      <c r="A173" s="140"/>
      <c r="B173" s="140"/>
      <c r="C173" s="341" t="s">
        <v>137</v>
      </c>
      <c r="D173" s="342"/>
      <c r="E173" s="342"/>
      <c r="F173" s="342"/>
      <c r="G173" s="343"/>
      <c r="H173" s="228"/>
      <c r="I173" s="228"/>
    </row>
    <row r="174" spans="1:9" ht="20.25" customHeight="1" thickBot="1" x14ac:dyDescent="0.3">
      <c r="A174" s="140"/>
      <c r="B174" s="140"/>
      <c r="C174" s="227" t="s">
        <v>136</v>
      </c>
      <c r="D174" s="226">
        <f>'[1]1) Tableau budgétaire 1'!D170</f>
        <v>0</v>
      </c>
      <c r="E174" s="226">
        <f>'[1]1) Tableau budgétaire 1'!E170</f>
        <v>0</v>
      </c>
      <c r="F174" s="226">
        <f>'[1]1) Tableau budgétaire 1'!F170</f>
        <v>0</v>
      </c>
      <c r="G174" s="225">
        <f t="shared" ref="G174:G182" si="59">SUM(D174:F174)</f>
        <v>0</v>
      </c>
      <c r="H174" s="229"/>
      <c r="I174" s="229"/>
    </row>
    <row r="175" spans="1:9" ht="20.25" customHeight="1" x14ac:dyDescent="0.25">
      <c r="A175" s="140"/>
      <c r="B175" s="140"/>
      <c r="C175" s="221" t="s">
        <v>65</v>
      </c>
      <c r="D175" s="231"/>
      <c r="E175" s="230"/>
      <c r="F175" s="230"/>
      <c r="G175" s="220">
        <f t="shared" si="59"/>
        <v>0</v>
      </c>
      <c r="H175" s="229"/>
      <c r="I175" s="229"/>
    </row>
    <row r="176" spans="1:9" ht="20.25" customHeight="1" x14ac:dyDescent="0.25">
      <c r="A176" s="140"/>
      <c r="B176" s="140"/>
      <c r="C176" s="215" t="s">
        <v>66</v>
      </c>
      <c r="D176" s="214"/>
      <c r="E176" s="218"/>
      <c r="F176" s="218"/>
      <c r="G176" s="206">
        <f t="shared" si="59"/>
        <v>0</v>
      </c>
      <c r="H176" s="229"/>
      <c r="I176" s="229"/>
    </row>
    <row r="177" spans="1:9" ht="20.25" customHeight="1" x14ac:dyDescent="0.25">
      <c r="A177" s="140"/>
      <c r="B177" s="140"/>
      <c r="C177" s="215" t="s">
        <v>67</v>
      </c>
      <c r="D177" s="214"/>
      <c r="E177" s="214"/>
      <c r="F177" s="214"/>
      <c r="G177" s="206">
        <f t="shared" si="59"/>
        <v>0</v>
      </c>
      <c r="H177" s="229"/>
      <c r="I177" s="229"/>
    </row>
    <row r="178" spans="1:9" ht="20.25" customHeight="1" x14ac:dyDescent="0.25">
      <c r="A178" s="140"/>
      <c r="B178" s="140"/>
      <c r="C178" s="217" t="s">
        <v>68</v>
      </c>
      <c r="D178" s="214"/>
      <c r="E178" s="214"/>
      <c r="F178" s="214"/>
      <c r="G178" s="206">
        <f t="shared" si="59"/>
        <v>0</v>
      </c>
      <c r="H178" s="229"/>
      <c r="I178" s="229"/>
    </row>
    <row r="179" spans="1:9" ht="20.25" customHeight="1" x14ac:dyDescent="0.25">
      <c r="A179" s="140"/>
      <c r="B179" s="140"/>
      <c r="C179" s="215" t="s">
        <v>69</v>
      </c>
      <c r="D179" s="214"/>
      <c r="E179" s="214"/>
      <c r="F179" s="214"/>
      <c r="G179" s="206">
        <f t="shared" si="59"/>
        <v>0</v>
      </c>
      <c r="H179" s="229"/>
      <c r="I179" s="229"/>
    </row>
    <row r="180" spans="1:9" ht="20.25" customHeight="1" x14ac:dyDescent="0.25">
      <c r="A180" s="140"/>
      <c r="B180" s="140"/>
      <c r="C180" s="215" t="s">
        <v>70</v>
      </c>
      <c r="D180" s="214"/>
      <c r="E180" s="214"/>
      <c r="F180" s="214"/>
      <c r="G180" s="206">
        <f t="shared" si="59"/>
        <v>0</v>
      </c>
      <c r="H180" s="229"/>
      <c r="I180" s="229"/>
    </row>
    <row r="181" spans="1:9" ht="20.25" customHeight="1" x14ac:dyDescent="0.25">
      <c r="A181" s="140"/>
      <c r="B181" s="140"/>
      <c r="C181" s="215" t="s">
        <v>71</v>
      </c>
      <c r="D181" s="214"/>
      <c r="E181" s="214"/>
      <c r="F181" s="214"/>
      <c r="G181" s="206">
        <f t="shared" si="59"/>
        <v>0</v>
      </c>
      <c r="H181" s="229"/>
      <c r="I181" s="229"/>
    </row>
    <row r="182" spans="1:9" ht="20.25" customHeight="1" x14ac:dyDescent="0.25">
      <c r="A182" s="140"/>
      <c r="B182" s="140"/>
      <c r="C182" s="208" t="s">
        <v>131</v>
      </c>
      <c r="D182" s="207">
        <f>SUM(D175:D181)</f>
        <v>0</v>
      </c>
      <c r="E182" s="207">
        <f>SUM(E175:E181)</f>
        <v>0</v>
      </c>
      <c r="F182" s="207">
        <f>SUM(F175:F181)</f>
        <v>0</v>
      </c>
      <c r="G182" s="206">
        <f t="shared" si="59"/>
        <v>0</v>
      </c>
      <c r="H182" s="229"/>
      <c r="I182" s="229"/>
    </row>
    <row r="183" spans="1:9" ht="20.25" customHeight="1" x14ac:dyDescent="0.25">
      <c r="A183" s="201"/>
      <c r="B183" s="201"/>
      <c r="C183" s="234"/>
      <c r="D183" s="233"/>
      <c r="E183" s="233"/>
      <c r="F183" s="233"/>
      <c r="G183" s="232"/>
      <c r="H183" s="229"/>
      <c r="I183" s="229"/>
    </row>
    <row r="184" spans="1:9" ht="20.25" customHeight="1" x14ac:dyDescent="0.25">
      <c r="A184" s="140"/>
      <c r="B184" s="140"/>
      <c r="C184" s="341" t="s">
        <v>135</v>
      </c>
      <c r="D184" s="342"/>
      <c r="E184" s="342"/>
      <c r="F184" s="342"/>
      <c r="G184" s="343"/>
      <c r="H184" s="228"/>
      <c r="I184" s="228"/>
    </row>
    <row r="185" spans="1:9" ht="20.25" customHeight="1" thickBot="1" x14ac:dyDescent="0.3">
      <c r="A185" s="140"/>
      <c r="B185" s="140"/>
      <c r="C185" s="227" t="s">
        <v>134</v>
      </c>
      <c r="D185" s="226">
        <f>'[1]1) Tableau budgétaire 1'!D180</f>
        <v>0</v>
      </c>
      <c r="E185" s="226">
        <f>'[1]1) Tableau budgétaire 1'!E180</f>
        <v>0</v>
      </c>
      <c r="F185" s="226">
        <f>'[1]1) Tableau budgétaire 1'!F180</f>
        <v>0</v>
      </c>
      <c r="G185" s="225">
        <f t="shared" ref="G185:G193" si="60">SUM(D185:F185)</f>
        <v>0</v>
      </c>
      <c r="H185" s="229"/>
      <c r="I185" s="229"/>
    </row>
    <row r="186" spans="1:9" ht="20.25" customHeight="1" x14ac:dyDescent="0.25">
      <c r="A186" s="140"/>
      <c r="B186" s="140"/>
      <c r="C186" s="221" t="s">
        <v>65</v>
      </c>
      <c r="D186" s="231"/>
      <c r="E186" s="230"/>
      <c r="F186" s="230"/>
      <c r="G186" s="220">
        <f t="shared" si="60"/>
        <v>0</v>
      </c>
      <c r="H186" s="229"/>
      <c r="I186" s="229"/>
    </row>
    <row r="187" spans="1:9" ht="20.25" customHeight="1" x14ac:dyDescent="0.25">
      <c r="A187" s="140"/>
      <c r="B187" s="140"/>
      <c r="C187" s="215" t="s">
        <v>66</v>
      </c>
      <c r="D187" s="214"/>
      <c r="E187" s="218"/>
      <c r="F187" s="218"/>
      <c r="G187" s="206">
        <f t="shared" si="60"/>
        <v>0</v>
      </c>
      <c r="H187" s="229"/>
      <c r="I187" s="229"/>
    </row>
    <row r="188" spans="1:9" ht="20.25" customHeight="1" x14ac:dyDescent="0.25">
      <c r="A188" s="140"/>
      <c r="B188" s="140"/>
      <c r="C188" s="215" t="s">
        <v>67</v>
      </c>
      <c r="D188" s="214"/>
      <c r="E188" s="214"/>
      <c r="F188" s="214"/>
      <c r="G188" s="206">
        <f t="shared" si="60"/>
        <v>0</v>
      </c>
      <c r="H188" s="229"/>
      <c r="I188" s="229"/>
    </row>
    <row r="189" spans="1:9" ht="20.25" customHeight="1" x14ac:dyDescent="0.25">
      <c r="A189" s="140"/>
      <c r="B189" s="140"/>
      <c r="C189" s="217" t="s">
        <v>68</v>
      </c>
      <c r="D189" s="214"/>
      <c r="E189" s="214"/>
      <c r="F189" s="214"/>
      <c r="G189" s="206">
        <f t="shared" si="60"/>
        <v>0</v>
      </c>
      <c r="H189" s="229"/>
      <c r="I189" s="229"/>
    </row>
    <row r="190" spans="1:9" ht="20.25" customHeight="1" x14ac:dyDescent="0.25">
      <c r="A190" s="140"/>
      <c r="B190" s="140"/>
      <c r="C190" s="215" t="s">
        <v>69</v>
      </c>
      <c r="D190" s="214"/>
      <c r="E190" s="214"/>
      <c r="F190" s="214"/>
      <c r="G190" s="206">
        <f t="shared" si="60"/>
        <v>0</v>
      </c>
      <c r="H190" s="229"/>
      <c r="I190" s="229"/>
    </row>
    <row r="191" spans="1:9" ht="20.25" customHeight="1" x14ac:dyDescent="0.25">
      <c r="A191" s="140"/>
      <c r="B191" s="140"/>
      <c r="C191" s="215" t="s">
        <v>70</v>
      </c>
      <c r="D191" s="214"/>
      <c r="E191" s="214"/>
      <c r="F191" s="214"/>
      <c r="G191" s="206">
        <f t="shared" si="60"/>
        <v>0</v>
      </c>
      <c r="H191" s="229"/>
      <c r="I191" s="229"/>
    </row>
    <row r="192" spans="1:9" ht="20.25" customHeight="1" x14ac:dyDescent="0.25">
      <c r="A192" s="140"/>
      <c r="B192" s="140"/>
      <c r="C192" s="215" t="s">
        <v>71</v>
      </c>
      <c r="D192" s="214"/>
      <c r="E192" s="214"/>
      <c r="F192" s="214"/>
      <c r="G192" s="206">
        <f t="shared" si="60"/>
        <v>0</v>
      </c>
      <c r="H192" s="229"/>
      <c r="I192" s="229"/>
    </row>
    <row r="193" spans="1:23" ht="20.25" customHeight="1" x14ac:dyDescent="0.25">
      <c r="A193" s="140"/>
      <c r="B193" s="140"/>
      <c r="C193" s="208" t="s">
        <v>131</v>
      </c>
      <c r="D193" s="207">
        <f>SUM(D186:D192)</f>
        <v>0</v>
      </c>
      <c r="E193" s="207">
        <f>SUM(E186:E192)</f>
        <v>0</v>
      </c>
      <c r="F193" s="207">
        <f>SUM(F186:F192)</f>
        <v>0</v>
      </c>
      <c r="G193" s="206">
        <f t="shared" si="60"/>
        <v>0</v>
      </c>
      <c r="H193" s="229"/>
      <c r="I193" s="229"/>
    </row>
    <row r="194" spans="1:23" ht="20.25" customHeight="1" x14ac:dyDescent="0.25">
      <c r="A194" s="140"/>
      <c r="B194" s="140"/>
      <c r="C194" s="140"/>
      <c r="D194" s="201"/>
      <c r="E194" s="201"/>
      <c r="F194" s="201"/>
      <c r="G194" s="140"/>
      <c r="H194" s="140"/>
      <c r="I194" s="140"/>
    </row>
    <row r="195" spans="1:23" ht="20.25" customHeight="1" x14ac:dyDescent="0.25">
      <c r="A195" s="140"/>
      <c r="B195" s="140"/>
      <c r="C195" s="344" t="s">
        <v>133</v>
      </c>
      <c r="D195" s="344"/>
      <c r="E195" s="344"/>
      <c r="F195" s="344"/>
      <c r="G195" s="344"/>
      <c r="H195" s="344"/>
      <c r="I195" s="344"/>
      <c r="J195" s="344"/>
      <c r="K195" s="344"/>
      <c r="L195" s="344"/>
      <c r="M195" s="344"/>
      <c r="N195" s="344"/>
      <c r="O195" s="344"/>
      <c r="P195" s="344"/>
      <c r="Q195" s="344"/>
      <c r="R195" s="344"/>
      <c r="S195" s="344"/>
      <c r="T195" s="344"/>
      <c r="U195" s="344"/>
    </row>
    <row r="196" spans="1:23" ht="20.25" customHeight="1" thickBot="1" x14ac:dyDescent="0.3">
      <c r="A196" s="140"/>
      <c r="B196" s="140"/>
      <c r="C196" s="270" t="s">
        <v>132</v>
      </c>
      <c r="D196" s="269">
        <f>'[1]1) Tableau budgétaire 1'!D187</f>
        <v>381800</v>
      </c>
      <c r="E196" s="269">
        <f>'[1]1) Tableau budgétaire 1'!E187</f>
        <v>313495</v>
      </c>
      <c r="F196" s="269">
        <f>'[1]1) Tableau budgétaire 1'!F187</f>
        <v>100730</v>
      </c>
      <c r="G196" s="138">
        <f t="shared" ref="G196:G204" si="61">SUM(D196:F196)</f>
        <v>796025</v>
      </c>
      <c r="H196" s="138">
        <f>H204</f>
        <v>130000</v>
      </c>
      <c r="I196" s="138">
        <f>I204</f>
        <v>130000</v>
      </c>
      <c r="J196" s="268">
        <f>J204</f>
        <v>381800</v>
      </c>
      <c r="K196" s="267">
        <f>+K204</f>
        <v>65000</v>
      </c>
      <c r="L196" s="267">
        <f>+L204</f>
        <v>65000</v>
      </c>
      <c r="M196" s="267">
        <f>M204</f>
        <v>313495</v>
      </c>
      <c r="N196" s="266">
        <f>+N204</f>
        <v>75074.67</v>
      </c>
      <c r="O196" s="266">
        <f>+O204</f>
        <v>75074.67</v>
      </c>
      <c r="P196" s="266">
        <v>76485</v>
      </c>
      <c r="Q196" s="265">
        <f>+Q204</f>
        <v>796025</v>
      </c>
      <c r="R196" s="180">
        <f>+R204</f>
        <v>322861.07</v>
      </c>
      <c r="S196" s="178">
        <f t="shared" ref="S196:T196" si="62">+S204</f>
        <v>340481.11000000016</v>
      </c>
      <c r="T196" s="177">
        <f t="shared" si="62"/>
        <v>91201.919999999998</v>
      </c>
      <c r="U196" s="302">
        <f>+U204</f>
        <v>754544.10000000021</v>
      </c>
    </row>
    <row r="197" spans="1:23" ht="20.25" customHeight="1" x14ac:dyDescent="0.25">
      <c r="A197" s="140"/>
      <c r="B197" s="140"/>
      <c r="C197" s="221" t="s">
        <v>65</v>
      </c>
      <c r="D197" s="214">
        <v>194000</v>
      </c>
      <c r="E197" s="214">
        <v>206160</v>
      </c>
      <c r="F197" s="214">
        <v>79730</v>
      </c>
      <c r="G197" s="220">
        <f t="shared" si="61"/>
        <v>479890</v>
      </c>
      <c r="H197" s="219">
        <v>0</v>
      </c>
      <c r="I197" s="219">
        <v>114000</v>
      </c>
      <c r="J197" s="212">
        <f t="shared" ref="J197:J203" si="63">+D197+H197-I197</f>
        <v>80000</v>
      </c>
      <c r="K197" s="211">
        <v>0</v>
      </c>
      <c r="L197" s="211">
        <v>0</v>
      </c>
      <c r="M197" s="210">
        <f t="shared" ref="M197:M203" si="64">+E197+K197-L197</f>
        <v>206160</v>
      </c>
      <c r="N197" s="209">
        <v>0</v>
      </c>
      <c r="O197" s="209">
        <v>59115.83</v>
      </c>
      <c r="P197" s="176">
        <f t="shared" ref="P197:P203" si="65">+F197+N197-O197</f>
        <v>20614.169999999998</v>
      </c>
      <c r="Q197" s="202">
        <f t="shared" ref="Q197:Q203" si="66">+J197+M197+P197</f>
        <v>306774.17</v>
      </c>
      <c r="R197" s="180">
        <v>70950.23</v>
      </c>
      <c r="S197" s="178">
        <v>206160</v>
      </c>
      <c r="T197" s="177">
        <v>20034.52</v>
      </c>
      <c r="U197" s="302">
        <f>+R197+S197+T197</f>
        <v>297144.75</v>
      </c>
    </row>
    <row r="198" spans="1:23" ht="20.25" customHeight="1" x14ac:dyDescent="0.25">
      <c r="A198" s="140"/>
      <c r="B198" s="140"/>
      <c r="C198" s="215" t="s">
        <v>66</v>
      </c>
      <c r="D198" s="214">
        <v>15500</v>
      </c>
      <c r="E198" s="218">
        <v>0</v>
      </c>
      <c r="F198" s="218">
        <v>6000</v>
      </c>
      <c r="G198" s="206">
        <f t="shared" si="61"/>
        <v>21500</v>
      </c>
      <c r="H198" s="213">
        <v>0</v>
      </c>
      <c r="I198" s="213">
        <v>0</v>
      </c>
      <c r="J198" s="212">
        <f t="shared" si="63"/>
        <v>15500</v>
      </c>
      <c r="K198" s="211">
        <v>0</v>
      </c>
      <c r="L198" s="211">
        <v>0</v>
      </c>
      <c r="M198" s="210">
        <f t="shared" si="64"/>
        <v>0</v>
      </c>
      <c r="N198" s="209"/>
      <c r="O198" s="209">
        <v>6000</v>
      </c>
      <c r="P198" s="176">
        <f t="shared" si="65"/>
        <v>0</v>
      </c>
      <c r="Q198" s="202">
        <f t="shared" si="66"/>
        <v>15500</v>
      </c>
      <c r="R198" s="180">
        <v>12238.48</v>
      </c>
      <c r="S198" s="178"/>
      <c r="T198" s="177"/>
      <c r="U198" s="302">
        <f t="shared" ref="U198:U203" si="67">+R198+S198+T198</f>
        <v>12238.48</v>
      </c>
      <c r="W198" s="313">
        <v>12238.48</v>
      </c>
    </row>
    <row r="199" spans="1:23" ht="20.25" customHeight="1" x14ac:dyDescent="0.25">
      <c r="A199" s="140"/>
      <c r="B199" s="140"/>
      <c r="C199" s="215" t="s">
        <v>67</v>
      </c>
      <c r="D199" s="214">
        <v>17300</v>
      </c>
      <c r="E199" s="214">
        <v>0</v>
      </c>
      <c r="F199" s="214">
        <v>0</v>
      </c>
      <c r="G199" s="206">
        <f t="shared" si="61"/>
        <v>17300</v>
      </c>
      <c r="H199" s="213">
        <v>1500</v>
      </c>
      <c r="I199" s="213"/>
      <c r="J199" s="212">
        <f t="shared" si="63"/>
        <v>18800</v>
      </c>
      <c r="K199" s="211">
        <v>0</v>
      </c>
      <c r="L199" s="211">
        <v>0</v>
      </c>
      <c r="M199" s="210">
        <f t="shared" si="64"/>
        <v>0</v>
      </c>
      <c r="N199" s="209">
        <v>0</v>
      </c>
      <c r="O199" s="209">
        <v>0</v>
      </c>
      <c r="P199" s="176">
        <f t="shared" si="65"/>
        <v>0</v>
      </c>
      <c r="Q199" s="202">
        <f t="shared" si="66"/>
        <v>18800</v>
      </c>
      <c r="R199" s="180">
        <v>1964</v>
      </c>
      <c r="S199" s="178">
        <v>3197.0299999999997</v>
      </c>
      <c r="T199" s="177"/>
      <c r="U199" s="302">
        <f t="shared" si="67"/>
        <v>5161.03</v>
      </c>
    </row>
    <row r="200" spans="1:23" ht="20.25" customHeight="1" x14ac:dyDescent="0.25">
      <c r="A200" s="140"/>
      <c r="B200" s="140"/>
      <c r="C200" s="217" t="s">
        <v>68</v>
      </c>
      <c r="D200" s="214">
        <v>55000</v>
      </c>
      <c r="E200" s="214">
        <v>65000</v>
      </c>
      <c r="F200" s="214">
        <v>0</v>
      </c>
      <c r="G200" s="206">
        <f t="shared" si="61"/>
        <v>120000</v>
      </c>
      <c r="H200" s="213">
        <v>100700</v>
      </c>
      <c r="I200" s="213">
        <v>0</v>
      </c>
      <c r="J200" s="212">
        <f t="shared" si="63"/>
        <v>155700</v>
      </c>
      <c r="K200" s="211">
        <v>0</v>
      </c>
      <c r="L200" s="210">
        <v>65000</v>
      </c>
      <c r="M200" s="210">
        <f t="shared" si="64"/>
        <v>0</v>
      </c>
      <c r="N200" s="209">
        <v>39746.36</v>
      </c>
      <c r="O200" s="209"/>
      <c r="P200" s="176">
        <f t="shared" si="65"/>
        <v>39746.36</v>
      </c>
      <c r="Q200" s="202">
        <f t="shared" si="66"/>
        <v>195446.36</v>
      </c>
      <c r="R200" s="180">
        <v>155692.91</v>
      </c>
      <c r="S200" s="178">
        <v>112.87</v>
      </c>
      <c r="T200" s="177">
        <v>31870.76</v>
      </c>
      <c r="U200" s="302">
        <f t="shared" si="67"/>
        <v>187676.54</v>
      </c>
    </row>
    <row r="201" spans="1:23" ht="20.25" customHeight="1" x14ac:dyDescent="0.25">
      <c r="A201" s="140">
        <v>29245</v>
      </c>
      <c r="B201" s="140"/>
      <c r="C201" s="215" t="s">
        <v>69</v>
      </c>
      <c r="D201" s="214">
        <v>50000</v>
      </c>
      <c r="E201" s="214">
        <v>42335</v>
      </c>
      <c r="F201" s="214">
        <v>15000</v>
      </c>
      <c r="G201" s="206">
        <f t="shared" si="61"/>
        <v>107335</v>
      </c>
      <c r="H201" s="213">
        <v>0</v>
      </c>
      <c r="I201" s="213">
        <v>10864</v>
      </c>
      <c r="J201" s="212">
        <f t="shared" si="63"/>
        <v>39136</v>
      </c>
      <c r="K201" s="211">
        <v>0</v>
      </c>
      <c r="L201" s="216">
        <v>0</v>
      </c>
      <c r="M201" s="210">
        <f t="shared" si="64"/>
        <v>42335</v>
      </c>
      <c r="N201" s="209"/>
      <c r="O201" s="209">
        <v>9958.84</v>
      </c>
      <c r="P201" s="176">
        <f t="shared" si="65"/>
        <v>5041.16</v>
      </c>
      <c r="Q201" s="202">
        <f t="shared" si="66"/>
        <v>86512.16</v>
      </c>
      <c r="R201" s="180">
        <v>35916.740000000005</v>
      </c>
      <c r="S201" s="178">
        <v>38427.829999999703</v>
      </c>
      <c r="T201" s="177">
        <v>4031.71</v>
      </c>
      <c r="U201" s="302">
        <f t="shared" si="67"/>
        <v>78376.279999999722</v>
      </c>
      <c r="W201" s="313">
        <v>35916.740000000005</v>
      </c>
    </row>
    <row r="202" spans="1:23" ht="20.25" customHeight="1" x14ac:dyDescent="0.25">
      <c r="A202" s="140"/>
      <c r="B202" s="140"/>
      <c r="C202" s="215" t="s">
        <v>70</v>
      </c>
      <c r="D202" s="214">
        <v>0</v>
      </c>
      <c r="E202" s="214">
        <v>0</v>
      </c>
      <c r="F202" s="214">
        <v>0</v>
      </c>
      <c r="G202" s="206">
        <f t="shared" si="61"/>
        <v>0</v>
      </c>
      <c r="H202" s="213">
        <v>27800</v>
      </c>
      <c r="I202" s="213">
        <v>0</v>
      </c>
      <c r="J202" s="212">
        <f t="shared" si="63"/>
        <v>27800</v>
      </c>
      <c r="K202" s="211">
        <v>0</v>
      </c>
      <c r="L202" s="216">
        <v>0</v>
      </c>
      <c r="M202" s="210">
        <f t="shared" si="64"/>
        <v>0</v>
      </c>
      <c r="N202" s="209">
        <v>0</v>
      </c>
      <c r="O202" s="209">
        <v>0</v>
      </c>
      <c r="P202" s="176">
        <f t="shared" si="65"/>
        <v>0</v>
      </c>
      <c r="Q202" s="202">
        <f t="shared" si="66"/>
        <v>27800</v>
      </c>
      <c r="R202" s="180">
        <v>27116</v>
      </c>
      <c r="S202" s="178"/>
      <c r="T202" s="177"/>
      <c r="U202" s="302">
        <f t="shared" si="67"/>
        <v>27116</v>
      </c>
      <c r="V202" s="303"/>
    </row>
    <row r="203" spans="1:23" ht="20.25" customHeight="1" x14ac:dyDescent="0.25">
      <c r="A203" s="140"/>
      <c r="B203" s="140"/>
      <c r="C203" s="215" t="s">
        <v>71</v>
      </c>
      <c r="D203" s="214">
        <v>50000</v>
      </c>
      <c r="E203" s="214">
        <v>0</v>
      </c>
      <c r="F203" s="214">
        <v>0</v>
      </c>
      <c r="G203" s="206">
        <f t="shared" si="61"/>
        <v>50000</v>
      </c>
      <c r="H203" s="213"/>
      <c r="I203" s="213">
        <v>5136</v>
      </c>
      <c r="J203" s="212">
        <f t="shared" si="63"/>
        <v>44864</v>
      </c>
      <c r="K203" s="211">
        <v>65000</v>
      </c>
      <c r="L203" s="211">
        <v>0</v>
      </c>
      <c r="M203" s="210">
        <f t="shared" si="64"/>
        <v>65000</v>
      </c>
      <c r="N203" s="209">
        <v>35328.31</v>
      </c>
      <c r="O203" s="209"/>
      <c r="P203" s="176">
        <f t="shared" si="65"/>
        <v>35328.31</v>
      </c>
      <c r="Q203" s="202">
        <f t="shared" si="66"/>
        <v>145192.31</v>
      </c>
      <c r="R203" s="180">
        <v>18982.71</v>
      </c>
      <c r="S203" s="178">
        <v>92583.38000000047</v>
      </c>
      <c r="T203" s="177">
        <v>35264.93</v>
      </c>
      <c r="U203" s="302">
        <f t="shared" si="67"/>
        <v>146831.02000000046</v>
      </c>
      <c r="V203" s="303"/>
      <c r="W203">
        <v>18982.739999999998</v>
      </c>
    </row>
    <row r="204" spans="1:23" ht="20.25" customHeight="1" x14ac:dyDescent="0.25">
      <c r="A204" s="140"/>
      <c r="B204" s="140"/>
      <c r="C204" s="208" t="s">
        <v>131</v>
      </c>
      <c r="D204" s="207">
        <f>SUM(D197:D203)</f>
        <v>381800</v>
      </c>
      <c r="E204" s="207">
        <f>SUM(E197:E203)</f>
        <v>313495</v>
      </c>
      <c r="F204" s="207">
        <f>SUM(F197:F203)</f>
        <v>100730</v>
      </c>
      <c r="G204" s="206">
        <f t="shared" si="61"/>
        <v>796025</v>
      </c>
      <c r="H204" s="206">
        <f t="shared" ref="H204:Q204" si="68">SUM(H197:H203)</f>
        <v>130000</v>
      </c>
      <c r="I204" s="206">
        <f t="shared" si="68"/>
        <v>130000</v>
      </c>
      <c r="J204" s="205">
        <f t="shared" si="68"/>
        <v>381800</v>
      </c>
      <c r="K204" s="204">
        <f t="shared" si="68"/>
        <v>65000</v>
      </c>
      <c r="L204" s="204">
        <f t="shared" si="68"/>
        <v>65000</v>
      </c>
      <c r="M204" s="204">
        <f t="shared" si="68"/>
        <v>313495</v>
      </c>
      <c r="N204" s="203">
        <f t="shared" si="68"/>
        <v>75074.67</v>
      </c>
      <c r="O204" s="203">
        <f t="shared" si="68"/>
        <v>75074.67</v>
      </c>
      <c r="P204" s="203">
        <f t="shared" si="68"/>
        <v>100730</v>
      </c>
      <c r="Q204" s="202">
        <f t="shared" si="68"/>
        <v>796025</v>
      </c>
      <c r="R204" s="180">
        <f>SUM(R197:R203)</f>
        <v>322861.07</v>
      </c>
      <c r="S204" s="178">
        <f t="shared" ref="S204" si="69">SUM(S197:S203)</f>
        <v>340481.11000000016</v>
      </c>
      <c r="T204" s="177">
        <f t="shared" ref="T204" si="70">SUM(T197:T203)</f>
        <v>91201.919999999998</v>
      </c>
      <c r="U204" s="302">
        <f>SUM(U197:U203)</f>
        <v>754544.10000000021</v>
      </c>
    </row>
    <row r="205" spans="1:23" ht="20.25" customHeight="1" thickBot="1" x14ac:dyDescent="0.3">
      <c r="A205" s="140"/>
      <c r="B205" s="140"/>
      <c r="C205" s="140"/>
      <c r="D205" s="201"/>
      <c r="E205" s="201"/>
      <c r="F205" s="201"/>
      <c r="G205" s="140"/>
      <c r="H205" s="140"/>
      <c r="I205" s="140"/>
    </row>
    <row r="206" spans="1:23" ht="20.25" customHeight="1" thickBot="1" x14ac:dyDescent="0.3">
      <c r="A206" s="140"/>
      <c r="B206" s="140"/>
      <c r="C206" s="200"/>
      <c r="D206" s="398" t="s">
        <v>130</v>
      </c>
      <c r="E206" s="399"/>
      <c r="F206" s="399"/>
      <c r="G206" s="400"/>
      <c r="H206" s="199"/>
      <c r="I206" s="199"/>
      <c r="J206" s="348" t="s">
        <v>129</v>
      </c>
      <c r="K206" s="349"/>
      <c r="L206" s="349"/>
      <c r="M206" s="349"/>
      <c r="N206" s="349"/>
      <c r="O206" s="349"/>
      <c r="P206" s="349"/>
      <c r="Q206" s="350"/>
      <c r="R206" s="351" t="s">
        <v>173</v>
      </c>
      <c r="S206" s="351"/>
      <c r="T206" s="351"/>
      <c r="U206" s="351"/>
    </row>
    <row r="207" spans="1:23" ht="41.25" customHeight="1" x14ac:dyDescent="0.25">
      <c r="A207" s="140"/>
      <c r="B207" s="140"/>
      <c r="C207" s="198"/>
      <c r="D207" s="197" t="s">
        <v>53</v>
      </c>
      <c r="E207" s="197" t="s">
        <v>54</v>
      </c>
      <c r="F207" s="197" t="s">
        <v>55</v>
      </c>
      <c r="G207" s="352" t="s">
        <v>52</v>
      </c>
      <c r="H207" s="354" t="s">
        <v>128</v>
      </c>
      <c r="I207" s="355"/>
      <c r="J207" s="356"/>
      <c r="K207" s="357" t="s">
        <v>127</v>
      </c>
      <c r="L207" s="358"/>
      <c r="M207" s="359"/>
      <c r="N207" s="360" t="s">
        <v>126</v>
      </c>
      <c r="O207" s="361"/>
      <c r="P207" s="362"/>
      <c r="Q207" s="396" t="s">
        <v>125</v>
      </c>
      <c r="R207" s="193" t="s">
        <v>53</v>
      </c>
      <c r="S207" s="273" t="s">
        <v>54</v>
      </c>
      <c r="T207" s="272" t="s">
        <v>55</v>
      </c>
      <c r="U207" s="339" t="s">
        <v>174</v>
      </c>
    </row>
    <row r="208" spans="1:23" ht="20.25" customHeight="1" x14ac:dyDescent="0.25">
      <c r="A208" s="140"/>
      <c r="B208" s="140"/>
      <c r="C208" s="196"/>
      <c r="D208" s="195" t="str">
        <f>'[1]1) Tableau budgétaire 1'!D13</f>
        <v xml:space="preserve">PNUD </v>
      </c>
      <c r="E208" s="195" t="str">
        <f>'[1]1) Tableau budgétaire 1'!E13</f>
        <v>OIM</v>
      </c>
      <c r="F208" s="195" t="str">
        <f>'[1]1) Tableau budgétaire 1'!F13</f>
        <v>UNFPA</v>
      </c>
      <c r="G208" s="353"/>
      <c r="H208" s="194" t="s">
        <v>124</v>
      </c>
      <c r="I208" s="193" t="s">
        <v>123</v>
      </c>
      <c r="J208" s="192" t="s">
        <v>122</v>
      </c>
      <c r="K208" s="191" t="s">
        <v>124</v>
      </c>
      <c r="L208" s="190" t="s">
        <v>123</v>
      </c>
      <c r="M208" s="189" t="s">
        <v>122</v>
      </c>
      <c r="N208" s="188" t="s">
        <v>124</v>
      </c>
      <c r="O208" s="187" t="s">
        <v>123</v>
      </c>
      <c r="P208" s="186" t="s">
        <v>122</v>
      </c>
      <c r="Q208" s="397"/>
      <c r="R208" s="193" t="s">
        <v>8</v>
      </c>
      <c r="S208" s="273" t="s">
        <v>77</v>
      </c>
      <c r="T208" s="272" t="s">
        <v>78</v>
      </c>
      <c r="U208" s="340"/>
    </row>
    <row r="209" spans="1:27" ht="20.25" customHeight="1" x14ac:dyDescent="0.25">
      <c r="A209" s="140"/>
      <c r="B209" s="140"/>
      <c r="C209" s="185" t="s">
        <v>65</v>
      </c>
      <c r="D209" s="182">
        <f>SUM(D186,D175,D164,D153,D141,D130,D119,D108,D96,D85,D74,D63,D51,D40,D29,D18,D197)</f>
        <v>194000</v>
      </c>
      <c r="E209" s="182">
        <f t="shared" ref="D209:F215" si="71">SUM(E186,E175,E164,E153,E141,E130,E119,E108,E96,E85,E74,E63,E51,E40,E29,E18,E197)</f>
        <v>206160</v>
      </c>
      <c r="F209" s="182">
        <f>SUM(F186,F175,F164,F153,F141,F130,F119,F108,F96,F85,F74,F63,F51,F40,F29,F18,F197)</f>
        <v>80730</v>
      </c>
      <c r="G209" s="184">
        <f t="shared" ref="G209:G216" si="72">SUM(D209:F209)</f>
        <v>480890</v>
      </c>
      <c r="H209" s="181">
        <v>0</v>
      </c>
      <c r="I209" s="180">
        <v>114000</v>
      </c>
      <c r="J209" s="170">
        <f t="shared" ref="J209:J215" si="73">+D209+H209-I209</f>
        <v>80000</v>
      </c>
      <c r="K209" s="179">
        <v>0</v>
      </c>
      <c r="L209" s="178">
        <v>0</v>
      </c>
      <c r="M209" s="167">
        <f t="shared" ref="M209:M215" si="74">+E209+K209-L209</f>
        <v>206160</v>
      </c>
      <c r="N209" s="177"/>
      <c r="O209" s="176">
        <v>54115.83</v>
      </c>
      <c r="P209" s="164">
        <f t="shared" ref="P209:P215" si="75">+F209+N209-O209</f>
        <v>26614.17</v>
      </c>
      <c r="Q209" s="299">
        <f t="shared" ref="Q209:Q215" si="76">J209+M209+P209</f>
        <v>312774.17</v>
      </c>
      <c r="R209" s="180">
        <f>SUM(R186,R175,R164,R153,R141,R130,R119,R108,R96,R85,R74,R63,R51,R40,R29,R18,R197)</f>
        <v>70950.23</v>
      </c>
      <c r="S209" s="180">
        <f t="shared" ref="R209:U210" si="77">SUM(S186,S175,S164,S153,S141,S130,S119,S108,S96,S85,S74,S63,S51,S40,S29,S18,S197)</f>
        <v>206160</v>
      </c>
      <c r="T209" s="180">
        <f t="shared" si="77"/>
        <v>26033.17</v>
      </c>
      <c r="U209" s="241">
        <f t="shared" si="77"/>
        <v>303143.40000000002</v>
      </c>
      <c r="V209" s="241">
        <v>70950.23</v>
      </c>
      <c r="W209" s="311">
        <f>V209-U209</f>
        <v>-232193.17000000004</v>
      </c>
      <c r="X209" s="311">
        <f>J209-V209</f>
        <v>9049.7700000000041</v>
      </c>
      <c r="Y209" s="311">
        <f>J209-U209</f>
        <v>-223143.40000000002</v>
      </c>
      <c r="Z209" s="312"/>
      <c r="AA209" s="312"/>
    </row>
    <row r="210" spans="1:27" ht="20.25" customHeight="1" x14ac:dyDescent="0.25">
      <c r="A210" s="140"/>
      <c r="B210" s="140"/>
      <c r="C210" s="175" t="s">
        <v>66</v>
      </c>
      <c r="D210" s="182">
        <f t="shared" si="71"/>
        <v>100500</v>
      </c>
      <c r="E210" s="182">
        <f t="shared" si="71"/>
        <v>29800</v>
      </c>
      <c r="F210" s="182">
        <f t="shared" si="71"/>
        <v>9000</v>
      </c>
      <c r="G210" s="173">
        <f t="shared" si="72"/>
        <v>139300</v>
      </c>
      <c r="H210" s="181">
        <v>0</v>
      </c>
      <c r="I210" s="180">
        <v>85000</v>
      </c>
      <c r="J210" s="170">
        <f t="shared" si="73"/>
        <v>15500</v>
      </c>
      <c r="K210" s="179">
        <v>0</v>
      </c>
      <c r="L210" s="178">
        <f>E210</f>
        <v>29800</v>
      </c>
      <c r="M210" s="167">
        <f t="shared" si="74"/>
        <v>0</v>
      </c>
      <c r="N210" s="177">
        <v>110545.33</v>
      </c>
      <c r="O210" s="176"/>
      <c r="P210" s="164">
        <f t="shared" si="75"/>
        <v>119545.33</v>
      </c>
      <c r="Q210" s="299">
        <f t="shared" si="76"/>
        <v>135045.33000000002</v>
      </c>
      <c r="R210" s="180">
        <f t="shared" si="77"/>
        <v>12238.48</v>
      </c>
      <c r="S210" s="180">
        <f t="shared" si="77"/>
        <v>0</v>
      </c>
      <c r="T210" s="180">
        <f t="shared" si="77"/>
        <v>119534.08000000002</v>
      </c>
      <c r="U210" s="241">
        <f t="shared" si="77"/>
        <v>131772.56000000003</v>
      </c>
      <c r="V210" s="241">
        <v>12238.48</v>
      </c>
      <c r="W210" s="311">
        <f>V210-U210</f>
        <v>-119534.08000000003</v>
      </c>
      <c r="X210" s="311">
        <f>J210-V210</f>
        <v>3261.5200000000004</v>
      </c>
      <c r="Y210" s="311">
        <f>J210-U210</f>
        <v>-116272.56000000003</v>
      </c>
      <c r="Z210" s="312"/>
      <c r="AA210" s="312"/>
    </row>
    <row r="211" spans="1:27" ht="32.25" customHeight="1" x14ac:dyDescent="0.25">
      <c r="A211" s="140"/>
      <c r="B211" s="140"/>
      <c r="C211" s="175" t="s">
        <v>67</v>
      </c>
      <c r="D211" s="182">
        <f t="shared" si="71"/>
        <v>457300</v>
      </c>
      <c r="E211" s="182">
        <f t="shared" si="71"/>
        <v>594800</v>
      </c>
      <c r="F211" s="182">
        <f t="shared" si="71"/>
        <v>100000</v>
      </c>
      <c r="G211" s="173">
        <f t="shared" si="72"/>
        <v>1152100</v>
      </c>
      <c r="H211" s="181">
        <v>0</v>
      </c>
      <c r="I211" s="180">
        <v>324300</v>
      </c>
      <c r="J211" s="170">
        <f t="shared" si="73"/>
        <v>133000</v>
      </c>
      <c r="K211" s="179">
        <v>0</v>
      </c>
      <c r="L211" s="178">
        <v>463300</v>
      </c>
      <c r="M211" s="167">
        <f t="shared" si="74"/>
        <v>131500</v>
      </c>
      <c r="N211" s="177"/>
      <c r="O211" s="176">
        <v>16784.3</v>
      </c>
      <c r="P211" s="164">
        <f t="shared" si="75"/>
        <v>83215.7</v>
      </c>
      <c r="Q211" s="299">
        <f t="shared" si="76"/>
        <v>347715.7</v>
      </c>
      <c r="R211" s="180">
        <f t="shared" ref="R211:T211" si="78">SUM(R188,R177,R166,R155,R143,R132,R121,R110,R98,R87,R76,R65,R53,R42,R31,R20,R199)</f>
        <v>73038.05</v>
      </c>
      <c r="S211" s="180">
        <f t="shared" ref="S211" si="79">SUM(S188,S177,S166,S155,S143,S132,S121,S110,S98,S87,S76,S65,S53,S42,S31,S20,S199)</f>
        <v>207087.75</v>
      </c>
      <c r="T211" s="180">
        <f t="shared" si="78"/>
        <v>83211.91</v>
      </c>
      <c r="U211" s="241">
        <f>SUM(U188,U177,U166,U155,U143,U132,U121,U110,U98,U87,U76,U65,U53,U42,U31,U20,U199)</f>
        <v>363337.71</v>
      </c>
      <c r="V211" s="241">
        <v>73038.05</v>
      </c>
      <c r="W211" s="311">
        <f t="shared" ref="W211:W216" si="80">V211-U211</f>
        <v>-290299.66000000003</v>
      </c>
      <c r="X211" s="311">
        <f t="shared" ref="X211:X216" si="81">J211-V211</f>
        <v>59961.95</v>
      </c>
      <c r="Y211" s="311">
        <f t="shared" ref="Y211:Y216" si="82">J211-U211</f>
        <v>-230337.71000000002</v>
      </c>
      <c r="Z211" s="312"/>
      <c r="AA211" s="312"/>
    </row>
    <row r="212" spans="1:27" ht="20.25" customHeight="1" x14ac:dyDescent="0.25">
      <c r="A212" s="140"/>
      <c r="B212" s="140"/>
      <c r="C212" s="183" t="s">
        <v>68</v>
      </c>
      <c r="D212" s="182">
        <f t="shared" si="71"/>
        <v>655000</v>
      </c>
      <c r="E212" s="182">
        <f t="shared" si="71"/>
        <v>269400</v>
      </c>
      <c r="F212" s="182">
        <f t="shared" si="71"/>
        <v>110000</v>
      </c>
      <c r="G212" s="173">
        <f t="shared" si="72"/>
        <v>1034400</v>
      </c>
      <c r="H212" s="181">
        <v>0</v>
      </c>
      <c r="I212" s="180">
        <v>113300</v>
      </c>
      <c r="J212" s="170">
        <f t="shared" si="73"/>
        <v>541700</v>
      </c>
      <c r="K212" s="179">
        <v>344600</v>
      </c>
      <c r="L212" s="178">
        <v>0</v>
      </c>
      <c r="M212" s="167">
        <f t="shared" si="74"/>
        <v>614000</v>
      </c>
      <c r="N212" s="177"/>
      <c r="O212" s="176">
        <v>61500.43</v>
      </c>
      <c r="P212" s="164">
        <f t="shared" si="75"/>
        <v>48499.57</v>
      </c>
      <c r="Q212" s="299">
        <f t="shared" si="76"/>
        <v>1204199.57</v>
      </c>
      <c r="R212" s="180">
        <f t="shared" ref="R212:T212" si="83">SUM(R189,R178,R167,R156,R144,R133,R122,R111,R99,R88,R77,R66,R54,R43,R32,R21,R200)</f>
        <v>541700.56999999995</v>
      </c>
      <c r="S212" s="180">
        <f t="shared" ref="S212" si="84">SUM(S189,S178,S167,S156,S144,S133,S122,S111,S99,S88,S77,S66,S54,S43,S32,S21,S200)</f>
        <v>502396.10000000003</v>
      </c>
      <c r="T212" s="180">
        <f t="shared" si="83"/>
        <v>40621.449999999997</v>
      </c>
      <c r="U212" s="241">
        <f>SUM(U189,U178,U167,U156,U144,U133,U122,U111,U99,U88,U77,U66,U54,U43,U32,U21,U200)</f>
        <v>1084718.1200000001</v>
      </c>
      <c r="V212" s="241">
        <v>681930.57</v>
      </c>
      <c r="W212" s="311">
        <f t="shared" si="80"/>
        <v>-402787.55000000016</v>
      </c>
      <c r="X212" s="311">
        <f>J212-V212</f>
        <v>-140230.56999999995</v>
      </c>
      <c r="Y212" s="311">
        <f t="shared" si="82"/>
        <v>-543018.12000000011</v>
      </c>
      <c r="Z212" s="312"/>
      <c r="AA212" s="312"/>
    </row>
    <row r="213" spans="1:27" ht="20.25" customHeight="1" x14ac:dyDescent="0.25">
      <c r="A213" s="140"/>
      <c r="B213" s="140"/>
      <c r="C213" s="175" t="s">
        <v>69</v>
      </c>
      <c r="D213" s="182">
        <f t="shared" si="71"/>
        <v>135000</v>
      </c>
      <c r="E213" s="182">
        <f t="shared" si="71"/>
        <v>42335</v>
      </c>
      <c r="F213" s="182">
        <f t="shared" si="71"/>
        <v>51000</v>
      </c>
      <c r="G213" s="173">
        <f t="shared" si="72"/>
        <v>228335</v>
      </c>
      <c r="H213" s="181"/>
      <c r="I213" s="180">
        <v>7814</v>
      </c>
      <c r="J213" s="170">
        <f t="shared" si="73"/>
        <v>127186</v>
      </c>
      <c r="K213" s="179">
        <v>7000</v>
      </c>
      <c r="L213" s="178">
        <v>0</v>
      </c>
      <c r="M213" s="167">
        <f t="shared" si="74"/>
        <v>49335</v>
      </c>
      <c r="N213" s="177"/>
      <c r="O213" s="176">
        <v>37958.839999999997</v>
      </c>
      <c r="P213" s="164">
        <f t="shared" si="75"/>
        <v>13041.160000000003</v>
      </c>
      <c r="Q213" s="299">
        <f t="shared" si="76"/>
        <v>189562.16</v>
      </c>
      <c r="R213" s="180">
        <f t="shared" ref="R213:U213" si="85">SUM(R190,R179,R168,R157,R145,R134,R123,R112,R100,R89,R78,R67,R55,R44,R33,R22,R201)</f>
        <v>107127.2</v>
      </c>
      <c r="S213" s="180">
        <f t="shared" ref="S213" si="86">SUM(S190,S179,S168,S157,S145,S134,S123,S112,S100,S89,S78,S67,S55,S44,S33,S22,S201)</f>
        <v>42006.399999999703</v>
      </c>
      <c r="T213" s="180">
        <f t="shared" si="85"/>
        <v>12031.130000000001</v>
      </c>
      <c r="U213" s="241">
        <f t="shared" si="85"/>
        <v>161164.72999999969</v>
      </c>
      <c r="V213" s="241">
        <v>107127.2</v>
      </c>
      <c r="W213" s="311">
        <f t="shared" si="80"/>
        <v>-54037.529999999693</v>
      </c>
      <c r="X213" s="311">
        <f t="shared" si="81"/>
        <v>20058.800000000003</v>
      </c>
      <c r="Y213" s="311">
        <f t="shared" si="82"/>
        <v>-33978.72999999969</v>
      </c>
      <c r="Z213" s="312"/>
      <c r="AA213" s="312"/>
    </row>
    <row r="214" spans="1:27" ht="20.25" customHeight="1" x14ac:dyDescent="0.25">
      <c r="A214" s="140"/>
      <c r="B214" s="140"/>
      <c r="C214" s="175" t="s">
        <v>70</v>
      </c>
      <c r="D214" s="182">
        <f t="shared" si="71"/>
        <v>110000</v>
      </c>
      <c r="E214" s="182">
        <f t="shared" si="71"/>
        <v>10000</v>
      </c>
      <c r="F214" s="182">
        <f t="shared" si="71"/>
        <v>0</v>
      </c>
      <c r="G214" s="173">
        <f t="shared" si="72"/>
        <v>120000</v>
      </c>
      <c r="H214" s="181">
        <v>560400</v>
      </c>
      <c r="I214" s="180">
        <v>0</v>
      </c>
      <c r="J214" s="170">
        <f t="shared" si="73"/>
        <v>670400</v>
      </c>
      <c r="K214" s="179">
        <v>68000</v>
      </c>
      <c r="L214" s="178">
        <v>0</v>
      </c>
      <c r="M214" s="167">
        <f t="shared" si="74"/>
        <v>78000</v>
      </c>
      <c r="N214" s="177"/>
      <c r="O214" s="176"/>
      <c r="P214" s="164">
        <f t="shared" si="75"/>
        <v>0</v>
      </c>
      <c r="Q214" s="299">
        <f t="shared" si="76"/>
        <v>748400</v>
      </c>
      <c r="R214" s="180">
        <f t="shared" ref="R214:T214" si="87">SUM(R191,R180,R169,R158,R146,R135,R124,R113,R101,R90,R79,R68,R56,R45,R34,R23,R202)</f>
        <v>598366.63000000012</v>
      </c>
      <c r="S214" s="180">
        <f t="shared" ref="S214" si="88">SUM(S191,S180,S169,S158,S146,S135,S124,S113,S101,S90,S79,S68,S56,S45,S34,S23,S202)</f>
        <v>74128.5</v>
      </c>
      <c r="T214" s="180">
        <f t="shared" si="87"/>
        <v>0</v>
      </c>
      <c r="U214" s="241">
        <f>SUM(U191,U180,U169,U158,U146,U135,U124,U113,U101,U90,U79,U68,U56,U45,U34,U23,U202)</f>
        <v>672495.13000000012</v>
      </c>
      <c r="V214" s="241">
        <v>458136.63</v>
      </c>
      <c r="W214" s="311">
        <f t="shared" si="80"/>
        <v>-214358.50000000012</v>
      </c>
      <c r="X214" s="311">
        <f t="shared" si="81"/>
        <v>212263.37</v>
      </c>
      <c r="Y214" s="311">
        <f t="shared" si="82"/>
        <v>-2095.1300000001211</v>
      </c>
      <c r="Z214" s="312"/>
      <c r="AA214" s="312"/>
    </row>
    <row r="215" spans="1:27" ht="36.75" customHeight="1" x14ac:dyDescent="0.25">
      <c r="A215" s="140"/>
      <c r="B215" s="140"/>
      <c r="C215" s="175" t="s">
        <v>71</v>
      </c>
      <c r="D215" s="174">
        <f t="shared" si="71"/>
        <v>85000</v>
      </c>
      <c r="E215" s="174">
        <f t="shared" si="71"/>
        <v>51000</v>
      </c>
      <c r="F215" s="174">
        <f t="shared" si="71"/>
        <v>0</v>
      </c>
      <c r="G215" s="173">
        <f t="shared" si="72"/>
        <v>136000</v>
      </c>
      <c r="H215" s="172">
        <v>84014</v>
      </c>
      <c r="I215" s="171"/>
      <c r="J215" s="170">
        <f t="shared" si="73"/>
        <v>169014</v>
      </c>
      <c r="K215" s="169">
        <v>73500</v>
      </c>
      <c r="L215" s="168">
        <v>0</v>
      </c>
      <c r="M215" s="167">
        <f t="shared" si="74"/>
        <v>124500</v>
      </c>
      <c r="N215" s="166">
        <v>59814.07</v>
      </c>
      <c r="O215" s="165"/>
      <c r="P215" s="164">
        <f t="shared" si="75"/>
        <v>59814.07</v>
      </c>
      <c r="Q215" s="299">
        <f t="shared" si="76"/>
        <v>353328.07</v>
      </c>
      <c r="R215" s="180">
        <f>SUM(R192,R181,R170,R159,R147,R136,R125,R114,R102,R91,R80,R69,R57,R46,R35,R24,R203)</f>
        <v>131187.71</v>
      </c>
      <c r="S215" s="180">
        <f>SUM(S192,S181,S170,S159,S147,S136,S125,S114,S102,S91,S80,S69,S57,S46,S35,S24,S203)</f>
        <v>100966.80000000047</v>
      </c>
      <c r="T215" s="180">
        <f t="shared" ref="T215" si="89">SUM(T192,T181,T170,T159,T147,T136,T125,T114,T102,T91,T80,T69,T57,T46,T35,T24,T203)</f>
        <v>59742.71</v>
      </c>
      <c r="U215" s="241">
        <f>SUM(U192,U181,U170,U159,U147,U136,U125,U114,U102,U91,U80,U69,U57,U46,U35,U24,U203)</f>
        <v>291897.22000000044</v>
      </c>
      <c r="V215" s="241">
        <v>131187.71</v>
      </c>
      <c r="W215" s="311">
        <f>V215-U215</f>
        <v>-160709.51000000045</v>
      </c>
      <c r="X215" s="311">
        <f t="shared" si="81"/>
        <v>37826.290000000008</v>
      </c>
      <c r="Y215" s="311">
        <f t="shared" si="82"/>
        <v>-122883.22000000044</v>
      </c>
      <c r="Z215" s="312"/>
      <c r="AA215" s="312"/>
    </row>
    <row r="216" spans="1:27" ht="20.25" customHeight="1" x14ac:dyDescent="0.25">
      <c r="A216" s="140"/>
      <c r="B216" s="140"/>
      <c r="C216" s="152" t="s">
        <v>56</v>
      </c>
      <c r="D216" s="163">
        <f>SUM(D209:D215)</f>
        <v>1736800</v>
      </c>
      <c r="E216" s="163">
        <f>SUM(E209:E215)</f>
        <v>1203495</v>
      </c>
      <c r="F216" s="163">
        <f>SUM(F209:F215)</f>
        <v>350730</v>
      </c>
      <c r="G216" s="162">
        <f t="shared" si="72"/>
        <v>3291025</v>
      </c>
      <c r="H216" s="161">
        <f t="shared" ref="H216:Q216" si="90">SUM(H209:H215)</f>
        <v>644414</v>
      </c>
      <c r="I216" s="160">
        <f t="shared" si="90"/>
        <v>644414</v>
      </c>
      <c r="J216" s="159">
        <f t="shared" si="90"/>
        <v>1736800</v>
      </c>
      <c r="K216" s="158">
        <f t="shared" si="90"/>
        <v>493100</v>
      </c>
      <c r="L216" s="157">
        <f t="shared" si="90"/>
        <v>493100</v>
      </c>
      <c r="M216" s="156">
        <f t="shared" si="90"/>
        <v>1203495</v>
      </c>
      <c r="N216" s="155">
        <f t="shared" si="90"/>
        <v>170359.4</v>
      </c>
      <c r="O216" s="154">
        <f t="shared" si="90"/>
        <v>170359.4</v>
      </c>
      <c r="P216" s="153">
        <f t="shared" si="90"/>
        <v>350730.00000000006</v>
      </c>
      <c r="Q216" s="300">
        <f t="shared" si="90"/>
        <v>3291025</v>
      </c>
      <c r="R216" s="180">
        <f>SUM(R209:R215)</f>
        <v>1534608.87</v>
      </c>
      <c r="S216" s="180">
        <f>SUM(S209:S215)</f>
        <v>1132745.5500000003</v>
      </c>
      <c r="T216" s="180">
        <f>SUM(T209:T215)</f>
        <v>341174.45</v>
      </c>
      <c r="U216" s="241">
        <f>SUM(U209:U215)</f>
        <v>3008528.870000001</v>
      </c>
      <c r="V216" s="241">
        <v>1534608.87</v>
      </c>
      <c r="W216" s="311">
        <f t="shared" si="80"/>
        <v>-1473920.0000000009</v>
      </c>
      <c r="X216" s="311">
        <f t="shared" si="81"/>
        <v>202191.12999999989</v>
      </c>
      <c r="Y216" s="311">
        <f t="shared" si="82"/>
        <v>-1271728.870000001</v>
      </c>
      <c r="Z216" s="312"/>
      <c r="AA216" s="312"/>
    </row>
    <row r="217" spans="1:27" ht="20.25" customHeight="1" thickBot="1" x14ac:dyDescent="0.3">
      <c r="A217" s="140"/>
      <c r="B217" s="140"/>
      <c r="C217" s="152" t="s">
        <v>57</v>
      </c>
      <c r="D217" s="151">
        <f>D216*0.07</f>
        <v>121576.00000000001</v>
      </c>
      <c r="E217" s="151">
        <f>E216*0.07</f>
        <v>84244.650000000009</v>
      </c>
      <c r="F217" s="151">
        <f>F216*0.07</f>
        <v>24551.100000000002</v>
      </c>
      <c r="G217" s="150">
        <f>G216*0.07</f>
        <v>230371.75000000003</v>
      </c>
      <c r="H217" s="149">
        <v>0</v>
      </c>
      <c r="I217" s="148">
        <v>0</v>
      </c>
      <c r="J217" s="147">
        <f>+D217+H217-I217</f>
        <v>121576.00000000001</v>
      </c>
      <c r="K217" s="146">
        <v>0</v>
      </c>
      <c r="L217" s="145">
        <v>0</v>
      </c>
      <c r="M217" s="144">
        <f>M216*0.07</f>
        <v>84244.650000000009</v>
      </c>
      <c r="N217" s="143">
        <v>0</v>
      </c>
      <c r="O217" s="142">
        <v>0</v>
      </c>
      <c r="P217" s="141">
        <f>P216*0.07</f>
        <v>24551.100000000006</v>
      </c>
      <c r="Q217" s="299">
        <f>+J217+M217+P217</f>
        <v>230371.75000000003</v>
      </c>
      <c r="R217" s="180">
        <v>113494.07</v>
      </c>
      <c r="S217" s="180">
        <v>79292.188500000033</v>
      </c>
      <c r="T217" s="180">
        <v>23882.211500000005</v>
      </c>
      <c r="U217" s="241">
        <f>+R217+S217+T217</f>
        <v>216668.47000000006</v>
      </c>
      <c r="V217" s="309"/>
      <c r="W217" s="310"/>
    </row>
    <row r="218" spans="1:27" ht="20.25" customHeight="1" thickBot="1" x14ac:dyDescent="0.3">
      <c r="A218" s="140"/>
      <c r="B218" s="140"/>
      <c r="C218" s="139" t="s">
        <v>74</v>
      </c>
      <c r="D218" s="138">
        <f>SUM(D216:D217)</f>
        <v>1858376</v>
      </c>
      <c r="E218" s="138">
        <f>SUM(E216:E217)</f>
        <v>1287739.6499999999</v>
      </c>
      <c r="F218" s="138">
        <f>SUM(F216:F217)</f>
        <v>375281.1</v>
      </c>
      <c r="G218" s="136">
        <f>SUM(G216:G217)</f>
        <v>3521396.75</v>
      </c>
      <c r="H218" s="137">
        <v>0</v>
      </c>
      <c r="I218" s="136">
        <v>0</v>
      </c>
      <c r="J218" s="135">
        <f>+J216+J217</f>
        <v>1858376</v>
      </c>
      <c r="K218" s="134">
        <v>0</v>
      </c>
      <c r="L218" s="133">
        <v>0</v>
      </c>
      <c r="M218" s="132">
        <f>SUM(M216:M217)</f>
        <v>1287739.6499999999</v>
      </c>
      <c r="N218" s="131">
        <v>0</v>
      </c>
      <c r="O218" s="130">
        <v>0</v>
      </c>
      <c r="P218" s="129">
        <f>SUM(P216:P217)</f>
        <v>375281.10000000009</v>
      </c>
      <c r="Q218" s="301">
        <f>+J218+M218+P218</f>
        <v>3521396.75</v>
      </c>
      <c r="R218" s="180">
        <f>SUM(R216:R217)</f>
        <v>1648102.9400000002</v>
      </c>
      <c r="S218" s="180">
        <f>SUM(S216:S217)</f>
        <v>1212037.7385000002</v>
      </c>
      <c r="T218" s="180">
        <f>SUM(T216:T217)</f>
        <v>365056.66150000005</v>
      </c>
      <c r="U218" s="241">
        <f t="shared" ref="U218" si="91">SUM(U216:U217)</f>
        <v>3225197.3400000012</v>
      </c>
      <c r="V218" s="310"/>
      <c r="W218" s="310"/>
    </row>
    <row r="219" spans="1:27" x14ac:dyDescent="0.25">
      <c r="V219" s="310"/>
      <c r="W219" s="310"/>
    </row>
    <row r="220" spans="1:27" x14ac:dyDescent="0.25">
      <c r="L220" s="128"/>
      <c r="P220" s="128"/>
    </row>
    <row r="221" spans="1:27" x14ac:dyDescent="0.25">
      <c r="P221" s="128"/>
      <c r="U221" s="303"/>
    </row>
    <row r="222" spans="1:27" x14ac:dyDescent="0.25">
      <c r="R222" s="308"/>
    </row>
  </sheetData>
  <mergeCells count="42">
    <mergeCell ref="C94:G94"/>
    <mergeCell ref="Q207:Q208"/>
    <mergeCell ref="C151:G151"/>
    <mergeCell ref="C162:G162"/>
    <mergeCell ref="C173:G173"/>
    <mergeCell ref="C184:G184"/>
    <mergeCell ref="D206:G206"/>
    <mergeCell ref="C16:U16"/>
    <mergeCell ref="B60:U60"/>
    <mergeCell ref="C61:U61"/>
    <mergeCell ref="C72:U72"/>
    <mergeCell ref="C83:U83"/>
    <mergeCell ref="C2:F2"/>
    <mergeCell ref="C5:G5"/>
    <mergeCell ref="C6:G8"/>
    <mergeCell ref="C10:F10"/>
    <mergeCell ref="D12:G12"/>
    <mergeCell ref="H12:Q12"/>
    <mergeCell ref="G13:G14"/>
    <mergeCell ref="H13:J13"/>
    <mergeCell ref="K13:M13"/>
    <mergeCell ref="B15:U15"/>
    <mergeCell ref="U13:U14"/>
    <mergeCell ref="N13:P13"/>
    <mergeCell ref="Q13:Q14"/>
    <mergeCell ref="R12:U12"/>
    <mergeCell ref="U207:U208"/>
    <mergeCell ref="C38:U38"/>
    <mergeCell ref="C27:U27"/>
    <mergeCell ref="B105:U105"/>
    <mergeCell ref="C106:U106"/>
    <mergeCell ref="C49:G49"/>
    <mergeCell ref="J206:Q206"/>
    <mergeCell ref="B150:G150"/>
    <mergeCell ref="C128:U128"/>
    <mergeCell ref="C195:U195"/>
    <mergeCell ref="C117:U117"/>
    <mergeCell ref="R206:U206"/>
    <mergeCell ref="G207:G208"/>
    <mergeCell ref="H207:J207"/>
    <mergeCell ref="K207:M207"/>
    <mergeCell ref="N207:P207"/>
  </mergeCells>
  <conditionalFormatting sqref="G25:I25">
    <cfRule type="cellIs" dxfId="18" priority="19" operator="notEqual">
      <formula>$G$17</formula>
    </cfRule>
  </conditionalFormatting>
  <conditionalFormatting sqref="G36:I36">
    <cfRule type="cellIs" dxfId="17" priority="18" operator="notEqual">
      <formula>$G$28</formula>
    </cfRule>
  </conditionalFormatting>
  <conditionalFormatting sqref="G47:I47">
    <cfRule type="cellIs" dxfId="16" priority="17" operator="notEqual">
      <formula>$G$39</formula>
    </cfRule>
  </conditionalFormatting>
  <conditionalFormatting sqref="G58:I58">
    <cfRule type="cellIs" dxfId="15" priority="16" operator="notEqual">
      <formula>$G$50</formula>
    </cfRule>
  </conditionalFormatting>
  <conditionalFormatting sqref="G70">
    <cfRule type="cellIs" dxfId="14" priority="15" operator="notEqual">
      <formula>$G$62</formula>
    </cfRule>
  </conditionalFormatting>
  <conditionalFormatting sqref="G81:I81">
    <cfRule type="cellIs" dxfId="13" priority="14" operator="notEqual">
      <formula>$G$73</formula>
    </cfRule>
  </conditionalFormatting>
  <conditionalFormatting sqref="G92:I92">
    <cfRule type="cellIs" dxfId="12" priority="13" operator="notEqual">
      <formula>$G$84</formula>
    </cfRule>
  </conditionalFormatting>
  <conditionalFormatting sqref="G103:I103">
    <cfRule type="cellIs" dxfId="11" priority="12" operator="notEqual">
      <formula>$G$95</formula>
    </cfRule>
  </conditionalFormatting>
  <conditionalFormatting sqref="G115:I115">
    <cfRule type="cellIs" dxfId="10" priority="11" operator="notEqual">
      <formula>$G$107</formula>
    </cfRule>
  </conditionalFormatting>
  <conditionalFormatting sqref="G126:I126">
    <cfRule type="cellIs" dxfId="9" priority="10" operator="notEqual">
      <formula>$G$118</formula>
    </cfRule>
  </conditionalFormatting>
  <conditionalFormatting sqref="G137:I137">
    <cfRule type="cellIs" dxfId="8" priority="9" operator="notEqual">
      <formula>$G$129</formula>
    </cfRule>
  </conditionalFormatting>
  <conditionalFormatting sqref="G148:I148">
    <cfRule type="cellIs" dxfId="7" priority="8" operator="notEqual">
      <formula>$G$140</formula>
    </cfRule>
  </conditionalFormatting>
  <conditionalFormatting sqref="G160:I160">
    <cfRule type="cellIs" dxfId="6" priority="7" operator="notEqual">
      <formula>$G$152</formula>
    </cfRule>
  </conditionalFormatting>
  <conditionalFormatting sqref="G171:I171">
    <cfRule type="cellIs" dxfId="5" priority="6" operator="notEqual">
      <formula>$G$163</formula>
    </cfRule>
  </conditionalFormatting>
  <conditionalFormatting sqref="G182:I182">
    <cfRule type="cellIs" dxfId="4" priority="5" operator="notEqual">
      <formula>$G$163</formula>
    </cfRule>
  </conditionalFormatting>
  <conditionalFormatting sqref="G193:I193">
    <cfRule type="cellIs" dxfId="3" priority="4" operator="notEqual">
      <formula>$G$185</formula>
    </cfRule>
  </conditionalFormatting>
  <conditionalFormatting sqref="G204:I204">
    <cfRule type="cellIs" dxfId="2" priority="3" operator="notEqual">
      <formula>$G$196</formula>
    </cfRule>
  </conditionalFormatting>
  <conditionalFormatting sqref="Q115">
    <cfRule type="cellIs" dxfId="1" priority="2" operator="notEqual">
      <formula>$G$107</formula>
    </cfRule>
  </conditionalFormatting>
  <conditionalFormatting sqref="H70:I70">
    <cfRule type="cellIs" dxfId="0" priority="1" operator="notEqual">
      <formula>$G$39</formula>
    </cfRule>
  </conditionalFormatting>
  <dataValidations count="8">
    <dataValidation allowBlank="1" showInputMessage="1" showErrorMessage="1" prompt="Output totals must match the original total from Table 1, and will show as red if not. " sqref="G25:I25" xr:uid="{00000000-0002-0000-0100-000000000000}"/>
    <dataValidation allowBlank="1" showInputMessage="1" showErrorMessage="1" prompt="Includes all related staff and temporary staff costs including base salary, post adjustment and all staff entitlements." sqref="C186 C18 C29 C40 C51 C63 C74 C85 C96 C108 C119 C130 C141 C153 C164 C175 C197 C209" xr:uid="{00000000-0002-0000-0100-000001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7 C19 C30 C41 C52 C64 C75 C86 C97 C109 C120 C131 C142 C154 C165 C176 C198 C210" xr:uid="{00000000-0002-0000-01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8 C20 C31 C42 C53 C65 C76 C87 C98 C110 C121 C132 C143 C155 C166 C177 C199 C211" xr:uid="{00000000-0002-0000-0100-000003000000}"/>
    <dataValidation allowBlank="1" showInputMessage="1" showErrorMessage="1" prompt="Includes staff and non-staff travel paid for by the organization directly related to a project." sqref="C190 C22 C33 C44 C55 C67 C78 C89 C100 C112 C123 C134 C145 C157 C168 C179 C201 C213" xr:uid="{00000000-0002-0000-0100-000004000000}"/>
    <dataValidation allowBlank="1" showInputMessage="1" showErrorMessage="1" prompt="Services contracted by an organization which follow the normal procurement processes." sqref="C189 C21 C32 C43 C54 C66 C77 C88 C99 C111 C122 C133 C144 C156 C167 C178 C200 C212" xr:uid="{00000000-0002-0000-01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1 C23 C34 C45 C56 C68 C79 C90 C101 C113 C124 C135 C146 C158 C169 C180 C202 C214" xr:uid="{00000000-0002-0000-0100-000006000000}"/>
    <dataValidation allowBlank="1" showInputMessage="1" showErrorMessage="1" prompt=" Includes all general operating costs for running an office. Examples include telecommunication, rents, finance charges and other costs which cannot be mapped to other expense categories." sqref="C192 C24 C35 C46 C57 C69 C80 C91 C102 C114 C125 C136 C147 C159 C170 C181 C203 C215" xr:uid="{00000000-0002-0000-0100-000007000000}"/>
  </dataValidations>
  <pageMargins left="0.70866141732283472" right="0.70866141732283472" top="0.74803149606299213" bottom="0.74803149606299213" header="0.31496062992125984" footer="0.31496062992125984"/>
  <pageSetup paperSize="9" scale="29" fitToHeight="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17"/>
  <sheetViews>
    <sheetView topLeftCell="A4" zoomScale="85" zoomScaleNormal="85" workbookViewId="0">
      <pane xSplit="1" ySplit="3" topLeftCell="B7" activePane="bottomRight" state="frozen"/>
      <selection activeCell="A4" sqref="A4"/>
      <selection pane="topRight" activeCell="B4" sqref="B4"/>
      <selection pane="bottomLeft" activeCell="A7" sqref="A7"/>
      <selection pane="bottomRight" activeCell="I9" sqref="I9"/>
    </sheetView>
  </sheetViews>
  <sheetFormatPr baseColWidth="10" defaultColWidth="8.85546875" defaultRowHeight="15" x14ac:dyDescent="0.25"/>
  <cols>
    <col min="1" max="1" width="37.28515625" style="25" customWidth="1"/>
    <col min="2" max="9" width="13.28515625" style="25" customWidth="1"/>
    <col min="10" max="10" width="9" style="25" bestFit="1" customWidth="1"/>
    <col min="11" max="16384" width="8.85546875" style="25"/>
  </cols>
  <sheetData>
    <row r="2" spans="1:11" x14ac:dyDescent="0.25">
      <c r="A2" s="5" t="s">
        <v>60</v>
      </c>
      <c r="B2" s="5"/>
      <c r="C2" s="5"/>
      <c r="D2" s="5"/>
    </row>
    <row r="3" spans="1:11" x14ac:dyDescent="0.25">
      <c r="A3" s="5"/>
      <c r="B3" s="5"/>
      <c r="C3" s="5"/>
      <c r="D3" s="5"/>
    </row>
    <row r="4" spans="1:11" ht="15.75" thickBot="1" x14ac:dyDescent="0.3"/>
    <row r="5" spans="1:11" ht="15" customHeight="1" x14ac:dyDescent="0.25">
      <c r="A5" s="401" t="s">
        <v>61</v>
      </c>
      <c r="B5" s="401" t="s">
        <v>8</v>
      </c>
      <c r="C5" s="402"/>
      <c r="D5" s="401" t="s">
        <v>77</v>
      </c>
      <c r="E5" s="402"/>
      <c r="F5" s="401" t="s">
        <v>78</v>
      </c>
      <c r="G5" s="402"/>
      <c r="H5" s="401" t="s">
        <v>62</v>
      </c>
      <c r="I5" s="402"/>
    </row>
    <row r="6" spans="1:11" x14ac:dyDescent="0.25">
      <c r="A6" s="403"/>
      <c r="B6" s="36" t="s">
        <v>63</v>
      </c>
      <c r="C6" s="26" t="s">
        <v>64</v>
      </c>
      <c r="D6" s="31" t="s">
        <v>63</v>
      </c>
      <c r="E6" s="44" t="s">
        <v>64</v>
      </c>
      <c r="F6" s="36" t="s">
        <v>63</v>
      </c>
      <c r="G6" s="26" t="s">
        <v>64</v>
      </c>
      <c r="H6" s="46" t="s">
        <v>63</v>
      </c>
      <c r="I6" s="26" t="s">
        <v>64</v>
      </c>
    </row>
    <row r="7" spans="1:11" ht="33" customHeight="1" x14ac:dyDescent="0.25">
      <c r="A7" s="28" t="s">
        <v>65</v>
      </c>
      <c r="B7" s="47">
        <v>80000</v>
      </c>
      <c r="C7" s="27">
        <f>+'2)UNDG Budget categ par produit'!R209</f>
        <v>70950.23</v>
      </c>
      <c r="D7" s="32">
        <v>206160</v>
      </c>
      <c r="E7" s="45">
        <f>+'2)UNDG Budget categ par produit'!S209</f>
        <v>206160</v>
      </c>
      <c r="F7" s="37">
        <v>26614.17</v>
      </c>
      <c r="G7" s="27">
        <f>+'2)UNDG Budget categ par produit'!T209</f>
        <v>26033.17</v>
      </c>
      <c r="H7" s="33">
        <f t="shared" ref="H7:H16" si="0">+B7+D7+F7</f>
        <v>312774.17</v>
      </c>
      <c r="I7" s="27">
        <f t="shared" ref="I7:I15" si="1">+C7+E7+G7</f>
        <v>303143.39999999997</v>
      </c>
    </row>
    <row r="8" spans="1:11" ht="42" customHeight="1" x14ac:dyDescent="0.25">
      <c r="A8" s="28" t="s">
        <v>66</v>
      </c>
      <c r="B8" s="47">
        <v>15500</v>
      </c>
      <c r="C8" s="27">
        <f>+'2)UNDG Budget categ par produit'!R210</f>
        <v>12238.48</v>
      </c>
      <c r="D8" s="32">
        <v>0</v>
      </c>
      <c r="E8" s="45">
        <f>+'2)UNDG Budget categ par produit'!S210</f>
        <v>0</v>
      </c>
      <c r="F8" s="37">
        <v>119545.33</v>
      </c>
      <c r="G8" s="27">
        <f>+'2)UNDG Budget categ par produit'!T210</f>
        <v>119534.08000000002</v>
      </c>
      <c r="H8" s="33">
        <f t="shared" si="0"/>
        <v>135045.33000000002</v>
      </c>
      <c r="I8" s="27">
        <f t="shared" si="1"/>
        <v>131772.56000000003</v>
      </c>
    </row>
    <row r="9" spans="1:11" ht="39.75" customHeight="1" x14ac:dyDescent="0.25">
      <c r="A9" s="28" t="s">
        <v>67</v>
      </c>
      <c r="B9" s="47">
        <v>133000</v>
      </c>
      <c r="C9" s="27">
        <f>+'2)UNDG Budget categ par produit'!R211</f>
        <v>73038.05</v>
      </c>
      <c r="D9" s="32">
        <v>131500</v>
      </c>
      <c r="E9" s="404">
        <f>+'2)UNDG Budget categ par produit'!S211</f>
        <v>207087.75</v>
      </c>
      <c r="F9" s="37">
        <v>83215.7</v>
      </c>
      <c r="G9" s="27">
        <f>+'2)UNDG Budget categ par produit'!T211</f>
        <v>83211.91</v>
      </c>
      <c r="H9" s="33">
        <f t="shared" si="0"/>
        <v>347715.7</v>
      </c>
      <c r="I9" s="406">
        <f t="shared" si="1"/>
        <v>363337.70999999996</v>
      </c>
      <c r="K9" s="405"/>
    </row>
    <row r="10" spans="1:11" ht="33" customHeight="1" x14ac:dyDescent="0.25">
      <c r="A10" s="28" t="s">
        <v>68</v>
      </c>
      <c r="B10" s="47">
        <v>541700</v>
      </c>
      <c r="C10" s="27">
        <f>+'2)UNDG Budget categ par produit'!R212</f>
        <v>541700.56999999995</v>
      </c>
      <c r="D10" s="32">
        <v>614000</v>
      </c>
      <c r="E10" s="45">
        <f>+'2)UNDG Budget categ par produit'!S212</f>
        <v>502396.10000000003</v>
      </c>
      <c r="F10" s="37">
        <v>48499.57</v>
      </c>
      <c r="G10" s="27">
        <f>+'2)UNDG Budget categ par produit'!T212</f>
        <v>40621.449999999997</v>
      </c>
      <c r="H10" s="33">
        <f t="shared" si="0"/>
        <v>1204199.57</v>
      </c>
      <c r="I10" s="27">
        <f t="shared" si="1"/>
        <v>1084718.1199999999</v>
      </c>
    </row>
    <row r="11" spans="1:11" ht="33" customHeight="1" x14ac:dyDescent="0.25">
      <c r="A11" s="28" t="s">
        <v>69</v>
      </c>
      <c r="B11" s="47">
        <v>127186</v>
      </c>
      <c r="C11" s="27">
        <f>+'2)UNDG Budget categ par produit'!R213</f>
        <v>107127.2</v>
      </c>
      <c r="D11" s="32">
        <v>49335</v>
      </c>
      <c r="E11" s="45">
        <f>+'2)UNDG Budget categ par produit'!S213</f>
        <v>42006.399999999703</v>
      </c>
      <c r="F11" s="37">
        <v>13041.160000000003</v>
      </c>
      <c r="G11" s="27">
        <f>+'2)UNDG Budget categ par produit'!T213</f>
        <v>12031.130000000001</v>
      </c>
      <c r="H11" s="33">
        <f t="shared" si="0"/>
        <v>189562.16</v>
      </c>
      <c r="I11" s="27">
        <f t="shared" si="1"/>
        <v>161164.72999999969</v>
      </c>
    </row>
    <row r="12" spans="1:11" ht="39" customHeight="1" x14ac:dyDescent="0.25">
      <c r="A12" s="28" t="s">
        <v>70</v>
      </c>
      <c r="B12" s="47">
        <v>670400</v>
      </c>
      <c r="C12" s="27">
        <f>+'2)UNDG Budget categ par produit'!R214</f>
        <v>598366.63000000012</v>
      </c>
      <c r="D12" s="32">
        <v>78000</v>
      </c>
      <c r="E12" s="45">
        <f>+'2)UNDG Budget categ par produit'!S214</f>
        <v>74128.5</v>
      </c>
      <c r="F12" s="37">
        <v>0</v>
      </c>
      <c r="G12" s="27">
        <f>+'2)UNDG Budget categ par produit'!T214</f>
        <v>0</v>
      </c>
      <c r="H12" s="33">
        <f t="shared" si="0"/>
        <v>748400</v>
      </c>
      <c r="I12" s="27">
        <f t="shared" si="1"/>
        <v>672495.13000000012</v>
      </c>
    </row>
    <row r="13" spans="1:11" ht="45" customHeight="1" x14ac:dyDescent="0.25">
      <c r="A13" s="28" t="s">
        <v>71</v>
      </c>
      <c r="B13" s="47">
        <v>169014</v>
      </c>
      <c r="C13" s="27">
        <f>+'2)UNDG Budget categ par produit'!R215</f>
        <v>131187.71</v>
      </c>
      <c r="D13" s="33">
        <v>124500</v>
      </c>
      <c r="E13" s="45">
        <f>+'2)UNDG Budget categ par produit'!S215</f>
        <v>100966.80000000047</v>
      </c>
      <c r="F13" s="37">
        <v>59814.07</v>
      </c>
      <c r="G13" s="27">
        <f>+'2)UNDG Budget categ par produit'!T215</f>
        <v>59742.71</v>
      </c>
      <c r="H13" s="33">
        <f t="shared" si="0"/>
        <v>353328.07</v>
      </c>
      <c r="I13" s="27">
        <f t="shared" si="1"/>
        <v>291897.2200000005</v>
      </c>
    </row>
    <row r="14" spans="1:11" ht="33" customHeight="1" x14ac:dyDescent="0.25">
      <c r="A14" s="29" t="s">
        <v>72</v>
      </c>
      <c r="B14" s="38">
        <f>SUM(B7:B13)</f>
        <v>1736800</v>
      </c>
      <c r="C14" s="39">
        <f t="shared" ref="C14:F14" si="2">SUM(C7:C13)</f>
        <v>1534608.87</v>
      </c>
      <c r="D14" s="34">
        <f>SUM(D7:D13)</f>
        <v>1203495</v>
      </c>
      <c r="E14" s="34">
        <f t="shared" ref="E14" si="3">SUM(E7:E13)</f>
        <v>1132745.5500000003</v>
      </c>
      <c r="F14" s="38">
        <f t="shared" si="2"/>
        <v>350730.00000000006</v>
      </c>
      <c r="G14" s="39">
        <f>SUM(G7:G13)</f>
        <v>341174.45</v>
      </c>
      <c r="H14" s="51">
        <f t="shared" si="0"/>
        <v>3291025</v>
      </c>
      <c r="I14" s="52">
        <f t="shared" si="1"/>
        <v>3008528.8700000006</v>
      </c>
    </row>
    <row r="15" spans="1:11" ht="33" customHeight="1" x14ac:dyDescent="0.25">
      <c r="A15" s="28" t="s">
        <v>73</v>
      </c>
      <c r="B15" s="40">
        <v>121576</v>
      </c>
      <c r="C15" s="41">
        <f>+'2)UNDG Budget categ par produit'!R217</f>
        <v>113494.07</v>
      </c>
      <c r="D15" s="32">
        <f>+D14*0.07</f>
        <v>84244.650000000009</v>
      </c>
      <c r="E15" s="32">
        <f>'2)UNDG Budget categ par produit'!S217</f>
        <v>79292.188500000033</v>
      </c>
      <c r="F15" s="40">
        <f>+F14*0.07</f>
        <v>24551.100000000006</v>
      </c>
      <c r="G15" s="41">
        <f>'2)UNDG Budget categ par produit'!T217</f>
        <v>23882.211500000005</v>
      </c>
      <c r="H15" s="33">
        <f t="shared" si="0"/>
        <v>230371.75000000003</v>
      </c>
      <c r="I15" s="27">
        <f t="shared" si="1"/>
        <v>216668.47000000006</v>
      </c>
    </row>
    <row r="16" spans="1:11" ht="33" customHeight="1" thickBot="1" x14ac:dyDescent="0.3">
      <c r="A16" s="30" t="s">
        <v>74</v>
      </c>
      <c r="B16" s="42">
        <f>+B14+B15</f>
        <v>1858376</v>
      </c>
      <c r="C16" s="48">
        <f>+C14+C15</f>
        <v>1648102.9400000002</v>
      </c>
      <c r="D16" s="35">
        <f>SUM(D14:D15)</f>
        <v>1287739.6499999999</v>
      </c>
      <c r="E16" s="35">
        <f t="shared" ref="E16" si="4">SUM(E14:E15)</f>
        <v>1212037.7385000002</v>
      </c>
      <c r="F16" s="42">
        <f t="shared" ref="F16" si="5">+F14+F15</f>
        <v>375281.10000000009</v>
      </c>
      <c r="G16" s="43">
        <f>+G14+G15</f>
        <v>365056.66150000005</v>
      </c>
      <c r="H16" s="49">
        <f t="shared" si="0"/>
        <v>3521396.75</v>
      </c>
      <c r="I16" s="50">
        <f>+C16+E16+G16</f>
        <v>3225197.3400000003</v>
      </c>
      <c r="J16" s="13"/>
    </row>
    <row r="17" spans="10:10" x14ac:dyDescent="0.25">
      <c r="J17" s="13"/>
    </row>
  </sheetData>
  <mergeCells count="5">
    <mergeCell ref="H5:I5"/>
    <mergeCell ref="F5:G5"/>
    <mergeCell ref="D5:E5"/>
    <mergeCell ref="B5:C5"/>
    <mergeCell ref="A5:A6"/>
  </mergeCells>
  <pageMargins left="0.70866141732283472" right="0.70866141732283472" top="0.74803149606299213" bottom="0.74803149606299213" header="0.31496062992125984" footer="0.31496062992125984"/>
  <pageSetup paperSize="9"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andrianony.ramahazo.harimisa@one.un.org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MPTF_00006_00702</ProjectId>
    <FundCode xmlns="f9695bc1-6109-4dcd-a27a-f8a0370b00e2">MPTF_00006</FundCode>
    <Comments xmlns="f9695bc1-6109-4dcd-a27a-f8a0370b00e2">Rapport financier final</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A3768FE-5D36-4D5D-B289-001CF30F1FAD}"/>
</file>

<file path=customXml/itemProps2.xml><?xml version="1.0" encoding="utf-8"?>
<ds:datastoreItem xmlns:ds="http://schemas.openxmlformats.org/officeDocument/2006/customXml" ds:itemID="{46AC4820-A6EC-4D60-99AB-2CED30E3D1F7}"/>
</file>

<file path=customXml/itemProps3.xml><?xml version="1.0" encoding="utf-8"?>
<ds:datastoreItem xmlns:ds="http://schemas.openxmlformats.org/officeDocument/2006/customXml" ds:itemID="{4D906135-670F-4969-98F8-5446FF3F79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RF par produits</vt:lpstr>
      <vt:lpstr>2)UNDG Budget categ par produit</vt:lpstr>
      <vt:lpstr>3) RF - Par catégories budgétai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pbf_project-RAPPORT financier RMIICPS  FINAL.xlsx</dc:title>
  <dc:creator>Herizo Randriamampia</dc:creator>
  <cp:lastModifiedBy>ICT_PROVIDER</cp:lastModifiedBy>
  <cp:lastPrinted>2020-06-15T07:10:23Z</cp:lastPrinted>
  <dcterms:created xsi:type="dcterms:W3CDTF">2020-05-05T05:58:38Z</dcterms:created>
  <dcterms:modified xsi:type="dcterms:W3CDTF">2023-06-15T18:39:53Z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