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unicef-my.sharepoint.com/personal/inguettia_unicef_org/Documents/EMERGENCY SPECIALIST_CI/1. PROGRAMME/8. RESILIENCE/1. PROJETS TRANSFRONTALIERS/REPORTING/Rapport Annuel 2023/231030/"/>
    </mc:Choice>
  </mc:AlternateContent>
  <xr:revisionPtr revIDLastSave="38" documentId="8_{54BA3486-EBD5-4A51-9B76-E442A1CD8ED3}" xr6:coauthVersionLast="47" xr6:coauthVersionMax="47" xr10:uidLastSave="{F8699849-8CF6-4A71-9996-1A2DA870B492}"/>
  <bookViews>
    <workbookView xWindow="-110" yWindow="-110" windowWidth="19420" windowHeight="10300" xr2:uid="{00000000-000D-0000-FFFF-FFFF00000000}"/>
  </bookViews>
  <sheets>
    <sheet name="Budget par activite" sheetId="1" r:id="rId1"/>
    <sheet name="Budget par categori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3" i="1" l="1"/>
  <c r="J27" i="1"/>
  <c r="J23" i="1"/>
  <c r="J17" i="1"/>
  <c r="J13" i="1"/>
  <c r="J9" i="1"/>
  <c r="H16" i="2" l="1"/>
  <c r="H15" i="2"/>
  <c r="H14" i="2"/>
  <c r="H8" i="2"/>
  <c r="H9" i="2"/>
  <c r="H10" i="2"/>
  <c r="H11" i="2"/>
  <c r="H12" i="2"/>
  <c r="H13" i="2"/>
  <c r="H7" i="2"/>
  <c r="G46" i="1"/>
  <c r="C39" i="1"/>
  <c r="C18" i="1"/>
  <c r="C14" i="1"/>
  <c r="C10" i="1"/>
  <c r="G32" i="1" l="1"/>
  <c r="G25" i="1"/>
  <c r="G35" i="1"/>
  <c r="G30" i="1"/>
  <c r="G31" i="1"/>
  <c r="G44" i="1"/>
  <c r="I44" i="1" l="1"/>
  <c r="I46" i="1" l="1"/>
  <c r="H44" i="1"/>
  <c r="H46" i="1" s="1"/>
  <c r="F44" i="1" l="1"/>
  <c r="F46" i="1" s="1"/>
  <c r="E44" i="1"/>
  <c r="E46" i="1" s="1"/>
  <c r="D44" i="1"/>
  <c r="D46" i="1" s="1"/>
  <c r="C44" i="1"/>
  <c r="C46" i="1" s="1"/>
  <c r="B44" i="1"/>
  <c r="B46" i="1" s="1"/>
  <c r="B14" i="2"/>
  <c r="B16" i="2" s="1"/>
  <c r="D14" i="2" l="1"/>
  <c r="D16" i="2" s="1"/>
</calcChain>
</file>

<file path=xl/sharedStrings.xml><?xml version="1.0" encoding="utf-8"?>
<sst xmlns="http://schemas.openxmlformats.org/spreadsheetml/2006/main" count="75" uniqueCount="71">
  <si>
    <t>CATEGORIES</t>
  </si>
  <si>
    <t>TOTAL</t>
  </si>
  <si>
    <t>Tranche 1 (70%)</t>
  </si>
  <si>
    <t>Tranche 2 (30%)</t>
  </si>
  <si>
    <t>Total tranche 1</t>
  </si>
  <si>
    <t>Total tranche 2</t>
  </si>
  <si>
    <t>Annexe D - Budget du projet PBF</t>
  </si>
  <si>
    <t>Note: S'il s'agit de revision de projet, veuillez inclure colonnes additionnelles pour montrer le changement.</t>
  </si>
  <si>
    <t>Tableau 1 - Budget du projet PBF par resultat, produit et activite</t>
  </si>
  <si>
    <t>Nombre de resultat/ produit</t>
  </si>
  <si>
    <t xml:space="preserve">Pourcentage du budget pour chaque produit ou activite reserve pour action directe sur le genre (cas echeant) </t>
  </si>
  <si>
    <t>Notes quelconque le cas echeant (.e.g sur types des entrants ou justification du budget)</t>
  </si>
  <si>
    <t>TOTAL $ FOR Resultat 1:</t>
  </si>
  <si>
    <t>TOTAL $ FOR Resultat 2:</t>
  </si>
  <si>
    <t>Cout de personnel du projet si pas inclus dans les activites si-dessus</t>
  </si>
  <si>
    <t>Couts operationnels si pas inclus dans les activites si-dessus</t>
  </si>
  <si>
    <t>Budget S&amp;E du projet</t>
  </si>
  <si>
    <t>SOUS TOTAL DU BUDGET DE PROJET</t>
  </si>
  <si>
    <t>Couts indirects (7%):</t>
  </si>
  <si>
    <t>BUDGET TOTAL DU PROJET:</t>
  </si>
  <si>
    <t>Tableau 2 - Budget de projet PBF par categorie de cout de l'ONU</t>
  </si>
  <si>
    <t>Note: S'il s'agit d'une revision budgetaire, veuillez inclure des colonnes additionnelles pour montrer les changements</t>
  </si>
  <si>
    <t xml:space="preserve"> TOTAL PROJET</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</si>
  <si>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</si>
  <si>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</si>
  <si>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</si>
  <si>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</si>
  <si>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</si>
  <si>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</si>
  <si>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</si>
  <si>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</si>
  <si>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</si>
  <si>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 xml:space="preserve">Agence Recipiendiaire
UNICEF </t>
  </si>
  <si>
    <t>Agence Recipiendiaire
PNUD</t>
  </si>
  <si>
    <t>Activite 1.1.1: Renforcer le cadre institutionnel des structures en charge de la coopération transfrontalières entre la CI et BF</t>
  </si>
  <si>
    <t xml:space="preserve">Activite 1.1.2: Appuyer les structures nationales chargées de la gestion des frontières via l’élaboration d’un guide de prévention et gestion des conflits frontaliers et sa diffusion </t>
  </si>
  <si>
    <t>Activite 1.1.3: Renforcer les capacités des acteurs frontaliers sur la libre circulation des personnes et des biens, y compris la prévention des tracasseries d’usage pendant la circulation entre les deux pays, et en tenant compte de la pandémie de la Covid-19</t>
  </si>
  <si>
    <t>Produit 1.1: Le cadre institutionnel de gestion des zones frontalières est renforcé et permet la prévention des conflits et l’intégration communautaire.</t>
  </si>
  <si>
    <t xml:space="preserve">Resultat 1: Le cadre institutionnel de gestion des zones frontalières et les mécanismes locaux de prévention et de gestion des conflits sont en place et fonctionnels et contribuent à renforcer la confiance entre les populations, les FDS, et l’administration pour contrer l’extrémisme violent et consolider la cohésion sociale </t>
  </si>
  <si>
    <t xml:space="preserve">Produit 1.2: La confiance entre les forces de sécurité et les communautés frontalières   est accrue à travers le renforcement des capacités des infrastructures sécuritaires et des mécanismes de coopération entre les FDS et les populations </t>
  </si>
  <si>
    <t>Activite 1.2.1: Améliorer le cadre et les conditions de travail des FDS afin qu’ils offrent des services de qualités aux populations transfrontalières.</t>
  </si>
  <si>
    <t>Activite 1.2.2: Vulgariser le concept et la stratégie de police de proximité (PdP) et de lutte contre la radicalisation et l’extrémisme violent notamment en privilégiant un partage de renseignement organique entre les populations et les forces de défense et de sécurité</t>
  </si>
  <si>
    <t xml:space="preserve">Activite 1.2.3: Renforcer la collaboration entre les FDS et les populations dans les zones frontalières cibles </t>
  </si>
  <si>
    <t>Produit 1.3: les mécanismes locaux de prévention et de gestion des conflits sont renforcés dans les zones transfrontalières cibles</t>
  </si>
  <si>
    <t>Activite 1.3.1: Renforcer les commissions de conciliation foncière villageoise (CCFV)/Comité de paix</t>
  </si>
  <si>
    <t xml:space="preserve">Activite 1.3.2: Renforcer la cohabitation pacifique entre les communautés transfrontalières à travers des activités de rapprochement communautaires et socio-culturelles </t>
  </si>
  <si>
    <t>Activite 1.3.3: Soutenir le processus d’élaboration ou de revue des chartes foncières dans les zones transfrontalières cibles</t>
  </si>
  <si>
    <t>Resultat 2: Les services sociaux de base sont renforcés avec un focus sur les besoins prioritaires exprimés par les populations : Approvisionnement en eau potable ; Lutte contre la traite et l’exploitation des enfants ; Engager les jeunes comme acteurs de changement positifs dans leurs communautés</t>
  </si>
  <si>
    <t xml:space="preserve">Produit 2.1: Les institutions techniques et les acteurs clés ont des capacités renforcées pour la fourniture des services d’EHA de qualité et innovants, y compris dans les situations d’urgence, et les communautés disposent de capacités renforcées pour la gestion durable et l’adoption de comportements adéquats </t>
  </si>
  <si>
    <t xml:space="preserve">Activite 2.1.1: L’identification des forages existants à débit suffisant qui pourront être utilisés pour alimenter des systèmes de mini adduction d’eau potable ; </t>
  </si>
  <si>
    <t xml:space="preserve">Activite 2.1.2: Réalisation de 12 systèmes de mini-adduction d’eau potable simplifiée fonctionnant à l'énergie solaire et pouvant alimenter aussi bien la communauté, l'école et le centre de santé ;   </t>
  </si>
  <si>
    <t xml:space="preserve">Activite 2.1.3: Formation de 12 comités de gestion et maintenance durable des systèmes de mini-adduction d’eau potable couplée avec la promotion de l’hygiène </t>
  </si>
  <si>
    <t>Produit 2.2: Les enfants victimes ou à risques de violences, d’exploitation, de traite ou d’abus ont accès à des services de protection renforcés qui fournissent une réponse holistique à leurs besoins de protection dans les zones transfrontalieres</t>
  </si>
  <si>
    <t>Activite 2.2.1: Formation des acteurs de la protection de l’enfance (travailleurs sociaux, FDS et ONG locales) sur la lutte contre la traite et l’exploitation des enfants et la prévention du recrutement aux groupes armees non etatiques</t>
  </si>
  <si>
    <t xml:space="preserve">Activite 2.2.2: Création /renforcement des capacités de 8 services sociaux communaux, de 8 Réseaux Communaux de Protection de l’Enfant (RCPE) et 80 Cellules Communautaires de Protection de l’Enfant (CCPE) </t>
  </si>
  <si>
    <t xml:space="preserve">Activite 2.2.3: Mise en place et appui au fonctionnement d’un réseau transfrontalier des acteurs de la protection de l’enfant </t>
  </si>
  <si>
    <t xml:space="preserve">Activite 2.2.4 Prévention et la prise en charge des enfants victimes de toutes formes de violences, d’abus et d’exploitation </t>
  </si>
  <si>
    <t xml:space="preserve">Activite 2.2.5: Développement des mécanismes de mobilité pour les travailleurs sociaux pour étendre la couverture et complétude des services sociaux </t>
  </si>
  <si>
    <t>Produit 2.3: Les connaissances et les capacités des adolescent-e-s et jeunes sont renforcées pour jouer un rôle positif dans l’adoption de comportement favorable à la paix et la cohésion sociale.</t>
  </si>
  <si>
    <t xml:space="preserve">Activite 2.3.1: Création et renforcement des capacités d’un réseau de 1,200 (25 par communes) adolescent-e-s et jeunes leaders « ambassadeurs de la paix et de la cohésion sociale » sur le rôle des jeunes filles et garçons dans la prévention et la gestion des conflits au niveau transfrontalier </t>
  </si>
  <si>
    <t>Activite 2.3.2: Sur la plateforme U-Report et Jeunes bloggeurs, développement d’un point d’information sur la thématique paix et cohésion sociale et le rôle des jeunes filles et garçons dans la dialogue intercommunautaire, mécanisme d’alerte et de suivi, feedback communautaire, lutte contre les fake news et U-actions transfrontalière</t>
  </si>
  <si>
    <t>Activite 2.3.3: Appui a la diffusion de messages sur la paix via les radios communautaires et de l'Union des medias confessionnels</t>
  </si>
  <si>
    <t>Activite 2.3.4: Appui à la participation des adolescents et jeunes à la gouvernance locale et au dialogue intergenerationnel </t>
  </si>
  <si>
    <t>Budget par agence recipiendiaire 
PNUD BF</t>
  </si>
  <si>
    <t>Depenses par agence recipiendiaire 
PNUD BF</t>
  </si>
  <si>
    <t>Budget par agence recipiendiaire 
PNUD CDI</t>
  </si>
  <si>
    <t>Depenses par agence recipiendiaire 
PNUD CDI</t>
  </si>
  <si>
    <t>Budget par agence recipiendiaire 
UNICEF BF</t>
  </si>
  <si>
    <t>Depenses par agence recipiendiaire 
UNICEF BF</t>
  </si>
  <si>
    <t>Budget par agence recipiendiaire 
UNICEF CDI</t>
  </si>
  <si>
    <t>Depenses par agence recipiendiaire 
UNICEF CDI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</si>
</sst>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43" formatCode="_(* #,##0.00_);_(* \(#,##0.00\);_(* &quot;-&quot;??_);_(@_)"/>
    <numFmt numFmtId="164" formatCode="_-* #,##0.00_-;\-* #,##0.00_-;_-* &quot;-&quot;??_-;_-@_-"/>
    <numFmt numFmtId="165" formatCode="_-* #,##0_-;\-* #,##0_-;_-* &quot;-&quot;??_-;_-@_-"/>
    <numFmt numFmtId="166" formatCode="_-* #,##0_-;\-* #,##0_-;_-* &quot;-&quot;_-;_-@_-"/>
  </numFmts>
  <fonts count="26" x14ac:knownFonts="1">
    <font>
      <sz val="11"/>
      <color theme="1"/>
      <name val="Calibri"/>
      <family val="2"/>
      <scheme val="minor"/>
    </font>
    <font>
      <b/>
      <sz val="12"/>
      <color theme="1"/>
      <name val="Calibri"/>
      <family val="2"/>
      <scheme val="minor"/>
    </font>
    <font>
      <b/>
      <sz val="10"/>
      <color theme="1"/>
      <name val="Calibri"/>
      <family val="2"/>
    </font>
    <font>
      <sz val="10"/>
      <color theme="1"/>
      <name val="Calibri"/>
      <family val="2"/>
    </font>
    <font>
      <b/>
      <sz val="11"/>
      <color theme="1"/>
      <name val="Calibri"/>
      <family val="2"/>
      <scheme val="minor"/>
    </font>
    <font>
      <b/>
      <sz val="14"/>
      <color theme="1"/>
      <name val="Calibri"/>
      <family val="2"/>
      <scheme val="minor"/>
    </font>
    <font>
      <b/>
      <sz val="16"/>
      <color theme="1"/>
      <name val="Calibri"/>
      <family val="2"/>
      <scheme val="minor"/>
    </font>
    <font>
      <sz val="10"/>
      <color theme="1"/>
      <name val="Times New Roman"/>
      <family val="1"/>
    </font>
    <font>
      <b/>
      <sz val="10"/>
      <color theme="1"/>
      <name val="Times New Roman"/>
      <family val="1"/>
    </font>
    <font>
      <sz val="11"/>
      <color theme="1"/>
      <name val="Calibri"/>
      <family val="2"/>
      <scheme val="minor"/>
    </font>
    <font>
      <b/>
      <sz val="11"/>
      <color rgb="FFFF0000"/>
      <name val="Calibri"/>
      <family val="2"/>
      <scheme val="minor"/>
    </font>
    <font>
      <sz val="9"/>
      <color theme="1"/>
      <name val="Calibri"/>
      <family val="2"/>
      <scheme val="minor"/>
    </font>
    <font>
      <sz val="9"/>
      <name val="Calibri"/>
      <family val="2"/>
    </font>
    <font>
      <sz val="10"/>
      <color theme="1"/>
      <name val="Calibri"/>
      <family val="2"/>
      <scheme val="minor"/>
    </font>
    <font>
      <b/>
      <sz val="10"/>
      <color theme="1"/>
      <name val="Calibri"/>
      <family val="2"/>
      <scheme val="minor"/>
    </font>
    <font>
      <sz val="9"/>
      <name val="Calibri"/>
      <family val="2"/>
      <scheme val="minor"/>
    </font>
    <font>
      <b/>
      <sz val="9"/>
      <color theme="1"/>
      <name val="Calibri"/>
      <family val="2"/>
      <scheme val="minor"/>
    </font>
    <font>
      <sz val="9"/>
      <name val="Times New Roman"/>
      <family val="1"/>
    </font>
    <font>
      <sz val="10"/>
      <name val="Calibri"/>
      <family val="2"/>
    </font>
    <font>
      <sz val="9"/>
      <color rgb="FF000000"/>
      <name val="Calibri"/>
      <family val="2"/>
    </font>
    <font>
      <sz val="10"/>
      <color rgb="FF000000"/>
      <name val="Calibri"/>
      <family val="2"/>
    </font>
    <font>
      <sz val="9"/>
      <color rgb="FF00B050"/>
      <name val="Calibri"/>
      <family val="2"/>
      <scheme val="minor"/>
    </font>
    <font>
      <sz val="10"/>
      <color rgb="FF00B050"/>
      <name val="Times New Roman"/>
      <family val="1"/>
    </font>
    <font>
      <b/>
      <sz val="10"/>
      <name val="Calibri"/>
      <family val="2"/>
      <scheme val="minor"/>
    </font>
    <font>
      <sz val="12"/>
      <color theme="1"/>
      <name val="Calibri"/>
      <family val="2"/>
    </font>
    <font>
      <b/>
      <sz val="12"/>
      <color theme="1"/>
      <name val="Calibri"/>
      <family val="2"/>
    </font>
  </fonts>
  <fills count="8">
    <fill>
      <patternFill patternType="none"/>
    </fill>
    <fill>
      <patternFill patternType="gray125"/>
    </fill>
    <fill>
      <patternFill patternType="solid">
        <fgColor rgb="FFD9D9D9"/>
        <bgColor indexed="64"/>
      </patternFill>
    </fill>
    <fill>
      <patternFill patternType="solid">
        <fgColor theme="0"/>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rgb="FFD8D8D8"/>
        <bgColor rgb="FFD8D8D8"/>
      </patternFill>
    </fill>
  </fills>
  <borders count="2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bottom style="medium">
        <color rgb="FF000000"/>
      </bottom>
      <diagonal/>
    </border>
    <border>
      <left style="medium">
        <color indexed="64"/>
      </left>
      <right/>
      <top/>
      <bottom style="medium">
        <color indexed="64"/>
      </bottom>
      <diagonal/>
    </border>
    <border>
      <left/>
      <right/>
      <top/>
      <bottom style="medium">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indexed="64"/>
      </right>
      <top style="medium">
        <color indexed="64"/>
      </top>
      <bottom style="thin">
        <color rgb="FF000000"/>
      </bottom>
      <diagonal/>
    </border>
    <border>
      <left style="thin">
        <color rgb="FF000000"/>
      </left>
      <right style="medium">
        <color indexed="64"/>
      </right>
      <top style="thin">
        <color rgb="FF000000"/>
      </top>
      <bottom style="thin">
        <color rgb="FF000000"/>
      </bottom>
      <diagonal/>
    </border>
    <border>
      <left/>
      <right style="medium">
        <color rgb="FF000000"/>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9" fontId="9" fillId="0" borderId="0" applyFont="0" applyFill="0" applyBorder="0" applyAlignment="0" applyProtection="0"/>
  </cellStyleXfs>
  <cellXfs count="126">
    <xf numFmtId="0" fontId="0" fillId="0" borderId="0" xfId="0"/>
    <xf numFmtId="0" fontId="1" fillId="0" borderId="0" xfId="0" applyFont="1"/>
    <xf numFmtId="0" fontId="4" fillId="0" borderId="0" xfId="0" applyFont="1"/>
    <xf numFmtId="0" fontId="5" fillId="0" borderId="0" xfId="0" applyFont="1"/>
    <xf numFmtId="0" fontId="6" fillId="0" borderId="0" xfId="0" applyFont="1"/>
    <xf numFmtId="164" fontId="10" fillId="0" borderId="0" xfId="1" applyFont="1"/>
    <xf numFmtId="10" fontId="4" fillId="0" borderId="0" xfId="0" applyNumberFormat="1" applyFont="1"/>
    <xf numFmtId="0" fontId="13" fillId="0" borderId="1" xfId="0" applyFont="1" applyBorder="1" applyAlignment="1">
      <alignment vertical="center" wrapText="1"/>
    </xf>
    <xf numFmtId="0" fontId="13" fillId="0" borderId="2" xfId="0" applyFont="1" applyBorder="1" applyAlignment="1">
      <alignment vertical="center" wrapText="1"/>
    </xf>
    <xf numFmtId="0" fontId="14" fillId="0" borderId="3" xfId="0" applyFont="1" applyBorder="1" applyAlignment="1">
      <alignment vertical="center" wrapText="1"/>
    </xf>
    <xf numFmtId="0" fontId="13" fillId="0" borderId="4" xfId="0" applyFont="1" applyBorder="1" applyAlignment="1">
      <alignment vertical="center" wrapText="1"/>
    </xf>
    <xf numFmtId="0" fontId="13" fillId="0" borderId="3" xfId="0" applyFont="1" applyBorder="1" applyAlignment="1">
      <alignment vertical="center" wrapText="1"/>
    </xf>
    <xf numFmtId="44" fontId="13" fillId="0" borderId="10" xfId="0" applyNumberFormat="1" applyFont="1" applyBorder="1" applyAlignment="1">
      <alignment horizontal="center" vertical="center" wrapText="1"/>
    </xf>
    <xf numFmtId="0" fontId="14" fillId="0" borderId="5" xfId="0" applyFont="1" applyBorder="1" applyAlignment="1">
      <alignment vertical="center" wrapText="1"/>
    </xf>
    <xf numFmtId="0" fontId="14" fillId="0" borderId="6" xfId="0" applyFont="1" applyBorder="1" applyAlignment="1">
      <alignment vertical="center" wrapText="1"/>
    </xf>
    <xf numFmtId="0" fontId="14" fillId="0" borderId="2" xfId="0" applyFont="1" applyBorder="1" applyAlignment="1">
      <alignment vertical="center" wrapText="1"/>
    </xf>
    <xf numFmtId="44" fontId="11" fillId="3" borderId="11" xfId="0" applyNumberFormat="1" applyFont="1" applyFill="1" applyBorder="1" applyAlignment="1">
      <alignment horizontal="center" vertical="center" wrapText="1"/>
    </xf>
    <xf numFmtId="44" fontId="11" fillId="0" borderId="10" xfId="0" applyNumberFormat="1"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44" fontId="11" fillId="3" borderId="10" xfId="0" applyNumberFormat="1" applyFont="1" applyFill="1" applyBorder="1" applyAlignment="1">
      <alignment horizontal="center" vertical="center" wrapText="1"/>
    </xf>
    <xf numFmtId="0" fontId="13" fillId="0" borderId="8" xfId="0" applyFont="1" applyBorder="1" applyAlignment="1">
      <alignment vertical="center" wrapText="1"/>
    </xf>
    <xf numFmtId="44" fontId="15" fillId="3" borderId="10" xfId="0" applyNumberFormat="1" applyFont="1" applyFill="1" applyBorder="1" applyAlignment="1">
      <alignment vertical="center" wrapText="1"/>
    </xf>
    <xf numFmtId="0" fontId="16" fillId="0" borderId="9" xfId="0" applyFont="1" applyBorder="1" applyAlignment="1">
      <alignment vertical="center" wrapText="1"/>
    </xf>
    <xf numFmtId="0" fontId="11" fillId="0" borderId="9" xfId="0" applyFont="1" applyBorder="1" applyAlignment="1">
      <alignment vertical="center" wrapText="1"/>
    </xf>
    <xf numFmtId="3" fontId="11" fillId="0" borderId="9" xfId="0" applyNumberFormat="1" applyFont="1" applyBorder="1" applyAlignment="1">
      <alignment vertical="center" wrapText="1"/>
    </xf>
    <xf numFmtId="0" fontId="14" fillId="0" borderId="9" xfId="0" applyFont="1" applyBorder="1" applyAlignment="1">
      <alignment vertical="center" wrapText="1"/>
    </xf>
    <xf numFmtId="0" fontId="14" fillId="0" borderId="4" xfId="0" applyFont="1" applyBorder="1" applyAlignment="1">
      <alignment vertical="center" wrapText="1"/>
    </xf>
    <xf numFmtId="0" fontId="13" fillId="3" borderId="8" xfId="0" applyFont="1" applyFill="1" applyBorder="1" applyAlignment="1">
      <alignment vertical="center" wrapText="1"/>
    </xf>
    <xf numFmtId="44" fontId="11" fillId="0" borderId="10" xfId="0" applyNumberFormat="1" applyFont="1" applyBorder="1" applyAlignment="1">
      <alignment vertical="center" wrapText="1"/>
    </xf>
    <xf numFmtId="3" fontId="11" fillId="0" borderId="4" xfId="0" applyNumberFormat="1" applyFont="1" applyBorder="1" applyAlignment="1">
      <alignment vertical="center" wrapText="1"/>
    </xf>
    <xf numFmtId="44" fontId="14" fillId="0" borderId="6" xfId="0" applyNumberFormat="1" applyFont="1" applyBorder="1" applyAlignment="1">
      <alignment vertical="center" wrapText="1"/>
    </xf>
    <xf numFmtId="0" fontId="7" fillId="0" borderId="5" xfId="0" applyFont="1" applyBorder="1" applyAlignment="1">
      <alignment vertical="center" wrapText="1"/>
    </xf>
    <xf numFmtId="0" fontId="7" fillId="0" borderId="6" xfId="0" applyFont="1" applyBorder="1" applyAlignment="1">
      <alignment vertical="center" wrapText="1"/>
    </xf>
    <xf numFmtId="0" fontId="7" fillId="0" borderId="2" xfId="0" applyFont="1" applyBorder="1" applyAlignment="1">
      <alignment vertical="center" wrapText="1"/>
    </xf>
    <xf numFmtId="0" fontId="8" fillId="0" borderId="5" xfId="0" applyFont="1" applyBorder="1" applyAlignment="1">
      <alignment vertical="center" wrapText="1"/>
    </xf>
    <xf numFmtId="0" fontId="8" fillId="0" borderId="6" xfId="0" applyFont="1" applyBorder="1" applyAlignment="1">
      <alignment vertical="center" wrapText="1"/>
    </xf>
    <xf numFmtId="0" fontId="8" fillId="0" borderId="2" xfId="0" applyFont="1" applyBorder="1" applyAlignment="1">
      <alignment vertical="center" wrapText="1"/>
    </xf>
    <xf numFmtId="3" fontId="14" fillId="0" borderId="9" xfId="0" applyNumberFormat="1" applyFont="1" applyBorder="1" applyAlignment="1">
      <alignment vertical="center" wrapText="1"/>
    </xf>
    <xf numFmtId="3" fontId="16" fillId="0" borderId="9" xfId="0" applyNumberFormat="1" applyFont="1" applyBorder="1" applyAlignment="1">
      <alignment vertical="center" wrapText="1"/>
    </xf>
    <xf numFmtId="0" fontId="13" fillId="3" borderId="4" xfId="0" applyFont="1" applyFill="1" applyBorder="1" applyAlignment="1">
      <alignment vertical="center" wrapText="1"/>
    </xf>
    <xf numFmtId="8" fontId="14" fillId="3" borderId="9" xfId="0" applyNumberFormat="1" applyFont="1" applyFill="1" applyBorder="1" applyAlignment="1">
      <alignment horizontal="center" vertical="center" wrapText="1"/>
    </xf>
    <xf numFmtId="44" fontId="18" fillId="3" borderId="1" xfId="0" applyNumberFormat="1" applyFont="1" applyFill="1" applyBorder="1" applyAlignment="1">
      <alignment horizontal="center" vertical="center" wrapText="1"/>
    </xf>
    <xf numFmtId="44" fontId="18" fillId="3" borderId="1" xfId="0" applyNumberFormat="1" applyFont="1" applyFill="1" applyBorder="1" applyAlignment="1">
      <alignment horizontal="center" vertical="center" wrapText="1"/>
    </xf>
    <xf numFmtId="3" fontId="7" fillId="0" borderId="6" xfId="0" applyNumberFormat="1" applyFont="1" applyBorder="1" applyAlignment="1">
      <alignment vertical="center" wrapText="1"/>
    </xf>
    <xf numFmtId="44" fontId="8" fillId="0" borderId="6" xfId="0" applyNumberFormat="1" applyFont="1" applyBorder="1" applyAlignment="1">
      <alignment vertical="center" wrapText="1"/>
    </xf>
    <xf numFmtId="3" fontId="11" fillId="3" borderId="4" xfId="0" applyNumberFormat="1" applyFont="1" applyFill="1" applyBorder="1" applyAlignment="1">
      <alignment vertical="center" wrapText="1"/>
    </xf>
    <xf numFmtId="3" fontId="16" fillId="3" borderId="9" xfId="0" applyNumberFormat="1" applyFont="1" applyFill="1" applyBorder="1" applyAlignment="1">
      <alignment vertical="center" wrapText="1"/>
    </xf>
    <xf numFmtId="0" fontId="16" fillId="3" borderId="9" xfId="0" applyFont="1" applyFill="1" applyBorder="1" applyAlignment="1">
      <alignment vertical="center" wrapText="1"/>
    </xf>
    <xf numFmtId="4" fontId="11" fillId="3" borderId="9" xfId="0" applyNumberFormat="1" applyFont="1" applyFill="1" applyBorder="1" applyAlignment="1">
      <alignment vertical="center" wrapText="1"/>
    </xf>
    <xf numFmtId="0" fontId="13" fillId="3" borderId="2" xfId="0" applyFont="1" applyFill="1" applyBorder="1" applyAlignment="1">
      <alignment vertical="center" wrapText="1"/>
    </xf>
    <xf numFmtId="0" fontId="0" fillId="0" borderId="0" xfId="0"/>
    <xf numFmtId="44" fontId="8" fillId="0" borderId="6" xfId="0" applyNumberFormat="1" applyFont="1" applyBorder="1" applyAlignment="1">
      <alignment vertical="center" wrapText="1"/>
    </xf>
    <xf numFmtId="4" fontId="7" fillId="0" borderId="6" xfId="0" applyNumberFormat="1" applyFont="1" applyBorder="1" applyAlignment="1">
      <alignment vertical="center" wrapText="1"/>
    </xf>
    <xf numFmtId="0" fontId="11" fillId="4" borderId="4" xfId="0" applyFont="1" applyFill="1" applyBorder="1" applyAlignment="1">
      <alignment vertical="center" wrapText="1"/>
    </xf>
    <xf numFmtId="44" fontId="14" fillId="4" borderId="6" xfId="0" applyNumberFormat="1" applyFont="1" applyFill="1" applyBorder="1" applyAlignment="1">
      <alignment vertical="center" wrapText="1"/>
    </xf>
    <xf numFmtId="44" fontId="8" fillId="4" borderId="6" xfId="0" applyNumberFormat="1" applyFont="1" applyFill="1" applyBorder="1" applyAlignment="1">
      <alignment vertical="center" wrapText="1"/>
    </xf>
    <xf numFmtId="44" fontId="11" fillId="4" borderId="10" xfId="0" applyNumberFormat="1" applyFont="1" applyFill="1" applyBorder="1" applyAlignment="1">
      <alignment horizontal="center" vertical="center" wrapText="1"/>
    </xf>
    <xf numFmtId="8" fontId="11" fillId="4" borderId="10" xfId="0" applyNumberFormat="1" applyFont="1" applyFill="1" applyBorder="1" applyAlignment="1">
      <alignment horizontal="center" vertical="center" wrapText="1"/>
    </xf>
    <xf numFmtId="0" fontId="19" fillId="0" borderId="7" xfId="0" applyFont="1" applyBorder="1" applyAlignment="1">
      <alignment horizontal="center" vertical="center" wrapText="1"/>
    </xf>
    <xf numFmtId="0" fontId="19" fillId="0" borderId="14" xfId="0" applyFont="1" applyBorder="1" applyAlignment="1">
      <alignment horizontal="center" vertical="center" wrapText="1"/>
    </xf>
    <xf numFmtId="0" fontId="20" fillId="0" borderId="15" xfId="0" applyFont="1" applyBorder="1" applyAlignment="1">
      <alignment vertical="center" wrapText="1"/>
    </xf>
    <xf numFmtId="8" fontId="19" fillId="0" borderId="15" xfId="0" applyNumberFormat="1" applyFont="1" applyBorder="1" applyAlignment="1">
      <alignment horizontal="center" vertical="center" wrapText="1"/>
    </xf>
    <xf numFmtId="0" fontId="19" fillId="0" borderId="15" xfId="0" applyFont="1" applyBorder="1" applyAlignment="1">
      <alignment horizontal="center" vertical="center" wrapText="1"/>
    </xf>
    <xf numFmtId="3" fontId="0" fillId="4" borderId="0" xfId="0" applyNumberFormat="1" applyFill="1"/>
    <xf numFmtId="2" fontId="19" fillId="0" borderId="7" xfId="0" applyNumberFormat="1" applyFont="1" applyBorder="1" applyAlignment="1">
      <alignment horizontal="center" vertical="center" wrapText="1"/>
    </xf>
    <xf numFmtId="4" fontId="21" fillId="3" borderId="4" xfId="0" applyNumberFormat="1" applyFont="1" applyFill="1" applyBorder="1" applyAlignment="1">
      <alignment vertical="center" wrapText="1"/>
    </xf>
    <xf numFmtId="3" fontId="22" fillId="3" borderId="4" xfId="0" applyNumberFormat="1" applyFont="1" applyFill="1" applyBorder="1" applyAlignment="1">
      <alignment vertical="center" wrapText="1"/>
    </xf>
    <xf numFmtId="3" fontId="21" fillId="3" borderId="4" xfId="0" applyNumberFormat="1" applyFont="1" applyFill="1" applyBorder="1" applyAlignment="1">
      <alignment vertical="center" wrapText="1"/>
    </xf>
    <xf numFmtId="0" fontId="22" fillId="3" borderId="4" xfId="0" applyFont="1" applyFill="1" applyBorder="1" applyAlignment="1">
      <alignment vertical="center" wrapText="1"/>
    </xf>
    <xf numFmtId="2" fontId="23" fillId="4" borderId="6" xfId="0" applyNumberFormat="1" applyFont="1" applyFill="1" applyBorder="1" applyAlignment="1">
      <alignment vertical="center" wrapText="1"/>
    </xf>
    <xf numFmtId="4" fontId="0" fillId="0" borderId="0" xfId="0" applyNumberFormat="1"/>
    <xf numFmtId="0" fontId="14" fillId="0" borderId="6" xfId="0" applyFont="1" applyBorder="1" applyAlignment="1">
      <alignment vertical="center" wrapText="1"/>
    </xf>
    <xf numFmtId="43" fontId="0" fillId="0" borderId="0" xfId="0" applyNumberFormat="1"/>
    <xf numFmtId="0" fontId="16" fillId="0" borderId="9" xfId="0" applyFont="1" applyFill="1" applyBorder="1" applyAlignment="1">
      <alignment vertical="center" wrapText="1"/>
    </xf>
    <xf numFmtId="3" fontId="0" fillId="0" borderId="0" xfId="0" applyNumberFormat="1"/>
    <xf numFmtId="0" fontId="14" fillId="0" borderId="6" xfId="0" applyFont="1" applyFill="1" applyBorder="1" applyAlignment="1">
      <alignment vertical="center" wrapText="1"/>
    </xf>
    <xf numFmtId="4" fontId="11" fillId="4" borderId="4" xfId="0" applyNumberFormat="1" applyFont="1" applyFill="1" applyBorder="1" applyAlignment="1">
      <alignment vertical="center" wrapText="1"/>
    </xf>
    <xf numFmtId="165" fontId="17" fillId="6" borderId="9" xfId="1" applyNumberFormat="1" applyFont="1" applyFill="1" applyBorder="1" applyAlignment="1">
      <alignment vertical="center" wrapText="1"/>
    </xf>
    <xf numFmtId="4" fontId="11" fillId="6" borderId="4" xfId="0" applyNumberFormat="1" applyFont="1" applyFill="1" applyBorder="1" applyAlignment="1">
      <alignment vertical="center" wrapText="1"/>
    </xf>
    <xf numFmtId="0" fontId="13" fillId="0" borderId="2" xfId="0" applyFont="1" applyFill="1" applyBorder="1" applyAlignment="1">
      <alignment vertical="center" wrapText="1"/>
    </xf>
    <xf numFmtId="44" fontId="13" fillId="4" borderId="0" xfId="0" applyNumberFormat="1" applyFont="1" applyFill="1" applyBorder="1" applyAlignment="1">
      <alignment horizontal="center" vertical="center" wrapText="1"/>
    </xf>
    <xf numFmtId="0" fontId="13" fillId="4" borderId="4" xfId="0" applyFont="1" applyFill="1" applyBorder="1" applyAlignment="1">
      <alignment vertical="center" wrapText="1"/>
    </xf>
    <xf numFmtId="44" fontId="18" fillId="4" borderId="12" xfId="0" applyNumberFormat="1" applyFont="1" applyFill="1" applyBorder="1" applyAlignment="1">
      <alignment horizontal="center" vertical="center" wrapText="1"/>
    </xf>
    <xf numFmtId="44" fontId="18" fillId="4" borderId="13" xfId="0" applyNumberFormat="1" applyFont="1" applyFill="1" applyBorder="1" applyAlignment="1">
      <alignment horizontal="center" vertical="center" wrapText="1"/>
    </xf>
    <xf numFmtId="164" fontId="0" fillId="0" borderId="0" xfId="0" applyNumberFormat="1"/>
    <xf numFmtId="44" fontId="12" fillId="4" borderId="10" xfId="0" applyNumberFormat="1" applyFont="1" applyFill="1" applyBorder="1" applyAlignment="1">
      <alignment vertical="center" wrapText="1"/>
    </xf>
    <xf numFmtId="44" fontId="3" fillId="4" borderId="10" xfId="0" applyNumberFormat="1" applyFont="1" applyFill="1" applyBorder="1" applyAlignment="1">
      <alignment horizontal="center" vertical="center" wrapText="1"/>
    </xf>
    <xf numFmtId="44" fontId="13" fillId="4" borderId="10" xfId="0" applyNumberFormat="1" applyFont="1" applyFill="1" applyBorder="1" applyAlignment="1">
      <alignment horizontal="center" vertical="center" wrapText="1"/>
    </xf>
    <xf numFmtId="0" fontId="13" fillId="0" borderId="4" xfId="0" applyFont="1" applyFill="1" applyBorder="1" applyAlignment="1">
      <alignment vertical="center" wrapText="1"/>
    </xf>
    <xf numFmtId="4" fontId="16" fillId="3" borderId="9" xfId="0" applyNumberFormat="1" applyFont="1" applyFill="1" applyBorder="1" applyAlignment="1">
      <alignment vertical="center" wrapText="1"/>
    </xf>
    <xf numFmtId="3" fontId="11" fillId="3" borderId="9" xfId="0" applyNumberFormat="1" applyFont="1" applyFill="1" applyBorder="1" applyAlignment="1">
      <alignment vertical="center" wrapText="1"/>
    </xf>
    <xf numFmtId="3" fontId="11" fillId="0" borderId="9" xfId="0" applyNumberFormat="1" applyFont="1" applyFill="1" applyBorder="1" applyAlignment="1">
      <alignment vertical="center" wrapText="1"/>
    </xf>
    <xf numFmtId="3" fontId="8" fillId="4" borderId="6" xfId="0" applyNumberFormat="1" applyFont="1" applyFill="1" applyBorder="1" applyAlignment="1">
      <alignment vertical="center" wrapText="1"/>
    </xf>
    <xf numFmtId="3" fontId="11" fillId="4" borderId="9" xfId="0" applyNumberFormat="1" applyFont="1" applyFill="1" applyBorder="1" applyAlignment="1">
      <alignment vertical="center" wrapText="1"/>
    </xf>
    <xf numFmtId="3" fontId="13" fillId="4" borderId="9" xfId="0" applyNumberFormat="1" applyFont="1" applyFill="1" applyBorder="1" applyAlignment="1">
      <alignment vertical="center" wrapText="1"/>
    </xf>
    <xf numFmtId="4" fontId="11" fillId="4" borderId="9" xfId="0" applyNumberFormat="1" applyFont="1" applyFill="1" applyBorder="1" applyAlignment="1">
      <alignment vertical="center" wrapText="1"/>
    </xf>
    <xf numFmtId="44" fontId="11" fillId="4" borderId="11" xfId="0" applyNumberFormat="1" applyFont="1" applyFill="1" applyBorder="1" applyAlignment="1">
      <alignment horizontal="center" vertical="center" wrapText="1"/>
    </xf>
    <xf numFmtId="0" fontId="2" fillId="5" borderId="16" xfId="0" applyFont="1" applyFill="1" applyBorder="1" applyAlignment="1">
      <alignment horizontal="center" vertical="center" wrapText="1"/>
    </xf>
    <xf numFmtId="0" fontId="2" fillId="5" borderId="18" xfId="0" applyFont="1" applyFill="1" applyBorder="1" applyAlignment="1">
      <alignment horizontal="center" vertical="center" wrapText="1"/>
    </xf>
    <xf numFmtId="0" fontId="7" fillId="0" borderId="20" xfId="0" applyFont="1" applyBorder="1" applyAlignment="1">
      <alignment vertical="center" wrapText="1"/>
    </xf>
    <xf numFmtId="0" fontId="8" fillId="2" borderId="20" xfId="0" applyFont="1" applyFill="1" applyBorder="1" applyAlignment="1">
      <alignment vertical="center" wrapText="1"/>
    </xf>
    <xf numFmtId="0" fontId="8" fillId="2" borderId="22" xfId="0" applyFont="1" applyFill="1" applyBorder="1" applyAlignment="1">
      <alignment vertical="center" wrapText="1"/>
    </xf>
    <xf numFmtId="3" fontId="3" fillId="0" borderId="16" xfId="0" applyNumberFormat="1" applyFont="1" applyBorder="1" applyAlignment="1">
      <alignment horizontal="right" vertical="center" wrapText="1"/>
    </xf>
    <xf numFmtId="3" fontId="3" fillId="2" borderId="16" xfId="0" applyNumberFormat="1" applyFont="1" applyFill="1" applyBorder="1" applyAlignment="1">
      <alignment horizontal="right" vertical="center" wrapText="1"/>
    </xf>
    <xf numFmtId="3" fontId="3" fillId="2" borderId="23" xfId="0" applyNumberFormat="1" applyFont="1" applyFill="1" applyBorder="1" applyAlignment="1">
      <alignment horizontal="right" vertical="center" wrapText="1"/>
    </xf>
    <xf numFmtId="3" fontId="2" fillId="0" borderId="21" xfId="0" applyNumberFormat="1" applyFont="1" applyBorder="1" applyAlignment="1">
      <alignment horizontal="right" vertical="center" wrapText="1"/>
    </xf>
    <xf numFmtId="3" fontId="2" fillId="2" borderId="21" xfId="0" applyNumberFormat="1" applyFont="1" applyFill="1" applyBorder="1" applyAlignment="1">
      <alignment horizontal="right" vertical="center" wrapText="1"/>
    </xf>
    <xf numFmtId="3" fontId="2" fillId="2" borderId="24" xfId="0" applyNumberFormat="1" applyFont="1" applyFill="1" applyBorder="1" applyAlignment="1">
      <alignment horizontal="right" vertical="center" wrapText="1"/>
    </xf>
    <xf numFmtId="44" fontId="0" fillId="0" borderId="0" xfId="0" applyNumberFormat="1"/>
    <xf numFmtId="0" fontId="14" fillId="0" borderId="5" xfId="0" applyFont="1" applyBorder="1" applyAlignment="1">
      <alignment vertical="center" wrapText="1"/>
    </xf>
    <xf numFmtId="0" fontId="14" fillId="0" borderId="6" xfId="0" applyFont="1" applyBorder="1" applyAlignment="1">
      <alignment vertical="center" wrapText="1"/>
    </xf>
    <xf numFmtId="0" fontId="14" fillId="0" borderId="2" xfId="0" applyFont="1" applyBorder="1" applyAlignment="1">
      <alignment vertical="center" wrapText="1"/>
    </xf>
    <xf numFmtId="0" fontId="14" fillId="0" borderId="5" xfId="0" applyFont="1" applyBorder="1" applyAlignment="1">
      <alignment horizontal="left" vertical="center" wrapText="1"/>
    </xf>
    <xf numFmtId="0" fontId="14" fillId="0" borderId="6" xfId="0" applyFont="1" applyBorder="1" applyAlignment="1">
      <alignment horizontal="left" vertical="center" wrapText="1"/>
    </xf>
    <xf numFmtId="0" fontId="14" fillId="0" borderId="2" xfId="0" applyFont="1" applyBorder="1" applyAlignment="1">
      <alignment horizontal="left" vertical="center" wrapText="1"/>
    </xf>
    <xf numFmtId="0" fontId="2" fillId="5" borderId="19" xfId="0" applyFont="1" applyFill="1" applyBorder="1" applyAlignment="1">
      <alignment horizontal="center" vertical="center" wrapText="1"/>
    </xf>
    <xf numFmtId="0" fontId="2" fillId="5" borderId="21" xfId="0" applyFont="1" applyFill="1" applyBorder="1" applyAlignment="1">
      <alignment horizontal="center" vertical="center" wrapText="1"/>
    </xf>
    <xf numFmtId="0" fontId="2" fillId="5" borderId="17" xfId="0" applyFont="1" applyFill="1" applyBorder="1" applyAlignment="1">
      <alignment horizontal="center" vertical="center" wrapText="1"/>
    </xf>
    <xf numFmtId="0" fontId="2" fillId="5" borderId="20" xfId="0" applyFont="1" applyFill="1" applyBorder="1" applyAlignment="1">
      <alignment horizontal="center" vertical="center" wrapText="1"/>
    </xf>
    <xf numFmtId="0" fontId="2" fillId="5" borderId="18" xfId="0" applyFont="1" applyFill="1" applyBorder="1" applyAlignment="1">
      <alignment horizontal="center" vertical="center" wrapText="1"/>
    </xf>
    <xf numFmtId="3" fontId="3" fillId="4" borderId="16" xfId="0" applyNumberFormat="1" applyFont="1" applyFill="1" applyBorder="1" applyAlignment="1">
      <alignment horizontal="center" vertical="center" wrapText="1"/>
    </xf>
    <xf numFmtId="3" fontId="3" fillId="4" borderId="23" xfId="0" applyNumberFormat="1" applyFont="1" applyFill="1" applyBorder="1" applyAlignment="1">
      <alignment horizontal="center" vertical="center" wrapText="1"/>
    </xf>
    <xf numFmtId="9" fontId="24" fillId="0" borderId="10" xfId="0" applyNumberFormat="1" applyFont="1" applyBorder="1" applyAlignment="1">
      <alignment horizontal="center" vertical="center" wrapText="1"/>
    </xf>
    <xf numFmtId="9" fontId="13" fillId="0" borderId="4" xfId="4" applyFont="1" applyBorder="1" applyAlignment="1">
      <alignment vertical="center" wrapText="1"/>
    </xf>
    <xf numFmtId="44" fontId="25" fillId="7" borderId="10" xfId="0" applyNumberFormat="1" applyFont="1" applyFill="1" applyBorder="1" applyAlignment="1">
      <alignment horizontal="center" vertical="center" wrapText="1"/>
    </xf>
  </cellXfs>
  <cellStyles count="5">
    <cellStyle name="Comma" xfId="1" builtinId="3"/>
    <cellStyle name="Comma [0] 2" xfId="2" xr:uid="{32E1B29B-FC13-4926-948E-6B1111AFBD2F}"/>
    <cellStyle name="Comma 2" xfId="3" xr:uid="{EB5C6785-1685-44A6-BEC1-633415F13271}"/>
    <cellStyle name="Normal" xfId="0" builtinId="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2"/>
  <sheetViews>
    <sheetView tabSelected="1" topLeftCell="B32" zoomScaleNormal="100" zoomScaleSheetLayoutView="90" workbookViewId="0">
      <selection activeCell="J33" sqref="J33"/>
    </sheetView>
  </sheetViews>
  <sheetFormatPr defaultColWidth="8.7109375" defaultRowHeight="15" x14ac:dyDescent="0.25"/>
  <cols>
    <col min="1" max="1" width="72.140625" customWidth="1"/>
    <col min="2" max="3" width="15.42578125" customWidth="1"/>
    <col min="4" max="4" width="15.140625" customWidth="1"/>
    <col min="5" max="5" width="14.42578125" customWidth="1"/>
    <col min="6" max="6" width="12.5703125" customWidth="1"/>
    <col min="7" max="7" width="13.140625" customWidth="1"/>
    <col min="8" max="8" width="15.42578125" customWidth="1"/>
    <col min="9" max="9" width="14.5703125" customWidth="1"/>
    <col min="10" max="10" width="19.5703125" customWidth="1"/>
    <col min="11" max="11" width="16.140625" customWidth="1"/>
    <col min="12" max="12" width="22.7109375" customWidth="1"/>
    <col min="13" max="15" width="28.7109375" customWidth="1"/>
    <col min="16" max="16" width="34.140625" customWidth="1"/>
  </cols>
  <sheetData>
    <row r="1" spans="1:11" ht="21" x14ac:dyDescent="0.35">
      <c r="A1" s="4" t="s">
        <v>6</v>
      </c>
      <c r="B1" s="3"/>
      <c r="C1" s="3"/>
    </row>
    <row r="2" spans="1:11" ht="15.75" x14ac:dyDescent="0.25">
      <c r="A2" s="1"/>
      <c r="B2" s="1"/>
      <c r="C2" s="1"/>
    </row>
    <row r="3" spans="1:11" ht="15.75" x14ac:dyDescent="0.25">
      <c r="A3" s="1" t="s">
        <v>7</v>
      </c>
      <c r="B3" s="1"/>
      <c r="C3" s="1"/>
    </row>
    <row r="5" spans="1:11" ht="15.75" x14ac:dyDescent="0.25">
      <c r="A5" s="1" t="s">
        <v>8</v>
      </c>
    </row>
    <row r="6" spans="1:11" ht="15.75" thickBot="1" x14ac:dyDescent="0.3"/>
    <row r="7" spans="1:11" ht="76.5" customHeight="1" thickBot="1" x14ac:dyDescent="0.3">
      <c r="A7" s="7" t="s">
        <v>9</v>
      </c>
      <c r="B7" s="8" t="s">
        <v>63</v>
      </c>
      <c r="C7" s="80" t="s">
        <v>64</v>
      </c>
      <c r="D7" s="8" t="s">
        <v>65</v>
      </c>
      <c r="E7" s="80" t="s">
        <v>66</v>
      </c>
      <c r="F7" s="8" t="s">
        <v>67</v>
      </c>
      <c r="G7" s="8" t="s">
        <v>68</v>
      </c>
      <c r="H7" s="8" t="s">
        <v>69</v>
      </c>
      <c r="I7" s="50" t="s">
        <v>70</v>
      </c>
      <c r="J7" s="8" t="s">
        <v>10</v>
      </c>
      <c r="K7" s="8" t="s">
        <v>11</v>
      </c>
    </row>
    <row r="8" spans="1:11" ht="31.5" customHeight="1" thickBot="1" x14ac:dyDescent="0.3">
      <c r="A8" s="110" t="s">
        <v>38</v>
      </c>
      <c r="B8" s="111"/>
      <c r="C8" s="111"/>
      <c r="D8" s="111"/>
      <c r="E8" s="111"/>
      <c r="F8" s="111"/>
      <c r="G8" s="111"/>
      <c r="H8" s="111"/>
      <c r="I8" s="111"/>
      <c r="J8" s="111"/>
      <c r="K8" s="112"/>
    </row>
    <row r="9" spans="1:11" ht="26.25" thickBot="1" x14ac:dyDescent="0.3">
      <c r="A9" s="9" t="s">
        <v>37</v>
      </c>
      <c r="B9" s="10"/>
      <c r="C9" s="89"/>
      <c r="D9" s="10"/>
      <c r="E9" s="10"/>
      <c r="F9" s="10"/>
      <c r="G9" s="10"/>
      <c r="H9" s="10"/>
      <c r="I9" s="10"/>
      <c r="J9" s="125">
        <f>(C10+E10+G10+I10)*J10+(C11+E11+G11+I11)*J11+(C12+E12+G12+I12)*J12+(C13+E13+G13+I13)*J13</f>
        <v>109460.25</v>
      </c>
      <c r="K9" s="10"/>
    </row>
    <row r="10" spans="1:11" ht="26.25" thickBot="1" x14ac:dyDescent="0.3">
      <c r="A10" s="11" t="s">
        <v>34</v>
      </c>
      <c r="B10" s="12">
        <v>110000</v>
      </c>
      <c r="C10" s="87">
        <f>124829+104193</f>
        <v>229022</v>
      </c>
      <c r="D10" s="12">
        <v>140187</v>
      </c>
      <c r="E10" s="81">
        <v>123526</v>
      </c>
      <c r="F10" s="43"/>
      <c r="G10" s="42"/>
      <c r="H10" s="42"/>
      <c r="I10" s="42"/>
      <c r="J10" s="124">
        <v>0.25</v>
      </c>
      <c r="K10" s="10"/>
    </row>
    <row r="11" spans="1:11" ht="39" thickBot="1" x14ac:dyDescent="0.3">
      <c r="A11" s="11" t="s">
        <v>35</v>
      </c>
      <c r="B11" s="12">
        <v>65558</v>
      </c>
      <c r="C11" s="88"/>
      <c r="D11" s="12">
        <v>46729</v>
      </c>
      <c r="E11" s="81">
        <v>44019</v>
      </c>
      <c r="F11" s="43"/>
      <c r="G11" s="42"/>
      <c r="H11" s="42"/>
      <c r="I11" s="42"/>
      <c r="J11" s="124">
        <v>0.25</v>
      </c>
      <c r="K11" s="10"/>
    </row>
    <row r="12" spans="1:11" ht="60.6" customHeight="1" thickBot="1" x14ac:dyDescent="0.3">
      <c r="A12" s="11" t="s">
        <v>36</v>
      </c>
      <c r="B12" s="12">
        <v>49962</v>
      </c>
      <c r="C12" s="88"/>
      <c r="D12" s="12">
        <v>46728.972000000002</v>
      </c>
      <c r="E12" s="81">
        <v>41274</v>
      </c>
      <c r="F12" s="43"/>
      <c r="G12" s="42"/>
      <c r="H12" s="42"/>
      <c r="I12" s="42"/>
      <c r="J12" s="124">
        <v>0.25</v>
      </c>
      <c r="K12" s="10"/>
    </row>
    <row r="13" spans="1:11" ht="39" thickBot="1" x14ac:dyDescent="0.3">
      <c r="A13" s="9" t="s">
        <v>39</v>
      </c>
      <c r="B13" s="10"/>
      <c r="C13" s="82"/>
      <c r="D13" s="10"/>
      <c r="E13" s="82"/>
      <c r="F13" s="10"/>
      <c r="G13" s="10"/>
      <c r="H13" s="10"/>
      <c r="I13" s="10"/>
      <c r="J13" s="125">
        <f>(C14+E14+G14+I14)*J14+(C15+E15+G15+I15)*J15+(C16+E16+G16+I16)*J16</f>
        <v>216594.75599999999</v>
      </c>
      <c r="K13" s="10"/>
    </row>
    <row r="14" spans="1:11" ht="26.25" thickBot="1" x14ac:dyDescent="0.3">
      <c r="A14" s="11" t="s">
        <v>40</v>
      </c>
      <c r="B14" s="12">
        <v>174345</v>
      </c>
      <c r="C14" s="87">
        <f>442177-126522</f>
        <v>315655</v>
      </c>
      <c r="D14" s="12">
        <v>163551</v>
      </c>
      <c r="E14" s="81">
        <v>144648</v>
      </c>
      <c r="F14" s="43"/>
      <c r="G14" s="42"/>
      <c r="H14" s="42"/>
      <c r="I14" s="42"/>
      <c r="J14" s="123">
        <v>0.35</v>
      </c>
      <c r="K14" s="10"/>
    </row>
    <row r="15" spans="1:11" ht="51.75" thickBot="1" x14ac:dyDescent="0.3">
      <c r="A15" s="11" t="s">
        <v>41</v>
      </c>
      <c r="B15" s="12">
        <v>50686</v>
      </c>
      <c r="C15" s="88"/>
      <c r="D15" s="12">
        <v>46729</v>
      </c>
      <c r="E15" s="81">
        <v>31454</v>
      </c>
      <c r="F15" s="43"/>
      <c r="G15" s="42"/>
      <c r="H15" s="42"/>
      <c r="I15" s="42"/>
      <c r="J15" s="123">
        <v>0.35</v>
      </c>
      <c r="K15" s="10"/>
    </row>
    <row r="16" spans="1:11" ht="26.25" thickBot="1" x14ac:dyDescent="0.3">
      <c r="A16" s="11" t="s">
        <v>42</v>
      </c>
      <c r="B16" s="12">
        <v>90624</v>
      </c>
      <c r="C16" s="87"/>
      <c r="D16" s="12">
        <v>140187</v>
      </c>
      <c r="E16" s="81">
        <v>127085.16</v>
      </c>
      <c r="F16" s="43"/>
      <c r="G16" s="42"/>
      <c r="H16" s="42"/>
      <c r="I16" s="42"/>
      <c r="J16" s="123">
        <v>0.35</v>
      </c>
      <c r="K16" s="10"/>
    </row>
    <row r="17" spans="1:11" ht="26.25" thickBot="1" x14ac:dyDescent="0.3">
      <c r="A17" s="9" t="s">
        <v>43</v>
      </c>
      <c r="B17" s="10"/>
      <c r="C17" s="82"/>
      <c r="D17" s="10"/>
      <c r="E17" s="82"/>
      <c r="F17" s="10"/>
      <c r="G17" s="10"/>
      <c r="H17" s="10"/>
      <c r="I17" s="10"/>
      <c r="J17" s="125">
        <f>(C18+E18+G18+I18)*J18+(C19+E19+G19+I19)*J19+(C20+E20+G20+I20)*J20</f>
        <v>154693.32199999999</v>
      </c>
      <c r="K17" s="10"/>
    </row>
    <row r="18" spans="1:11" ht="26.25" thickBot="1" x14ac:dyDescent="0.3">
      <c r="A18" s="11" t="s">
        <v>44</v>
      </c>
      <c r="B18" s="12">
        <v>110748</v>
      </c>
      <c r="C18" s="88">
        <f>132683+126522</f>
        <v>259205</v>
      </c>
      <c r="D18" s="12">
        <v>93458</v>
      </c>
      <c r="E18" s="83">
        <v>80382.92</v>
      </c>
      <c r="F18" s="43"/>
      <c r="G18" s="43"/>
      <c r="H18" s="43"/>
      <c r="I18" s="43"/>
      <c r="J18" s="123">
        <v>0.35</v>
      </c>
      <c r="K18" s="10"/>
    </row>
    <row r="19" spans="1:11" ht="39" thickBot="1" x14ac:dyDescent="0.3">
      <c r="A19" s="11" t="s">
        <v>45</v>
      </c>
      <c r="B19" s="12">
        <v>98801</v>
      </c>
      <c r="C19" s="88"/>
      <c r="D19" s="12">
        <v>126168</v>
      </c>
      <c r="E19" s="84">
        <v>102393</v>
      </c>
      <c r="F19" s="43"/>
      <c r="G19" s="43"/>
      <c r="H19" s="43"/>
      <c r="I19" s="43"/>
      <c r="J19" s="123">
        <v>0.35</v>
      </c>
      <c r="K19" s="10"/>
    </row>
    <row r="20" spans="1:11" ht="26.25" thickBot="1" x14ac:dyDescent="0.3">
      <c r="A20" s="11" t="s">
        <v>46</v>
      </c>
      <c r="B20" s="12">
        <v>96374</v>
      </c>
      <c r="C20" s="88"/>
      <c r="D20" s="12"/>
      <c r="E20" s="81"/>
      <c r="F20" s="10"/>
      <c r="G20" s="10"/>
      <c r="H20" s="10"/>
      <c r="I20" s="10"/>
      <c r="J20" s="123">
        <v>0.35</v>
      </c>
      <c r="K20" s="10"/>
    </row>
    <row r="21" spans="1:11" ht="15.75" thickBot="1" x14ac:dyDescent="0.3">
      <c r="A21" s="13" t="s">
        <v>12</v>
      </c>
      <c r="B21" s="14"/>
      <c r="C21" s="14"/>
      <c r="D21" s="14"/>
      <c r="E21" s="14"/>
      <c r="F21" s="14"/>
      <c r="G21" s="14"/>
      <c r="H21" s="14"/>
      <c r="I21" s="14"/>
      <c r="J21" s="14"/>
      <c r="K21" s="15"/>
    </row>
    <row r="22" spans="1:11" ht="30" customHeight="1" thickBot="1" x14ac:dyDescent="0.3">
      <c r="A22" s="113" t="s">
        <v>47</v>
      </c>
      <c r="B22" s="114"/>
      <c r="C22" s="114"/>
      <c r="D22" s="114"/>
      <c r="E22" s="114"/>
      <c r="F22" s="114"/>
      <c r="G22" s="114"/>
      <c r="H22" s="114"/>
      <c r="I22" s="114"/>
      <c r="J22" s="114"/>
      <c r="K22" s="115"/>
    </row>
    <row r="23" spans="1:11" ht="51.75" thickBot="1" x14ac:dyDescent="0.3">
      <c r="A23" s="9" t="s">
        <v>48</v>
      </c>
      <c r="B23" s="10"/>
      <c r="C23" s="10"/>
      <c r="D23" s="10"/>
      <c r="E23" s="10"/>
      <c r="F23" s="10"/>
      <c r="G23" s="10"/>
      <c r="H23" s="10"/>
      <c r="I23" s="40"/>
      <c r="J23" s="125">
        <f>(C24+E24+G24+I24)*J24+(C25+E25+G25+I25)*J25+(C26+E26+G26+I26)*J26</f>
        <v>320501.79500000004</v>
      </c>
      <c r="K23" s="10"/>
    </row>
    <row r="24" spans="1:11" ht="26.25" thickBot="1" x14ac:dyDescent="0.3">
      <c r="A24" s="11" t="s">
        <v>49</v>
      </c>
      <c r="B24" s="10"/>
      <c r="C24" s="10"/>
      <c r="D24" s="10"/>
      <c r="E24" s="10"/>
      <c r="F24" s="16"/>
      <c r="G24" s="16"/>
      <c r="H24" s="17">
        <v>15000</v>
      </c>
      <c r="I24" s="57">
        <v>2257</v>
      </c>
      <c r="J24" s="123">
        <v>0.5</v>
      </c>
      <c r="K24" s="59"/>
    </row>
    <row r="25" spans="1:11" ht="39" thickBot="1" x14ac:dyDescent="0.3">
      <c r="A25" s="11" t="s">
        <v>50</v>
      </c>
      <c r="B25" s="10"/>
      <c r="C25" s="10"/>
      <c r="D25" s="10"/>
      <c r="E25" s="66"/>
      <c r="F25" s="16">
        <v>330000</v>
      </c>
      <c r="G25" s="57">
        <f>288518.59+15000</f>
        <v>303518.59000000003</v>
      </c>
      <c r="H25" s="17">
        <v>285800</v>
      </c>
      <c r="I25" s="57">
        <v>287707</v>
      </c>
      <c r="J25" s="123">
        <v>0.5</v>
      </c>
      <c r="K25" s="60"/>
    </row>
    <row r="26" spans="1:11" ht="26.25" thickBot="1" x14ac:dyDescent="0.3">
      <c r="A26" s="11" t="s">
        <v>51</v>
      </c>
      <c r="B26" s="10"/>
      <c r="C26" s="10"/>
      <c r="D26" s="10"/>
      <c r="E26" s="67"/>
      <c r="F26" s="16">
        <v>20000</v>
      </c>
      <c r="G26" s="97">
        <v>20000</v>
      </c>
      <c r="H26" s="17">
        <v>25400</v>
      </c>
      <c r="I26" s="77">
        <v>27521</v>
      </c>
      <c r="J26" s="123">
        <v>0.5</v>
      </c>
      <c r="K26" s="60"/>
    </row>
    <row r="27" spans="1:11" ht="39.6" customHeight="1" thickBot="1" x14ac:dyDescent="0.3">
      <c r="A27" s="18" t="s">
        <v>52</v>
      </c>
      <c r="B27" s="19"/>
      <c r="C27" s="19"/>
      <c r="D27" s="19"/>
      <c r="E27" s="19"/>
      <c r="F27" s="19"/>
      <c r="G27" s="16"/>
      <c r="H27" s="19"/>
      <c r="I27" s="19"/>
      <c r="J27" s="125">
        <f>(C28+E28+G28+I28)*J28+(C29+E29+G29+I29)*J29+(C30+E30+G30+I30)*J30+(C31+E31+G31+I31)*J31+(C32+E32+G32+I32)*J32</f>
        <v>228633.29</v>
      </c>
      <c r="K27" s="59"/>
    </row>
    <row r="28" spans="1:11" ht="39" thickBot="1" x14ac:dyDescent="0.3">
      <c r="A28" s="11" t="s">
        <v>53</v>
      </c>
      <c r="B28" s="10"/>
      <c r="C28" s="10"/>
      <c r="D28" s="10"/>
      <c r="E28" s="67"/>
      <c r="F28" s="20">
        <v>30000</v>
      </c>
      <c r="G28" s="97">
        <v>30000</v>
      </c>
      <c r="H28" s="20">
        <v>10000</v>
      </c>
      <c r="I28" s="58">
        <v>11208.24</v>
      </c>
      <c r="J28" s="123">
        <v>0.5</v>
      </c>
      <c r="K28" s="61"/>
    </row>
    <row r="29" spans="1:11" ht="39" thickBot="1" x14ac:dyDescent="0.3">
      <c r="A29" s="11" t="s">
        <v>54</v>
      </c>
      <c r="B29" s="10"/>
      <c r="C29" s="10"/>
      <c r="D29" s="10"/>
      <c r="E29" s="68"/>
      <c r="F29" s="20">
        <v>30000</v>
      </c>
      <c r="G29" s="97">
        <v>34000</v>
      </c>
      <c r="H29" s="20">
        <v>15000</v>
      </c>
      <c r="I29" s="58">
        <v>13881.25</v>
      </c>
      <c r="J29" s="123">
        <v>0.5</v>
      </c>
      <c r="K29" s="62"/>
    </row>
    <row r="30" spans="1:11" ht="26.25" thickBot="1" x14ac:dyDescent="0.3">
      <c r="A30" s="11" t="s">
        <v>55</v>
      </c>
      <c r="B30" s="10"/>
      <c r="C30" s="10"/>
      <c r="D30" s="10"/>
      <c r="E30" s="67"/>
      <c r="F30" s="20">
        <v>30000</v>
      </c>
      <c r="G30" s="97">
        <f>26000+6000</f>
        <v>32000</v>
      </c>
      <c r="H30" s="20">
        <v>20000</v>
      </c>
      <c r="I30" s="57">
        <v>14367.38</v>
      </c>
      <c r="J30" s="123">
        <v>0.5</v>
      </c>
      <c r="K30" s="63"/>
    </row>
    <row r="31" spans="1:11" ht="30" customHeight="1" thickBot="1" x14ac:dyDescent="0.3">
      <c r="A31" s="11" t="s">
        <v>56</v>
      </c>
      <c r="B31" s="10"/>
      <c r="C31" s="10"/>
      <c r="D31" s="10"/>
      <c r="E31" s="67"/>
      <c r="F31" s="20">
        <v>109000</v>
      </c>
      <c r="G31" s="97">
        <f>94498+15000</f>
        <v>109498</v>
      </c>
      <c r="H31" s="20">
        <v>85000</v>
      </c>
      <c r="I31" s="58">
        <v>83386.58</v>
      </c>
      <c r="J31" s="123">
        <v>0.5</v>
      </c>
      <c r="K31" s="63"/>
    </row>
    <row r="32" spans="1:11" ht="26.25" thickBot="1" x14ac:dyDescent="0.3">
      <c r="A32" s="11" t="s">
        <v>57</v>
      </c>
      <c r="B32" s="10"/>
      <c r="C32" s="10"/>
      <c r="D32" s="10"/>
      <c r="E32" s="67"/>
      <c r="F32" s="20">
        <v>50000</v>
      </c>
      <c r="G32" s="97">
        <f>46000+174.58</f>
        <v>46174.58</v>
      </c>
      <c r="H32" s="17">
        <v>75000</v>
      </c>
      <c r="I32" s="58">
        <v>82750.55</v>
      </c>
      <c r="J32" s="123">
        <v>0.5</v>
      </c>
      <c r="K32" s="62"/>
    </row>
    <row r="33" spans="1:11" ht="39.6" customHeight="1" thickBot="1" x14ac:dyDescent="0.3">
      <c r="A33" s="18" t="s">
        <v>58</v>
      </c>
      <c r="B33" s="19"/>
      <c r="C33" s="19"/>
      <c r="D33" s="19"/>
      <c r="E33" s="19"/>
      <c r="F33" s="19"/>
      <c r="G33" s="20"/>
      <c r="H33" s="19"/>
      <c r="I33" s="41"/>
      <c r="J33" s="125">
        <f>(C34+E34+G34+I34)*J34+(C35+E35+G35+I35)*J35+(C36+E36+G36+I36)*J36+(C37+E37+G37+I37)*J37</f>
        <v>108362.70999999999</v>
      </c>
      <c r="K33" s="63"/>
    </row>
    <row r="34" spans="1:11" ht="51.75" thickBot="1" x14ac:dyDescent="0.3">
      <c r="A34" s="11" t="s">
        <v>59</v>
      </c>
      <c r="B34" s="10"/>
      <c r="C34" s="10"/>
      <c r="D34" s="10"/>
      <c r="E34" s="69"/>
      <c r="F34" s="20">
        <v>21851</v>
      </c>
      <c r="G34" s="57">
        <v>24207.51</v>
      </c>
      <c r="H34" s="20">
        <v>30000</v>
      </c>
      <c r="I34" s="57">
        <v>29196.1</v>
      </c>
      <c r="J34" s="124">
        <v>0.5</v>
      </c>
      <c r="K34" s="65"/>
    </row>
    <row r="35" spans="1:11" ht="57" customHeight="1" thickBot="1" x14ac:dyDescent="0.3">
      <c r="A35" s="11" t="s">
        <v>60</v>
      </c>
      <c r="B35" s="10"/>
      <c r="C35" s="10"/>
      <c r="D35" s="10"/>
      <c r="E35" s="67"/>
      <c r="F35" s="20">
        <v>20000</v>
      </c>
      <c r="G35" s="57">
        <f>5889+12455.33+3000</f>
        <v>21344.33</v>
      </c>
      <c r="H35" s="20">
        <v>25000</v>
      </c>
      <c r="I35" s="57">
        <v>23228.15</v>
      </c>
      <c r="J35" s="124">
        <v>0.5</v>
      </c>
      <c r="K35" s="59"/>
    </row>
    <row r="36" spans="1:11" ht="39.6" customHeight="1" thickBot="1" x14ac:dyDescent="0.3">
      <c r="A36" s="11" t="s">
        <v>61</v>
      </c>
      <c r="B36" s="10"/>
      <c r="C36" s="10"/>
      <c r="D36" s="10"/>
      <c r="E36" s="69"/>
      <c r="F36" s="20">
        <v>30000</v>
      </c>
      <c r="G36" s="57">
        <v>26500</v>
      </c>
      <c r="H36" s="20">
        <v>40000</v>
      </c>
      <c r="I36" s="57">
        <v>35757.99</v>
      </c>
      <c r="J36" s="124">
        <v>0.5</v>
      </c>
      <c r="K36" s="59"/>
    </row>
    <row r="37" spans="1:11" ht="26.25" thickBot="1" x14ac:dyDescent="0.3">
      <c r="A37" s="11" t="s">
        <v>62</v>
      </c>
      <c r="B37" s="10"/>
      <c r="C37" s="10"/>
      <c r="D37" s="10"/>
      <c r="E37" s="69"/>
      <c r="F37" s="20">
        <v>29000</v>
      </c>
      <c r="G37" s="57">
        <v>29000</v>
      </c>
      <c r="H37" s="20">
        <v>32850</v>
      </c>
      <c r="I37" s="57">
        <v>27491.34</v>
      </c>
      <c r="J37" s="124">
        <v>0.5</v>
      </c>
      <c r="K37" s="59"/>
    </row>
    <row r="38" spans="1:11" ht="15.75" thickBot="1" x14ac:dyDescent="0.3">
      <c r="A38" s="13" t="s">
        <v>13</v>
      </c>
      <c r="B38" s="14"/>
      <c r="C38" s="14"/>
      <c r="D38" s="14"/>
      <c r="E38" s="14"/>
      <c r="F38" s="14"/>
      <c r="G38" s="76"/>
      <c r="H38" s="14"/>
      <c r="I38" s="72"/>
      <c r="J38" s="14"/>
      <c r="K38" s="15"/>
    </row>
    <row r="39" spans="1:11" ht="15.75" thickBot="1" x14ac:dyDescent="0.3">
      <c r="A39" s="21" t="s">
        <v>14</v>
      </c>
      <c r="B39" s="22">
        <v>119722.9</v>
      </c>
      <c r="C39" s="86">
        <f>223915-104193</f>
        <v>119722</v>
      </c>
      <c r="D39" s="23"/>
      <c r="E39" s="24"/>
      <c r="F39" s="91">
        <v>130000</v>
      </c>
      <c r="G39" s="96">
        <v>85178.99</v>
      </c>
      <c r="H39" s="25">
        <v>186300</v>
      </c>
      <c r="I39" s="95">
        <v>139566</v>
      </c>
      <c r="J39" s="38"/>
      <c r="K39" s="27"/>
    </row>
    <row r="40" spans="1:11" ht="15.75" thickBot="1" x14ac:dyDescent="0.3">
      <c r="A40" s="21" t="s">
        <v>14</v>
      </c>
      <c r="B40" s="22"/>
      <c r="C40" s="74"/>
      <c r="D40" s="23"/>
      <c r="E40" s="24"/>
      <c r="F40" s="47"/>
      <c r="G40" s="74"/>
      <c r="H40" s="39"/>
      <c r="I40" s="92"/>
      <c r="J40" s="26"/>
      <c r="K40" s="27"/>
    </row>
    <row r="41" spans="1:11" ht="24.95" customHeight="1" thickBot="1" x14ac:dyDescent="0.3">
      <c r="A41" s="21" t="s">
        <v>14</v>
      </c>
      <c r="B41" s="22"/>
      <c r="C41" s="23"/>
      <c r="D41" s="23"/>
      <c r="E41" s="24"/>
      <c r="F41" s="48"/>
      <c r="G41" s="90"/>
      <c r="H41" s="39"/>
      <c r="I41" s="92"/>
      <c r="J41" s="26"/>
      <c r="K41" s="27"/>
    </row>
    <row r="42" spans="1:11" ht="50.25" customHeight="1" thickBot="1" x14ac:dyDescent="0.3">
      <c r="A42" s="28" t="s">
        <v>15</v>
      </c>
      <c r="B42" s="22">
        <v>46207</v>
      </c>
      <c r="C42" s="86">
        <v>59212</v>
      </c>
      <c r="D42" s="22">
        <v>46729</v>
      </c>
      <c r="E42" s="78">
        <v>35794.080000000002</v>
      </c>
      <c r="F42" s="49">
        <v>34000</v>
      </c>
      <c r="G42" s="77">
        <v>48726.76</v>
      </c>
      <c r="H42" s="25">
        <v>62594</v>
      </c>
      <c r="I42" s="94">
        <v>66022</v>
      </c>
      <c r="J42" s="26"/>
      <c r="K42" s="27"/>
    </row>
    <row r="43" spans="1:11" ht="36" customHeight="1" thickBot="1" x14ac:dyDescent="0.3">
      <c r="A43" s="11" t="s">
        <v>16</v>
      </c>
      <c r="B43" s="29">
        <v>15009.48</v>
      </c>
      <c r="C43" s="54"/>
      <c r="D43" s="29">
        <v>14019.01</v>
      </c>
      <c r="E43" s="79">
        <v>12387.91</v>
      </c>
      <c r="F43" s="46">
        <v>23999</v>
      </c>
      <c r="G43" s="77">
        <v>21316.76</v>
      </c>
      <c r="H43" s="30">
        <v>50000</v>
      </c>
      <c r="I43" s="54">
        <v>0</v>
      </c>
      <c r="J43" s="10"/>
      <c r="K43" s="10"/>
    </row>
    <row r="44" spans="1:11" ht="15.75" thickBot="1" x14ac:dyDescent="0.3">
      <c r="A44" s="13" t="s">
        <v>17</v>
      </c>
      <c r="B44" s="31">
        <f>SUM(B10:B43)</f>
        <v>1028037.38</v>
      </c>
      <c r="C44" s="55">
        <f>SUM(C10:C43)</f>
        <v>982816</v>
      </c>
      <c r="D44" s="31">
        <f>SUM(D10:D43)</f>
        <v>864485.98200000008</v>
      </c>
      <c r="E44" s="55">
        <f>SUM(E10:E43)</f>
        <v>742964.07000000007</v>
      </c>
      <c r="F44" s="31">
        <f>SUM(F25:F43)</f>
        <v>887850</v>
      </c>
      <c r="G44" s="55">
        <f>SUM(G25:G43)</f>
        <v>831465.52</v>
      </c>
      <c r="H44" s="31">
        <f>SUM(H24:H43)</f>
        <v>957944</v>
      </c>
      <c r="I44" s="55">
        <f>SUM(I24:I43)</f>
        <v>844340.58</v>
      </c>
      <c r="J44" s="14"/>
      <c r="K44" s="15"/>
    </row>
    <row r="45" spans="1:11" ht="15.75" thickBot="1" x14ac:dyDescent="0.3">
      <c r="A45" s="32" t="s">
        <v>18</v>
      </c>
      <c r="B45" s="53">
        <v>71962.62</v>
      </c>
      <c r="C45" s="64">
        <v>68797</v>
      </c>
      <c r="D45" s="44">
        <v>60514.02</v>
      </c>
      <c r="E45" s="93">
        <v>52007.49</v>
      </c>
      <c r="F45" s="44">
        <v>62150</v>
      </c>
      <c r="G45" s="70">
        <v>58202.59</v>
      </c>
      <c r="H45" s="44">
        <v>67056</v>
      </c>
      <c r="I45" s="93">
        <v>52610</v>
      </c>
      <c r="J45" s="33"/>
      <c r="K45" s="34"/>
    </row>
    <row r="46" spans="1:11" ht="15.75" thickBot="1" x14ac:dyDescent="0.3">
      <c r="A46" s="35" t="s">
        <v>19</v>
      </c>
      <c r="B46" s="52">
        <f t="shared" ref="B46:I46" si="0">SUM(B44:B45)</f>
        <v>1100000</v>
      </c>
      <c r="C46" s="56">
        <f t="shared" si="0"/>
        <v>1051613</v>
      </c>
      <c r="D46" s="45">
        <f t="shared" si="0"/>
        <v>925000.00200000009</v>
      </c>
      <c r="E46" s="56">
        <f t="shared" si="0"/>
        <v>794971.56</v>
      </c>
      <c r="F46" s="45">
        <f t="shared" si="0"/>
        <v>950000</v>
      </c>
      <c r="G46" s="56">
        <f>SUM(G44:G45)</f>
        <v>889668.11</v>
      </c>
      <c r="H46" s="45">
        <f t="shared" si="0"/>
        <v>1025000</v>
      </c>
      <c r="I46" s="56">
        <f t="shared" si="0"/>
        <v>896950.58</v>
      </c>
      <c r="J46" s="36"/>
      <c r="K46" s="37"/>
    </row>
    <row r="48" spans="1:11" x14ac:dyDescent="0.25">
      <c r="E48" s="5"/>
      <c r="F48" s="5"/>
      <c r="G48" s="5"/>
      <c r="H48" s="5"/>
      <c r="I48" s="5"/>
    </row>
    <row r="49" spans="2:9" x14ac:dyDescent="0.25">
      <c r="C49" s="109"/>
      <c r="F49" s="73"/>
      <c r="G49" s="73"/>
    </row>
    <row r="50" spans="2:9" x14ac:dyDescent="0.25">
      <c r="B50" s="51"/>
      <c r="C50" s="51"/>
      <c r="D50" s="51"/>
      <c r="E50" s="51"/>
      <c r="F50" s="6"/>
      <c r="G50" s="6"/>
      <c r="H50" s="6"/>
      <c r="I50" s="6"/>
    </row>
    <row r="51" spans="2:9" x14ac:dyDescent="0.25">
      <c r="B51" s="51"/>
      <c r="C51" s="51"/>
      <c r="D51" s="51"/>
      <c r="E51" s="51"/>
    </row>
    <row r="52" spans="2:9" ht="25.5" customHeight="1" x14ac:dyDescent="0.25">
      <c r="B52" s="51"/>
      <c r="C52" s="51"/>
      <c r="D52" s="51"/>
      <c r="E52" s="51"/>
    </row>
  </sheetData>
  <mergeCells count="2">
    <mergeCell ref="A8:K8"/>
    <mergeCell ref="A22:K22"/>
  </mergeCells>
  <pageMargins left="0.7" right="0.7" top="0.75" bottom="0.75" header="0.3" footer="0.3"/>
  <pageSetup scale="54" orientation="landscape" r:id="rId1"/>
  <rowBreaks count="1" manualBreakCount="1">
    <brk id="24"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2"/>
  <sheetViews>
    <sheetView topLeftCell="A4" workbookViewId="0">
      <selection activeCell="B16" sqref="B16:E16"/>
    </sheetView>
  </sheetViews>
  <sheetFormatPr defaultColWidth="8.7109375" defaultRowHeight="15" x14ac:dyDescent="0.25"/>
  <cols>
    <col min="1" max="1" width="19.42578125" customWidth="1"/>
    <col min="3" max="3" width="11.5703125" customWidth="1"/>
    <col min="4" max="4" width="13.140625" customWidth="1"/>
    <col min="8" max="8" width="11.28515625" bestFit="1" customWidth="1"/>
    <col min="9" max="9" width="12.28515625" customWidth="1"/>
    <col min="10" max="10" width="11.42578125" customWidth="1"/>
    <col min="11" max="11" width="11.28515625" customWidth="1"/>
    <col min="12" max="12" width="13.140625" customWidth="1"/>
    <col min="13" max="13" width="15.42578125" customWidth="1"/>
  </cols>
  <sheetData>
    <row r="1" spans="1:14" ht="15.75" x14ac:dyDescent="0.25">
      <c r="A1" s="1" t="s">
        <v>20</v>
      </c>
      <c r="B1" s="1"/>
      <c r="C1" s="1"/>
      <c r="D1" s="1"/>
    </row>
    <row r="2" spans="1:14" x14ac:dyDescent="0.25">
      <c r="A2" s="2"/>
      <c r="B2" s="2"/>
      <c r="C2" s="2"/>
      <c r="D2" s="2"/>
    </row>
    <row r="3" spans="1:14" x14ac:dyDescent="0.25">
      <c r="A3" s="2" t="s">
        <v>21</v>
      </c>
      <c r="B3" s="2"/>
      <c r="C3" s="2"/>
      <c r="D3" s="2"/>
    </row>
    <row r="4" spans="1:14" ht="15.75" thickBot="1" x14ac:dyDescent="0.3"/>
    <row r="5" spans="1:14" ht="25.5" x14ac:dyDescent="0.25">
      <c r="A5" s="118" t="s">
        <v>0</v>
      </c>
      <c r="B5" s="120" t="s">
        <v>32</v>
      </c>
      <c r="C5" s="120"/>
      <c r="D5" s="120" t="s">
        <v>33</v>
      </c>
      <c r="E5" s="120"/>
      <c r="F5" s="99" t="s">
        <v>4</v>
      </c>
      <c r="G5" s="99" t="s">
        <v>5</v>
      </c>
      <c r="H5" s="116" t="s">
        <v>22</v>
      </c>
      <c r="I5" s="51"/>
      <c r="J5" s="51"/>
      <c r="K5" s="51"/>
      <c r="L5" s="51"/>
      <c r="M5" s="51"/>
      <c r="N5" s="51"/>
    </row>
    <row r="6" spans="1:14" ht="25.5" x14ac:dyDescent="0.25">
      <c r="A6" s="119"/>
      <c r="B6" s="98" t="s">
        <v>2</v>
      </c>
      <c r="C6" s="98" t="s">
        <v>3</v>
      </c>
      <c r="D6" s="98" t="s">
        <v>2</v>
      </c>
      <c r="E6" s="98" t="s">
        <v>3</v>
      </c>
      <c r="F6" s="98"/>
      <c r="G6" s="98"/>
      <c r="H6" s="117"/>
      <c r="I6" s="51"/>
      <c r="J6" s="51"/>
      <c r="K6" s="51"/>
      <c r="L6" s="51"/>
      <c r="M6" s="51"/>
      <c r="N6" s="51"/>
    </row>
    <row r="7" spans="1:14" ht="35.1" customHeight="1" x14ac:dyDescent="0.25">
      <c r="A7" s="100" t="s">
        <v>23</v>
      </c>
      <c r="B7" s="121">
        <v>224745</v>
      </c>
      <c r="C7" s="121"/>
      <c r="D7" s="121">
        <v>372975.82</v>
      </c>
      <c r="E7" s="121"/>
      <c r="F7" s="103"/>
      <c r="G7" s="103"/>
      <c r="H7" s="106">
        <f>B7+D7</f>
        <v>597720.82000000007</v>
      </c>
      <c r="I7" s="85"/>
      <c r="J7" s="51"/>
      <c r="K7" s="51"/>
      <c r="L7" s="51"/>
      <c r="M7" s="51"/>
      <c r="N7" s="51"/>
    </row>
    <row r="8" spans="1:14" ht="55.5" customHeight="1" x14ac:dyDescent="0.25">
      <c r="A8" s="100" t="s">
        <v>24</v>
      </c>
      <c r="B8" s="121">
        <v>2304.5700000000002</v>
      </c>
      <c r="C8" s="121"/>
      <c r="D8" s="121">
        <v>104594.68</v>
      </c>
      <c r="E8" s="121"/>
      <c r="F8" s="103"/>
      <c r="G8" s="103"/>
      <c r="H8" s="106">
        <f t="shared" ref="H8:H13" si="0">B8+D8</f>
        <v>106899.25</v>
      </c>
      <c r="I8" s="85"/>
      <c r="J8" s="51"/>
      <c r="K8" s="51"/>
      <c r="L8" s="51"/>
      <c r="M8" s="51"/>
      <c r="N8" s="51"/>
    </row>
    <row r="9" spans="1:14" ht="74.099999999999994" customHeight="1" x14ac:dyDescent="0.25">
      <c r="A9" s="100" t="s">
        <v>25</v>
      </c>
      <c r="B9" s="121">
        <v>78553</v>
      </c>
      <c r="C9" s="121"/>
      <c r="D9" s="121">
        <v>269027.99</v>
      </c>
      <c r="E9" s="121"/>
      <c r="F9" s="103"/>
      <c r="G9" s="103"/>
      <c r="H9" s="106">
        <f t="shared" si="0"/>
        <v>347580.99</v>
      </c>
      <c r="I9" s="71"/>
      <c r="J9" s="51"/>
      <c r="K9" s="51"/>
      <c r="L9" s="51"/>
      <c r="M9" s="51"/>
      <c r="N9" s="51"/>
    </row>
    <row r="10" spans="1:14" ht="37.5" customHeight="1" x14ac:dyDescent="0.25">
      <c r="A10" s="100" t="s">
        <v>26</v>
      </c>
      <c r="B10" s="121">
        <v>635714</v>
      </c>
      <c r="C10" s="121"/>
      <c r="D10" s="121">
        <v>323027.75</v>
      </c>
      <c r="E10" s="121"/>
      <c r="F10" s="103"/>
      <c r="G10" s="103"/>
      <c r="H10" s="106">
        <f t="shared" si="0"/>
        <v>958741.75</v>
      </c>
      <c r="I10" s="71"/>
      <c r="J10" s="51"/>
      <c r="K10" s="51"/>
      <c r="L10" s="51"/>
      <c r="M10" s="51"/>
      <c r="N10" s="51"/>
    </row>
    <row r="11" spans="1:14" x14ac:dyDescent="0.25">
      <c r="A11" s="100" t="s">
        <v>27</v>
      </c>
      <c r="B11" s="121">
        <v>54821</v>
      </c>
      <c r="C11" s="121"/>
      <c r="D11" s="121">
        <v>123053.99</v>
      </c>
      <c r="E11" s="121"/>
      <c r="F11" s="103"/>
      <c r="G11" s="103"/>
      <c r="H11" s="106">
        <f t="shared" si="0"/>
        <v>177874.99</v>
      </c>
      <c r="I11" s="71"/>
      <c r="J11" s="51"/>
      <c r="K11" s="51"/>
      <c r="L11" s="51"/>
      <c r="M11" s="51"/>
      <c r="N11" s="51"/>
    </row>
    <row r="12" spans="1:14" ht="58.5" customHeight="1" x14ac:dyDescent="0.25">
      <c r="A12" s="100" t="s">
        <v>28</v>
      </c>
      <c r="B12" s="121">
        <v>564921</v>
      </c>
      <c r="C12" s="121"/>
      <c r="D12" s="121">
        <v>435654.16</v>
      </c>
      <c r="E12" s="121"/>
      <c r="F12" s="103"/>
      <c r="G12" s="103"/>
      <c r="H12" s="106">
        <f t="shared" si="0"/>
        <v>1000575.1599999999</v>
      </c>
      <c r="I12" s="71"/>
      <c r="J12" s="51"/>
      <c r="K12" s="51"/>
      <c r="L12" s="51"/>
      <c r="M12" s="51"/>
      <c r="N12" s="51"/>
    </row>
    <row r="13" spans="1:14" ht="64.5" customHeight="1" x14ac:dyDescent="0.25">
      <c r="A13" s="100" t="s">
        <v>29</v>
      </c>
      <c r="B13" s="121">
        <v>114749</v>
      </c>
      <c r="C13" s="121"/>
      <c r="D13" s="121">
        <v>97445.69</v>
      </c>
      <c r="E13" s="121"/>
      <c r="F13" s="103"/>
      <c r="G13" s="103"/>
      <c r="H13" s="106">
        <f t="shared" si="0"/>
        <v>212194.69</v>
      </c>
      <c r="I13" s="71"/>
      <c r="J13" s="51"/>
      <c r="K13" s="51"/>
      <c r="L13" s="51"/>
      <c r="M13" s="51"/>
      <c r="N13" s="51"/>
    </row>
    <row r="14" spans="1:14" ht="39" customHeight="1" x14ac:dyDescent="0.25">
      <c r="A14" s="101" t="s">
        <v>30</v>
      </c>
      <c r="B14" s="121">
        <f>SUM(B7:B13)</f>
        <v>1675807.57</v>
      </c>
      <c r="C14" s="121"/>
      <c r="D14" s="121">
        <f>SUM(D7:D13)</f>
        <v>1725780.0799999998</v>
      </c>
      <c r="E14" s="121"/>
      <c r="F14" s="104"/>
      <c r="G14" s="104"/>
      <c r="H14" s="107">
        <f>B14+D14</f>
        <v>3401587.65</v>
      </c>
      <c r="I14" s="71"/>
      <c r="J14" s="51"/>
      <c r="K14" s="51"/>
      <c r="L14" s="51"/>
      <c r="M14" s="51"/>
      <c r="N14" s="51"/>
    </row>
    <row r="15" spans="1:14" x14ac:dyDescent="0.25">
      <c r="A15" s="100" t="s">
        <v>31</v>
      </c>
      <c r="B15" s="121">
        <v>116973.2951</v>
      </c>
      <c r="C15" s="121"/>
      <c r="D15" s="121">
        <v>120804.49</v>
      </c>
      <c r="E15" s="121"/>
      <c r="F15" s="103"/>
      <c r="G15" s="103"/>
      <c r="H15" s="106">
        <f>B15+D1</f>
        <v>116973.2951</v>
      </c>
      <c r="I15" s="71"/>
      <c r="J15" s="51"/>
      <c r="K15" s="51"/>
      <c r="L15" s="51"/>
      <c r="M15" s="51"/>
      <c r="N15" s="51"/>
    </row>
    <row r="16" spans="1:14" ht="15.75" thickBot="1" x14ac:dyDescent="0.3">
      <c r="A16" s="102" t="s">
        <v>1</v>
      </c>
      <c r="B16" s="122">
        <f>SUM(B14:B15)</f>
        <v>1792780.8651000001</v>
      </c>
      <c r="C16" s="122"/>
      <c r="D16" s="122">
        <f>SUM(D14:D15)</f>
        <v>1846584.5699999998</v>
      </c>
      <c r="E16" s="122"/>
      <c r="F16" s="105"/>
      <c r="G16" s="105"/>
      <c r="H16" s="108">
        <f>B16+D16</f>
        <v>3639365.4350999999</v>
      </c>
      <c r="I16" s="75"/>
      <c r="J16" s="51"/>
      <c r="K16" s="51"/>
      <c r="L16" s="51"/>
      <c r="M16" s="51"/>
      <c r="N16" s="51"/>
    </row>
    <row r="17" spans="9:14" x14ac:dyDescent="0.25">
      <c r="I17" s="51"/>
      <c r="J17" s="51"/>
      <c r="K17" s="51"/>
      <c r="L17" s="51"/>
      <c r="M17" s="51"/>
      <c r="N17" s="51"/>
    </row>
    <row r="18" spans="9:14" x14ac:dyDescent="0.25">
      <c r="I18" s="51"/>
      <c r="J18" s="51"/>
      <c r="K18" s="51"/>
      <c r="L18" s="51"/>
      <c r="M18" s="51"/>
      <c r="N18" s="51"/>
    </row>
    <row r="19" spans="9:14" x14ac:dyDescent="0.25">
      <c r="I19" s="51"/>
      <c r="J19" s="51"/>
      <c r="K19" s="51"/>
      <c r="L19" s="51"/>
      <c r="M19" s="51"/>
      <c r="N19" s="51"/>
    </row>
    <row r="20" spans="9:14" x14ac:dyDescent="0.25">
      <c r="I20" s="51"/>
      <c r="J20" s="51"/>
      <c r="K20" s="51"/>
      <c r="L20" s="51"/>
      <c r="M20" s="51"/>
      <c r="N20" s="51"/>
    </row>
    <row r="21" spans="9:14" x14ac:dyDescent="0.25">
      <c r="I21" s="51"/>
      <c r="J21" s="51"/>
      <c r="K21" s="51"/>
      <c r="L21" s="51"/>
      <c r="M21" s="51"/>
      <c r="N21" s="51"/>
    </row>
    <row r="22" spans="9:14" x14ac:dyDescent="0.25">
      <c r="I22" s="75"/>
    </row>
  </sheetData>
  <mergeCells count="24">
    <mergeCell ref="D8:E8"/>
    <mergeCell ref="D9:E9"/>
    <mergeCell ref="D10:E10"/>
    <mergeCell ref="D11:E11"/>
    <mergeCell ref="D12:E12"/>
    <mergeCell ref="B13:C13"/>
    <mergeCell ref="B14:C14"/>
    <mergeCell ref="B15:C15"/>
    <mergeCell ref="B16:C16"/>
    <mergeCell ref="D16:E16"/>
    <mergeCell ref="D15:E15"/>
    <mergeCell ref="D13:E13"/>
    <mergeCell ref="D14:E14"/>
    <mergeCell ref="B8:C8"/>
    <mergeCell ref="B9:C9"/>
    <mergeCell ref="B10:C10"/>
    <mergeCell ref="B11:C11"/>
    <mergeCell ref="B12:C12"/>
    <mergeCell ref="H5:H6"/>
    <mergeCell ref="A5:A6"/>
    <mergeCell ref="B5:C5"/>
    <mergeCell ref="D5:E5"/>
    <mergeCell ref="B7:C7"/>
    <mergeCell ref="D7:E7"/>
  </mergeCells>
  <pageMargins left="0.7" right="0.7" top="0.75" bottom="0.75" header="0.3" footer="0.3"/>
  <pageSetup orientation="portrait" r:id="rId1"/>
  <ignoredErrors>
    <ignoredError sqref="H15"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Annual Report</DocumentType>
    <UploadedBy xmlns="b1528a4b-5ccb-40f7-a09e-43427183cd95">mahamadou.tandia@undp.org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MPTF_00006_00844</ProjectId>
    <FundCode xmlns="f9695bc1-6109-4dcd-a27a-f8a0370b00e2">MPTF_00006</FundCode>
    <Comments xmlns="f9695bc1-6109-4dcd-a27a-f8a0370b00e2">Rapport financier annuel 2023</Comments>
    <Active xmlns="f9695bc1-6109-4dcd-a27a-f8a0370b00e2">Yes</Active>
    <DocumentDate xmlns="b1528a4b-5ccb-40f7-a09e-43427183cd95">2023-11-15T08:00:00+00:00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B4F12B8E-D944-4524-A095-72AEB89A62CC}"/>
</file>

<file path=customXml/itemProps2.xml><?xml version="1.0" encoding="utf-8"?>
<ds:datastoreItem xmlns:ds="http://schemas.openxmlformats.org/officeDocument/2006/customXml" ds:itemID="{6868486D-ADEC-4716-8795-F9F745362FE4}"/>
</file>

<file path=customXml/itemProps3.xml><?xml version="1.0" encoding="utf-8"?>
<ds:datastoreItem xmlns:ds="http://schemas.openxmlformats.org/officeDocument/2006/customXml" ds:itemID="{2F45BC64-E655-473F-A234-D8DF75BD4CA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 par activite</vt:lpstr>
      <vt:lpstr>Budget par categorie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PBF project Annex D on budget - PNUD UNICEF - BFA CIV FINAL - 30octobre 2023.xlsx</dc:title>
  <dc:creator>Jelena Zelenovic</dc:creator>
  <cp:lastModifiedBy>Ives Nguettia</cp:lastModifiedBy>
  <cp:lastPrinted>2017-12-11T22:51:21Z</cp:lastPrinted>
  <dcterms:created xsi:type="dcterms:W3CDTF">2017-11-15T21:17:43Z</dcterms:created>
  <dcterms:modified xsi:type="dcterms:W3CDTF">2023-11-15T21:58:15Z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