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LocalAdmin\Documents\Ordi anna\RAPPORT FINANCIER BIT\"/>
    </mc:Choice>
  </mc:AlternateContent>
  <xr:revisionPtr revIDLastSave="0" documentId="8_{AD23143A-E9BD-4FBB-B6B0-DBA049BA3DDE}" xr6:coauthVersionLast="47" xr6:coauthVersionMax="47" xr10:uidLastSave="{00000000-0000-0000-0000-000000000000}"/>
  <bookViews>
    <workbookView xWindow="-110" yWindow="-110" windowWidth="19420" windowHeight="10300"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15" i="1" l="1"/>
  <c r="I116" i="1"/>
  <c r="I114" i="1"/>
  <c r="I8" i="1"/>
  <c r="D18" i="1"/>
  <c r="D23" i="5" l="1"/>
  <c r="E123" i="5"/>
  <c r="E190" i="5"/>
  <c r="E115" i="1"/>
  <c r="G63" i="1"/>
  <c r="G62" i="1"/>
  <c r="G28" i="1"/>
  <c r="G29" i="1"/>
  <c r="G30" i="1"/>
  <c r="G31" i="1"/>
  <c r="G32" i="1"/>
  <c r="H36" i="1"/>
  <c r="G23" i="5"/>
  <c r="E124" i="5"/>
  <c r="G124" i="5"/>
  <c r="E113" i="5"/>
  <c r="E102" i="5"/>
  <c r="E105" i="5"/>
  <c r="E106" i="1"/>
  <c r="D19" i="5"/>
  <c r="D190" i="1"/>
  <c r="D19" i="4"/>
  <c r="E19" i="4"/>
  <c r="C19" i="4"/>
  <c r="D6" i="4"/>
  <c r="E6" i="4"/>
  <c r="C6" i="4"/>
  <c r="E197" i="5"/>
  <c r="F197" i="5"/>
  <c r="D197" i="5"/>
  <c r="E4" i="5"/>
  <c r="F4" i="5"/>
  <c r="D4" i="5"/>
  <c r="E190" i="1"/>
  <c r="F190" i="1"/>
  <c r="E197" i="1"/>
  <c r="F197" i="1"/>
  <c r="D197" i="1"/>
  <c r="G22" i="4"/>
  <c r="G21" i="4"/>
  <c r="G20" i="4"/>
  <c r="I181" i="1"/>
  <c r="I174" i="1"/>
  <c r="I164" i="1"/>
  <c r="I154" i="1"/>
  <c r="I144" i="1"/>
  <c r="I132" i="1"/>
  <c r="I122" i="1"/>
  <c r="I112" i="1"/>
  <c r="I102" i="1"/>
  <c r="I90" i="1"/>
  <c r="I80" i="1"/>
  <c r="I70" i="1"/>
  <c r="I58" i="1"/>
  <c r="I46" i="1"/>
  <c r="I36" i="1"/>
  <c r="I26" i="1"/>
  <c r="I16" i="1"/>
  <c r="F203" i="5"/>
  <c r="E12" i="4"/>
  <c r="D206" i="1"/>
  <c r="H201" i="1"/>
  <c r="D198" i="5"/>
  <c r="E204" i="5"/>
  <c r="D13" i="4"/>
  <c r="F204" i="5"/>
  <c r="E13" i="4"/>
  <c r="E203" i="5"/>
  <c r="F202" i="5"/>
  <c r="E11" i="4"/>
  <c r="E201" i="5"/>
  <c r="D10" i="4"/>
  <c r="E200" i="5"/>
  <c r="D9" i="4"/>
  <c r="F200" i="5"/>
  <c r="E199" i="5"/>
  <c r="F199" i="5"/>
  <c r="E8" i="4"/>
  <c r="D200" i="5"/>
  <c r="D201" i="5"/>
  <c r="C10" i="4"/>
  <c r="D202" i="5"/>
  <c r="C11" i="4"/>
  <c r="D203" i="5"/>
  <c r="C12" i="4"/>
  <c r="D12" i="4"/>
  <c r="F12" i="4"/>
  <c r="D204" i="5"/>
  <c r="D199" i="5"/>
  <c r="E198" i="5"/>
  <c r="F198" i="5"/>
  <c r="G198" i="5"/>
  <c r="D154" i="1"/>
  <c r="D153" i="5"/>
  <c r="E154" i="1"/>
  <c r="E153" i="5"/>
  <c r="G178" i="1"/>
  <c r="G179" i="1"/>
  <c r="G180" i="1"/>
  <c r="G177" i="1"/>
  <c r="G170" i="1"/>
  <c r="G173" i="1"/>
  <c r="G172" i="1"/>
  <c r="G171" i="1"/>
  <c r="G169" i="1"/>
  <c r="G168" i="1"/>
  <c r="G167" i="1"/>
  <c r="G166" i="1"/>
  <c r="G163" i="1"/>
  <c r="G162" i="1"/>
  <c r="G161" i="1"/>
  <c r="G160" i="1"/>
  <c r="G159" i="1"/>
  <c r="G158" i="1"/>
  <c r="G157" i="1"/>
  <c r="G156" i="1"/>
  <c r="G153" i="1"/>
  <c r="G152" i="1"/>
  <c r="G151" i="1"/>
  <c r="G150" i="1"/>
  <c r="G149" i="1"/>
  <c r="G148" i="1"/>
  <c r="G147" i="1"/>
  <c r="G146" i="1"/>
  <c r="G143" i="1"/>
  <c r="G142" i="1"/>
  <c r="G141" i="1"/>
  <c r="G140" i="1"/>
  <c r="G139" i="1"/>
  <c r="G138" i="1"/>
  <c r="G137" i="1"/>
  <c r="G136" i="1"/>
  <c r="G131" i="1"/>
  <c r="G130" i="1"/>
  <c r="G129" i="1"/>
  <c r="G128" i="1"/>
  <c r="G127" i="1"/>
  <c r="G126" i="1"/>
  <c r="G125" i="1"/>
  <c r="G124" i="1"/>
  <c r="G121" i="1"/>
  <c r="G120" i="1"/>
  <c r="G119" i="1"/>
  <c r="G118" i="1"/>
  <c r="G117" i="1"/>
  <c r="G116" i="1"/>
  <c r="G115" i="1"/>
  <c r="G114" i="1"/>
  <c r="G111" i="1"/>
  <c r="G110" i="1"/>
  <c r="G109" i="1"/>
  <c r="G108" i="1"/>
  <c r="G107" i="1"/>
  <c r="G106" i="1"/>
  <c r="G105" i="1"/>
  <c r="G104" i="1"/>
  <c r="G101" i="1"/>
  <c r="G100" i="1"/>
  <c r="G99" i="1"/>
  <c r="G98" i="1"/>
  <c r="G97" i="1"/>
  <c r="G96" i="1"/>
  <c r="G94" i="1"/>
  <c r="G95" i="1"/>
  <c r="G102" i="1"/>
  <c r="G89" i="1"/>
  <c r="G88" i="1"/>
  <c r="G87" i="1"/>
  <c r="G86" i="1"/>
  <c r="G85" i="1"/>
  <c r="G84" i="1"/>
  <c r="G83" i="1"/>
  <c r="G82" i="1"/>
  <c r="G79" i="1"/>
  <c r="G78" i="1"/>
  <c r="G77" i="1"/>
  <c r="G76" i="1"/>
  <c r="G75" i="1"/>
  <c r="G72" i="1"/>
  <c r="G73" i="1"/>
  <c r="G74" i="1"/>
  <c r="H80" i="1"/>
  <c r="G69" i="1"/>
  <c r="G68" i="1"/>
  <c r="G67" i="1"/>
  <c r="G66" i="1"/>
  <c r="G65" i="1"/>
  <c r="G64" i="1"/>
  <c r="G61" i="1"/>
  <c r="G60" i="1"/>
  <c r="G57" i="1"/>
  <c r="G56" i="1"/>
  <c r="G55" i="1"/>
  <c r="G54" i="1"/>
  <c r="G53" i="1"/>
  <c r="G50" i="1"/>
  <c r="G51" i="1"/>
  <c r="G52" i="1"/>
  <c r="G58" i="1"/>
  <c r="G45" i="1"/>
  <c r="G44" i="1"/>
  <c r="G43" i="1"/>
  <c r="G42" i="1"/>
  <c r="G41" i="1"/>
  <c r="G40" i="1"/>
  <c r="G39" i="1"/>
  <c r="G38" i="1"/>
  <c r="G35" i="1"/>
  <c r="G34" i="1"/>
  <c r="G33" i="1"/>
  <c r="G19" i="1"/>
  <c r="G20" i="1"/>
  <c r="H26" i="1" s="1"/>
  <c r="G21" i="1"/>
  <c r="G22" i="1"/>
  <c r="G23" i="1"/>
  <c r="G24" i="1"/>
  <c r="G25" i="1"/>
  <c r="G18" i="1"/>
  <c r="G9" i="1"/>
  <c r="G8" i="1"/>
  <c r="G10" i="1"/>
  <c r="G11" i="1"/>
  <c r="G12" i="1"/>
  <c r="G13" i="1"/>
  <c r="G14" i="1"/>
  <c r="G15" i="1"/>
  <c r="H16" i="1"/>
  <c r="F194" i="5"/>
  <c r="E194" i="5"/>
  <c r="D194" i="5"/>
  <c r="G193" i="5"/>
  <c r="G192" i="5"/>
  <c r="G191" i="5"/>
  <c r="G190" i="5"/>
  <c r="G189" i="5"/>
  <c r="G188" i="5"/>
  <c r="G187" i="5"/>
  <c r="E181" i="1"/>
  <c r="E186" i="5"/>
  <c r="F181" i="1"/>
  <c r="F186" i="5"/>
  <c r="D181" i="1"/>
  <c r="D186" i="5"/>
  <c r="G186" i="5" s="1"/>
  <c r="E9" i="4"/>
  <c r="C9" i="4"/>
  <c r="C8" i="4"/>
  <c r="E7" i="4"/>
  <c r="C7" i="4"/>
  <c r="G154" i="5"/>
  <c r="G155" i="5"/>
  <c r="G156" i="5"/>
  <c r="G157" i="5"/>
  <c r="G158" i="5"/>
  <c r="G159" i="5"/>
  <c r="G160" i="5"/>
  <c r="D161" i="5"/>
  <c r="E161" i="5"/>
  <c r="F161" i="5"/>
  <c r="G161" i="5"/>
  <c r="G165" i="5"/>
  <c r="G166" i="5"/>
  <c r="G167" i="5"/>
  <c r="G168" i="5"/>
  <c r="G169" i="5"/>
  <c r="G170" i="5"/>
  <c r="G171" i="5"/>
  <c r="D172" i="5"/>
  <c r="E172" i="5"/>
  <c r="F172" i="5"/>
  <c r="G172" i="5"/>
  <c r="G176" i="5"/>
  <c r="G177" i="5"/>
  <c r="G178" i="5"/>
  <c r="G179" i="5"/>
  <c r="G180" i="5"/>
  <c r="G181" i="5"/>
  <c r="G182" i="5"/>
  <c r="D183" i="5"/>
  <c r="E183" i="5"/>
  <c r="F183" i="5"/>
  <c r="F150" i="5"/>
  <c r="D150" i="5"/>
  <c r="E150" i="5"/>
  <c r="G150" i="5"/>
  <c r="G149" i="5"/>
  <c r="G148" i="5"/>
  <c r="G147" i="5"/>
  <c r="G146" i="5"/>
  <c r="G145" i="5"/>
  <c r="G144" i="5"/>
  <c r="G143" i="5"/>
  <c r="G109" i="5"/>
  <c r="G110" i="5"/>
  <c r="G111" i="5"/>
  <c r="G112" i="5"/>
  <c r="G113" i="5"/>
  <c r="G114" i="5"/>
  <c r="G115" i="5"/>
  <c r="D116" i="5"/>
  <c r="E116" i="5"/>
  <c r="F116" i="5"/>
  <c r="G116" i="5"/>
  <c r="G120" i="5"/>
  <c r="G121" i="5"/>
  <c r="G122" i="5"/>
  <c r="G125" i="5"/>
  <c r="G126" i="5"/>
  <c r="D127" i="5"/>
  <c r="F201" i="5"/>
  <c r="E10" i="4"/>
  <c r="F127" i="5"/>
  <c r="G131" i="5"/>
  <c r="G132" i="5"/>
  <c r="G133" i="5"/>
  <c r="G134" i="5"/>
  <c r="G135" i="5"/>
  <c r="G136" i="5"/>
  <c r="G137" i="5"/>
  <c r="D138" i="5"/>
  <c r="E138" i="5"/>
  <c r="F138" i="5"/>
  <c r="G138" i="5"/>
  <c r="F105" i="5"/>
  <c r="D105" i="5"/>
  <c r="G104" i="5"/>
  <c r="G103" i="5"/>
  <c r="G101" i="5"/>
  <c r="G100" i="5"/>
  <c r="G99" i="5"/>
  <c r="G98" i="5"/>
  <c r="G64" i="5"/>
  <c r="G65" i="5"/>
  <c r="G66" i="5"/>
  <c r="G67" i="5"/>
  <c r="G68" i="5"/>
  <c r="G69" i="5"/>
  <c r="G70" i="5"/>
  <c r="D71" i="5"/>
  <c r="E71" i="5"/>
  <c r="F71" i="5"/>
  <c r="G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60" i="5"/>
  <c r="G19" i="5"/>
  <c r="G20" i="5"/>
  <c r="G21" i="5"/>
  <c r="G22" i="5"/>
  <c r="G24" i="5"/>
  <c r="G25" i="5"/>
  <c r="D26" i="5"/>
  <c r="E26" i="5"/>
  <c r="F26" i="5"/>
  <c r="G26" i="5"/>
  <c r="G30" i="5"/>
  <c r="G31" i="5"/>
  <c r="G32" i="5"/>
  <c r="G33" i="5"/>
  <c r="G34" i="5"/>
  <c r="G35" i="5"/>
  <c r="G36" i="5"/>
  <c r="D37" i="5"/>
  <c r="E37" i="5"/>
  <c r="F37" i="5"/>
  <c r="G37" i="5"/>
  <c r="G41" i="5"/>
  <c r="G42" i="5"/>
  <c r="G43" i="5"/>
  <c r="G44" i="5"/>
  <c r="G45" i="5"/>
  <c r="G46" i="5"/>
  <c r="G47" i="5"/>
  <c r="D48" i="5"/>
  <c r="E48" i="5"/>
  <c r="F48" i="5"/>
  <c r="E15" i="5"/>
  <c r="F15" i="5"/>
  <c r="G8" i="5"/>
  <c r="G9" i="5"/>
  <c r="G10" i="5"/>
  <c r="G11" i="5"/>
  <c r="G12" i="5"/>
  <c r="G13" i="5"/>
  <c r="G14" i="5"/>
  <c r="D15" i="5"/>
  <c r="G15" i="5"/>
  <c r="G200" i="5"/>
  <c r="G93" i="5"/>
  <c r="G48" i="5"/>
  <c r="E174" i="1"/>
  <c r="E175" i="5"/>
  <c r="G175" i="5" s="1"/>
  <c r="F174" i="1"/>
  <c r="F175" i="5"/>
  <c r="E164" i="1"/>
  <c r="E164" i="5"/>
  <c r="F164" i="1"/>
  <c r="F164" i="5"/>
  <c r="F154" i="1"/>
  <c r="F153" i="5"/>
  <c r="E144" i="1"/>
  <c r="E142" i="5"/>
  <c r="F144" i="1"/>
  <c r="F142" i="5"/>
  <c r="G142" i="5" s="1"/>
  <c r="E132" i="1"/>
  <c r="E130" i="5"/>
  <c r="F132" i="1"/>
  <c r="F130" i="5"/>
  <c r="E122" i="1"/>
  <c r="E119" i="5"/>
  <c r="D122" i="1"/>
  <c r="D119" i="5"/>
  <c r="G119" i="5" s="1"/>
  <c r="F122" i="1"/>
  <c r="F119" i="5"/>
  <c r="E112" i="1"/>
  <c r="E108" i="5"/>
  <c r="D112" i="1"/>
  <c r="D108" i="5"/>
  <c r="G108" i="5" s="1"/>
  <c r="F112" i="1"/>
  <c r="F108" i="5"/>
  <c r="E102" i="1"/>
  <c r="F102" i="1"/>
  <c r="F97" i="5"/>
  <c r="E90" i="1"/>
  <c r="E85" i="5"/>
  <c r="F90" i="1"/>
  <c r="E80" i="1"/>
  <c r="E74" i="5"/>
  <c r="F80" i="1"/>
  <c r="F74" i="5"/>
  <c r="E70" i="1"/>
  <c r="E63" i="5"/>
  <c r="F70" i="1"/>
  <c r="F63" i="5"/>
  <c r="E58" i="1"/>
  <c r="E52" i="5"/>
  <c r="F58" i="1"/>
  <c r="F52" i="5"/>
  <c r="G52" i="5" s="1"/>
  <c r="E46" i="1"/>
  <c r="E40" i="5"/>
  <c r="F46" i="1"/>
  <c r="F40" i="5"/>
  <c r="E36" i="1"/>
  <c r="E29" i="5"/>
  <c r="F36" i="1"/>
  <c r="F29" i="5"/>
  <c r="E26" i="1"/>
  <c r="E18" i="5"/>
  <c r="F26" i="1"/>
  <c r="F18" i="5"/>
  <c r="D26" i="1"/>
  <c r="D18" i="5" s="1"/>
  <c r="D36" i="1"/>
  <c r="D29" i="5"/>
  <c r="G29" i="5"/>
  <c r="D46" i="1"/>
  <c r="D40" i="5"/>
  <c r="G40" i="5" s="1"/>
  <c r="F16" i="1"/>
  <c r="F7" i="5"/>
  <c r="E16" i="1"/>
  <c r="E7" i="5"/>
  <c r="F85" i="5"/>
  <c r="D174" i="1"/>
  <c r="D175" i="5"/>
  <c r="D164" i="1"/>
  <c r="D164" i="5"/>
  <c r="G164" i="5" s="1"/>
  <c r="D144" i="1"/>
  <c r="D142" i="5"/>
  <c r="D132" i="1"/>
  <c r="D130" i="5"/>
  <c r="D102" i="1"/>
  <c r="D90" i="1"/>
  <c r="D85" i="5"/>
  <c r="D80" i="1"/>
  <c r="D74" i="5"/>
  <c r="G74" i="5" s="1"/>
  <c r="D70" i="1"/>
  <c r="D63" i="5"/>
  <c r="G63" i="5"/>
  <c r="D58" i="1"/>
  <c r="D52" i="5"/>
  <c r="D16" i="1"/>
  <c r="G194" i="5"/>
  <c r="C40" i="6"/>
  <c r="D47" i="6" s="1"/>
  <c r="D43" i="6"/>
  <c r="G85" i="5"/>
  <c r="G183" i="5"/>
  <c r="G90" i="1"/>
  <c r="G46" i="1"/>
  <c r="G130" i="5"/>
  <c r="H90" i="1"/>
  <c r="G132" i="1"/>
  <c r="H144" i="1"/>
  <c r="H154" i="1"/>
  <c r="H164" i="1"/>
  <c r="G174" i="1"/>
  <c r="G153" i="5"/>
  <c r="H181" i="1"/>
  <c r="H46" i="1"/>
  <c r="G16" i="1"/>
  <c r="F191" i="1"/>
  <c r="G199" i="5"/>
  <c r="D8" i="4"/>
  <c r="F8" i="4"/>
  <c r="D46" i="6"/>
  <c r="G154" i="1"/>
  <c r="H174" i="1"/>
  <c r="G164" i="1"/>
  <c r="H132" i="1"/>
  <c r="G144" i="1"/>
  <c r="D44" i="6"/>
  <c r="G123" i="5"/>
  <c r="F9" i="4"/>
  <c r="E14" i="4"/>
  <c r="F205" i="5"/>
  <c r="G203" i="5"/>
  <c r="D7" i="4"/>
  <c r="F7" i="4"/>
  <c r="G181" i="1"/>
  <c r="E97" i="5"/>
  <c r="G97" i="5" s="1"/>
  <c r="D45" i="6"/>
  <c r="F192" i="1"/>
  <c r="F193" i="1"/>
  <c r="F199" i="1"/>
  <c r="E21" i="4"/>
  <c r="F206" i="5"/>
  <c r="F207" i="5"/>
  <c r="E15" i="4"/>
  <c r="E16" i="4"/>
  <c r="F198" i="1"/>
  <c r="F200" i="1"/>
  <c r="E22" i="4"/>
  <c r="F201" i="1"/>
  <c r="E23" i="4"/>
  <c r="E20" i="4"/>
  <c r="G102" i="5"/>
  <c r="E127" i="5"/>
  <c r="G127" i="5"/>
  <c r="H122" i="1"/>
  <c r="H70" i="1"/>
  <c r="C18" i="6"/>
  <c r="D21" i="6" s="1"/>
  <c r="C19" i="6" s="1"/>
  <c r="D25" i="6"/>
  <c r="G70" i="1"/>
  <c r="E202" i="5"/>
  <c r="E205" i="5"/>
  <c r="G204" i="5"/>
  <c r="G105" i="5"/>
  <c r="F10" i="4"/>
  <c r="G201" i="5"/>
  <c r="G82" i="5"/>
  <c r="H112" i="1"/>
  <c r="G112" i="1"/>
  <c r="G122" i="1"/>
  <c r="E191" i="1"/>
  <c r="E192" i="1"/>
  <c r="E193" i="1"/>
  <c r="C29" i="6"/>
  <c r="D36" i="6" s="1"/>
  <c r="C30" i="6" s="1"/>
  <c r="D34" i="6"/>
  <c r="G80" i="1"/>
  <c r="D97" i="5"/>
  <c r="H102" i="1"/>
  <c r="G26" i="1"/>
  <c r="H58" i="1"/>
  <c r="G36" i="1"/>
  <c r="D7" i="5"/>
  <c r="G7" i="5"/>
  <c r="C13" i="4"/>
  <c r="C14" i="4"/>
  <c r="C15" i="4"/>
  <c r="C16" i="4"/>
  <c r="D205" i="5"/>
  <c r="D23" i="6"/>
  <c r="D24" i="6"/>
  <c r="D22" i="6"/>
  <c r="G202" i="5"/>
  <c r="D11" i="4"/>
  <c r="E206" i="5"/>
  <c r="E207" i="5"/>
  <c r="G205" i="5"/>
  <c r="G206" i="5"/>
  <c r="G207" i="5"/>
  <c r="D32" i="6"/>
  <c r="D35" i="6"/>
  <c r="D33" i="6"/>
  <c r="E198" i="1"/>
  <c r="E200" i="1"/>
  <c r="D22" i="4"/>
  <c r="E199" i="1"/>
  <c r="D21" i="4"/>
  <c r="D206" i="5"/>
  <c r="D207" i="5"/>
  <c r="F13" i="4"/>
  <c r="D14" i="4"/>
  <c r="F11" i="4"/>
  <c r="E201" i="1"/>
  <c r="D23" i="4"/>
  <c r="D20" i="4"/>
  <c r="D15" i="4"/>
  <c r="D16" i="4"/>
  <c r="F14" i="4"/>
  <c r="F15" i="4"/>
  <c r="F16" i="4"/>
  <c r="M9" i="1" l="1"/>
  <c r="C41" i="6"/>
  <c r="G18" i="5"/>
  <c r="I203" i="1"/>
  <c r="C7" i="6"/>
  <c r="D14" i="6" s="1"/>
  <c r="D191" i="1"/>
  <c r="D203" i="1"/>
  <c r="D12" i="6" l="1"/>
  <c r="D10" i="6"/>
  <c r="D11" i="6"/>
  <c r="D13" i="6"/>
  <c r="D192" i="1"/>
  <c r="D193" i="1"/>
  <c r="G191" i="1"/>
  <c r="C8" i="6" l="1"/>
  <c r="G192" i="1"/>
  <c r="G193" i="1" s="1"/>
  <c r="I204" i="1"/>
  <c r="D199" i="1"/>
  <c r="D198" i="1"/>
  <c r="D200" i="1"/>
  <c r="D207" i="1" l="1"/>
  <c r="D204" i="1"/>
  <c r="G199" i="1"/>
  <c r="F21" i="4" s="1"/>
  <c r="C21" i="4"/>
  <c r="C22" i="4"/>
  <c r="G200" i="1"/>
  <c r="F22" i="4" s="1"/>
  <c r="C20" i="4"/>
  <c r="G198" i="1"/>
  <c r="D201" i="1"/>
  <c r="C23" i="4" s="1"/>
  <c r="G201" i="1" l="1"/>
  <c r="F23" i="4" s="1"/>
  <c r="F20" i="4"/>
</calcChain>
</file>

<file path=xl/sharedStrings.xml><?xml version="1.0" encoding="utf-8"?>
<sst xmlns="http://schemas.openxmlformats.org/spreadsheetml/2006/main" count="831" uniqueCount="638">
  <si>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</si>
  <si>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</si>
  <si>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</si>
  <si>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</si>
  <si>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</si>
  <si>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</si>
  <si>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</si>
  <si>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</si>
  <si>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</si>
  <si>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</si>
  <si>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</si>
  <si>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</si>
  <si>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</si>
  <si>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</si>
  <si>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</si>
  <si>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</si>
  <si>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</si>
  <si>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</si>
  <si>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</si>
  <si>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</si>
  <si>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</si>
  <si>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</si>
  <si>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</si>
  <si>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</si>
  <si>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</si>
  <si>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</si>
  <si>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</si>
  <si>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</si>
  <si>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</si>
  <si>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</si>
  <si>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</si>
  <si>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</si>
  <si>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</si>
  <si>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</si>
  <si>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</si>
  <si>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</si>
  <si>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</si>
  <si>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</si>
  <si>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</si>
  <si>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</si>
  <si>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</si>
  <si>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</si>
  <si>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</si>
  <si>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</si>
  <si>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</si>
  <si>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</si>
  <si>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</si>
  <si>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</si>
  <si>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</si>
  <si>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</si>
  <si>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</si>
  <si>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</si>
  <si>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</si>
  <si>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</si>
  <si>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</si>
  <si>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</si>
  <si>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</si>
  <si>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</si>
  <si>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</si>
  <si>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</si>
  <si>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</si>
  <si>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</si>
  <si>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</si>
  <si>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</si>
  <si>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</si>
  <si>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</si>
  <si>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</si>
  <si>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</si>
  <si>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</si>
  <si>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</si>
  <si>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</si>
  <si>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</si>
  <si>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</si>
  <si>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</si>
  <si>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</si>
  <si>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</si>
  <si>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</si>
  <si>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</si>
  <si>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</si>
  <si>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</si>
  <si>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</si>
  <si>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</si>
  <si>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</si>
  <si>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</si>
  <si>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</si>
  <si>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</si>
  <si>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</si>
  <si>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</si>
  <si>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</si>
  <si>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</si>
  <si>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</si>
  <si>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</si>
  <si>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</si>
  <si>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</si>
  <si>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</si>
  <si>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</si>
  <si>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</si>
  <si>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</si>
  <si>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</si>
  <si>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</si>
  <si>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</si>
  <si>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</si>
  <si>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</si>
  <si>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</si>
  <si>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</si>
  <si>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</si>
  <si>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</si>
  <si>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</si>
  <si>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</si>
  <si>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</si>
  <si>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</si>
  <si>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</si>
  <si>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</si>
  <si>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</si>
  <si>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</si>
  <si>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</si>
  <si>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</si>
  <si>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</si>
  <si>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</si>
  <si>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</si>
  <si>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</si>
  <si>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</si>
  <si>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</si>
  <si>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</si>
  <si>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</si>
  <si>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</si>
  <si>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</si>
  <si>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</si>
  <si>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</si>
  <si>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</si>
  <si>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</si>
  <si>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</si>
  <si>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</si>
  <si>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</si>
  <si>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</si>
  <si>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</si>
  <si>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</si>
  <si>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</si>
  <si>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</si>
  <si>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</si>
  <si>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</si>
  <si>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</si>
  <si>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</si>
  <si>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</si>
  <si>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</si>
  <si>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</si>
  <si>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</si>
  <si>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</si>
  <si>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</si>
  <si>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</si>
  <si>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</si>
  <si>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</si>
  <si>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</si>
  <si>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</si>
  <si>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</si>
  <si>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</si>
  <si>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</si>
  <si>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</si>
  <si>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</si>
  <si>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</si>
  <si>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</si>
  <si>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</si>
  <si>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</si>
  <si>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</si>
  <si>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</si>
  <si>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</si>
  <si>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</si>
  <si>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</si>
  <si>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</si>
  <si>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</si>
  <si>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</si>
  <si>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</si>
  <si>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</si>
  <si>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</si>
  <si>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</si>
  <si>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</si>
  <si>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</si>
  <si>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</si>
  <si>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</si>
  <si>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</si>
  <si>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</si>
  <si>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</si>
  <si>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</si>
  <si>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</si>
  <si>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</si>
  <si>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</si>
  <si>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</si>
  <si>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</si>
  <si>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</si>
  <si>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</si>
  <si>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</si>
  <si>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</si>
  <si>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</si>
  <si>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</si>
  <si>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</si>
  <si>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</si>
  <si>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</si>
  <si>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</si>
  <si>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</si>
  <si>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</si>
  <si>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</si>
  <si>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</si>
  <si>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</si>
  <si>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</si>
  <si>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</si>
  <si>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</si>
  <si>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</si>
  <si>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</si>
  <si>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</si>
  <si>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</si>
  <si>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</si>
  <si>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</si>
  <si>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</si>
  <si>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</si>
  <si>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</si>
  <si>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</si>
  <si>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</si>
  <si>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</si>
  <si>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</si>
  <si>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</si>
  <si>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</si>
  <si>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</si>
  <si>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</si>
  <si>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</si>
  <si>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</si>
  <si>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</si>
  <si>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</si>
  <si>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</si>
  <si>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</si>
  <si>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</si>
  <si>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</si>
  <si>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</si>
  <si>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</si>
  <si>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</si>
  <si>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</si>
  <si>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</si>
  <si>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</si>
  <si>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</si>
  <si>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</si>
  <si>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</si>
  <si>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</si>
  <si>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</si>
  <si>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</si>
  <si>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</si>
  <si>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</si>
  <si>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</si>
  <si>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</si>
  <si>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</si>
  <si>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</si>
  <si>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</si>
  <si>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</si>
  <si>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</si>
  <si>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</si>
  <si>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</si>
  <si>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</si>
  <si>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</si>
  <si>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</si>
  <si>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</si>
  <si>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</si>
  <si>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</si>
  <si>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</si>
  <si>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</si>
  <si>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</si>
  <si>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</si>
  <si>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</si>
  <si>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</si>
  <si>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</si>
  <si>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</si>
  <si>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</si>
  <si>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</si>
  <si>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</si>
  <si>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</si>
  <si>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</si>
  <si>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</si>
  <si>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</si>
  <si>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</si>
  <si>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</si>
  <si>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</si>
  <si>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</si>
  <si>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</si>
  <si>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</si>
  <si>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</si>
  <si>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</si>
  <si>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</si>
  <si>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</si>
  <si>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</si>
  <si>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</si>
  <si>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</si>
  <si>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</si>
  <si>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</si>
  <si>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</si>
  <si>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</si>
  <si>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</si>
  <si>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</si>
  <si>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</si>
  <si>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</si>
  <si>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</si>
  <si>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</si>
  <si>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</si>
  <si>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</si>
  <si>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</si>
  <si>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</si>
  <si>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</si>
  <si>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</si>
  <si>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</si>
  <si>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</si>
  <si>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</si>
  <si>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</si>
  <si>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</si>
  <si>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</si>
  <si>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</si>
  <si>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</si>
  <si>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</si>
  <si>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</si>
  <si>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</si>
  <si>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</si>
  <si>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</si>
  <si>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</si>
  <si>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</si>
  <si>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</si>
  <si>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</si>
  <si>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</si>
  <si>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</si>
  <si>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</si>
  <si>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</si>
  <si>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</si>
  <si>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</si>
  <si>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</si>
  <si>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</si>
  <si>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</si>
  <si>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</si>
  <si>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</si>
  <si>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</si>
  <si>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</si>
  <si>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</si>
  <si>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</si>
  <si>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</si>
  <si>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</si>
  <si>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</si>
  <si>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</si>
  <si>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</si>
  <si>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</si>
  <si>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</si>
  <si>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</si>
  <si>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</si>
  <si>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</si>
  <si>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</si>
  <si>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</si>
  <si>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</si>
  <si>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</si>
  <si>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</si>
  <si>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</si>
  <si>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</si>
  <si>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</si>
  <si>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</si>
  <si>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</si>
  <si>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</si>
  <si>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</si>
  <si>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</si>
  <si>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</si>
  <si>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</si>
  <si>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</si>
  <si>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</si>
  <si>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</si>
  <si>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</si>
  <si>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</si>
  <si>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</si>
  <si>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</si>
  <si>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</si>
  <si>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</si>
  <si>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</si>
  <si>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</si>
  <si>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1.1.5</t>
  </si>
  <si>
    <t>Activite 1.1.6</t>
  </si>
  <si>
    <t>Activite 1.1.7</t>
  </si>
  <si>
    <t>Activite 1.1.8</t>
  </si>
  <si>
    <t>Produit 1.2:</t>
  </si>
  <si>
    <t>Activite 1.2.1</t>
  </si>
  <si>
    <t>Activite 1.2.2</t>
  </si>
  <si>
    <t>Activite 1.2.3</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</si>
  <si>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</si>
  <si>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</si>
  <si>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</si>
  <si>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</si>
  <si>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</si>
  <si>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</si>
  <si>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</si>
  <si>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</si>
  <si>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</si>
  <si>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</si>
  <si>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</si>
  <si>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</si>
  <si>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</si>
  <si>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</si>
  <si>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</si>
  <si>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</si>
  <si>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</si>
  <si>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</si>
  <si>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</si>
  <si>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</si>
  <si>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</si>
  <si>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</si>
  <si>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</si>
  <si>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</si>
  <si>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</si>
  <si>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</si>
  <si>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</si>
  <si>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</si>
  <si>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</si>
  <si>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</si>
  <si>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</si>
  <si>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</si>
  <si>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</si>
  <si>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</si>
  <si>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</si>
  <si>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</si>
  <si>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</si>
  <si>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</si>
  <si>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</si>
  <si>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</si>
  <si>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</si>
  <si>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</si>
  <si>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</si>
  <si>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</si>
  <si>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</si>
  <si>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</si>
  <si>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</si>
  <si>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</si>
  <si>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</si>
  <si>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</si>
  <si>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</si>
  <si>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</si>
  <si>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</si>
  <si>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</si>
  <si>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</si>
  <si>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</si>
  <si>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</si>
  <si>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</si>
  <si>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</si>
  <si>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</si>
  <si>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</si>
  <si>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</si>
  <si>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</si>
  <si>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</si>
  <si>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</si>
  <si>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</si>
  <si>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</si>
  <si>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</si>
  <si>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</si>
  <si>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</si>
  <si>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</si>
  <si>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</si>
  <si>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</si>
  <si>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</si>
  <si>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</si>
  <si>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</si>
  <si>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</si>
  <si>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</si>
  <si>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</si>
  <si>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</si>
  <si>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</si>
  <si>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</si>
  <si>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</si>
  <si>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</si>
  <si>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</si>
  <si>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</si>
  <si>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</si>
  <si>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</si>
  <si>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</si>
  <si>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</si>
  <si>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</si>
  <si>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</si>
  <si>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</si>
  <si>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</si>
  <si>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</si>
  <si>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</si>
  <si>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</si>
  <si>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</si>
  <si>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</si>
  <si>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</si>
  <si>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</si>
  <si>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</si>
  <si>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</si>
  <si>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</si>
  <si>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</si>
  <si>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</si>
  <si>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</si>
  <si>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</si>
  <si>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</si>
  <si>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</si>
  <si>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</si>
  <si>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</si>
  <si>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</si>
  <si>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</si>
  <si>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</si>
  <si>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</si>
  <si>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</si>
  <si>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</si>
  <si>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</si>
  <si>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</si>
  <si>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</si>
  <si>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</si>
  <si>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</si>
  <si>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</si>
  <si>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</si>
  <si>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</si>
  <si>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</si>
  <si>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</si>
  <si>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</si>
  <si>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</si>
  <si>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</si>
  <si>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</si>
  <si>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</si>
  <si>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</si>
  <si>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</si>
  <si>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</si>
  <si>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</si>
  <si>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</si>
  <si>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</si>
  <si>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</si>
  <si>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</si>
  <si>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</si>
  <si>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</si>
  <si>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</si>
  <si>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</si>
  <si>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</si>
  <si>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</si>
  <si>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</si>
  <si>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</si>
  <si>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</si>
  <si>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</si>
  <si>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</si>
  <si>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</si>
  <si>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</si>
  <si>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</si>
  <si>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</si>
  <si>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</si>
  <si>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</si>
  <si>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</si>
  <si>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</si>
  <si>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</si>
  <si>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</si>
  <si>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</si>
  <si>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</si>
  <si>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</si>
  <si>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</si>
  <si>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</si>
  <si>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</si>
  <si>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</si>
  <si>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</si>
  <si>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</si>
  <si>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</si>
  <si>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</si>
  <si>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</si>
  <si>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</si>
  <si>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</si>
  <si>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</si>
  <si>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</si>
  <si>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</si>
  <si>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</si>
  <si>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</si>
  <si>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</si>
  <si>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</si>
  <si>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</si>
  <si>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</si>
  <si>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</si>
  <si>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</si>
  <si>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</si>
  <si>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</si>
  <si>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</si>
  <si>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</si>
  <si>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</si>
  <si>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</si>
  <si>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</si>
  <si>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</si>
  <si>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</si>
  <si>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</si>
  <si>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</si>
  <si>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</si>
  <si>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</si>
  <si>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</si>
  <si>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</si>
  <si>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</si>
  <si>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</si>
  <si>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</si>
  <si>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</si>
  <si>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</si>
  <si>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ONUDC - rganisation recipiendiaire 1 (budget en USD)</t>
  </si>
  <si>
    <t>BIT - Organisation recipiendiaire 2 (budget en USD)</t>
  </si>
  <si>
    <t xml:space="preserve">Evaluation finale du projet </t>
  </si>
  <si>
    <t>L’administration pénitentiaire et les centres de milieux semi-fermés sont mieux outillés pour prévenir la radicalisation des jeunes en milieu carcéral et assurer leur réinsertion socio-professionnelle (ONUDC/BIT)</t>
  </si>
  <si>
    <t>L’inclusion et la participation socio-économique des jeunes en conflit avec la loi est renforcée depuis leur identification jusqu’à leur réintégration dans la société</t>
  </si>
  <si>
    <t xml:space="preserve">Les jeunes en conflit avec la loi sont appuyés pour développer leur projet de (ré)insertion socio-économique à travers des services d’orientation adaptés et inclusifs délivrés par des assistants sociaux et des jeunes issus de la société civile (BIT/ONUDC) </t>
  </si>
  <si>
    <t>Restitution par le BIT et l’ONUDC des résultats de l’étude sur les trajectoires de vie des jeunes en conflit avec la loi auprès des assistants sociaux, des associations de jeunes de la société civile, des acteurs de la chaîne pénale et des structures de formation et d’emploi</t>
  </si>
  <si>
    <t>Mise en place par le BIT et l’ONUDC d’un réseau de référencement entre les assistants sociaux, les associations de jeunes de la société civile et les structures de formation et d’emploi axé autour de la (ré)insertion socio-économique des jeunes en conflit avec la loi</t>
  </si>
  <si>
    <t>Formation des assistants sociaux et des jeunes issus de la société civile pour renforcer leurs capacités à évaluer les besoins des jeunes en conflit avec la loi et les orienter dans leur projet de (ré)insertion sur la base de l’offre de services du réseau de référencement</t>
  </si>
  <si>
    <t xml:space="preserve"> Les jeunes en conflit avec la loi dans les CARSEC accèdent à une formation professionnelle de qualité et d’autres services d’appui à leur projet de (ré)insertion grâce à l’implication de l’INAP-FTP et des jeunes issus de la société civile (BIT/ONUDC) </t>
  </si>
  <si>
    <t xml:space="preserve">Analyse des besoins des CARSEC par l’INAP-FTP en termes d’équipements, de formation du personnel formateur, d’amélioration des programmes et de diversification des filières de formation professionnelle sur la base des projets de (ré)insertion des jeunes </t>
  </si>
  <si>
    <t>Amélioration du dispositif de formation professionnelle des CARSEC suivant l’analyse effectuée, y compris la formation des formateurs sur la promotion de la coexistence pacifique et de la cohésion sociale à travers la mise en œuvre des programmes de formation</t>
  </si>
  <si>
    <t>Mise en œuvre des différents programmes de formation professionnelle dans les CARSEC ainsi que d’autres services d’appui visant à appuyer les projets de (ré)insertion des jeunes en conflit avec la loi et renforcer les contacts positifs avec leurs communautés</t>
  </si>
  <si>
    <t>Des opportunités d’emploi décent pour les jeunes anciennement en conflit avec la loi sont générées à travers le réseau de référencement des associations de jeunes de la société civile et la création d’entreprises de réinsertion sociale (BIT/ONUDC)</t>
  </si>
  <si>
    <t>Adaptation des services d’appui aux entreprises et à l’insertion utilisés par le BIT au profil des jeunes anciennement en conflit avec la loi et formation de jeunes « relais » pour la délivrance de ces services parmi les associations de jeunes de la société civile</t>
  </si>
  <si>
    <t xml:space="preserve">Renforcement d’un tissu local d’entreprises d’accueil dans plusieurs filières professionnelles en lien avec les projets de (ré)insertion des jeunes anciennement en conflit avec la loi pour les connecter à des opportunités d’emploi à travers le réseau de référencement </t>
  </si>
  <si>
    <t>Création et mise en fonctionnement avec les associations de jeunes de la société civile d’une ou plusieurs entreprises de réinsertion sociale pour accompagner la réintégration et la transition vers l’emploi des jeunes anciennement en conflit avec la loi</t>
  </si>
  <si>
    <t xml:space="preserve">Les jeunes participent ensemble comme acteurs du changement pour réduire les vulnérabilités des jeunes en conflit avec la loi, renforcer la cohésion sociale et contribuer à la prévention de l’extrémisme violent </t>
  </si>
  <si>
    <t>Résolution des conflits/conciliation au niveau communautaire par les associations de jeunes de la société civile.</t>
  </si>
  <si>
    <t>Rencontres d’échanges culturelles et sportives – menée par les associations de jeunes -  pour déconstruire les discours haineux, favoriser le rapprochement entre les jeunes issus de communautés différentes, et renforcer la cohésion sociale dans les quartiers prioritaires de Kiffa, Nouakchott et Nouadhibou</t>
  </si>
  <si>
    <t xml:space="preserve"> Les associations de jeunes de la société civile sont mobilisées pour accompagner la réhabilitation et la réintégration des jeunes en conflit avec la loi au sein de leurs familles et des communautés ; </t>
  </si>
  <si>
    <t xml:space="preserve">Organisation de campagne- par les associations de jeunes de la société civile - pour sensibiliser les communautés à l’importance de la réinsertion sociale et la réhabilitation des jeunes en conflit avec la loi  
 </t>
  </si>
  <si>
    <t xml:space="preserve">Visites à domicile et causeries dans les familles menées par les associations de jeunes de la société civile afin d’accompagner la réinsertion familiale des jeunes en conflit avec la loi  </t>
  </si>
  <si>
    <t>Partage d’expériences positives de réintégration dans la société à travers la mobilisation de jeunes anciennement en conflit avec la loi</t>
  </si>
  <si>
    <t xml:space="preserve">Les jeunes en conflit avec la loi ont une meilleure connaissance de leurs droits et le système de justice pénale favorise leur accès à la justice </t>
  </si>
  <si>
    <t xml:space="preserve"> Les jeunes connaissent leurs droits devant la justice et sont mieux outillés pour les défendre </t>
  </si>
  <si>
    <t xml:space="preserve">Formation d’un Pool d’organisations de jeunes sur la justice pénale et l’accès aux droits des jeunes adultes et mineurs. </t>
  </si>
  <si>
    <t xml:space="preserve"> Campagne de sensibilisation par le Pool d’organisations de jeunes sur la justice pénale et l’accès aux droits des jeunes adultes et mineurs</t>
  </si>
  <si>
    <t>Déploiement de jeunes volontaires pour s’assurer de la légalité de leur détention et faciliter le traitement des dossiers des détenus mineurs au sein des prisons et des CARSEC</t>
  </si>
  <si>
    <t xml:space="preserve">Mise en place d’une « Maison des droits des enfants et des jeunes » pilote à Kiffa afin de faciliter la connaissance de leurs droits et l’accès à la justice, y compris l’accès des jeunes filles victimes des violences basées sur le genre.  </t>
  </si>
  <si>
    <t>Les acteurs de la chaine pénale sont sensibilisés à la justice juvénile et aux vulnérabilités spécifiques des jeunes en conflit avec la loi (ONUDC/BIT)</t>
  </si>
  <si>
    <t>Journées d’échanges entre jeunes et acteurs de la chaine pénale pour renforcer les liens, la compréhension mutuelle, favoriser un climat de confiance, et faciliter l’intégration de la dimension jeunes dans leur approche</t>
  </si>
  <si>
    <t>Formation des acteurs de la chaine pénale sur l’importance de la prise en compte des spécificités des mineurs en conflit avec la loi.</t>
  </si>
  <si>
    <t>Sensibilisation des acteurs de la chaine pénale sur leurs rôles dans la prévention des drogues auprès des jeunes en conflit avec la loi</t>
  </si>
  <si>
    <t>Sensibilisation des acteurs de la chaine pénale sur leurs rôles dans la prévention des violences basées sur le genre.</t>
  </si>
  <si>
    <t xml:space="preserve">Voyage d’études des assistants sociaux pour apprendre des expériences du Sénégal en matière de traitement et de prise en charge des jeunes ayant utilisé de la drogue  </t>
  </si>
  <si>
    <t>Formation du personnel de l’administration pénitentiaire (garde nationale, greffiers, surveillants etc..), de Nouadhibou et Nouakchott aux règles de traitement des détenus dans les prisons, y compris des détenus mineurs.</t>
  </si>
  <si>
    <t>Achat de « Containers Sports et Loisirs » pour la prison des mineurs de Nouakchott afin de permettre à l’administration pénitentiaire d’offrir un espace pour mener des activités récréatives et ludiques</t>
  </si>
  <si>
    <t xml:space="preserve"> </t>
  </si>
  <si>
    <t>Organisation en milieu carcéral d’activités sportives, culturelles, artistiques et d’un programme de découverte des métiers par les associations de jeunes pour améliorer les conditions de vie des jeunes se trouvant en prison (Nouadhibou et Nouakchott).</t>
  </si>
  <si>
    <t>Annexe D - Budget du projet PBF</t>
  </si>
  <si>
    <t>Produit 1.1. La Mauritanie dispose d’une meilleure connaissance des vulnérabilités des jeunes en conflit avec la loi et des initiatives portées par les organisations de jeunes pour prévenir leurs vulnérabilités (BIT/ONUDC).</t>
  </si>
  <si>
    <t xml:space="preserve"> Cartographie conjointe ONUDC/BIT des associations de jeunes de la société civile impliquées dans la vie de leur communauté et quartiers et des acteurs représentatifs de la jeunesse mauritanienne pour promouvoir le rôle positif de la jeunesse</t>
  </si>
  <si>
    <t xml:space="preserve"> Les initiatives portées par les associations de jeunes de la société civile sont renforcées pour  résoudre les conflits impliquant les jeunes en conflit avec la loi </t>
  </si>
  <si>
    <t xml:space="preserve"> Formation des associations de jeunes de la société civile sur leurs rôles dans la consolidation de la paix et notamment la résolution des conflits</t>
  </si>
  <si>
    <t xml:space="preserve">Mise en place de groupe de parole des jeunes dans les quartiers prioritaires de Kiffa, Nouadhibou et Nouakchott pour renforcer leur participation citoyenne </t>
  </si>
  <si>
    <t xml:space="preserve">Suivi du déploiement des associations de jeunes médiateurs et des conflits résolus. </t>
  </si>
  <si>
    <t xml:space="preserve">Annexe D - Budget du projet PBF: </t>
  </si>
  <si>
    <t xml:space="preserve"> Etude sur les trajectoires de vie des jeunes en conflit avec la loi </t>
  </si>
  <si>
    <t xml:space="preserve">Carthographie réalisée dans le cadre des coûts de l'étude. </t>
  </si>
  <si>
    <t>Formation organisée dans le cadre de l'activité 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</si>
</sst>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quot;$&quot;* #,##0_);_(&quot;$&quot;* \(#,##0\);_(&quot;$&quot;* &quot;-&quot;??_);_(@_)"/>
    <numFmt numFmtId="166" formatCode="_-* #,##0.00\ _€_-;\-* #,##0.00\ _€_-;_-* &quot;-&quot;??\ _€_-;_-@_-"/>
  </numFmts>
  <fonts count="2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bottom style="thin">
        <color auto="1"/>
      </bottom>
      <diagonal/>
    </border>
  </borders>
  <cellStyleXfs count="3">
    <xf numFmtId="0" fontId="0" fillId="0" borderId="0"/>
    <xf numFmtId="164" fontId="9" fillId="0" borderId="0" applyFont="0" applyFill="0" applyBorder="0" applyAlignment="0" applyProtection="0"/>
    <xf numFmtId="9" fontId="9" fillId="0" borderId="0" applyFont="0" applyFill="0" applyBorder="0" applyAlignment="0" applyProtection="0"/>
  </cellStyleXfs>
  <cellXfs count="305">
    <xf numFmtId="0" fontId="0" fillId="0" borderId="0" xfId="0"/>
    <xf numFmtId="0" fontId="10" fillId="0" borderId="0" xfId="0" applyFont="1" applyAlignment="1">
      <alignment vertical="center" wrapText="1"/>
    </xf>
    <xf numFmtId="0" fontId="7" fillId="0" borderId="0" xfId="0" applyFont="1" applyAlignment="1">
      <alignment vertical="center" wrapText="1"/>
    </xf>
    <xf numFmtId="0" fontId="7" fillId="0" borderId="0" xfId="0" applyFont="1" applyAlignment="1" applyProtection="1">
      <alignment vertical="center" wrapText="1"/>
      <protection locked="0"/>
    </xf>
    <xf numFmtId="0" fontId="10" fillId="0" borderId="0" xfId="0" applyFont="1" applyAlignment="1" applyProtection="1">
      <alignment vertical="center" wrapText="1"/>
      <protection locked="0"/>
    </xf>
    <xf numFmtId="0" fontId="11" fillId="0" borderId="0" xfId="0" applyFont="1" applyAlignment="1">
      <alignment vertical="center" wrapText="1"/>
    </xf>
    <xf numFmtId="0" fontId="7" fillId="3" borderId="0" xfId="0" applyFont="1" applyFill="1" applyAlignment="1">
      <alignment vertical="center" wrapText="1"/>
    </xf>
    <xf numFmtId="164" fontId="7" fillId="0" borderId="0" xfId="0" applyNumberFormat="1" applyFont="1" applyAlignment="1">
      <alignment vertical="center" wrapText="1"/>
    </xf>
    <xf numFmtId="0" fontId="7" fillId="2" borderId="12" xfId="0" applyFont="1" applyFill="1" applyBorder="1" applyAlignment="1">
      <alignment vertical="center" wrapText="1"/>
    </xf>
    <xf numFmtId="164" fontId="10" fillId="3" borderId="0" xfId="1" applyFont="1" applyFill="1" applyBorder="1" applyAlignment="1" applyProtection="1">
      <alignment horizontal="center" vertical="center" wrapText="1"/>
      <protection locked="0"/>
    </xf>
    <xf numFmtId="0" fontId="10" fillId="3" borderId="0" xfId="0" applyFont="1" applyFill="1" applyAlignment="1" applyProtection="1">
      <alignment vertical="center" wrapText="1"/>
      <protection locked="0"/>
    </xf>
    <xf numFmtId="0" fontId="10" fillId="3" borderId="0" xfId="0" applyFont="1" applyFill="1" applyAlignment="1" applyProtection="1">
      <alignment horizontal="left" vertical="top" wrapText="1"/>
      <protection locked="0"/>
    </xf>
    <xf numFmtId="0" fontId="10" fillId="3" borderId="0" xfId="0" applyFont="1" applyFill="1" applyAlignment="1">
      <alignment horizontal="center" vertical="center" wrapText="1"/>
    </xf>
    <xf numFmtId="0" fontId="7" fillId="3" borderId="0" xfId="0" applyFont="1" applyFill="1" applyAlignment="1" applyProtection="1">
      <alignment vertical="center" wrapText="1"/>
      <protection locked="0"/>
    </xf>
    <xf numFmtId="0" fontId="10" fillId="3" borderId="0" xfId="0" applyFont="1" applyFill="1" applyAlignment="1">
      <alignment vertical="center" wrapText="1"/>
    </xf>
    <xf numFmtId="0" fontId="10" fillId="3" borderId="3" xfId="0" applyFont="1" applyFill="1" applyBorder="1" applyAlignment="1" applyProtection="1">
      <alignment vertical="center" wrapText="1"/>
      <protection locked="0"/>
    </xf>
    <xf numFmtId="0" fontId="10" fillId="0" borderId="3" xfId="0" applyFont="1" applyBorder="1" applyAlignment="1" applyProtection="1">
      <alignment horizontal="left" vertical="top" wrapText="1"/>
      <protection locked="0"/>
    </xf>
    <xf numFmtId="164" fontId="15" fillId="0" borderId="0" xfId="1" applyFont="1" applyFill="1" applyBorder="1" applyAlignment="1" applyProtection="1">
      <alignment vertical="center" wrapText="1"/>
    </xf>
    <xf numFmtId="164" fontId="10" fillId="0" borderId="3" xfId="1" applyFont="1" applyBorder="1" applyAlignment="1" applyProtection="1">
      <alignment horizontal="center" vertical="center" wrapText="1"/>
      <protection locked="0"/>
    </xf>
    <xf numFmtId="164" fontId="10" fillId="3" borderId="3" xfId="1" applyFont="1" applyFill="1" applyBorder="1" applyAlignment="1" applyProtection="1">
      <alignment horizontal="center" vertical="center" wrapText="1"/>
      <protection locked="0"/>
    </xf>
    <xf numFmtId="164" fontId="7" fillId="2" borderId="3" xfId="1" applyFont="1" applyFill="1" applyBorder="1" applyAlignment="1" applyProtection="1">
      <alignment horizontal="center" vertical="center" wrapText="1"/>
    </xf>
    <xf numFmtId="0" fontId="12" fillId="2" borderId="8" xfId="0" applyFont="1" applyFill="1" applyBorder="1" applyAlignment="1">
      <alignment vertical="center" wrapText="1"/>
    </xf>
    <xf numFmtId="164" fontId="12" fillId="3" borderId="0" xfId="1" applyFont="1" applyFill="1" applyBorder="1" applyAlignment="1" applyProtection="1">
      <alignment vertical="center" wrapText="1"/>
    </xf>
    <xf numFmtId="164" fontId="7" fillId="2" borderId="5" xfId="1" applyFont="1" applyFill="1" applyBorder="1" applyAlignment="1" applyProtection="1">
      <alignment horizontal="center" vertical="center" wrapText="1"/>
    </xf>
    <xf numFmtId="164" fontId="10" fillId="3" borderId="0" xfId="1" applyFont="1" applyFill="1" applyBorder="1" applyAlignment="1" applyProtection="1">
      <alignment vertical="center" wrapText="1"/>
    </xf>
    <xf numFmtId="164" fontId="10" fillId="3" borderId="0" xfId="1" applyFont="1" applyFill="1" applyBorder="1" applyAlignment="1" applyProtection="1">
      <alignment vertical="center" wrapText="1"/>
      <protection locked="0"/>
    </xf>
    <xf numFmtId="0" fontId="7" fillId="2" borderId="3"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2" fillId="2" borderId="8" xfId="0" applyFont="1" applyFill="1" applyBorder="1" applyAlignment="1" applyProtection="1">
      <alignment vertical="center" wrapText="1"/>
      <protection locked="0"/>
    </xf>
    <xf numFmtId="164" fontId="7" fillId="3" borderId="0" xfId="0" applyNumberFormat="1" applyFont="1" applyFill="1" applyAlignment="1">
      <alignment vertical="center" wrapText="1"/>
    </xf>
    <xf numFmtId="0" fontId="0" fillId="3" borderId="0" xfId="0" applyFill="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center" wrapText="1"/>
    </xf>
    <xf numFmtId="0" fontId="7" fillId="0" borderId="0" xfId="0" applyFont="1" applyAlignment="1">
      <alignment horizontal="center" vertical="center" wrapText="1"/>
    </xf>
    <xf numFmtId="9" fontId="7" fillId="3" borderId="0" xfId="2" applyFont="1" applyFill="1" applyBorder="1" applyAlignment="1">
      <alignment wrapText="1"/>
    </xf>
    <xf numFmtId="0" fontId="8" fillId="3" borderId="0" xfId="0" applyFont="1" applyFill="1" applyAlignment="1">
      <alignment horizontal="center" vertical="center" wrapText="1"/>
    </xf>
    <xf numFmtId="164" fontId="7" fillId="3" borderId="0" xfId="2" applyNumberFormat="1" applyFont="1" applyFill="1" applyBorder="1" applyAlignment="1">
      <alignment wrapText="1"/>
    </xf>
    <xf numFmtId="0" fontId="10" fillId="3" borderId="3" xfId="0" applyFont="1" applyFill="1" applyBorder="1" applyAlignment="1" applyProtection="1">
      <alignment horizontal="left" vertical="top" wrapText="1"/>
      <protection locked="0"/>
    </xf>
    <xf numFmtId="0" fontId="14" fillId="0" borderId="0" xfId="0" applyFont="1" applyAlignment="1">
      <alignment horizontal="center" vertical="center" wrapText="1"/>
    </xf>
    <xf numFmtId="0" fontId="7" fillId="3" borderId="0" xfId="0" applyFont="1" applyFill="1" applyAlignment="1">
      <alignment horizontal="left" wrapText="1"/>
    </xf>
    <xf numFmtId="164" fontId="7" fillId="0" borderId="0" xfId="1" applyFont="1" applyFill="1" applyBorder="1" applyAlignment="1" applyProtection="1">
      <alignment vertical="center" wrapText="1"/>
    </xf>
    <xf numFmtId="164" fontId="10" fillId="0" borderId="0" xfId="1" applyFont="1" applyFill="1" applyBorder="1" applyAlignment="1" applyProtection="1">
      <alignment horizontal="center" vertical="center" wrapText="1"/>
    </xf>
    <xf numFmtId="164" fontId="7" fillId="0" borderId="0" xfId="1" applyFont="1" applyFill="1" applyBorder="1" applyAlignment="1" applyProtection="1">
      <alignment horizontal="center" vertical="center" wrapText="1"/>
    </xf>
    <xf numFmtId="0" fontId="11" fillId="2" borderId="3" xfId="0" applyFont="1" applyFill="1" applyBorder="1" applyAlignment="1">
      <alignment vertical="center" wrapText="1"/>
    </xf>
    <xf numFmtId="0" fontId="11" fillId="2" borderId="3" xfId="0" applyFont="1" applyFill="1" applyBorder="1" applyAlignment="1" applyProtection="1">
      <alignment vertical="center" wrapText="1"/>
      <protection locked="0"/>
    </xf>
    <xf numFmtId="0" fontId="10" fillId="0" borderId="0" xfId="0" applyFont="1" applyAlignment="1">
      <alignment wrapText="1"/>
    </xf>
    <xf numFmtId="0" fontId="10" fillId="3" borderId="0" xfId="0" applyFont="1" applyFill="1" applyAlignment="1">
      <alignment wrapText="1"/>
    </xf>
    <xf numFmtId="164" fontId="7" fillId="4" borderId="3" xfId="1" applyFont="1" applyFill="1" applyBorder="1" applyAlignment="1" applyProtection="1">
      <alignment wrapText="1"/>
    </xf>
    <xf numFmtId="164" fontId="10" fillId="3" borderId="0" xfId="0" applyNumberFormat="1" applyFont="1" applyFill="1" applyAlignment="1">
      <alignment vertical="center" wrapText="1"/>
    </xf>
    <xf numFmtId="164" fontId="7" fillId="0" borderId="0" xfId="0" applyNumberFormat="1" applyFont="1" applyAlignment="1">
      <alignment wrapText="1"/>
    </xf>
    <xf numFmtId="164" fontId="11" fillId="0" borderId="0" xfId="1" applyFont="1" applyFill="1" applyBorder="1" applyAlignment="1">
      <alignment horizontal="right" vertical="center" wrapText="1"/>
    </xf>
    <xf numFmtId="0" fontId="7" fillId="2" borderId="38" xfId="0" applyFont="1" applyFill="1" applyBorder="1" applyAlignment="1">
      <alignment horizontal="center" wrapText="1"/>
    </xf>
    <xf numFmtId="164" fontId="7" fillId="2" borderId="3" xfId="0" applyNumberFormat="1" applyFont="1" applyFill="1" applyBorder="1" applyAlignment="1">
      <alignment wrapText="1"/>
    </xf>
    <xf numFmtId="0" fontId="11" fillId="2" borderId="38" xfId="0" applyFont="1" applyFill="1" applyBorder="1" applyAlignment="1">
      <alignment vertical="center" wrapText="1"/>
    </xf>
    <xf numFmtId="164" fontId="7" fillId="2" borderId="38" xfId="0" applyNumberFormat="1" applyFont="1" applyFill="1" applyBorder="1" applyAlignment="1">
      <alignment wrapText="1"/>
    </xf>
    <xf numFmtId="0" fontId="7" fillId="2" borderId="13" xfId="0" applyFont="1" applyFill="1" applyBorder="1" applyAlignment="1">
      <alignment horizontal="left" wrapText="1"/>
    </xf>
    <xf numFmtId="164" fontId="7" fillId="2" borderId="13" xfId="0" applyNumberFormat="1" applyFont="1" applyFill="1" applyBorder="1" applyAlignment="1">
      <alignment horizontal="center" wrapText="1"/>
    </xf>
    <xf numFmtId="164" fontId="7" fillId="2" borderId="13" xfId="0" applyNumberFormat="1" applyFont="1" applyFill="1" applyBorder="1" applyAlignment="1">
      <alignment wrapText="1"/>
    </xf>
    <xf numFmtId="164" fontId="7" fillId="4" borderId="3" xfId="1" applyFont="1" applyFill="1" applyBorder="1" applyAlignment="1">
      <alignment wrapText="1"/>
    </xf>
    <xf numFmtId="164" fontId="7" fillId="3" borderId="4" xfId="1" applyFont="1" applyFill="1" applyBorder="1" applyAlignment="1" applyProtection="1">
      <alignment wrapText="1"/>
    </xf>
    <xf numFmtId="164" fontId="7" fillId="3" borderId="1" xfId="1" applyFont="1" applyFill="1" applyBorder="1" applyAlignment="1">
      <alignment wrapText="1"/>
    </xf>
    <xf numFmtId="164" fontId="7" fillId="3" borderId="2" xfId="0" applyNumberFormat="1" applyFont="1" applyFill="1" applyBorder="1" applyAlignment="1">
      <alignment wrapText="1"/>
    </xf>
    <xf numFmtId="164" fontId="7" fillId="3" borderId="1" xfId="1" applyFont="1" applyFill="1" applyBorder="1" applyAlignment="1" applyProtection="1">
      <alignment wrapText="1"/>
    </xf>
    <xf numFmtId="0" fontId="10" fillId="3" borderId="1" xfId="0" applyFont="1" applyFill="1" applyBorder="1" applyAlignment="1" applyProtection="1">
      <alignment vertical="center" wrapText="1"/>
      <protection locked="0"/>
    </xf>
    <xf numFmtId="0" fontId="7" fillId="2" borderId="11" xfId="0" applyFont="1" applyFill="1" applyBorder="1" applyAlignment="1">
      <alignment horizontal="center" wrapText="1"/>
    </xf>
    <xf numFmtId="0" fontId="10" fillId="0" borderId="0" xfId="0" applyFont="1"/>
    <xf numFmtId="0" fontId="20" fillId="0" borderId="0" xfId="0" applyFont="1"/>
    <xf numFmtId="49" fontId="0" fillId="0" borderId="0" xfId="0" applyNumberFormat="1"/>
    <xf numFmtId="0" fontId="20" fillId="0" borderId="0" xfId="0" applyFont="1" applyAlignment="1">
      <alignment vertical="center"/>
    </xf>
    <xf numFmtId="49" fontId="21" fillId="0" borderId="0" xfId="0" applyNumberFormat="1" applyFont="1" applyAlignment="1">
      <alignment horizontal="left"/>
    </xf>
    <xf numFmtId="49" fontId="21" fillId="0" borderId="0" xfId="0" applyNumberFormat="1" applyFont="1" applyAlignment="1">
      <alignment horizontal="left" wrapText="1"/>
    </xf>
    <xf numFmtId="0" fontId="8" fillId="2" borderId="10" xfId="0" applyFont="1" applyFill="1" applyBorder="1"/>
    <xf numFmtId="0" fontId="8" fillId="2" borderId="8" xfId="0" applyFont="1" applyFill="1" applyBorder="1"/>
    <xf numFmtId="0" fontId="8" fillId="2" borderId="3" xfId="0" applyFont="1" applyFill="1" applyBorder="1"/>
    <xf numFmtId="0" fontId="8"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10" fillId="0" borderId="38" xfId="0" applyNumberFormat="1" applyFont="1" applyBorder="1" applyAlignment="1" applyProtection="1">
      <alignment wrapText="1"/>
      <protection locked="0"/>
    </xf>
    <xf numFmtId="164" fontId="10" fillId="3" borderId="38" xfId="1" applyFont="1" applyFill="1" applyBorder="1" applyAlignment="1" applyProtection="1">
      <alignment horizontal="center" vertical="center" wrapText="1"/>
      <protection locked="0"/>
    </xf>
    <xf numFmtId="164" fontId="10" fillId="0" borderId="3" xfId="0" applyNumberFormat="1" applyFont="1" applyBorder="1" applyAlignment="1" applyProtection="1">
      <alignment wrapText="1"/>
      <protection locked="0"/>
    </xf>
    <xf numFmtId="0" fontId="7" fillId="6" borderId="3" xfId="0" applyFont="1" applyFill="1" applyBorder="1" applyAlignment="1">
      <alignment vertical="center" wrapText="1"/>
    </xf>
    <xf numFmtId="0" fontId="10" fillId="6" borderId="3" xfId="0" applyFont="1" applyFill="1" applyBorder="1" applyAlignment="1">
      <alignment vertical="center" wrapText="1"/>
    </xf>
    <xf numFmtId="0" fontId="7" fillId="2" borderId="3" xfId="0" applyFont="1" applyFill="1" applyBorder="1" applyAlignment="1">
      <alignment vertical="center" wrapText="1"/>
    </xf>
    <xf numFmtId="9" fontId="7" fillId="2" borderId="14" xfId="2" applyFont="1" applyFill="1" applyBorder="1" applyAlignment="1" applyProtection="1">
      <alignment vertical="center" wrapText="1"/>
    </xf>
    <xf numFmtId="0" fontId="8" fillId="2" borderId="2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10" fillId="0" borderId="3" xfId="1" applyNumberFormat="1" applyFont="1" applyBorder="1" applyAlignment="1" applyProtection="1">
      <alignment horizontal="left" wrapText="1"/>
      <protection locked="0"/>
    </xf>
    <xf numFmtId="49" fontId="10" fillId="3" borderId="3" xfId="1" applyNumberFormat="1" applyFont="1" applyFill="1" applyBorder="1" applyAlignment="1" applyProtection="1">
      <alignment horizontal="left" wrapText="1"/>
      <protection locked="0"/>
    </xf>
    <xf numFmtId="0" fontId="10" fillId="2" borderId="8" xfId="0" applyFont="1" applyFill="1" applyBorder="1" applyAlignment="1">
      <alignment vertical="center" wrapText="1"/>
    </xf>
    <xf numFmtId="49" fontId="10" fillId="0" borderId="3" xfId="0" applyNumberFormat="1" applyFont="1" applyBorder="1" applyAlignment="1" applyProtection="1">
      <alignment horizontal="left" wrapText="1"/>
      <protection locked="0"/>
    </xf>
    <xf numFmtId="0" fontId="10" fillId="3" borderId="2" xfId="0" applyFont="1" applyFill="1" applyBorder="1" applyAlignment="1" applyProtection="1">
      <alignment vertical="center" wrapText="1"/>
      <protection locked="0"/>
    </xf>
    <xf numFmtId="0" fontId="7" fillId="2" borderId="38" xfId="0" applyFont="1" applyFill="1" applyBorder="1" applyAlignment="1">
      <alignment vertical="center" wrapText="1"/>
    </xf>
    <xf numFmtId="0" fontId="7" fillId="4" borderId="3" xfId="0" applyFont="1" applyFill="1" applyBorder="1" applyAlignment="1" applyProtection="1">
      <alignment vertical="center" wrapText="1"/>
      <protection locked="0"/>
    </xf>
    <xf numFmtId="0" fontId="7" fillId="2" borderId="34" xfId="0" applyFont="1" applyFill="1" applyBorder="1" applyAlignment="1">
      <alignment vertical="center" wrapText="1"/>
    </xf>
    <xf numFmtId="9" fontId="10" fillId="0" borderId="3" xfId="2" applyFont="1" applyBorder="1" applyAlignment="1" applyProtection="1">
      <alignment horizontal="center" vertical="center" wrapText="1"/>
      <protection locked="0"/>
    </xf>
    <xf numFmtId="9" fontId="10" fillId="3" borderId="3" xfId="2" applyFont="1" applyFill="1" applyBorder="1" applyAlignment="1" applyProtection="1">
      <alignment horizontal="center" vertical="center" wrapText="1"/>
      <protection locked="0"/>
    </xf>
    <xf numFmtId="9" fontId="10" fillId="0" borderId="3" xfId="2" applyFont="1" applyBorder="1" applyAlignment="1" applyProtection="1">
      <alignment vertical="center" wrapText="1"/>
      <protection locked="0"/>
    </xf>
    <xf numFmtId="164" fontId="10" fillId="2" borderId="3" xfId="1" applyFont="1" applyFill="1" applyBorder="1" applyAlignment="1" applyProtection="1">
      <alignment horizontal="center" vertical="center" wrapText="1"/>
    </xf>
    <xf numFmtId="164" fontId="7" fillId="2" borderId="4" xfId="0" applyNumberFormat="1" applyFont="1" applyFill="1" applyBorder="1" applyAlignment="1">
      <alignment wrapText="1"/>
    </xf>
    <xf numFmtId="164" fontId="7" fillId="3" borderId="1" xfId="0" applyNumberFormat="1" applyFont="1" applyFill="1" applyBorder="1" applyAlignment="1">
      <alignment wrapText="1"/>
    </xf>
    <xf numFmtId="0" fontId="7" fillId="2" borderId="31" xfId="0" applyFont="1" applyFill="1" applyBorder="1" applyAlignment="1">
      <alignment wrapText="1"/>
    </xf>
    <xf numFmtId="9" fontId="7" fillId="3" borderId="9" xfId="2" applyFont="1" applyFill="1" applyBorder="1" applyAlignment="1" applyProtection="1">
      <alignment vertical="center" wrapText="1"/>
      <protection locked="0"/>
    </xf>
    <xf numFmtId="9" fontId="7" fillId="3" borderId="30" xfId="2" applyFont="1" applyFill="1" applyBorder="1" applyAlignment="1" applyProtection="1">
      <alignment vertical="center" wrapText="1"/>
      <protection locked="0"/>
    </xf>
    <xf numFmtId="9" fontId="7" fillId="3" borderId="30" xfId="2" applyFont="1" applyFill="1" applyBorder="1" applyAlignment="1" applyProtection="1">
      <alignment horizontal="right" vertical="center" wrapText="1"/>
      <protection locked="0"/>
    </xf>
    <xf numFmtId="9" fontId="0" fillId="0" borderId="0" xfId="2" applyFont="1"/>
    <xf numFmtId="164" fontId="7" fillId="4" borderId="5" xfId="1" applyFont="1" applyFill="1" applyBorder="1" applyAlignment="1" applyProtection="1">
      <alignment wrapText="1"/>
    </xf>
    <xf numFmtId="164" fontId="7" fillId="4" borderId="5" xfId="1" applyFont="1" applyFill="1" applyBorder="1" applyAlignment="1">
      <alignment wrapText="1"/>
    </xf>
    <xf numFmtId="164" fontId="7" fillId="2" borderId="5" xfId="0" applyNumberFormat="1" applyFont="1" applyFill="1" applyBorder="1" applyAlignment="1">
      <alignment wrapText="1"/>
    </xf>
    <xf numFmtId="0" fontId="10" fillId="0" borderId="4" xfId="0" applyFont="1" applyBorder="1" applyAlignment="1">
      <alignment wrapText="1"/>
    </xf>
    <xf numFmtId="0" fontId="10" fillId="3" borderId="1" xfId="0" applyFont="1" applyFill="1" applyBorder="1" applyAlignment="1">
      <alignment wrapText="1"/>
    </xf>
    <xf numFmtId="0" fontId="10" fillId="0" borderId="2" xfId="0" applyFont="1" applyBorder="1" applyAlignment="1">
      <alignment wrapText="1"/>
    </xf>
    <xf numFmtId="0" fontId="12" fillId="2" borderId="50" xfId="0" applyFont="1" applyFill="1" applyBorder="1" applyAlignment="1">
      <alignment vertical="center" wrapText="1"/>
    </xf>
    <xf numFmtId="0" fontId="12" fillId="2" borderId="50" xfId="0" applyFont="1" applyFill="1" applyBorder="1" applyAlignment="1" applyProtection="1">
      <alignment vertical="center" wrapText="1"/>
      <protection locked="0"/>
    </xf>
    <xf numFmtId="0" fontId="8" fillId="2" borderId="22" xfId="0" applyFont="1" applyFill="1" applyBorder="1" applyAlignment="1">
      <alignment wrapText="1"/>
    </xf>
    <xf numFmtId="0" fontId="0" fillId="2" borderId="22" xfId="0" applyFill="1" applyBorder="1" applyAlignment="1">
      <alignment wrapText="1"/>
    </xf>
    <xf numFmtId="0" fontId="8" fillId="2" borderId="23" xfId="0" applyFont="1" applyFill="1" applyBorder="1" applyAlignment="1">
      <alignment wrapText="1"/>
    </xf>
    <xf numFmtId="0" fontId="8" fillId="2" borderId="6" xfId="0" applyFont="1" applyFill="1" applyBorder="1" applyAlignment="1">
      <alignment horizontal="center" vertical="center"/>
    </xf>
    <xf numFmtId="0" fontId="8" fillId="2" borderId="22" xfId="0" applyFont="1" applyFill="1" applyBorder="1" applyAlignment="1">
      <alignment vertical="center" wrapText="1"/>
    </xf>
    <xf numFmtId="0" fontId="7" fillId="8" borderId="3" xfId="0" applyFont="1" applyFill="1" applyBorder="1" applyAlignment="1">
      <alignment vertical="center" wrapText="1"/>
    </xf>
    <xf numFmtId="164" fontId="10" fillId="2" borderId="8" xfId="1" applyFont="1" applyFill="1" applyBorder="1" applyAlignment="1" applyProtection="1">
      <alignment wrapText="1"/>
    </xf>
    <xf numFmtId="164" fontId="7" fillId="2" borderId="12" xfId="1" applyFont="1" applyFill="1" applyBorder="1" applyAlignment="1" applyProtection="1">
      <alignment wrapText="1"/>
    </xf>
    <xf numFmtId="0" fontId="12" fillId="2" borderId="34" xfId="0" applyFont="1" applyFill="1" applyBorder="1" applyAlignment="1">
      <alignment vertical="center" wrapText="1"/>
    </xf>
    <xf numFmtId="164" fontId="10" fillId="2" borderId="27" xfId="1" applyFont="1" applyFill="1" applyBorder="1" applyAlignment="1" applyProtection="1">
      <alignment wrapText="1"/>
    </xf>
    <xf numFmtId="164" fontId="7" fillId="3" borderId="0" xfId="1" applyFont="1" applyFill="1" applyBorder="1" applyAlignment="1" applyProtection="1">
      <alignment vertical="center" wrapText="1"/>
      <protection locked="0"/>
    </xf>
    <xf numFmtId="164" fontId="10" fillId="0" borderId="0" xfId="1" applyFont="1" applyFill="1" applyBorder="1" applyAlignment="1" applyProtection="1">
      <alignment vertical="center" wrapText="1"/>
      <protection locked="0"/>
    </xf>
    <xf numFmtId="164" fontId="7" fillId="3" borderId="0" xfId="1" applyFont="1" applyFill="1" applyBorder="1" applyAlignment="1">
      <alignment vertical="center" wrapText="1"/>
    </xf>
    <xf numFmtId="164" fontId="7" fillId="3" borderId="0" xfId="1" applyFont="1" applyFill="1" applyBorder="1" applyAlignment="1" applyProtection="1">
      <alignment horizontal="center" vertical="center" wrapText="1"/>
    </xf>
    <xf numFmtId="164" fontId="7" fillId="3" borderId="0" xfId="1" applyFont="1" applyFill="1" applyBorder="1" applyAlignment="1" applyProtection="1">
      <alignment horizontal="right" vertical="center" wrapText="1"/>
      <protection locked="0"/>
    </xf>
    <xf numFmtId="164" fontId="7" fillId="3" borderId="0" xfId="1" applyFont="1" applyFill="1" applyBorder="1" applyAlignment="1" applyProtection="1">
      <alignment vertical="center" wrapText="1"/>
    </xf>
    <xf numFmtId="164" fontId="7" fillId="0" borderId="0" xfId="1" applyFont="1" applyFill="1" applyBorder="1" applyAlignment="1">
      <alignment vertical="center" wrapText="1"/>
    </xf>
    <xf numFmtId="164" fontId="0" fillId="0" borderId="0" xfId="1" applyFont="1" applyFill="1" applyBorder="1" applyAlignment="1">
      <alignment wrapText="1"/>
    </xf>
    <xf numFmtId="164" fontId="17" fillId="3" borderId="0" xfId="1" applyFont="1" applyFill="1" applyBorder="1" applyAlignment="1">
      <alignment horizontal="left" wrapText="1"/>
    </xf>
    <xf numFmtId="0" fontId="6" fillId="2" borderId="8" xfId="0" applyFont="1" applyFill="1" applyBorder="1" applyAlignment="1">
      <alignment vertical="center" wrapText="1"/>
    </xf>
    <xf numFmtId="164" fontId="7" fillId="2" borderId="27" xfId="0" applyNumberFormat="1" applyFont="1" applyFill="1" applyBorder="1" applyAlignment="1">
      <alignment vertical="center" wrapText="1"/>
    </xf>
    <xf numFmtId="0" fontId="0" fillId="2" borderId="12" xfId="0" applyFill="1" applyBorder="1" applyAlignment="1">
      <alignment wrapText="1"/>
    </xf>
    <xf numFmtId="0" fontId="7" fillId="2" borderId="35" xfId="0" applyFont="1" applyFill="1" applyBorder="1" applyAlignment="1">
      <alignment horizontal="center" vertical="center" wrapText="1"/>
    </xf>
    <xf numFmtId="9" fontId="7" fillId="2" borderId="35" xfId="2" applyFont="1" applyFill="1" applyBorder="1" applyAlignment="1">
      <alignment vertical="center" wrapText="1"/>
    </xf>
    <xf numFmtId="9" fontId="7" fillId="2" borderId="47" xfId="2" applyFont="1" applyFill="1" applyBorder="1" applyAlignment="1">
      <alignment vertical="center" wrapText="1"/>
    </xf>
    <xf numFmtId="0" fontId="10" fillId="2" borderId="34" xfId="0" applyFont="1" applyFill="1" applyBorder="1" applyAlignment="1">
      <alignment horizontal="center" vertical="center" wrapText="1"/>
    </xf>
    <xf numFmtId="164" fontId="7" fillId="2" borderId="30" xfId="1" applyFont="1" applyFill="1" applyBorder="1" applyAlignment="1" applyProtection="1">
      <alignment horizontal="center" vertical="center" wrapText="1"/>
    </xf>
    <xf numFmtId="0" fontId="7" fillId="2" borderId="5"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16" fillId="7" borderId="6" xfId="0" applyFont="1" applyFill="1" applyBorder="1" applyAlignment="1">
      <alignment vertical="top" wrapText="1"/>
    </xf>
    <xf numFmtId="0" fontId="7" fillId="0" borderId="3" xfId="0" applyFont="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7" fillId="2" borderId="3" xfId="1" applyFont="1" applyFill="1" applyBorder="1" applyAlignment="1" applyProtection="1">
      <alignment horizontal="center" vertical="center" wrapText="1"/>
      <protection locked="0"/>
    </xf>
    <xf numFmtId="0" fontId="12" fillId="2" borderId="51" xfId="0" applyFont="1" applyFill="1" applyBorder="1" applyAlignment="1">
      <alignment vertical="center" wrapText="1"/>
    </xf>
    <xf numFmtId="164" fontId="17" fillId="0" borderId="0" xfId="1" applyFont="1" applyFill="1" applyBorder="1" applyAlignment="1">
      <alignment horizontal="left" wrapText="1"/>
    </xf>
    <xf numFmtId="164" fontId="10" fillId="0" borderId="3" xfId="1" applyFont="1" applyFill="1" applyBorder="1" applyAlignment="1" applyProtection="1">
      <alignment horizontal="center" vertical="center" wrapText="1"/>
      <protection locked="0"/>
    </xf>
    <xf numFmtId="164" fontId="7" fillId="0" borderId="3" xfId="1" applyFont="1" applyFill="1" applyBorder="1" applyAlignment="1" applyProtection="1">
      <alignment horizontal="center" vertical="center" wrapText="1"/>
    </xf>
    <xf numFmtId="164" fontId="10" fillId="0" borderId="0" xfId="1" applyFont="1" applyFill="1" applyBorder="1" applyAlignment="1" applyProtection="1">
      <alignment horizontal="center" vertical="center" wrapText="1"/>
      <protection locked="0"/>
    </xf>
    <xf numFmtId="164" fontId="10" fillId="0" borderId="3" xfId="1" applyFont="1" applyFill="1" applyBorder="1" applyAlignment="1" applyProtection="1">
      <alignment vertical="center" wrapText="1"/>
      <protection locked="0"/>
    </xf>
    <xf numFmtId="164" fontId="7" fillId="0" borderId="0" xfId="1" applyFont="1" applyFill="1" applyBorder="1" applyAlignment="1" applyProtection="1">
      <alignment vertical="center" wrapText="1"/>
      <protection locked="0"/>
    </xf>
    <xf numFmtId="164" fontId="7" fillId="0" borderId="0" xfId="1" applyFont="1" applyFill="1" applyBorder="1" applyAlignment="1" applyProtection="1">
      <alignment horizontal="right" vertical="center" wrapText="1"/>
      <protection locked="0"/>
    </xf>
    <xf numFmtId="0" fontId="7" fillId="9" borderId="3" xfId="0" applyFont="1" applyFill="1" applyBorder="1" applyAlignment="1">
      <alignment horizontal="center" vertical="center" wrapText="1"/>
    </xf>
    <xf numFmtId="0" fontId="6" fillId="0" borderId="3" xfId="0" applyFont="1" applyBorder="1" applyAlignment="1" applyProtection="1">
      <alignment horizontal="left" vertical="top" wrapText="1"/>
      <protection locked="0"/>
    </xf>
    <xf numFmtId="0" fontId="6" fillId="3" borderId="3" xfId="0" applyFont="1" applyFill="1" applyBorder="1" applyAlignment="1" applyProtection="1">
      <alignment vertical="center" wrapText="1"/>
      <protection locked="0"/>
    </xf>
    <xf numFmtId="0" fontId="6" fillId="3" borderId="3" xfId="0" applyFont="1" applyFill="1" applyBorder="1" applyAlignment="1" applyProtection="1">
      <alignment horizontal="left" vertical="top" wrapText="1"/>
      <protection locked="0"/>
    </xf>
    <xf numFmtId="164" fontId="10" fillId="3" borderId="3" xfId="1" applyFont="1" applyFill="1" applyBorder="1" applyAlignment="1" applyProtection="1">
      <alignment horizontal="center" vertical="center" wrapText="1"/>
    </xf>
    <xf numFmtId="164" fontId="6" fillId="0" borderId="3" xfId="1" applyFont="1" applyFill="1" applyBorder="1" applyAlignment="1" applyProtection="1">
      <alignment horizontal="center" vertical="center" wrapText="1"/>
      <protection locked="0"/>
    </xf>
    <xf numFmtId="164" fontId="6" fillId="0" borderId="3" xfId="1" applyFont="1" applyFill="1" applyBorder="1" applyAlignment="1" applyProtection="1">
      <alignment horizontal="center" vertical="center" wrapText="1"/>
    </xf>
    <xf numFmtId="0" fontId="6" fillId="6" borderId="3" xfId="0" applyFont="1" applyFill="1" applyBorder="1" applyAlignment="1">
      <alignment vertical="center" wrapText="1"/>
    </xf>
    <xf numFmtId="0" fontId="5" fillId="0" borderId="3" xfId="0" applyFont="1" applyBorder="1" applyAlignment="1" applyProtection="1">
      <alignment horizontal="left" vertical="top" wrapText="1"/>
      <protection locked="0"/>
    </xf>
    <xf numFmtId="164" fontId="4" fillId="0" borderId="3" xfId="1" applyFont="1" applyFill="1" applyBorder="1" applyAlignment="1" applyProtection="1">
      <alignment horizontal="center" vertical="center" wrapText="1"/>
      <protection locked="0"/>
    </xf>
    <xf numFmtId="0" fontId="3" fillId="0" borderId="3" xfId="0" applyFont="1" applyBorder="1" applyAlignment="1" applyProtection="1">
      <alignment horizontal="left" vertical="top" wrapText="1"/>
      <protection locked="0"/>
    </xf>
    <xf numFmtId="164" fontId="3" fillId="0" borderId="3" xfId="1" applyFont="1" applyFill="1" applyBorder="1" applyAlignment="1" applyProtection="1">
      <alignment horizontal="center" vertical="center" wrapText="1"/>
      <protection locked="0"/>
    </xf>
    <xf numFmtId="164" fontId="3" fillId="0" borderId="3" xfId="0" applyNumberFormat="1" applyFont="1" applyBorder="1" applyAlignment="1" applyProtection="1">
      <alignment wrapText="1"/>
      <protection locked="0"/>
    </xf>
    <xf numFmtId="0" fontId="3" fillId="6" borderId="3" xfId="0" applyFont="1" applyFill="1" applyBorder="1" applyAlignment="1">
      <alignment vertical="center" wrapText="1"/>
    </xf>
    <xf numFmtId="0" fontId="2" fillId="0" borderId="3" xfId="0" applyFont="1" applyBorder="1" applyAlignment="1" applyProtection="1">
      <alignment horizontal="left" vertical="top" wrapText="1"/>
      <protection locked="0"/>
    </xf>
    <xf numFmtId="164" fontId="2" fillId="0" borderId="3" xfId="1" applyFont="1" applyFill="1" applyBorder="1" applyAlignment="1" applyProtection="1">
      <alignment horizontal="center" vertical="center" wrapText="1"/>
      <protection locked="0"/>
    </xf>
    <xf numFmtId="164" fontId="1" fillId="0" borderId="3" xfId="1" applyFont="1" applyFill="1" applyBorder="1" applyAlignment="1" applyProtection="1">
      <alignment horizontal="center" vertical="center" wrapText="1"/>
      <protection locked="0"/>
    </xf>
    <xf numFmtId="0" fontId="1" fillId="6" borderId="3" xfId="0" applyFont="1" applyFill="1" applyBorder="1" applyAlignment="1">
      <alignment vertical="center" wrapText="1"/>
    </xf>
    <xf numFmtId="165" fontId="3" fillId="0" borderId="3" xfId="1" applyNumberFormat="1" applyFont="1" applyBorder="1" applyAlignment="1" applyProtection="1">
      <alignment horizontal="center" vertical="center" wrapText="1"/>
      <protection locked="0"/>
    </xf>
    <xf numFmtId="165" fontId="10" fillId="2" borderId="3" xfId="1" applyNumberFormat="1" applyFont="1" applyFill="1" applyBorder="1" applyAlignment="1" applyProtection="1">
      <alignment horizontal="center" vertical="center" wrapText="1"/>
    </xf>
    <xf numFmtId="165" fontId="7" fillId="2" borderId="5" xfId="1" applyNumberFormat="1" applyFont="1" applyFill="1" applyBorder="1" applyAlignment="1" applyProtection="1">
      <alignment horizontal="center" vertical="center" wrapText="1"/>
    </xf>
    <xf numFmtId="165" fontId="7" fillId="2" borderId="3" xfId="1" applyNumberFormat="1" applyFont="1" applyFill="1" applyBorder="1" applyAlignment="1" applyProtection="1">
      <alignment horizontal="center" vertical="center" wrapText="1"/>
    </xf>
    <xf numFmtId="165" fontId="10" fillId="0" borderId="3" xfId="1" applyNumberFormat="1" applyFont="1" applyBorder="1" applyAlignment="1" applyProtection="1">
      <alignment horizontal="center" vertical="center" wrapText="1"/>
      <protection locked="0"/>
    </xf>
    <xf numFmtId="165" fontId="10" fillId="0" borderId="3" xfId="1" applyNumberFormat="1" applyFont="1" applyBorder="1" applyAlignment="1" applyProtection="1">
      <alignment vertical="center" wrapText="1"/>
      <protection locked="0"/>
    </xf>
    <xf numFmtId="165" fontId="10" fillId="2" borderId="3" xfId="1" applyNumberFormat="1" applyFont="1" applyFill="1" applyBorder="1" applyAlignment="1" applyProtection="1">
      <alignment vertical="center" wrapText="1"/>
    </xf>
    <xf numFmtId="165" fontId="7" fillId="4" borderId="3" xfId="1" applyNumberFormat="1" applyFont="1" applyFill="1" applyBorder="1" applyAlignment="1" applyProtection="1">
      <alignment vertical="center" wrapText="1"/>
    </xf>
    <xf numFmtId="165" fontId="10" fillId="2" borderId="3" xfId="0" applyNumberFormat="1" applyFont="1" applyFill="1" applyBorder="1" applyAlignment="1">
      <alignment vertical="center" wrapText="1"/>
    </xf>
    <xf numFmtId="165" fontId="10" fillId="2" borderId="9" xfId="0" applyNumberFormat="1" applyFont="1" applyFill="1" applyBorder="1" applyAlignment="1">
      <alignment vertical="center" wrapText="1"/>
    </xf>
    <xf numFmtId="165" fontId="7" fillId="2" borderId="13" xfId="1" applyNumberFormat="1" applyFont="1" applyFill="1" applyBorder="1" applyAlignment="1" applyProtection="1">
      <alignment vertical="center" wrapText="1"/>
    </xf>
    <xf numFmtId="165" fontId="7" fillId="2" borderId="14" xfId="1" applyNumberFormat="1" applyFont="1" applyFill="1" applyBorder="1" applyAlignment="1" applyProtection="1">
      <alignment vertical="center" wrapText="1"/>
    </xf>
    <xf numFmtId="165" fontId="7" fillId="2" borderId="3" xfId="1" applyNumberFormat="1" applyFont="1" applyFill="1" applyBorder="1" applyAlignment="1" applyProtection="1">
      <alignment vertical="center" wrapText="1"/>
    </xf>
    <xf numFmtId="165" fontId="7" fillId="2" borderId="4" xfId="1" applyNumberFormat="1" applyFont="1" applyFill="1" applyBorder="1" applyAlignment="1" applyProtection="1">
      <alignment vertical="center" wrapText="1"/>
    </xf>
    <xf numFmtId="165" fontId="7" fillId="2" borderId="39" xfId="1" applyNumberFormat="1" applyFont="1" applyFill="1" applyBorder="1" applyAlignment="1" applyProtection="1">
      <alignment vertical="center" wrapText="1"/>
    </xf>
    <xf numFmtId="165" fontId="7" fillId="2" borderId="16" xfId="0" applyNumberFormat="1" applyFont="1" applyFill="1" applyBorder="1" applyAlignment="1">
      <alignment vertical="center" wrapText="1"/>
    </xf>
    <xf numFmtId="9" fontId="7" fillId="2" borderId="9" xfId="2" applyFont="1" applyFill="1" applyBorder="1" applyAlignment="1" applyProtection="1">
      <alignment wrapText="1"/>
    </xf>
    <xf numFmtId="165" fontId="7" fillId="2" borderId="9" xfId="2" applyNumberFormat="1" applyFont="1" applyFill="1" applyBorder="1" applyAlignment="1" applyProtection="1">
      <alignment wrapText="1"/>
    </xf>
    <xf numFmtId="165" fontId="10" fillId="3" borderId="3" xfId="1" applyNumberFormat="1" applyFont="1" applyFill="1" applyBorder="1" applyAlignment="1" applyProtection="1">
      <alignment horizontal="center" vertical="center" wrapText="1"/>
      <protection locked="0"/>
    </xf>
    <xf numFmtId="165" fontId="7" fillId="2" borderId="13" xfId="0" applyNumberFormat="1" applyFont="1" applyFill="1" applyBorder="1" applyAlignment="1">
      <alignment horizontal="center" wrapText="1"/>
    </xf>
    <xf numFmtId="165" fontId="10" fillId="3" borderId="38" xfId="1" applyNumberFormat="1" applyFont="1" applyFill="1" applyBorder="1" applyAlignment="1" applyProtection="1">
      <alignment horizontal="center" vertical="center" wrapText="1"/>
      <protection locked="0"/>
    </xf>
    <xf numFmtId="165" fontId="7" fillId="2" borderId="38" xfId="0" applyNumberFormat="1" applyFont="1" applyFill="1" applyBorder="1" applyAlignment="1">
      <alignment wrapText="1"/>
    </xf>
    <xf numFmtId="165" fontId="7" fillId="2" borderId="3" xfId="0" applyNumberFormat="1" applyFont="1" applyFill="1" applyBorder="1" applyAlignment="1">
      <alignment wrapText="1"/>
    </xf>
    <xf numFmtId="165" fontId="10" fillId="0" borderId="3" xfId="0" applyNumberFormat="1" applyFont="1" applyBorder="1" applyAlignment="1" applyProtection="1">
      <alignment wrapText="1"/>
      <protection locked="0"/>
    </xf>
    <xf numFmtId="165" fontId="7" fillId="4" borderId="3" xfId="1" applyNumberFormat="1" applyFont="1" applyFill="1" applyBorder="1" applyAlignment="1">
      <alignment wrapText="1"/>
    </xf>
    <xf numFmtId="165" fontId="7" fillId="2" borderId="13" xfId="0" applyNumberFormat="1" applyFont="1" applyFill="1" applyBorder="1" applyAlignment="1">
      <alignment wrapText="1"/>
    </xf>
    <xf numFmtId="165" fontId="2" fillId="0" borderId="3" xfId="0" applyNumberFormat="1" applyFont="1" applyBorder="1" applyAlignment="1" applyProtection="1">
      <alignment wrapText="1"/>
      <protection locked="0"/>
    </xf>
    <xf numFmtId="165" fontId="10" fillId="0" borderId="38" xfId="0" applyNumberFormat="1" applyFont="1" applyBorder="1" applyAlignment="1" applyProtection="1">
      <alignment wrapText="1"/>
      <protection locked="0"/>
    </xf>
    <xf numFmtId="165" fontId="10" fillId="2" borderId="3" xfId="0" applyNumberFormat="1" applyFont="1" applyFill="1" applyBorder="1" applyAlignment="1">
      <alignment wrapText="1"/>
    </xf>
    <xf numFmtId="165" fontId="7" fillId="2" borderId="37" xfId="0" applyNumberFormat="1" applyFont="1" applyFill="1" applyBorder="1" applyAlignment="1">
      <alignment wrapText="1"/>
    </xf>
    <xf numFmtId="165" fontId="10" fillId="2" borderId="38" xfId="0" applyNumberFormat="1" applyFont="1" applyFill="1" applyBorder="1" applyAlignment="1">
      <alignment wrapText="1"/>
    </xf>
    <xf numFmtId="165" fontId="7" fillId="2" borderId="9" xfId="0" applyNumberFormat="1" applyFont="1" applyFill="1" applyBorder="1" applyAlignment="1">
      <alignment wrapText="1"/>
    </xf>
    <xf numFmtId="165" fontId="10" fillId="2" borderId="3" xfId="1" applyNumberFormat="1" applyFont="1" applyFill="1" applyBorder="1" applyAlignment="1">
      <alignment wrapText="1"/>
    </xf>
    <xf numFmtId="165" fontId="10" fillId="2" borderId="9" xfId="0" applyNumberFormat="1" applyFont="1" applyFill="1" applyBorder="1" applyAlignment="1">
      <alignment wrapText="1"/>
    </xf>
    <xf numFmtId="165" fontId="10" fillId="2" borderId="13" xfId="0" applyNumberFormat="1" applyFont="1" applyFill="1" applyBorder="1" applyAlignment="1">
      <alignment wrapText="1"/>
    </xf>
    <xf numFmtId="165" fontId="10" fillId="2" borderId="14" xfId="0" applyNumberFormat="1" applyFont="1" applyFill="1" applyBorder="1" applyAlignment="1">
      <alignment wrapText="1"/>
    </xf>
    <xf numFmtId="165" fontId="7" fillId="2" borderId="32" xfId="0" applyNumberFormat="1" applyFont="1" applyFill="1" applyBorder="1" applyAlignment="1">
      <alignment wrapText="1"/>
    </xf>
    <xf numFmtId="165" fontId="7" fillId="2" borderId="33" xfId="0" applyNumberFormat="1" applyFont="1" applyFill="1" applyBorder="1" applyAlignment="1">
      <alignment wrapText="1"/>
    </xf>
    <xf numFmtId="165" fontId="10" fillId="2" borderId="5" xfId="0" applyNumberFormat="1" applyFont="1" applyFill="1" applyBorder="1" applyAlignment="1">
      <alignment wrapText="1"/>
    </xf>
    <xf numFmtId="165" fontId="7" fillId="2" borderId="30" xfId="0" applyNumberFormat="1" applyFont="1" applyFill="1" applyBorder="1" applyAlignment="1">
      <alignment wrapText="1"/>
    </xf>
    <xf numFmtId="165" fontId="10" fillId="2" borderId="29" xfId="1" applyNumberFormat="1" applyFont="1" applyFill="1" applyBorder="1" applyAlignment="1">
      <alignment wrapText="1"/>
    </xf>
    <xf numFmtId="165" fontId="10" fillId="2" borderId="16" xfId="0" applyNumberFormat="1" applyFont="1" applyFill="1" applyBorder="1" applyAlignment="1">
      <alignment wrapText="1"/>
    </xf>
    <xf numFmtId="165" fontId="7" fillId="2" borderId="3" xfId="1" applyNumberFormat="1" applyFont="1" applyFill="1" applyBorder="1" applyAlignment="1">
      <alignment wrapText="1"/>
    </xf>
    <xf numFmtId="165" fontId="7" fillId="2" borderId="9" xfId="1" applyNumberFormat="1" applyFont="1" applyFill="1" applyBorder="1" applyAlignment="1">
      <alignment wrapText="1"/>
    </xf>
    <xf numFmtId="165" fontId="7" fillId="2" borderId="13" xfId="1" applyNumberFormat="1" applyFont="1" applyFill="1" applyBorder="1" applyAlignment="1">
      <alignment wrapText="1"/>
    </xf>
    <xf numFmtId="165" fontId="7" fillId="2" borderId="14" xfId="1" applyNumberFormat="1" applyFont="1" applyFill="1" applyBorder="1" applyAlignment="1">
      <alignment wrapText="1"/>
    </xf>
    <xf numFmtId="165" fontId="7" fillId="2" borderId="3" xfId="1" applyNumberFormat="1" applyFont="1" applyFill="1" applyBorder="1" applyAlignment="1">
      <alignment vertical="center" wrapText="1"/>
    </xf>
    <xf numFmtId="165" fontId="7" fillId="2" borderId="9" xfId="2" applyNumberFormat="1" applyFont="1" applyFill="1" applyBorder="1" applyAlignment="1">
      <alignment vertical="center" wrapText="1"/>
    </xf>
    <xf numFmtId="165" fontId="8" fillId="2" borderId="13" xfId="0" applyNumberFormat="1" applyFont="1" applyFill="1" applyBorder="1"/>
    <xf numFmtId="0" fontId="1" fillId="0" borderId="3" xfId="0" applyFont="1" applyBorder="1" applyAlignment="1" applyProtection="1">
      <alignment horizontal="left" vertical="top" wrapText="1"/>
      <protection locked="0"/>
    </xf>
    <xf numFmtId="49" fontId="1" fillId="0" borderId="3" xfId="1" applyNumberFormat="1" applyFont="1" applyBorder="1" applyAlignment="1" applyProtection="1">
      <alignment horizontal="left" vertical="center" wrapText="1"/>
      <protection locked="0"/>
    </xf>
    <xf numFmtId="49" fontId="1" fillId="0" borderId="3" xfId="1" applyNumberFormat="1" applyFont="1" applyBorder="1" applyAlignment="1" applyProtection="1">
      <alignment horizontal="left" wrapText="1"/>
      <protection locked="0"/>
    </xf>
    <xf numFmtId="164" fontId="6"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164" fontId="0" fillId="3" borderId="0" xfId="1" applyFont="1" applyFill="1" applyBorder="1" applyAlignment="1">
      <alignment wrapText="1"/>
    </xf>
    <xf numFmtId="0" fontId="7" fillId="3" borderId="3" xfId="0" applyFont="1" applyFill="1" applyBorder="1" applyAlignment="1">
      <alignment horizontal="center" vertical="center" wrapText="1"/>
    </xf>
    <xf numFmtId="164" fontId="7" fillId="3" borderId="3" xfId="1" applyFont="1" applyFill="1" applyBorder="1" applyAlignment="1" applyProtection="1">
      <alignment horizontal="center" vertical="center" wrapText="1"/>
    </xf>
    <xf numFmtId="164" fontId="1" fillId="3" borderId="3" xfId="1" applyFont="1" applyFill="1" applyBorder="1" applyAlignment="1" applyProtection="1">
      <alignment horizontal="center" vertical="center" wrapText="1"/>
      <protection locked="0"/>
    </xf>
    <xf numFmtId="164" fontId="10" fillId="3" borderId="3" xfId="1" applyFont="1" applyFill="1" applyBorder="1" applyAlignment="1" applyProtection="1">
      <alignment vertical="center" wrapText="1"/>
      <protection locked="0"/>
    </xf>
    <xf numFmtId="164" fontId="0" fillId="3" borderId="16" xfId="1" applyFont="1" applyFill="1" applyBorder="1" applyAlignment="1">
      <alignment vertical="center" wrapText="1"/>
    </xf>
    <xf numFmtId="9" fontId="0" fillId="3" borderId="14" xfId="2" applyFont="1" applyFill="1" applyBorder="1" applyAlignment="1">
      <alignment wrapText="1"/>
    </xf>
    <xf numFmtId="0" fontId="22" fillId="0" borderId="0" xfId="0" applyFont="1" applyAlignment="1">
      <alignment horizontal="left" vertical="top" wrapText="1"/>
    </xf>
    <xf numFmtId="0" fontId="10" fillId="3" borderId="3" xfId="0" applyFont="1" applyFill="1" applyBorder="1" applyAlignment="1" applyProtection="1">
      <alignment horizontal="left" vertical="top" wrapText="1"/>
      <protection locked="0"/>
    </xf>
    <xf numFmtId="164" fontId="10" fillId="3" borderId="3" xfId="1"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164" fontId="7" fillId="3" borderId="3" xfId="1"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0" fontId="27" fillId="0" borderId="0" xfId="0" applyFont="1" applyAlignment="1">
      <alignment horizontal="left" wrapText="1"/>
    </xf>
    <xf numFmtId="0" fontId="7" fillId="0" borderId="0" xfId="0" applyFont="1" applyAlignment="1">
      <alignment horizontal="center" vertical="center" wrapText="1"/>
    </xf>
    <xf numFmtId="0" fontId="7" fillId="2" borderId="27"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7" fillId="4" borderId="40"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26" fillId="0" borderId="48" xfId="0" applyFont="1" applyBorder="1" applyAlignment="1">
      <alignment horizontal="left" wrapText="1"/>
    </xf>
    <xf numFmtId="0" fontId="7" fillId="2" borderId="4" xfId="0" applyFont="1" applyFill="1" applyBorder="1" applyAlignment="1">
      <alignment horizontal="left" wrapText="1"/>
    </xf>
    <xf numFmtId="0" fontId="7" fillId="2" borderId="1" xfId="0" applyFont="1" applyFill="1" applyBorder="1" applyAlignment="1">
      <alignment horizontal="left" wrapText="1"/>
    </xf>
    <xf numFmtId="0" fontId="7" fillId="2" borderId="2" xfId="0" applyFont="1" applyFill="1" applyBorder="1" applyAlignment="1">
      <alignment horizontal="left" wrapText="1"/>
    </xf>
    <xf numFmtId="0" fontId="7" fillId="2" borderId="43" xfId="0" applyFont="1" applyFill="1" applyBorder="1" applyAlignment="1">
      <alignment horizontal="left" wrapText="1"/>
    </xf>
    <xf numFmtId="0" fontId="7" fillId="2" borderId="48" xfId="0" applyFont="1" applyFill="1" applyBorder="1" applyAlignment="1">
      <alignment horizontal="left" wrapText="1"/>
    </xf>
    <xf numFmtId="0" fontId="7" fillId="2" borderId="49" xfId="0" applyFont="1" applyFill="1" applyBorder="1" applyAlignment="1">
      <alignment horizontal="left" wrapText="1"/>
    </xf>
    <xf numFmtId="0" fontId="7" fillId="2" borderId="25" xfId="0" applyFont="1" applyFill="1" applyBorder="1" applyAlignment="1">
      <alignment horizontal="center" wrapText="1"/>
    </xf>
    <xf numFmtId="0" fontId="7" fillId="2" borderId="26" xfId="0" applyFont="1" applyFill="1" applyBorder="1" applyAlignment="1">
      <alignment horizontal="center" wrapText="1"/>
    </xf>
    <xf numFmtId="0" fontId="7" fillId="2" borderId="21" xfId="0" applyFont="1" applyFill="1" applyBorder="1" applyAlignment="1">
      <alignment horizontal="center" wrapText="1"/>
    </xf>
    <xf numFmtId="164" fontId="8" fillId="2" borderId="4" xfId="0" applyNumberFormat="1" applyFont="1" applyFill="1" applyBorder="1" applyAlignment="1">
      <alignment horizontal="center"/>
    </xf>
    <xf numFmtId="164" fontId="8" fillId="2" borderId="35" xfId="0" applyNumberFormat="1" applyFont="1" applyFill="1" applyBorder="1" applyAlignment="1">
      <alignment horizontal="center"/>
    </xf>
    <xf numFmtId="164" fontId="8" fillId="2" borderId="43" xfId="0" applyNumberFormat="1" applyFont="1" applyFill="1" applyBorder="1" applyAlignment="1">
      <alignment horizontal="center"/>
    </xf>
    <xf numFmtId="164" fontId="8" fillId="2" borderId="44" xfId="0" applyNumberFormat="1" applyFont="1" applyFill="1" applyBorder="1" applyAlignment="1">
      <alignment horizontal="center"/>
    </xf>
    <xf numFmtId="0" fontId="8" fillId="2" borderId="40" xfId="0" applyFont="1" applyFill="1" applyBorder="1" applyAlignment="1">
      <alignment horizontal="left"/>
    </xf>
    <xf numFmtId="0" fontId="8" fillId="2" borderId="41" xfId="0" applyFont="1" applyFill="1" applyBorder="1" applyAlignment="1">
      <alignment horizontal="left"/>
    </xf>
    <xf numFmtId="0" fontId="8"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8" fillId="7" borderId="17" xfId="0" applyFont="1" applyFill="1" applyBorder="1" applyAlignment="1">
      <alignment horizontal="center" vertical="center"/>
    </xf>
    <xf numFmtId="0" fontId="8" fillId="7" borderId="15" xfId="0" applyFont="1" applyFill="1" applyBorder="1" applyAlignment="1">
      <alignment horizontal="center" vertical="center"/>
    </xf>
    <xf numFmtId="0" fontId="8" fillId="7" borderId="18" xfId="0" applyFont="1" applyFill="1" applyBorder="1" applyAlignment="1">
      <alignment horizontal="center" vertical="center"/>
    </xf>
    <xf numFmtId="0" fontId="8" fillId="7" borderId="19" xfId="0" applyFont="1" applyFill="1" applyBorder="1" applyAlignment="1">
      <alignment horizontal="center" vertical="center"/>
    </xf>
    <xf numFmtId="0" fontId="8" fillId="7" borderId="24" xfId="0" applyFont="1" applyFill="1" applyBorder="1" applyAlignment="1">
      <alignment horizontal="center" vertical="center"/>
    </xf>
    <xf numFmtId="0" fontId="8" fillId="7" borderId="20" xfId="0" applyFont="1" applyFill="1" applyBorder="1" applyAlignment="1">
      <alignment horizontal="center" vertical="center"/>
    </xf>
    <xf numFmtId="0" fontId="7" fillId="2" borderId="18" xfId="0" applyFont="1" applyFill="1" applyBorder="1" applyAlignment="1">
      <alignment horizontal="center" wrapText="1"/>
    </xf>
    <xf numFmtId="0" fontId="7" fillId="7" borderId="17" xfId="0" applyFont="1" applyFill="1" applyBorder="1" applyAlignment="1">
      <alignment horizontal="center" vertical="center"/>
    </xf>
    <xf numFmtId="0" fontId="7" fillId="7" borderId="15" xfId="0" applyFont="1" applyFill="1" applyBorder="1" applyAlignment="1">
      <alignment horizontal="center" vertical="center"/>
    </xf>
    <xf numFmtId="0" fontId="7" fillId="7" borderId="18" xfId="0" applyFont="1" applyFill="1" applyBorder="1" applyAlignment="1">
      <alignment horizontal="center" vertical="center"/>
    </xf>
    <xf numFmtId="0" fontId="7" fillId="7" borderId="19" xfId="0" applyFont="1" applyFill="1" applyBorder="1" applyAlignment="1">
      <alignment horizontal="center" vertical="center"/>
    </xf>
    <xf numFmtId="0" fontId="7" fillId="7" borderId="24" xfId="0" applyFont="1" applyFill="1" applyBorder="1" applyAlignment="1">
      <alignment horizontal="center" vertical="center"/>
    </xf>
    <xf numFmtId="0" fontId="7" fillId="7" borderId="20" xfId="0" applyFont="1" applyFill="1" applyBorder="1" applyAlignment="1">
      <alignment horizontal="center" vertical="center"/>
    </xf>
    <xf numFmtId="166" fontId="0" fillId="0" borderId="0" xfId="0" applyNumberFormat="1" applyAlignment="1">
      <alignment wrapText="1"/>
    </xf>
  </cellXfs>
  <cellStyles count="3">
    <cellStyle name="Monétaire" xfId="1" builtinId="4"/>
    <cellStyle name="Normal" xfId="0" builtinId="0"/>
    <cellStyle name="Pourcentage"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topLeftCell="A22" zoomScale="80" zoomScaleNormal="80" workbookViewId="0">
      <selection activeCell="B49" sqref="B49"/>
    </sheetView>
  </sheetViews>
  <sheetFormatPr baseColWidth="10" defaultColWidth="9.1796875" defaultRowHeight="14.5" x14ac:dyDescent="0.35"/>
  <cols>
    <col min="2" max="2" width="133.453125" customWidth="1"/>
  </cols>
  <sheetData>
    <row r="2" spans="2:5" ht="36.75" customHeight="1" thickBot="1" x14ac:dyDescent="0.4">
      <c r="B2" s="248" t="s">
        <v>583</v>
      </c>
      <c r="C2" s="248"/>
      <c r="D2" s="248"/>
      <c r="E2" s="248"/>
    </row>
    <row r="3" spans="2:5" ht="361.5" customHeight="1" thickBot="1" x14ac:dyDescent="0.4">
      <c r="B3" s="156" t="s">
        <v>584</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N273"/>
  <sheetViews>
    <sheetView showGridLines="0" showZeros="0" tabSelected="1" zoomScale="50" zoomScaleNormal="50" workbookViewId="0">
      <pane ySplit="5" topLeftCell="A6" activePane="bottomLeft" state="frozen"/>
      <selection pane="bottomLeft" activeCell="O9" sqref="O9"/>
    </sheetView>
  </sheetViews>
  <sheetFormatPr baseColWidth="10" defaultColWidth="9.1796875" defaultRowHeight="14.5" x14ac:dyDescent="0.35"/>
  <cols>
    <col min="1" max="1" width="4.453125" style="35" customWidth="1"/>
    <col min="2" max="2" width="30.54296875" style="35" customWidth="1"/>
    <col min="3" max="3" width="32.453125" style="35" customWidth="1"/>
    <col min="4" max="7" width="23.1796875" style="35" customWidth="1"/>
    <col min="8" max="8" width="33.7265625" style="35" customWidth="1"/>
    <col min="9" max="9" width="22.453125" style="241" customWidth="1"/>
    <col min="10" max="10" width="41.453125" style="143" hidden="1" customWidth="1"/>
    <col min="11" max="11" width="42.81640625" style="35" customWidth="1"/>
    <col min="12" max="12" width="18.81640625" style="35" customWidth="1"/>
    <col min="13" max="13" width="12.6328125" style="35" bestFit="1" customWidth="1"/>
    <col min="14" max="14" width="17.54296875" style="35" customWidth="1"/>
    <col min="15" max="15" width="26.453125" style="35" customWidth="1"/>
    <col min="16" max="16" width="22.453125" style="35" customWidth="1"/>
    <col min="17" max="17" width="29.54296875" style="35" customWidth="1"/>
    <col min="18" max="18" width="23.453125" style="35" customWidth="1"/>
    <col min="19" max="19" width="18.453125" style="35" customWidth="1"/>
    <col min="20" max="20" width="17.453125" style="35" customWidth="1"/>
    <col min="21" max="21" width="25.1796875" style="35" customWidth="1"/>
    <col min="22" max="16384" width="9.1796875" style="35"/>
  </cols>
  <sheetData>
    <row r="2" spans="1:14" ht="29.25" customHeight="1" x14ac:dyDescent="0.35">
      <c r="B2" s="248" t="s">
        <v>634</v>
      </c>
      <c r="C2" s="248"/>
      <c r="D2" s="248"/>
      <c r="E2" s="248"/>
      <c r="F2" s="248"/>
      <c r="G2" s="248"/>
      <c r="H2" s="248"/>
      <c r="I2" s="248"/>
      <c r="J2" s="248"/>
      <c r="K2" s="248"/>
    </row>
    <row r="3" spans="1:14" ht="26" x14ac:dyDescent="0.6">
      <c r="B3" s="255" t="s">
        <v>366</v>
      </c>
      <c r="C3" s="255"/>
      <c r="D3" s="255"/>
      <c r="E3" s="255"/>
      <c r="F3" s="255"/>
      <c r="G3" s="255"/>
      <c r="H3" s="255"/>
      <c r="I3" s="144"/>
      <c r="J3" s="162"/>
    </row>
    <row r="4" spans="1:14" ht="29.15" customHeight="1" x14ac:dyDescent="0.35">
      <c r="D4" s="37"/>
      <c r="E4" s="37"/>
      <c r="F4" s="37"/>
      <c r="G4" s="37"/>
      <c r="K4" s="36"/>
      <c r="L4" s="36"/>
    </row>
    <row r="5" spans="1:14" ht="41.5" customHeight="1" x14ac:dyDescent="0.35">
      <c r="B5" s="26" t="s">
        <v>367</v>
      </c>
      <c r="C5" s="26" t="s">
        <v>517</v>
      </c>
      <c r="D5" s="157" t="s">
        <v>587</v>
      </c>
      <c r="E5" s="157" t="s">
        <v>588</v>
      </c>
      <c r="F5" s="157"/>
      <c r="G5" s="26" t="s">
        <v>11</v>
      </c>
      <c r="H5" s="26" t="s">
        <v>518</v>
      </c>
      <c r="I5" s="242" t="s">
        <v>577</v>
      </c>
      <c r="J5" s="169" t="s">
        <v>585</v>
      </c>
      <c r="K5" s="26" t="s">
        <v>586</v>
      </c>
      <c r="L5" s="43"/>
    </row>
    <row r="6" spans="1:14" ht="15.5" x14ac:dyDescent="0.35">
      <c r="B6" s="90" t="s">
        <v>368</v>
      </c>
      <c r="C6" s="254" t="s">
        <v>604</v>
      </c>
      <c r="D6" s="254"/>
      <c r="E6" s="254"/>
      <c r="F6" s="254"/>
      <c r="G6" s="254"/>
      <c r="H6" s="254"/>
      <c r="I6" s="252"/>
      <c r="J6" s="252"/>
      <c r="K6" s="254"/>
      <c r="L6" s="17"/>
    </row>
    <row r="7" spans="1:14" ht="15.5" x14ac:dyDescent="0.35">
      <c r="B7" s="90" t="s">
        <v>369</v>
      </c>
      <c r="C7" s="254" t="s">
        <v>628</v>
      </c>
      <c r="D7" s="254"/>
      <c r="E7" s="254"/>
      <c r="F7" s="254"/>
      <c r="G7" s="254"/>
      <c r="H7" s="254"/>
      <c r="I7" s="252"/>
      <c r="J7" s="252"/>
      <c r="K7" s="254"/>
      <c r="L7" s="45"/>
    </row>
    <row r="8" spans="1:14" ht="108" customHeight="1" x14ac:dyDescent="0.35">
      <c r="B8" s="91" t="s">
        <v>370</v>
      </c>
      <c r="C8" s="236" t="s">
        <v>635</v>
      </c>
      <c r="D8" s="191">
        <v>40000</v>
      </c>
      <c r="E8" s="191">
        <v>10000</v>
      </c>
      <c r="F8" s="191"/>
      <c r="G8" s="188">
        <f>SUM(D8:F8)</f>
        <v>50000</v>
      </c>
      <c r="H8" s="107">
        <v>0.5</v>
      </c>
      <c r="I8" s="19">
        <f>30000+9995.9</f>
        <v>39995.9</v>
      </c>
      <c r="J8" s="185"/>
      <c r="K8" s="237"/>
      <c r="L8" s="46"/>
    </row>
    <row r="9" spans="1:14" ht="139.5" x14ac:dyDescent="0.35">
      <c r="B9" s="91" t="s">
        <v>371</v>
      </c>
      <c r="C9" s="236" t="s">
        <v>629</v>
      </c>
      <c r="D9" s="191">
        <v>15667</v>
      </c>
      <c r="E9" s="191">
        <v>5000</v>
      </c>
      <c r="F9" s="191"/>
      <c r="G9" s="188">
        <f t="shared" ref="G9:G15" si="0">SUM(D9:F9)</f>
        <v>20667</v>
      </c>
      <c r="H9" s="107">
        <v>0.3</v>
      </c>
      <c r="I9" s="19"/>
      <c r="J9" s="185"/>
      <c r="K9" s="237" t="s">
        <v>636</v>
      </c>
      <c r="L9" s="46"/>
      <c r="M9" s="304">
        <f>I16+I26+I36+I58+I70+I80+I177+I178+I179+I180</f>
        <v>777058.93</v>
      </c>
      <c r="N9" s="304"/>
    </row>
    <row r="10" spans="1:14" ht="15.5" x14ac:dyDescent="0.35">
      <c r="B10" s="91"/>
      <c r="C10" s="177"/>
      <c r="D10" s="18"/>
      <c r="E10" s="18"/>
      <c r="F10" s="18"/>
      <c r="G10" s="110">
        <f t="shared" si="0"/>
        <v>0</v>
      </c>
      <c r="H10" s="107"/>
      <c r="I10" s="19"/>
      <c r="J10" s="174"/>
      <c r="K10" s="99"/>
      <c r="L10" s="46"/>
    </row>
    <row r="11" spans="1:14" ht="15.5" x14ac:dyDescent="0.35">
      <c r="B11" s="91"/>
      <c r="C11" s="170"/>
      <c r="D11" s="18"/>
      <c r="E11" s="18"/>
      <c r="F11" s="18"/>
      <c r="G11" s="110">
        <f t="shared" si="0"/>
        <v>0</v>
      </c>
      <c r="H11" s="107"/>
      <c r="I11" s="19"/>
      <c r="J11" s="174"/>
      <c r="K11" s="99"/>
      <c r="L11" s="46"/>
    </row>
    <row r="12" spans="1:14" ht="15.5" hidden="1" x14ac:dyDescent="0.35">
      <c r="B12" s="91" t="s">
        <v>372</v>
      </c>
      <c r="C12" s="16"/>
      <c r="D12" s="18"/>
      <c r="E12" s="18"/>
      <c r="F12" s="18"/>
      <c r="G12" s="110">
        <f t="shared" si="0"/>
        <v>0</v>
      </c>
      <c r="H12" s="107"/>
      <c r="I12" s="19"/>
      <c r="J12" s="163"/>
      <c r="K12" s="99"/>
      <c r="L12" s="46"/>
    </row>
    <row r="13" spans="1:14" ht="15.5" hidden="1" x14ac:dyDescent="0.35">
      <c r="B13" s="91" t="s">
        <v>373</v>
      </c>
      <c r="C13" s="16"/>
      <c r="D13" s="18"/>
      <c r="E13" s="18"/>
      <c r="F13" s="18"/>
      <c r="G13" s="110">
        <f t="shared" si="0"/>
        <v>0</v>
      </c>
      <c r="H13" s="107"/>
      <c r="I13" s="19"/>
      <c r="J13" s="163"/>
      <c r="K13" s="99"/>
      <c r="L13" s="46"/>
    </row>
    <row r="14" spans="1:14" ht="15.5" hidden="1" x14ac:dyDescent="0.35">
      <c r="B14" s="91" t="s">
        <v>374</v>
      </c>
      <c r="C14" s="42"/>
      <c r="D14" s="19"/>
      <c r="E14" s="19"/>
      <c r="F14" s="19"/>
      <c r="G14" s="110">
        <f t="shared" si="0"/>
        <v>0</v>
      </c>
      <c r="H14" s="108"/>
      <c r="I14" s="19"/>
      <c r="J14" s="163"/>
      <c r="K14" s="100"/>
      <c r="L14" s="46"/>
    </row>
    <row r="15" spans="1:14" ht="15.5" hidden="1" x14ac:dyDescent="0.35">
      <c r="A15" s="36"/>
      <c r="B15" s="91" t="s">
        <v>375</v>
      </c>
      <c r="C15" s="42"/>
      <c r="D15" s="19"/>
      <c r="E15" s="19"/>
      <c r="F15" s="19"/>
      <c r="G15" s="110">
        <f t="shared" si="0"/>
        <v>0</v>
      </c>
      <c r="H15" s="108"/>
      <c r="I15" s="19"/>
      <c r="J15" s="163"/>
      <c r="K15" s="100"/>
    </row>
    <row r="16" spans="1:14" ht="15.5" x14ac:dyDescent="0.35">
      <c r="A16" s="36"/>
      <c r="C16" s="92" t="s">
        <v>519</v>
      </c>
      <c r="D16" s="190">
        <f>SUM(D8:D15)</f>
        <v>55667</v>
      </c>
      <c r="E16" s="190">
        <f>SUM(E8:E15)</f>
        <v>15000</v>
      </c>
      <c r="F16" s="190">
        <f>SUM(F8:F15)</f>
        <v>0</v>
      </c>
      <c r="G16" s="190">
        <f>SUM(G8:G15)</f>
        <v>70667</v>
      </c>
      <c r="H16" s="190">
        <f>(H8*G8)+(H9*G9)+(H10*G10)+(H11*G11)+(H12*G12)+(H13*G13)+(H14*G14)+(H15*G15)</f>
        <v>31200.1</v>
      </c>
      <c r="I16" s="243">
        <f>SUM(I8:I15)</f>
        <v>39995.9</v>
      </c>
      <c r="J16" s="164"/>
      <c r="K16" s="100"/>
      <c r="L16" s="47"/>
    </row>
    <row r="17" spans="1:12" ht="15.5" x14ac:dyDescent="0.35">
      <c r="A17" s="36"/>
      <c r="B17" s="90" t="s">
        <v>376</v>
      </c>
      <c r="C17" s="251" t="s">
        <v>630</v>
      </c>
      <c r="D17" s="251"/>
      <c r="E17" s="251"/>
      <c r="F17" s="251"/>
      <c r="G17" s="251"/>
      <c r="H17" s="251"/>
      <c r="I17" s="252"/>
      <c r="J17" s="252"/>
      <c r="K17" s="251"/>
      <c r="L17" s="45"/>
    </row>
    <row r="18" spans="1:12" ht="77.5" x14ac:dyDescent="0.35">
      <c r="A18" s="36"/>
      <c r="B18" s="91" t="s">
        <v>377</v>
      </c>
      <c r="C18" s="236" t="s">
        <v>631</v>
      </c>
      <c r="D18" s="187">
        <f>22967-0.32</f>
        <v>22966.68</v>
      </c>
      <c r="E18" s="191"/>
      <c r="F18" s="191"/>
      <c r="G18" s="188">
        <f>SUM(D18:F18)</f>
        <v>22966.68</v>
      </c>
      <c r="H18" s="107">
        <v>0.5</v>
      </c>
      <c r="I18" s="19">
        <v>22967</v>
      </c>
      <c r="J18" s="185"/>
      <c r="K18" s="99"/>
      <c r="L18" s="46"/>
    </row>
    <row r="19" spans="1:12" ht="77.5" x14ac:dyDescent="0.35">
      <c r="A19" s="36"/>
      <c r="B19" s="186" t="s">
        <v>378</v>
      </c>
      <c r="C19" s="236" t="s">
        <v>605</v>
      </c>
      <c r="D19" s="191">
        <v>33260</v>
      </c>
      <c r="E19" s="191"/>
      <c r="F19" s="191"/>
      <c r="G19" s="188">
        <f t="shared" ref="G19:G25" si="1">SUM(D19:F19)</f>
        <v>33260</v>
      </c>
      <c r="H19" s="107">
        <v>0.5</v>
      </c>
      <c r="I19" s="19">
        <v>33260</v>
      </c>
      <c r="J19" s="185" t="s">
        <v>625</v>
      </c>
      <c r="K19" s="99"/>
      <c r="L19" s="46"/>
    </row>
    <row r="20" spans="1:12" ht="46.5" x14ac:dyDescent="0.35">
      <c r="A20" s="36"/>
      <c r="B20" s="91" t="s">
        <v>379</v>
      </c>
      <c r="C20" s="236" t="s">
        <v>633</v>
      </c>
      <c r="D20" s="191">
        <v>24310</v>
      </c>
      <c r="E20" s="191"/>
      <c r="F20" s="191"/>
      <c r="G20" s="188">
        <f t="shared" si="1"/>
        <v>24310</v>
      </c>
      <c r="H20" s="107">
        <v>0.5</v>
      </c>
      <c r="I20" s="19">
        <v>24310</v>
      </c>
      <c r="J20" s="185"/>
      <c r="K20" s="99"/>
      <c r="L20" s="46"/>
    </row>
    <row r="21" spans="1:12" ht="15.5" x14ac:dyDescent="0.35">
      <c r="A21" s="36"/>
      <c r="B21" s="91"/>
      <c r="C21" s="183"/>
      <c r="D21" s="18"/>
      <c r="E21" s="18"/>
      <c r="F21" s="18"/>
      <c r="G21" s="110">
        <f t="shared" si="1"/>
        <v>0</v>
      </c>
      <c r="H21" s="107"/>
      <c r="I21" s="19"/>
      <c r="J21" s="180"/>
      <c r="K21" s="99"/>
      <c r="L21" s="46"/>
    </row>
    <row r="22" spans="1:12" ht="15" customHeight="1" x14ac:dyDescent="0.35">
      <c r="A22" s="36"/>
      <c r="B22" s="91" t="s">
        <v>380</v>
      </c>
      <c r="C22" s="170"/>
      <c r="D22" s="18"/>
      <c r="E22" s="18"/>
      <c r="F22" s="18"/>
      <c r="G22" s="110">
        <f t="shared" si="1"/>
        <v>0</v>
      </c>
      <c r="H22" s="107"/>
      <c r="I22" s="19"/>
      <c r="J22" s="174"/>
      <c r="K22" s="99"/>
      <c r="L22" s="46"/>
    </row>
    <row r="23" spans="1:12" ht="15.5" x14ac:dyDescent="0.35">
      <c r="A23" s="36"/>
      <c r="B23" s="91" t="s">
        <v>381</v>
      </c>
      <c r="C23" s="16"/>
      <c r="D23" s="18"/>
      <c r="E23" s="18"/>
      <c r="F23" s="18"/>
      <c r="G23" s="110">
        <f t="shared" si="1"/>
        <v>0</v>
      </c>
      <c r="H23" s="107"/>
      <c r="I23" s="19"/>
      <c r="J23" s="163"/>
      <c r="K23" s="99"/>
      <c r="L23" s="46"/>
    </row>
    <row r="24" spans="1:12" ht="15.5" x14ac:dyDescent="0.35">
      <c r="A24" s="36"/>
      <c r="B24" s="91" t="s">
        <v>382</v>
      </c>
      <c r="C24" s="42"/>
      <c r="D24" s="19"/>
      <c r="E24" s="19"/>
      <c r="F24" s="19"/>
      <c r="G24" s="110">
        <f t="shared" si="1"/>
        <v>0</v>
      </c>
      <c r="H24" s="108"/>
      <c r="I24" s="19"/>
      <c r="J24" s="163"/>
      <c r="K24" s="100"/>
      <c r="L24" s="46"/>
    </row>
    <row r="25" spans="1:12" ht="15.5" x14ac:dyDescent="0.35">
      <c r="A25" s="36"/>
      <c r="B25" s="91" t="s">
        <v>383</v>
      </c>
      <c r="C25" s="42"/>
      <c r="D25" s="19"/>
      <c r="E25" s="19"/>
      <c r="F25" s="19"/>
      <c r="G25" s="110">
        <f t="shared" si="1"/>
        <v>0</v>
      </c>
      <c r="H25" s="108"/>
      <c r="I25" s="19"/>
      <c r="J25" s="163"/>
      <c r="K25" s="100"/>
      <c r="L25" s="46"/>
    </row>
    <row r="26" spans="1:12" ht="15.5" x14ac:dyDescent="0.35">
      <c r="A26" s="36"/>
      <c r="C26" s="92" t="s">
        <v>519</v>
      </c>
      <c r="D26" s="189">
        <f>SUM(D18:D25)</f>
        <v>80536.679999999993</v>
      </c>
      <c r="E26" s="23">
        <f>SUM(E18:E25)</f>
        <v>0</v>
      </c>
      <c r="F26" s="23">
        <f>SUM(F18:F25)</f>
        <v>0</v>
      </c>
      <c r="G26" s="189">
        <f>SUM(G18:G25)</f>
        <v>80536.679999999993</v>
      </c>
      <c r="H26" s="190">
        <f>(H18*G18)+(H19*G19)+(H20*G20)+(H21*G21)+(H22*G22)+(H23*G23)+(H24*G24)+(H25*G25)</f>
        <v>40268.339999999997</v>
      </c>
      <c r="I26" s="243">
        <f>SUM(I18:I25)</f>
        <v>80537</v>
      </c>
      <c r="J26" s="164"/>
      <c r="K26" s="100"/>
      <c r="L26" s="47"/>
    </row>
    <row r="27" spans="1:12" ht="34" customHeight="1" x14ac:dyDescent="0.35">
      <c r="A27" s="36"/>
      <c r="B27" s="90" t="s">
        <v>384</v>
      </c>
      <c r="C27" s="251" t="s">
        <v>607</v>
      </c>
      <c r="D27" s="251"/>
      <c r="E27" s="251"/>
      <c r="F27" s="251"/>
      <c r="G27" s="251"/>
      <c r="H27" s="251"/>
      <c r="I27" s="252"/>
      <c r="J27" s="252"/>
      <c r="K27" s="251"/>
      <c r="L27" s="45"/>
    </row>
    <row r="28" spans="1:12" ht="108.5" x14ac:dyDescent="0.35">
      <c r="A28" s="36"/>
      <c r="B28" s="91" t="s">
        <v>385</v>
      </c>
      <c r="C28" s="236" t="s">
        <v>608</v>
      </c>
      <c r="D28" s="191">
        <v>26750</v>
      </c>
      <c r="E28" s="191"/>
      <c r="F28" s="191"/>
      <c r="G28" s="188">
        <f>SUM(D28:F28)</f>
        <v>26750</v>
      </c>
      <c r="H28" s="107">
        <v>0.5</v>
      </c>
      <c r="I28" s="19">
        <v>26750</v>
      </c>
      <c r="J28" s="180"/>
      <c r="K28" s="99"/>
      <c r="L28" s="46"/>
    </row>
    <row r="29" spans="1:12" ht="93" x14ac:dyDescent="0.35">
      <c r="A29" s="36"/>
      <c r="B29" s="91" t="s">
        <v>386</v>
      </c>
      <c r="C29" s="236" t="s">
        <v>609</v>
      </c>
      <c r="D29" s="191">
        <v>25205</v>
      </c>
      <c r="E29" s="191"/>
      <c r="F29" s="191"/>
      <c r="G29" s="188">
        <f t="shared" ref="G29:G35" si="2">SUM(D29:F29)</f>
        <v>25205</v>
      </c>
      <c r="H29" s="107">
        <v>0.5</v>
      </c>
      <c r="I29" s="19">
        <v>25000</v>
      </c>
      <c r="J29" s="185"/>
      <c r="K29" s="99"/>
      <c r="L29" s="46"/>
    </row>
    <row r="30" spans="1:12" ht="77.5" x14ac:dyDescent="0.35">
      <c r="A30" s="36"/>
      <c r="B30" s="91" t="s">
        <v>387</v>
      </c>
      <c r="C30" s="236" t="s">
        <v>610</v>
      </c>
      <c r="D30" s="191">
        <v>25000</v>
      </c>
      <c r="E30" s="191"/>
      <c r="F30" s="191"/>
      <c r="G30" s="188">
        <f t="shared" si="2"/>
        <v>25000</v>
      </c>
      <c r="H30" s="107">
        <v>0.3</v>
      </c>
      <c r="I30" s="19">
        <v>10000</v>
      </c>
      <c r="J30" s="185"/>
      <c r="K30" s="99"/>
      <c r="L30" s="46"/>
    </row>
    <row r="31" spans="1:12" ht="93" x14ac:dyDescent="0.35">
      <c r="A31" s="36"/>
      <c r="B31" s="91" t="s">
        <v>388</v>
      </c>
      <c r="C31" s="236" t="s">
        <v>632</v>
      </c>
      <c r="D31" s="191">
        <v>50000</v>
      </c>
      <c r="E31" s="18"/>
      <c r="F31" s="18"/>
      <c r="G31" s="188">
        <f t="shared" si="2"/>
        <v>50000</v>
      </c>
      <c r="H31" s="107">
        <v>0.5</v>
      </c>
      <c r="I31" s="19"/>
      <c r="J31" s="185"/>
      <c r="K31" s="99"/>
      <c r="L31" s="46"/>
    </row>
    <row r="32" spans="1:12" s="36" customFormat="1" ht="155" x14ac:dyDescent="0.35">
      <c r="B32" s="91" t="s">
        <v>389</v>
      </c>
      <c r="C32" s="236" t="s">
        <v>606</v>
      </c>
      <c r="D32" s="191">
        <v>38000</v>
      </c>
      <c r="E32" s="18"/>
      <c r="F32" s="18"/>
      <c r="G32" s="188">
        <f t="shared" si="2"/>
        <v>38000</v>
      </c>
      <c r="H32" s="107">
        <v>0.5</v>
      </c>
      <c r="I32" s="19">
        <v>38000</v>
      </c>
      <c r="J32" s="184"/>
      <c r="K32" s="99"/>
      <c r="L32" s="46"/>
    </row>
    <row r="33" spans="1:12" s="36" customFormat="1" ht="15.5" hidden="1" x14ac:dyDescent="0.35">
      <c r="B33" s="91" t="s">
        <v>390</v>
      </c>
      <c r="C33" s="16"/>
      <c r="D33" s="18"/>
      <c r="E33" s="18"/>
      <c r="F33" s="18"/>
      <c r="G33" s="110">
        <f t="shared" si="2"/>
        <v>0</v>
      </c>
      <c r="H33" s="107"/>
      <c r="I33" s="19"/>
      <c r="J33" s="163"/>
      <c r="K33" s="99"/>
      <c r="L33" s="46"/>
    </row>
    <row r="34" spans="1:12" s="36" customFormat="1" ht="15.5" hidden="1" x14ac:dyDescent="0.35">
      <c r="A34" s="35"/>
      <c r="B34" s="91" t="s">
        <v>391</v>
      </c>
      <c r="C34" s="42"/>
      <c r="D34" s="19"/>
      <c r="E34" s="19"/>
      <c r="F34" s="19"/>
      <c r="G34" s="110">
        <f t="shared" si="2"/>
        <v>0</v>
      </c>
      <c r="H34" s="108"/>
      <c r="I34" s="19"/>
      <c r="J34" s="163"/>
      <c r="K34" s="100"/>
      <c r="L34" s="46"/>
    </row>
    <row r="35" spans="1:12" ht="15.5" hidden="1" x14ac:dyDescent="0.35">
      <c r="B35" s="91" t="s">
        <v>392</v>
      </c>
      <c r="C35" s="42"/>
      <c r="D35" s="19"/>
      <c r="E35" s="19"/>
      <c r="F35" s="19"/>
      <c r="G35" s="110">
        <f t="shared" si="2"/>
        <v>0</v>
      </c>
      <c r="H35" s="108"/>
      <c r="I35" s="19"/>
      <c r="J35" s="163"/>
      <c r="K35" s="100"/>
      <c r="L35" s="46"/>
    </row>
    <row r="36" spans="1:12" ht="15.5" x14ac:dyDescent="0.35">
      <c r="C36" s="92" t="s">
        <v>519</v>
      </c>
      <c r="D36" s="189">
        <f>SUM(D28:D35)</f>
        <v>164955</v>
      </c>
      <c r="E36" s="23">
        <f>SUM(E28:E35)</f>
        <v>0</v>
      </c>
      <c r="F36" s="23">
        <f>SUM(F28:F35)</f>
        <v>0</v>
      </c>
      <c r="G36" s="189">
        <f>SUM(G28:G35)</f>
        <v>164955</v>
      </c>
      <c r="H36" s="190">
        <f>(H28*G28)+(H29*G29)+(H30*G30)+(H31*G31)+(H32*G32)</f>
        <v>77477.5</v>
      </c>
      <c r="I36" s="243">
        <f>SUM(I28:I35)</f>
        <v>99750</v>
      </c>
      <c r="J36" s="164"/>
      <c r="K36" s="100"/>
      <c r="L36" s="47"/>
    </row>
    <row r="37" spans="1:12" ht="36" hidden="1" customHeight="1" x14ac:dyDescent="0.35">
      <c r="B37" s="90" t="s">
        <v>393</v>
      </c>
      <c r="C37" s="253"/>
      <c r="D37" s="249"/>
      <c r="E37" s="249"/>
      <c r="F37" s="249"/>
      <c r="G37" s="249"/>
      <c r="H37" s="249"/>
      <c r="I37" s="250"/>
      <c r="J37" s="250"/>
      <c r="K37" s="249"/>
      <c r="L37" s="45"/>
    </row>
    <row r="38" spans="1:12" ht="15.5" hidden="1" x14ac:dyDescent="0.35">
      <c r="B38" s="91" t="s">
        <v>394</v>
      </c>
      <c r="C38" s="172"/>
      <c r="D38" s="19"/>
      <c r="E38" s="19"/>
      <c r="F38" s="19"/>
      <c r="G38" s="173">
        <f>SUM(D38:F38)</f>
        <v>0</v>
      </c>
      <c r="H38" s="108"/>
      <c r="I38" s="19"/>
      <c r="J38" s="19"/>
      <c r="K38" s="100"/>
      <c r="L38" s="46"/>
    </row>
    <row r="39" spans="1:12" ht="15.5" hidden="1" x14ac:dyDescent="0.35">
      <c r="B39" s="91" t="s">
        <v>395</v>
      </c>
      <c r="C39" s="172"/>
      <c r="D39" s="19"/>
      <c r="E39" s="19"/>
      <c r="F39" s="19"/>
      <c r="G39" s="173">
        <f t="shared" ref="G39:G45" si="3">SUM(D39:F39)</f>
        <v>0</v>
      </c>
      <c r="H39" s="108"/>
      <c r="I39" s="19"/>
      <c r="J39" s="19"/>
      <c r="K39" s="100"/>
      <c r="L39" s="46"/>
    </row>
    <row r="40" spans="1:12" ht="15.5" hidden="1" x14ac:dyDescent="0.35">
      <c r="B40" s="91" t="s">
        <v>396</v>
      </c>
      <c r="C40" s="172"/>
      <c r="D40" s="19"/>
      <c r="E40" s="19"/>
      <c r="F40" s="19"/>
      <c r="G40" s="173">
        <f t="shared" si="3"/>
        <v>0</v>
      </c>
      <c r="H40" s="108"/>
      <c r="I40" s="19"/>
      <c r="J40" s="19"/>
      <c r="K40" s="100"/>
      <c r="L40" s="46"/>
    </row>
    <row r="41" spans="1:12" ht="15.5" hidden="1" x14ac:dyDescent="0.35">
      <c r="B41" s="91" t="s">
        <v>397</v>
      </c>
      <c r="C41" s="172"/>
      <c r="D41" s="19"/>
      <c r="E41" s="19"/>
      <c r="F41" s="19"/>
      <c r="G41" s="173">
        <f t="shared" si="3"/>
        <v>0</v>
      </c>
      <c r="H41" s="108"/>
      <c r="I41" s="19"/>
      <c r="J41" s="19"/>
      <c r="K41" s="100"/>
      <c r="L41" s="46"/>
    </row>
    <row r="42" spans="1:12" ht="15.5" hidden="1" x14ac:dyDescent="0.35">
      <c r="B42" s="91" t="s">
        <v>398</v>
      </c>
      <c r="C42" s="42"/>
      <c r="D42" s="19"/>
      <c r="E42" s="19"/>
      <c r="F42" s="19"/>
      <c r="G42" s="173">
        <f t="shared" si="3"/>
        <v>0</v>
      </c>
      <c r="H42" s="108"/>
      <c r="I42" s="19"/>
      <c r="J42" s="19"/>
      <c r="K42" s="100"/>
      <c r="L42" s="46"/>
    </row>
    <row r="43" spans="1:12" ht="15.5" hidden="1" x14ac:dyDescent="0.35">
      <c r="A43" s="36"/>
      <c r="B43" s="91" t="s">
        <v>399</v>
      </c>
      <c r="C43" s="42"/>
      <c r="D43" s="19"/>
      <c r="E43" s="19"/>
      <c r="F43" s="19"/>
      <c r="G43" s="173">
        <f t="shared" si="3"/>
        <v>0</v>
      </c>
      <c r="H43" s="108"/>
      <c r="I43" s="19"/>
      <c r="J43" s="19"/>
      <c r="K43" s="100"/>
      <c r="L43" s="46"/>
    </row>
    <row r="44" spans="1:12" s="36" customFormat="1" ht="15.5" hidden="1" x14ac:dyDescent="0.35">
      <c r="A44" s="35"/>
      <c r="B44" s="91" t="s">
        <v>400</v>
      </c>
      <c r="C44" s="42"/>
      <c r="D44" s="19"/>
      <c r="E44" s="19"/>
      <c r="F44" s="19"/>
      <c r="G44" s="173">
        <f t="shared" si="3"/>
        <v>0</v>
      </c>
      <c r="H44" s="108"/>
      <c r="I44" s="19"/>
      <c r="J44" s="19"/>
      <c r="K44" s="100"/>
      <c r="L44" s="46"/>
    </row>
    <row r="45" spans="1:12" ht="15.5" hidden="1" x14ac:dyDescent="0.35">
      <c r="B45" s="91" t="s">
        <v>401</v>
      </c>
      <c r="C45" s="42"/>
      <c r="D45" s="19"/>
      <c r="E45" s="19"/>
      <c r="F45" s="19"/>
      <c r="G45" s="173">
        <f t="shared" si="3"/>
        <v>0</v>
      </c>
      <c r="H45" s="108"/>
      <c r="I45" s="19"/>
      <c r="J45" s="19"/>
      <c r="K45" s="100"/>
      <c r="L45" s="46"/>
    </row>
    <row r="46" spans="1:12" ht="15.5" hidden="1" x14ac:dyDescent="0.35">
      <c r="C46" s="92" t="s">
        <v>519</v>
      </c>
      <c r="D46" s="20">
        <f>SUM(D38:D45)</f>
        <v>0</v>
      </c>
      <c r="E46" s="20">
        <f>SUM(E38:E45)</f>
        <v>0</v>
      </c>
      <c r="F46" s="20">
        <f>SUM(F38:F45)</f>
        <v>0</v>
      </c>
      <c r="G46" s="20">
        <f>SUM(G38:G45)</f>
        <v>0</v>
      </c>
      <c r="H46" s="20">
        <f>(H38*G38)+(H39*G39)+(H40*G40)+(H41*G41)+(H42*G42)+(H43*G43)+(H44*G44)+(H45*G45)</f>
        <v>0</v>
      </c>
      <c r="I46" s="243">
        <f>SUM(I38:I45)</f>
        <v>0</v>
      </c>
      <c r="J46" s="164"/>
      <c r="K46" s="100"/>
      <c r="L46" s="47"/>
    </row>
    <row r="47" spans="1:12" ht="15.5" x14ac:dyDescent="0.35">
      <c r="B47" s="10"/>
      <c r="C47" s="11"/>
      <c r="D47" s="9"/>
      <c r="E47" s="9"/>
      <c r="F47" s="9"/>
      <c r="G47" s="9"/>
      <c r="H47" s="9"/>
      <c r="I47" s="9"/>
      <c r="J47" s="165"/>
      <c r="K47" s="9"/>
      <c r="L47" s="46"/>
    </row>
    <row r="48" spans="1:12" ht="15.5" x14ac:dyDescent="0.35">
      <c r="B48" s="92" t="s">
        <v>402</v>
      </c>
      <c r="C48" s="251" t="s">
        <v>611</v>
      </c>
      <c r="D48" s="251"/>
      <c r="E48" s="251"/>
      <c r="F48" s="251"/>
      <c r="G48" s="251"/>
      <c r="H48" s="251"/>
      <c r="I48" s="252"/>
      <c r="J48" s="252"/>
      <c r="K48" s="251"/>
      <c r="L48" s="17"/>
    </row>
    <row r="49" spans="1:12" ht="15.5" x14ac:dyDescent="0.35">
      <c r="B49" s="90" t="s">
        <v>403</v>
      </c>
      <c r="C49" s="251" t="s">
        <v>612</v>
      </c>
      <c r="D49" s="251"/>
      <c r="E49" s="251"/>
      <c r="F49" s="251"/>
      <c r="G49" s="251"/>
      <c r="H49" s="251"/>
      <c r="I49" s="252"/>
      <c r="J49" s="252"/>
      <c r="K49" s="251"/>
      <c r="L49" s="45"/>
    </row>
    <row r="50" spans="1:12" ht="103" customHeight="1" x14ac:dyDescent="0.35">
      <c r="B50" s="91" t="s">
        <v>404</v>
      </c>
      <c r="C50" s="236" t="s">
        <v>613</v>
      </c>
      <c r="D50" s="191">
        <v>21200</v>
      </c>
      <c r="E50" s="191"/>
      <c r="F50" s="191"/>
      <c r="G50" s="188">
        <f>SUM(D50:F50)</f>
        <v>21200</v>
      </c>
      <c r="H50" s="107">
        <v>0.4</v>
      </c>
      <c r="I50" s="19"/>
      <c r="J50" s="180"/>
      <c r="K50" s="238" t="s">
        <v>637</v>
      </c>
      <c r="L50" s="46"/>
    </row>
    <row r="51" spans="1:12" ht="77.5" x14ac:dyDescent="0.35">
      <c r="B51" s="91" t="s">
        <v>405</v>
      </c>
      <c r="C51" s="236" t="s">
        <v>614</v>
      </c>
      <c r="D51" s="191">
        <v>24321</v>
      </c>
      <c r="E51" s="191"/>
      <c r="F51" s="191"/>
      <c r="G51" s="188">
        <f t="shared" ref="G51:G57" si="4">SUM(D51:F51)</f>
        <v>24321</v>
      </c>
      <c r="H51" s="107">
        <v>0.4</v>
      </c>
      <c r="I51" s="19">
        <v>13321</v>
      </c>
      <c r="J51" s="180"/>
      <c r="K51" s="99"/>
      <c r="L51" s="46"/>
    </row>
    <row r="52" spans="1:12" ht="93" x14ac:dyDescent="0.35">
      <c r="B52" s="91" t="s">
        <v>406</v>
      </c>
      <c r="C52" s="236" t="s">
        <v>615</v>
      </c>
      <c r="D52" s="191">
        <v>14132</v>
      </c>
      <c r="E52" s="191"/>
      <c r="F52" s="191"/>
      <c r="G52" s="188">
        <f t="shared" si="4"/>
        <v>14132</v>
      </c>
      <c r="H52" s="107">
        <v>0.5</v>
      </c>
      <c r="I52" s="19">
        <v>16000</v>
      </c>
      <c r="J52" s="180"/>
      <c r="K52" s="237"/>
      <c r="L52" s="46"/>
    </row>
    <row r="53" spans="1:12" ht="108.5" x14ac:dyDescent="0.35">
      <c r="B53" s="91" t="s">
        <v>407</v>
      </c>
      <c r="C53" s="236" t="s">
        <v>616</v>
      </c>
      <c r="D53" s="191">
        <v>71500</v>
      </c>
      <c r="E53" s="18"/>
      <c r="F53" s="18"/>
      <c r="G53" s="188">
        <f t="shared" si="4"/>
        <v>71500</v>
      </c>
      <c r="H53" s="107">
        <v>0.5</v>
      </c>
      <c r="I53" s="19">
        <v>58000</v>
      </c>
      <c r="J53" s="185"/>
      <c r="K53" s="99"/>
      <c r="L53" s="46"/>
    </row>
    <row r="54" spans="1:12" ht="15.5" x14ac:dyDescent="0.35">
      <c r="B54" s="91" t="s">
        <v>408</v>
      </c>
      <c r="C54" s="16"/>
      <c r="D54" s="18"/>
      <c r="E54" s="18"/>
      <c r="F54" s="18"/>
      <c r="G54" s="188">
        <f t="shared" si="4"/>
        <v>0</v>
      </c>
      <c r="H54" s="107"/>
      <c r="I54" s="19"/>
      <c r="J54" s="163"/>
      <c r="K54" s="99"/>
      <c r="L54" s="46"/>
    </row>
    <row r="55" spans="1:12" ht="15.5" x14ac:dyDescent="0.35">
      <c r="B55" s="91" t="s">
        <v>409</v>
      </c>
      <c r="C55" s="16"/>
      <c r="D55" s="18"/>
      <c r="E55" s="18"/>
      <c r="F55" s="18"/>
      <c r="G55" s="188">
        <f t="shared" si="4"/>
        <v>0</v>
      </c>
      <c r="H55" s="107"/>
      <c r="I55" s="19"/>
      <c r="J55" s="163"/>
      <c r="K55" s="99"/>
      <c r="L55" s="46"/>
    </row>
    <row r="56" spans="1:12" ht="15.5" x14ac:dyDescent="0.35">
      <c r="A56" s="36"/>
      <c r="B56" s="91" t="s">
        <v>410</v>
      </c>
      <c r="C56" s="42"/>
      <c r="D56" s="19"/>
      <c r="E56" s="19"/>
      <c r="F56" s="19"/>
      <c r="G56" s="188">
        <f t="shared" si="4"/>
        <v>0</v>
      </c>
      <c r="H56" s="108"/>
      <c r="I56" s="19"/>
      <c r="J56" s="163"/>
      <c r="K56" s="100"/>
      <c r="L56" s="46"/>
    </row>
    <row r="57" spans="1:12" s="36" customFormat="1" ht="15.5" x14ac:dyDescent="0.35">
      <c r="B57" s="91" t="s">
        <v>411</v>
      </c>
      <c r="C57" s="42"/>
      <c r="D57" s="19"/>
      <c r="E57" s="19"/>
      <c r="F57" s="19"/>
      <c r="G57" s="188">
        <f t="shared" si="4"/>
        <v>0</v>
      </c>
      <c r="H57" s="108"/>
      <c r="I57" s="19"/>
      <c r="J57" s="163"/>
      <c r="K57" s="100"/>
      <c r="L57" s="46"/>
    </row>
    <row r="58" spans="1:12" s="36" customFormat="1" ht="15.5" x14ac:dyDescent="0.35">
      <c r="A58" s="35"/>
      <c r="B58" s="35"/>
      <c r="C58" s="92" t="s">
        <v>519</v>
      </c>
      <c r="D58" s="190">
        <f>SUM(D50:D57)</f>
        <v>131153</v>
      </c>
      <c r="E58" s="20">
        <f>SUM(E50:E57)</f>
        <v>0</v>
      </c>
      <c r="F58" s="20">
        <f>SUM(F50:F57)</f>
        <v>0</v>
      </c>
      <c r="G58" s="189">
        <f>SUM(G50:G57)</f>
        <v>131153</v>
      </c>
      <c r="H58" s="190">
        <f>(H50*G50)+(H51*G51)+(H52*G52)+(H53*G53)+(H54*G54)+(H55*G55)+(H56*G56)+(H57*G57)</f>
        <v>61024.4</v>
      </c>
      <c r="I58" s="243">
        <f>SUM(I50:I57)</f>
        <v>87321</v>
      </c>
      <c r="J58" s="164"/>
      <c r="K58" s="100"/>
      <c r="L58" s="47"/>
    </row>
    <row r="59" spans="1:12" ht="15.5" x14ac:dyDescent="0.35">
      <c r="B59" s="90" t="s">
        <v>412</v>
      </c>
      <c r="C59" s="251" t="s">
        <v>617</v>
      </c>
      <c r="D59" s="251"/>
      <c r="E59" s="251"/>
      <c r="F59" s="251"/>
      <c r="G59" s="251"/>
      <c r="H59" s="251"/>
      <c r="I59" s="252"/>
      <c r="J59" s="252"/>
      <c r="K59" s="251"/>
      <c r="L59" s="45"/>
    </row>
    <row r="60" spans="1:12" ht="124.5" customHeight="1" x14ac:dyDescent="0.35">
      <c r="B60" s="91" t="s">
        <v>413</v>
      </c>
      <c r="C60" s="236" t="s">
        <v>618</v>
      </c>
      <c r="D60" s="191">
        <v>17400</v>
      </c>
      <c r="E60" s="191"/>
      <c r="F60" s="191"/>
      <c r="G60" s="188">
        <f>SUM(D60:F60)</f>
        <v>17400</v>
      </c>
      <c r="H60" s="107">
        <v>0.5</v>
      </c>
      <c r="I60" s="19">
        <v>3500</v>
      </c>
      <c r="J60" s="180"/>
      <c r="K60" s="99"/>
      <c r="L60" s="46"/>
    </row>
    <row r="61" spans="1:12" ht="62" x14ac:dyDescent="0.35">
      <c r="B61" s="91" t="s">
        <v>414</v>
      </c>
      <c r="C61" s="236" t="s">
        <v>619</v>
      </c>
      <c r="D61" s="191">
        <v>25577</v>
      </c>
      <c r="E61" s="191"/>
      <c r="F61" s="191"/>
      <c r="G61" s="188">
        <f t="shared" ref="G61:G69" si="5">SUM(D61:F61)</f>
        <v>25577</v>
      </c>
      <c r="H61" s="107">
        <v>0.5</v>
      </c>
      <c r="I61" s="19">
        <v>10000</v>
      </c>
      <c r="J61" s="180"/>
      <c r="K61" s="99"/>
      <c r="L61" s="46"/>
    </row>
    <row r="62" spans="1:12" ht="62" x14ac:dyDescent="0.35">
      <c r="B62" s="182" t="s">
        <v>415</v>
      </c>
      <c r="C62" s="236" t="s">
        <v>620</v>
      </c>
      <c r="D62" s="191">
        <v>25909</v>
      </c>
      <c r="E62" s="191"/>
      <c r="F62" s="191"/>
      <c r="G62" s="188">
        <f>SUM(D62:F62)</f>
        <v>25909</v>
      </c>
      <c r="H62" s="107">
        <v>0.2</v>
      </c>
      <c r="I62" s="19">
        <v>12000</v>
      </c>
      <c r="J62" s="180"/>
      <c r="K62" s="99"/>
      <c r="L62" s="46"/>
    </row>
    <row r="63" spans="1:12" ht="62" x14ac:dyDescent="0.35">
      <c r="B63" s="182" t="s">
        <v>416</v>
      </c>
      <c r="C63" s="236" t="s">
        <v>621</v>
      </c>
      <c r="D63" s="191">
        <v>25909</v>
      </c>
      <c r="E63" s="191"/>
      <c r="F63" s="191"/>
      <c r="G63" s="188">
        <f>SUM(D63:F63)</f>
        <v>25909</v>
      </c>
      <c r="H63" s="107">
        <v>1</v>
      </c>
      <c r="I63" s="19">
        <v>6750</v>
      </c>
      <c r="J63" s="180"/>
      <c r="K63" s="99"/>
      <c r="L63" s="46"/>
    </row>
    <row r="64" spans="1:12" ht="93" x14ac:dyDescent="0.35">
      <c r="B64" s="182" t="s">
        <v>417</v>
      </c>
      <c r="C64" s="236" t="s">
        <v>622</v>
      </c>
      <c r="D64" s="191">
        <v>18750</v>
      </c>
      <c r="E64" s="191"/>
      <c r="F64" s="191"/>
      <c r="G64" s="188">
        <f t="shared" si="5"/>
        <v>18750</v>
      </c>
      <c r="H64" s="107">
        <v>0.2</v>
      </c>
      <c r="I64" s="19">
        <v>30000</v>
      </c>
      <c r="J64" s="180"/>
      <c r="K64" s="99"/>
      <c r="L64" s="46"/>
    </row>
    <row r="65" spans="1:12" ht="15.5" hidden="1" x14ac:dyDescent="0.35">
      <c r="B65" s="91" t="s">
        <v>416</v>
      </c>
      <c r="C65" s="170"/>
      <c r="D65" s="18"/>
      <c r="E65" s="18"/>
      <c r="F65" s="18"/>
      <c r="G65" s="110">
        <f t="shared" si="5"/>
        <v>0</v>
      </c>
      <c r="H65" s="107"/>
      <c r="I65" s="19"/>
      <c r="J65" s="163"/>
      <c r="K65" s="99"/>
      <c r="L65" s="46"/>
    </row>
    <row r="66" spans="1:12" ht="15.5" hidden="1" x14ac:dyDescent="0.35">
      <c r="B66" s="91" t="s">
        <v>417</v>
      </c>
      <c r="C66" s="16"/>
      <c r="D66" s="18"/>
      <c r="E66" s="18"/>
      <c r="F66" s="18"/>
      <c r="G66" s="110">
        <f t="shared" si="5"/>
        <v>0</v>
      </c>
      <c r="H66" s="107"/>
      <c r="I66" s="19"/>
      <c r="J66" s="163"/>
      <c r="K66" s="99"/>
      <c r="L66" s="46"/>
    </row>
    <row r="67" spans="1:12" ht="15.5" hidden="1" x14ac:dyDescent="0.35">
      <c r="B67" s="91" t="s">
        <v>418</v>
      </c>
      <c r="C67" s="16"/>
      <c r="D67" s="18"/>
      <c r="E67" s="18"/>
      <c r="F67" s="18"/>
      <c r="G67" s="110">
        <f t="shared" si="5"/>
        <v>0</v>
      </c>
      <c r="H67" s="107"/>
      <c r="I67" s="19"/>
      <c r="J67" s="163"/>
      <c r="K67" s="99"/>
      <c r="L67" s="46"/>
    </row>
    <row r="68" spans="1:12" ht="15.5" hidden="1" x14ac:dyDescent="0.35">
      <c r="B68" s="91" t="s">
        <v>419</v>
      </c>
      <c r="C68" s="42"/>
      <c r="D68" s="19"/>
      <c r="E68" s="19"/>
      <c r="F68" s="19"/>
      <c r="G68" s="110">
        <f t="shared" si="5"/>
        <v>0</v>
      </c>
      <c r="H68" s="108"/>
      <c r="I68" s="19"/>
      <c r="J68" s="163"/>
      <c r="K68" s="100"/>
      <c r="L68" s="46"/>
    </row>
    <row r="69" spans="1:12" ht="15.5" hidden="1" x14ac:dyDescent="0.35">
      <c r="B69" s="91" t="s">
        <v>420</v>
      </c>
      <c r="C69" s="42"/>
      <c r="D69" s="19"/>
      <c r="E69" s="19"/>
      <c r="F69" s="19"/>
      <c r="G69" s="110">
        <f t="shared" si="5"/>
        <v>0</v>
      </c>
      <c r="H69" s="108"/>
      <c r="I69" s="19"/>
      <c r="J69" s="163"/>
      <c r="K69" s="100"/>
      <c r="L69" s="46"/>
    </row>
    <row r="70" spans="1:12" ht="15.5" x14ac:dyDescent="0.35">
      <c r="C70" s="92" t="s">
        <v>519</v>
      </c>
      <c r="D70" s="189">
        <f>SUM(D60:D69)</f>
        <v>113545</v>
      </c>
      <c r="E70" s="189">
        <f>SUM(E60:E69)</f>
        <v>0</v>
      </c>
      <c r="F70" s="189">
        <f>SUM(F60:F69)</f>
        <v>0</v>
      </c>
      <c r="G70" s="189">
        <f>SUM(G60:G69)</f>
        <v>113545</v>
      </c>
      <c r="H70" s="190">
        <f>(H60*G60)+(H61*G61)+(H64*G64)+(H65*G65)+(H66*G66)+(H67*G67)+(H68*G68)+(H69*G69)</f>
        <v>25238.5</v>
      </c>
      <c r="I70" s="243">
        <f>SUM(I60:I69)</f>
        <v>62250</v>
      </c>
      <c r="J70" s="164"/>
      <c r="K70" s="100"/>
      <c r="L70" s="47"/>
    </row>
    <row r="71" spans="1:12" ht="15.5" x14ac:dyDescent="0.35">
      <c r="B71" s="90" t="s">
        <v>421</v>
      </c>
      <c r="C71" s="251" t="s">
        <v>590</v>
      </c>
      <c r="D71" s="251"/>
      <c r="E71" s="251"/>
      <c r="F71" s="251"/>
      <c r="G71" s="251"/>
      <c r="H71" s="251"/>
      <c r="I71" s="252"/>
      <c r="J71" s="252"/>
      <c r="K71" s="251"/>
      <c r="L71" s="45"/>
    </row>
    <row r="72" spans="1:12" ht="124" x14ac:dyDescent="0.35">
      <c r="B72" s="91" t="s">
        <v>422</v>
      </c>
      <c r="C72" s="236" t="s">
        <v>623</v>
      </c>
      <c r="D72" s="191">
        <v>18000</v>
      </c>
      <c r="E72" s="191"/>
      <c r="F72" s="191"/>
      <c r="G72" s="188">
        <f>SUM(D72:F72)</f>
        <v>18000</v>
      </c>
      <c r="H72" s="107">
        <v>0.3</v>
      </c>
      <c r="I72" s="19">
        <v>6000</v>
      </c>
      <c r="J72" s="180"/>
      <c r="K72" s="99"/>
      <c r="L72" s="46"/>
    </row>
    <row r="73" spans="1:12" ht="108.5" x14ac:dyDescent="0.35">
      <c r="B73" s="91" t="s">
        <v>423</v>
      </c>
      <c r="C73" s="236" t="s">
        <v>624</v>
      </c>
      <c r="D73" s="191">
        <v>43780</v>
      </c>
      <c r="E73" s="191"/>
      <c r="F73" s="191"/>
      <c r="G73" s="188">
        <f t="shared" ref="G73:G79" si="6">SUM(D73:F73)</f>
        <v>43780</v>
      </c>
      <c r="H73" s="107">
        <v>0.15</v>
      </c>
      <c r="I73" s="19">
        <v>11450</v>
      </c>
      <c r="J73" s="185"/>
      <c r="K73" s="99"/>
      <c r="L73" s="46"/>
    </row>
    <row r="74" spans="1:12" ht="124" x14ac:dyDescent="0.35">
      <c r="B74" s="91" t="s">
        <v>424</v>
      </c>
      <c r="C74" s="236" t="s">
        <v>626</v>
      </c>
      <c r="D74" s="191">
        <v>41575</v>
      </c>
      <c r="E74" s="191">
        <v>10000</v>
      </c>
      <c r="F74" s="191"/>
      <c r="G74" s="188">
        <f t="shared" si="6"/>
        <v>51575</v>
      </c>
      <c r="H74" s="107">
        <v>0.2</v>
      </c>
      <c r="I74" s="19">
        <v>12000</v>
      </c>
      <c r="J74" s="180"/>
      <c r="K74" s="99"/>
      <c r="L74" s="46"/>
    </row>
    <row r="75" spans="1:12" ht="15.5" x14ac:dyDescent="0.35">
      <c r="A75" s="36"/>
      <c r="B75" s="91" t="s">
        <v>425</v>
      </c>
      <c r="C75" s="177"/>
      <c r="D75" s="18"/>
      <c r="E75" s="18"/>
      <c r="F75" s="18"/>
      <c r="G75" s="110">
        <f t="shared" si="6"/>
        <v>0</v>
      </c>
      <c r="H75" s="107"/>
      <c r="I75" s="19"/>
      <c r="J75" s="174"/>
      <c r="K75" s="99"/>
      <c r="L75" s="46"/>
    </row>
    <row r="76" spans="1:12" s="36" customFormat="1" ht="15.5" x14ac:dyDescent="0.35">
      <c r="A76" s="35"/>
      <c r="B76" s="91" t="s">
        <v>426</v>
      </c>
      <c r="C76" s="179" t="s">
        <v>625</v>
      </c>
      <c r="D76" s="18"/>
      <c r="E76" s="18"/>
      <c r="F76" s="18"/>
      <c r="G76" s="110">
        <f t="shared" si="6"/>
        <v>0</v>
      </c>
      <c r="H76" s="107"/>
      <c r="I76" s="19"/>
      <c r="J76" s="178"/>
      <c r="K76" s="99"/>
      <c r="L76" s="46"/>
    </row>
    <row r="77" spans="1:12" ht="15.5" hidden="1" x14ac:dyDescent="0.35">
      <c r="B77" s="91" t="s">
        <v>427</v>
      </c>
      <c r="C77" s="16"/>
      <c r="D77" s="18"/>
      <c r="E77" s="18"/>
      <c r="F77" s="18"/>
      <c r="G77" s="110">
        <f t="shared" si="6"/>
        <v>0</v>
      </c>
      <c r="H77" s="107"/>
      <c r="I77" s="19"/>
      <c r="J77" s="163"/>
      <c r="K77" s="99"/>
      <c r="L77" s="46"/>
    </row>
    <row r="78" spans="1:12" ht="15.5" hidden="1" x14ac:dyDescent="0.35">
      <c r="B78" s="91" t="s">
        <v>428</v>
      </c>
      <c r="C78" s="42"/>
      <c r="D78" s="19"/>
      <c r="E78" s="19"/>
      <c r="F78" s="19"/>
      <c r="G78" s="110">
        <f t="shared" si="6"/>
        <v>0</v>
      </c>
      <c r="H78" s="108"/>
      <c r="I78" s="19"/>
      <c r="J78" s="163"/>
      <c r="K78" s="100"/>
      <c r="L78" s="46"/>
    </row>
    <row r="79" spans="1:12" ht="15.5" hidden="1" x14ac:dyDescent="0.35">
      <c r="B79" s="91" t="s">
        <v>429</v>
      </c>
      <c r="C79" s="42"/>
      <c r="D79" s="19"/>
      <c r="E79" s="19"/>
      <c r="F79" s="19"/>
      <c r="G79" s="110">
        <f t="shared" si="6"/>
        <v>0</v>
      </c>
      <c r="H79" s="108"/>
      <c r="I79" s="19"/>
      <c r="J79" s="163"/>
      <c r="K79" s="100"/>
      <c r="L79" s="46"/>
    </row>
    <row r="80" spans="1:12" ht="15.5" x14ac:dyDescent="0.35">
      <c r="C80" s="92" t="s">
        <v>519</v>
      </c>
      <c r="D80" s="189">
        <f>SUM(D72:D79)</f>
        <v>103355</v>
      </c>
      <c r="E80" s="189">
        <f>SUM(E72:E79)</f>
        <v>10000</v>
      </c>
      <c r="F80" s="189">
        <f>SUM(F72:F79)</f>
        <v>0</v>
      </c>
      <c r="G80" s="189">
        <f>SUM(G72:G79)</f>
        <v>113355</v>
      </c>
      <c r="H80" s="190">
        <f>(H72*G72)+(H73*G73)+(H74*G74)+(H75*G75)+(H76*G76)+(H77*G77)+(H78*G78)+(H79*G79)</f>
        <v>22282</v>
      </c>
      <c r="I80" s="243">
        <f>SUM(I72:I79)</f>
        <v>29450</v>
      </c>
      <c r="J80" s="164"/>
      <c r="K80" s="100"/>
      <c r="L80" s="47"/>
    </row>
    <row r="81" spans="2:12" ht="51" hidden="1" customHeight="1" x14ac:dyDescent="0.35">
      <c r="B81" s="90" t="s">
        <v>430</v>
      </c>
      <c r="C81" s="249"/>
      <c r="D81" s="249"/>
      <c r="E81" s="249"/>
      <c r="F81" s="249"/>
      <c r="G81" s="249"/>
      <c r="H81" s="249"/>
      <c r="I81" s="250"/>
      <c r="J81" s="250"/>
      <c r="K81" s="249"/>
      <c r="L81" s="45"/>
    </row>
    <row r="82" spans="2:12" ht="15.5" hidden="1" x14ac:dyDescent="0.35">
      <c r="B82" s="91" t="s">
        <v>431</v>
      </c>
      <c r="C82" s="16"/>
      <c r="D82" s="18"/>
      <c r="E82" s="18"/>
      <c r="F82" s="18"/>
      <c r="G82" s="110">
        <f>SUM(D82:F82)</f>
        <v>0</v>
      </c>
      <c r="H82" s="107"/>
      <c r="I82" s="19"/>
      <c r="J82" s="163"/>
      <c r="K82" s="99"/>
      <c r="L82" s="46"/>
    </row>
    <row r="83" spans="2:12" ht="15.5" hidden="1" x14ac:dyDescent="0.35">
      <c r="B83" s="91" t="s">
        <v>432</v>
      </c>
      <c r="C83" s="16"/>
      <c r="D83" s="18"/>
      <c r="E83" s="18"/>
      <c r="F83" s="18"/>
      <c r="G83" s="110">
        <f t="shared" ref="G83:G89" si="7">SUM(D83:F83)</f>
        <v>0</v>
      </c>
      <c r="H83" s="107"/>
      <c r="I83" s="19"/>
      <c r="J83" s="163"/>
      <c r="K83" s="99"/>
      <c r="L83" s="46"/>
    </row>
    <row r="84" spans="2:12" ht="15.5" hidden="1" x14ac:dyDescent="0.35">
      <c r="B84" s="91" t="s">
        <v>433</v>
      </c>
      <c r="C84" s="16"/>
      <c r="D84" s="18"/>
      <c r="E84" s="18"/>
      <c r="F84" s="18"/>
      <c r="G84" s="110">
        <f t="shared" si="7"/>
        <v>0</v>
      </c>
      <c r="H84" s="107"/>
      <c r="I84" s="19"/>
      <c r="J84" s="163"/>
      <c r="K84" s="99"/>
      <c r="L84" s="46"/>
    </row>
    <row r="85" spans="2:12" ht="15.5" hidden="1" x14ac:dyDescent="0.35">
      <c r="B85" s="91" t="s">
        <v>434</v>
      </c>
      <c r="C85" s="16"/>
      <c r="D85" s="18"/>
      <c r="E85" s="18"/>
      <c r="F85" s="18"/>
      <c r="G85" s="110">
        <f t="shared" si="7"/>
        <v>0</v>
      </c>
      <c r="H85" s="107"/>
      <c r="I85" s="19"/>
      <c r="J85" s="163"/>
      <c r="K85" s="99"/>
      <c r="L85" s="46"/>
    </row>
    <row r="86" spans="2:12" ht="15.5" hidden="1" x14ac:dyDescent="0.35">
      <c r="B86" s="91" t="s">
        <v>435</v>
      </c>
      <c r="C86" s="16"/>
      <c r="D86" s="18"/>
      <c r="E86" s="18"/>
      <c r="F86" s="18"/>
      <c r="G86" s="110">
        <f t="shared" si="7"/>
        <v>0</v>
      </c>
      <c r="H86" s="107"/>
      <c r="I86" s="19"/>
      <c r="J86" s="163"/>
      <c r="K86" s="99"/>
      <c r="L86" s="46"/>
    </row>
    <row r="87" spans="2:12" ht="15.5" hidden="1" x14ac:dyDescent="0.35">
      <c r="B87" s="91" t="s">
        <v>436</v>
      </c>
      <c r="C87" s="16"/>
      <c r="D87" s="18"/>
      <c r="E87" s="18"/>
      <c r="F87" s="18"/>
      <c r="G87" s="110">
        <f t="shared" si="7"/>
        <v>0</v>
      </c>
      <c r="H87" s="107"/>
      <c r="I87" s="19"/>
      <c r="J87" s="163"/>
      <c r="K87" s="99"/>
      <c r="L87" s="46"/>
    </row>
    <row r="88" spans="2:12" ht="15.5" hidden="1" x14ac:dyDescent="0.35">
      <c r="B88" s="91" t="s">
        <v>437</v>
      </c>
      <c r="C88" s="42"/>
      <c r="D88" s="19"/>
      <c r="E88" s="19"/>
      <c r="F88" s="19"/>
      <c r="G88" s="110">
        <f t="shared" si="7"/>
        <v>0</v>
      </c>
      <c r="H88" s="108"/>
      <c r="I88" s="19"/>
      <c r="J88" s="163"/>
      <c r="K88" s="100"/>
      <c r="L88" s="46"/>
    </row>
    <row r="89" spans="2:12" ht="15.5" hidden="1" x14ac:dyDescent="0.35">
      <c r="B89" s="91" t="s">
        <v>438</v>
      </c>
      <c r="C89" s="42"/>
      <c r="D89" s="19"/>
      <c r="E89" s="19"/>
      <c r="F89" s="19"/>
      <c r="G89" s="110">
        <f t="shared" si="7"/>
        <v>0</v>
      </c>
      <c r="H89" s="108"/>
      <c r="I89" s="19"/>
      <c r="J89" s="163"/>
      <c r="K89" s="100"/>
      <c r="L89" s="46"/>
    </row>
    <row r="90" spans="2:12" ht="15.5" hidden="1" x14ac:dyDescent="0.35">
      <c r="C90" s="92" t="s">
        <v>519</v>
      </c>
      <c r="D90" s="20">
        <f>SUM(D82:D89)</f>
        <v>0</v>
      </c>
      <c r="E90" s="20">
        <f>SUM(E82:E89)</f>
        <v>0</v>
      </c>
      <c r="F90" s="20">
        <f>SUM(F82:F89)</f>
        <v>0</v>
      </c>
      <c r="G90" s="20">
        <f>SUM(G82:G89)</f>
        <v>0</v>
      </c>
      <c r="H90" s="20">
        <f>(H82*G82)+(H83*G83)+(H84*G84)+(H85*G85)+(H86*G86)+(H87*G87)+(H88*G88)+(H89*G89)</f>
        <v>0</v>
      </c>
      <c r="I90" s="243">
        <f>SUM(I82:I89)</f>
        <v>0</v>
      </c>
      <c r="J90" s="164"/>
      <c r="K90" s="100"/>
      <c r="L90" s="47"/>
    </row>
    <row r="91" spans="2:12" ht="15.75" customHeight="1" x14ac:dyDescent="0.35">
      <c r="B91" s="6"/>
      <c r="C91" s="10"/>
      <c r="D91" s="25"/>
      <c r="E91" s="25"/>
      <c r="F91" s="25"/>
      <c r="G91" s="25"/>
      <c r="H91" s="25"/>
      <c r="I91" s="25"/>
      <c r="J91" s="137"/>
      <c r="K91" s="10"/>
      <c r="L91" s="3"/>
    </row>
    <row r="92" spans="2:12" ht="15.5" x14ac:dyDescent="0.35">
      <c r="B92" s="92" t="s">
        <v>439</v>
      </c>
      <c r="C92" s="251" t="s">
        <v>591</v>
      </c>
      <c r="D92" s="251"/>
      <c r="E92" s="251"/>
      <c r="F92" s="251"/>
      <c r="G92" s="251"/>
      <c r="H92" s="251"/>
      <c r="I92" s="252"/>
      <c r="J92" s="252"/>
      <c r="K92" s="251"/>
      <c r="L92" s="17"/>
    </row>
    <row r="93" spans="2:12" ht="34.5" customHeight="1" x14ac:dyDescent="0.35">
      <c r="B93" s="90" t="s">
        <v>440</v>
      </c>
      <c r="C93" s="251" t="s">
        <v>592</v>
      </c>
      <c r="D93" s="251"/>
      <c r="E93" s="251"/>
      <c r="F93" s="251"/>
      <c r="G93" s="251"/>
      <c r="H93" s="251"/>
      <c r="I93" s="252"/>
      <c r="J93" s="252"/>
      <c r="K93" s="251"/>
      <c r="L93" s="45"/>
    </row>
    <row r="94" spans="2:12" ht="139.5" x14ac:dyDescent="0.35">
      <c r="B94" s="91" t="s">
        <v>441</v>
      </c>
      <c r="C94" s="236" t="s">
        <v>593</v>
      </c>
      <c r="D94" s="191">
        <v>10000</v>
      </c>
      <c r="E94" s="191">
        <v>10627</v>
      </c>
      <c r="F94" s="191"/>
      <c r="G94" s="188">
        <f>SUM(D94:F94)</f>
        <v>20627</v>
      </c>
      <c r="H94" s="107">
        <v>0.5</v>
      </c>
      <c r="I94" s="19">
        <v>2948.69</v>
      </c>
      <c r="J94" s="180"/>
      <c r="K94" s="238"/>
      <c r="L94" s="46"/>
    </row>
    <row r="95" spans="2:12" ht="132" customHeight="1" x14ac:dyDescent="0.35">
      <c r="B95" s="91" t="s">
        <v>442</v>
      </c>
      <c r="C95" s="236" t="s">
        <v>594</v>
      </c>
      <c r="D95" s="191">
        <v>10000</v>
      </c>
      <c r="E95" s="191">
        <v>10996</v>
      </c>
      <c r="F95" s="191"/>
      <c r="G95" s="188">
        <f t="shared" ref="G95:G101" si="8">SUM(D95:F95)</f>
        <v>20996</v>
      </c>
      <c r="H95" s="107">
        <v>0.5</v>
      </c>
      <c r="I95" s="19">
        <v>7609.84</v>
      </c>
      <c r="J95" s="180"/>
      <c r="K95" s="99"/>
      <c r="L95" s="46"/>
    </row>
    <row r="96" spans="2:12" ht="139.5" x14ac:dyDescent="0.35">
      <c r="B96" s="176" t="s">
        <v>443</v>
      </c>
      <c r="C96" s="179" t="s">
        <v>595</v>
      </c>
      <c r="D96" s="191">
        <v>5000</v>
      </c>
      <c r="E96" s="191">
        <v>23723</v>
      </c>
      <c r="F96" s="191"/>
      <c r="G96" s="188">
        <f t="shared" si="8"/>
        <v>28723</v>
      </c>
      <c r="H96" s="107">
        <v>0.5</v>
      </c>
      <c r="I96" s="19">
        <v>21869.39</v>
      </c>
      <c r="J96" s="174"/>
      <c r="K96" s="99"/>
      <c r="L96" s="46"/>
    </row>
    <row r="97" spans="2:12" ht="15.5" hidden="1" x14ac:dyDescent="0.35">
      <c r="B97" s="91" t="s">
        <v>444</v>
      </c>
      <c r="C97" s="16"/>
      <c r="D97" s="18"/>
      <c r="E97" s="18"/>
      <c r="F97" s="18"/>
      <c r="G97" s="110">
        <f t="shared" si="8"/>
        <v>0</v>
      </c>
      <c r="H97" s="107"/>
      <c r="I97" s="19"/>
      <c r="J97" s="163"/>
      <c r="K97" s="99"/>
      <c r="L97" s="46"/>
    </row>
    <row r="98" spans="2:12" ht="15.5" hidden="1" x14ac:dyDescent="0.35">
      <c r="B98" s="91" t="s">
        <v>445</v>
      </c>
      <c r="C98" s="16"/>
      <c r="D98" s="18"/>
      <c r="E98" s="18"/>
      <c r="F98" s="18"/>
      <c r="G98" s="110">
        <f t="shared" si="8"/>
        <v>0</v>
      </c>
      <c r="H98" s="107"/>
      <c r="I98" s="19"/>
      <c r="J98" s="163"/>
      <c r="K98" s="99"/>
      <c r="L98" s="46"/>
    </row>
    <row r="99" spans="2:12" ht="15.5" hidden="1" x14ac:dyDescent="0.35">
      <c r="B99" s="91" t="s">
        <v>446</v>
      </c>
      <c r="C99" s="16"/>
      <c r="D99" s="18"/>
      <c r="E99" s="18"/>
      <c r="F99" s="18"/>
      <c r="G99" s="110">
        <f t="shared" si="8"/>
        <v>0</v>
      </c>
      <c r="H99" s="107"/>
      <c r="I99" s="19"/>
      <c r="J99" s="163"/>
      <c r="K99" s="99"/>
      <c r="L99" s="46"/>
    </row>
    <row r="100" spans="2:12" ht="15.5" hidden="1" x14ac:dyDescent="0.35">
      <c r="B100" s="91" t="s">
        <v>447</v>
      </c>
      <c r="C100" s="42"/>
      <c r="D100" s="19"/>
      <c r="E100" s="19"/>
      <c r="F100" s="19"/>
      <c r="G100" s="110">
        <f t="shared" si="8"/>
        <v>0</v>
      </c>
      <c r="H100" s="108"/>
      <c r="I100" s="19"/>
      <c r="J100" s="163"/>
      <c r="K100" s="100"/>
      <c r="L100" s="46"/>
    </row>
    <row r="101" spans="2:12" ht="15.5" hidden="1" x14ac:dyDescent="0.35">
      <c r="B101" s="91" t="s">
        <v>448</v>
      </c>
      <c r="C101" s="42"/>
      <c r="D101" s="19"/>
      <c r="E101" s="19"/>
      <c r="F101" s="19"/>
      <c r="G101" s="110">
        <f t="shared" si="8"/>
        <v>0</v>
      </c>
      <c r="H101" s="108"/>
      <c r="I101" s="19"/>
      <c r="J101" s="163"/>
      <c r="K101" s="100"/>
      <c r="L101" s="46"/>
    </row>
    <row r="102" spans="2:12" ht="15.5" x14ac:dyDescent="0.35">
      <c r="C102" s="92" t="s">
        <v>519</v>
      </c>
      <c r="D102" s="190">
        <f>SUM(D94:D101)</f>
        <v>25000</v>
      </c>
      <c r="E102" s="190">
        <f>SUM(E94:E101)</f>
        <v>45346</v>
      </c>
      <c r="F102" s="190">
        <f>SUM(F94:F101)</f>
        <v>0</v>
      </c>
      <c r="G102" s="189">
        <f>SUM(G94:G101)</f>
        <v>70346</v>
      </c>
      <c r="H102" s="190">
        <f>(H94*G94)+(H95*G95)+(H96*G96)+(H97*G97)+(H98*G98)+(H99*G99)+(H100*G100)+(H101*G101)</f>
        <v>35173</v>
      </c>
      <c r="I102" s="243">
        <f>SUM(I94:I101)</f>
        <v>32427.919999999998</v>
      </c>
      <c r="J102" s="164"/>
      <c r="K102" s="100"/>
      <c r="L102" s="47"/>
    </row>
    <row r="103" spans="2:12" ht="36" customHeight="1" x14ac:dyDescent="0.35">
      <c r="B103" s="90" t="s">
        <v>449</v>
      </c>
      <c r="C103" s="251" t="s">
        <v>596</v>
      </c>
      <c r="D103" s="251"/>
      <c r="E103" s="251"/>
      <c r="F103" s="251"/>
      <c r="G103" s="251"/>
      <c r="H103" s="251"/>
      <c r="I103" s="252"/>
      <c r="J103" s="252"/>
      <c r="K103" s="251"/>
      <c r="L103" s="45"/>
    </row>
    <row r="104" spans="2:12" ht="127.5" customHeight="1" x14ac:dyDescent="0.35">
      <c r="B104" s="91" t="s">
        <v>450</v>
      </c>
      <c r="C104" s="179" t="s">
        <v>597</v>
      </c>
      <c r="D104" s="18"/>
      <c r="E104" s="191">
        <v>29379</v>
      </c>
      <c r="F104" s="191"/>
      <c r="G104" s="188">
        <f>SUM(D104:F104)</f>
        <v>29379</v>
      </c>
      <c r="H104" s="107">
        <v>0.1</v>
      </c>
      <c r="I104" s="244">
        <v>9776.52</v>
      </c>
      <c r="J104" s="174"/>
      <c r="K104" s="238"/>
      <c r="L104" s="46"/>
    </row>
    <row r="105" spans="2:12" ht="128.15" customHeight="1" x14ac:dyDescent="0.35">
      <c r="B105" s="91" t="s">
        <v>451</v>
      </c>
      <c r="C105" s="179" t="s">
        <v>598</v>
      </c>
      <c r="D105" s="18"/>
      <c r="E105" s="191">
        <v>138815</v>
      </c>
      <c r="F105" s="191"/>
      <c r="G105" s="188">
        <f t="shared" ref="G105:G111" si="9">SUM(D105:F105)</f>
        <v>138815</v>
      </c>
      <c r="H105" s="107">
        <v>0.1</v>
      </c>
      <c r="I105" s="19">
        <v>80964.240000000005</v>
      </c>
      <c r="J105" s="175"/>
      <c r="K105" s="99"/>
      <c r="L105" s="46"/>
    </row>
    <row r="106" spans="2:12" ht="130" customHeight="1" x14ac:dyDescent="0.35">
      <c r="B106" s="91" t="s">
        <v>452</v>
      </c>
      <c r="C106" s="179" t="s">
        <v>599</v>
      </c>
      <c r="D106" s="18"/>
      <c r="E106" s="191">
        <f>86374</f>
        <v>86374</v>
      </c>
      <c r="F106" s="191"/>
      <c r="G106" s="188">
        <f t="shared" si="9"/>
        <v>86374</v>
      </c>
      <c r="H106" s="107">
        <v>0.1</v>
      </c>
      <c r="I106" s="19">
        <v>10610.84</v>
      </c>
      <c r="J106" s="175"/>
      <c r="K106" s="99"/>
      <c r="L106" s="46"/>
    </row>
    <row r="107" spans="2:12" ht="15.5" hidden="1" x14ac:dyDescent="0.35">
      <c r="B107" s="91" t="s">
        <v>453</v>
      </c>
      <c r="C107" s="16"/>
      <c r="D107" s="18"/>
      <c r="E107" s="18"/>
      <c r="F107" s="18"/>
      <c r="G107" s="110">
        <f t="shared" si="9"/>
        <v>0</v>
      </c>
      <c r="H107" s="107"/>
      <c r="I107" s="19"/>
      <c r="J107" s="163"/>
      <c r="K107" s="99"/>
      <c r="L107" s="46"/>
    </row>
    <row r="108" spans="2:12" ht="15.5" hidden="1" x14ac:dyDescent="0.35">
      <c r="B108" s="91" t="s">
        <v>454</v>
      </c>
      <c r="C108" s="16"/>
      <c r="D108" s="18"/>
      <c r="E108" s="18"/>
      <c r="F108" s="18"/>
      <c r="G108" s="110">
        <f t="shared" si="9"/>
        <v>0</v>
      </c>
      <c r="H108" s="107"/>
      <c r="I108" s="19"/>
      <c r="J108" s="163"/>
      <c r="K108" s="99"/>
      <c r="L108" s="46"/>
    </row>
    <row r="109" spans="2:12" ht="15.5" hidden="1" x14ac:dyDescent="0.35">
      <c r="B109" s="91" t="s">
        <v>455</v>
      </c>
      <c r="C109" s="16"/>
      <c r="D109" s="18"/>
      <c r="E109" s="18"/>
      <c r="F109" s="18"/>
      <c r="G109" s="110">
        <f t="shared" si="9"/>
        <v>0</v>
      </c>
      <c r="H109" s="107"/>
      <c r="I109" s="19"/>
      <c r="J109" s="163"/>
      <c r="K109" s="99"/>
      <c r="L109" s="46"/>
    </row>
    <row r="110" spans="2:12" ht="15.5" hidden="1" x14ac:dyDescent="0.35">
      <c r="B110" s="91" t="s">
        <v>456</v>
      </c>
      <c r="C110" s="42"/>
      <c r="D110" s="19"/>
      <c r="E110" s="19"/>
      <c r="F110" s="19"/>
      <c r="G110" s="110">
        <f t="shared" si="9"/>
        <v>0</v>
      </c>
      <c r="H110" s="108"/>
      <c r="I110" s="19"/>
      <c r="J110" s="163"/>
      <c r="K110" s="100"/>
      <c r="L110" s="46"/>
    </row>
    <row r="111" spans="2:12" ht="15.5" hidden="1" x14ac:dyDescent="0.35">
      <c r="B111" s="91" t="s">
        <v>457</v>
      </c>
      <c r="C111" s="42"/>
      <c r="D111" s="19"/>
      <c r="E111" s="19"/>
      <c r="F111" s="19"/>
      <c r="G111" s="110">
        <f t="shared" si="9"/>
        <v>0</v>
      </c>
      <c r="H111" s="108"/>
      <c r="I111" s="19"/>
      <c r="J111" s="163"/>
      <c r="K111" s="100"/>
      <c r="L111" s="46"/>
    </row>
    <row r="112" spans="2:12" ht="15.5" x14ac:dyDescent="0.35">
      <c r="C112" s="92" t="s">
        <v>519</v>
      </c>
      <c r="D112" s="23">
        <f>SUM(D104:D111)</f>
        <v>0</v>
      </c>
      <c r="E112" s="189">
        <f>SUM(E104:E111)</f>
        <v>254568</v>
      </c>
      <c r="F112" s="23">
        <f>SUM(F104:F111)</f>
        <v>0</v>
      </c>
      <c r="G112" s="189">
        <f>SUM(G104:G111)</f>
        <v>254568</v>
      </c>
      <c r="H112" s="190">
        <f>(H104*G104)+(H105*G105)+(H106*G106)+(H107*G107)+(H108*G108)+(H109*G109)+(H110*G110)+(H111*G111)</f>
        <v>25456.800000000003</v>
      </c>
      <c r="I112" s="243">
        <f>SUM(I104:I111)</f>
        <v>101351.6</v>
      </c>
      <c r="J112" s="164"/>
      <c r="K112" s="100"/>
      <c r="L112" s="47"/>
    </row>
    <row r="113" spans="2:12" ht="15.5" x14ac:dyDescent="0.35">
      <c r="B113" s="131" t="s">
        <v>458</v>
      </c>
      <c r="C113" s="251" t="s">
        <v>600</v>
      </c>
      <c r="D113" s="251"/>
      <c r="E113" s="251"/>
      <c r="F113" s="251"/>
      <c r="G113" s="251"/>
      <c r="H113" s="251"/>
      <c r="I113" s="252"/>
      <c r="J113" s="252"/>
      <c r="K113" s="251"/>
      <c r="L113" s="45"/>
    </row>
    <row r="114" spans="2:12" ht="113.15" customHeight="1" x14ac:dyDescent="0.35">
      <c r="B114" s="91" t="s">
        <v>459</v>
      </c>
      <c r="C114" s="179" t="s">
        <v>601</v>
      </c>
      <c r="D114" s="18"/>
      <c r="E114" s="18">
        <v>71244</v>
      </c>
      <c r="F114" s="18"/>
      <c r="G114" s="188">
        <f>SUM(D114:F114)</f>
        <v>71244</v>
      </c>
      <c r="H114" s="107">
        <v>0.1</v>
      </c>
      <c r="I114" s="19">
        <f>35041.29+12574.71</f>
        <v>47616</v>
      </c>
      <c r="J114" s="239"/>
      <c r="K114" s="240"/>
      <c r="L114" s="46"/>
    </row>
    <row r="115" spans="2:12" ht="130.5" customHeight="1" x14ac:dyDescent="0.35">
      <c r="B115" s="91" t="s">
        <v>460</v>
      </c>
      <c r="C115" s="179" t="s">
        <v>602</v>
      </c>
      <c r="D115" s="18"/>
      <c r="E115" s="187">
        <f>101356-0.01</f>
        <v>101355.99</v>
      </c>
      <c r="F115" s="18"/>
      <c r="G115" s="188">
        <f t="shared" ref="G115:G121" si="10">SUM(D115:F115)</f>
        <v>101355.99</v>
      </c>
      <c r="H115" s="107">
        <v>0.1</v>
      </c>
      <c r="I115" s="241">
        <f>58994.36+65291.57</f>
        <v>124285.93</v>
      </c>
      <c r="J115" s="239"/>
      <c r="K115" s="240"/>
      <c r="L115" s="46"/>
    </row>
    <row r="116" spans="2:12" ht="122.15" customHeight="1" x14ac:dyDescent="0.35">
      <c r="B116" s="91" t="s">
        <v>461</v>
      </c>
      <c r="C116" s="179" t="s">
        <v>603</v>
      </c>
      <c r="D116" s="18"/>
      <c r="E116" s="191">
        <v>129661</v>
      </c>
      <c r="F116" s="18"/>
      <c r="G116" s="188">
        <f t="shared" si="10"/>
        <v>129661</v>
      </c>
      <c r="H116" s="107">
        <v>0.1</v>
      </c>
      <c r="I116" s="19">
        <f>26516.95+11506.78</f>
        <v>38023.730000000003</v>
      </c>
      <c r="J116" s="239"/>
      <c r="K116" s="100"/>
      <c r="L116" s="46"/>
    </row>
    <row r="117" spans="2:12" ht="15.5" hidden="1" x14ac:dyDescent="0.35">
      <c r="B117" s="91" t="s">
        <v>462</v>
      </c>
      <c r="C117" s="16"/>
      <c r="D117" s="18"/>
      <c r="E117" s="18"/>
      <c r="F117" s="18"/>
      <c r="G117" s="110">
        <f t="shared" si="10"/>
        <v>0</v>
      </c>
      <c r="H117" s="107"/>
      <c r="I117" s="19"/>
      <c r="J117" s="163"/>
      <c r="K117" s="99"/>
      <c r="L117" s="46"/>
    </row>
    <row r="118" spans="2:12" ht="15.5" hidden="1" x14ac:dyDescent="0.35">
      <c r="B118" s="91" t="s">
        <v>463</v>
      </c>
      <c r="C118" s="16"/>
      <c r="D118" s="18"/>
      <c r="E118" s="18"/>
      <c r="F118" s="18"/>
      <c r="G118" s="110">
        <f t="shared" si="10"/>
        <v>0</v>
      </c>
      <c r="H118" s="107"/>
      <c r="I118" s="19"/>
      <c r="J118" s="163"/>
      <c r="K118" s="99"/>
      <c r="L118" s="46"/>
    </row>
    <row r="119" spans="2:12" ht="15.5" hidden="1" x14ac:dyDescent="0.35">
      <c r="B119" s="91" t="s">
        <v>464</v>
      </c>
      <c r="C119" s="16"/>
      <c r="D119" s="18"/>
      <c r="E119" s="18"/>
      <c r="F119" s="18"/>
      <c r="G119" s="110">
        <f t="shared" si="10"/>
        <v>0</v>
      </c>
      <c r="H119" s="107"/>
      <c r="I119" s="19"/>
      <c r="J119" s="163"/>
      <c r="K119" s="99"/>
      <c r="L119" s="46"/>
    </row>
    <row r="120" spans="2:12" ht="15.5" hidden="1" x14ac:dyDescent="0.35">
      <c r="B120" s="91" t="s">
        <v>465</v>
      </c>
      <c r="C120" s="42"/>
      <c r="D120" s="19"/>
      <c r="E120" s="19"/>
      <c r="F120" s="19"/>
      <c r="G120" s="110">
        <f t="shared" si="10"/>
        <v>0</v>
      </c>
      <c r="H120" s="108"/>
      <c r="I120" s="19"/>
      <c r="J120" s="163"/>
      <c r="K120" s="100"/>
      <c r="L120" s="46"/>
    </row>
    <row r="121" spans="2:12" ht="15.5" hidden="1" x14ac:dyDescent="0.35">
      <c r="B121" s="91" t="s">
        <v>466</v>
      </c>
      <c r="C121" s="42"/>
      <c r="D121" s="19"/>
      <c r="E121" s="19"/>
      <c r="F121" s="19"/>
      <c r="G121" s="110">
        <f t="shared" si="10"/>
        <v>0</v>
      </c>
      <c r="H121" s="108"/>
      <c r="I121" s="19"/>
      <c r="J121" s="163"/>
      <c r="K121" s="100"/>
      <c r="L121" s="46"/>
    </row>
    <row r="122" spans="2:12" ht="15.5" x14ac:dyDescent="0.35">
      <c r="C122" s="92" t="s">
        <v>519</v>
      </c>
      <c r="D122" s="23">
        <f>SUM(D114:D121)</f>
        <v>0</v>
      </c>
      <c r="E122" s="189">
        <f>SUM(E114:E121)</f>
        <v>302260.99</v>
      </c>
      <c r="F122" s="23">
        <f>SUM(F114:F121)</f>
        <v>0</v>
      </c>
      <c r="G122" s="189">
        <f>SUM(G114:G121)</f>
        <v>302260.99</v>
      </c>
      <c r="H122" s="190">
        <f>(H114*G114)+(H115*G115)+(H116*G116)+(H117*G117)+(H118*G118)+(H119*G119)+(H120*G120)+(H121*G121)</f>
        <v>30226.099000000002</v>
      </c>
      <c r="I122" s="243">
        <f>SUM(I114:I121)</f>
        <v>209925.66</v>
      </c>
      <c r="J122" s="164"/>
      <c r="K122" s="100"/>
      <c r="L122" s="47"/>
    </row>
    <row r="123" spans="2:12" ht="51" hidden="1" customHeight="1" x14ac:dyDescent="0.35">
      <c r="B123" s="131" t="s">
        <v>467</v>
      </c>
      <c r="C123" s="249"/>
      <c r="D123" s="249"/>
      <c r="E123" s="249"/>
      <c r="F123" s="249"/>
      <c r="G123" s="249"/>
      <c r="H123" s="249"/>
      <c r="I123" s="250"/>
      <c r="J123" s="250"/>
      <c r="K123" s="249"/>
      <c r="L123" s="45"/>
    </row>
    <row r="124" spans="2:12" ht="15.5" hidden="1" x14ac:dyDescent="0.35">
      <c r="B124" s="91" t="s">
        <v>468</v>
      </c>
      <c r="C124" s="16"/>
      <c r="D124" s="18"/>
      <c r="E124" s="18"/>
      <c r="F124" s="18"/>
      <c r="G124" s="110">
        <f>SUM(D124:F124)</f>
        <v>0</v>
      </c>
      <c r="H124" s="107"/>
      <c r="I124" s="19"/>
      <c r="J124" s="163"/>
      <c r="K124" s="99"/>
      <c r="L124" s="46"/>
    </row>
    <row r="125" spans="2:12" ht="15.5" hidden="1" x14ac:dyDescent="0.35">
      <c r="B125" s="91" t="s">
        <v>469</v>
      </c>
      <c r="C125" s="16"/>
      <c r="D125" s="18"/>
      <c r="E125" s="18"/>
      <c r="F125" s="18"/>
      <c r="G125" s="110">
        <f t="shared" ref="G125:G131" si="11">SUM(D125:F125)</f>
        <v>0</v>
      </c>
      <c r="H125" s="107"/>
      <c r="I125" s="19"/>
      <c r="J125" s="163"/>
      <c r="K125" s="99"/>
      <c r="L125" s="46"/>
    </row>
    <row r="126" spans="2:12" ht="15.5" hidden="1" x14ac:dyDescent="0.35">
      <c r="B126" s="91" t="s">
        <v>470</v>
      </c>
      <c r="C126" s="16"/>
      <c r="D126" s="18"/>
      <c r="E126" s="18"/>
      <c r="F126" s="18"/>
      <c r="G126" s="110">
        <f t="shared" si="11"/>
        <v>0</v>
      </c>
      <c r="H126" s="107"/>
      <c r="I126" s="19"/>
      <c r="J126" s="163"/>
      <c r="K126" s="99"/>
      <c r="L126" s="46"/>
    </row>
    <row r="127" spans="2:12" ht="15.5" hidden="1" x14ac:dyDescent="0.35">
      <c r="B127" s="91" t="s">
        <v>471</v>
      </c>
      <c r="C127" s="16"/>
      <c r="D127" s="18"/>
      <c r="E127" s="18"/>
      <c r="F127" s="18"/>
      <c r="G127" s="110">
        <f t="shared" si="11"/>
        <v>0</v>
      </c>
      <c r="H127" s="107"/>
      <c r="I127" s="19"/>
      <c r="J127" s="163"/>
      <c r="K127" s="99"/>
      <c r="L127" s="46"/>
    </row>
    <row r="128" spans="2:12" ht="15.5" hidden="1" x14ac:dyDescent="0.35">
      <c r="B128" s="91" t="s">
        <v>472</v>
      </c>
      <c r="C128" s="16"/>
      <c r="D128" s="18"/>
      <c r="E128" s="18"/>
      <c r="F128" s="18"/>
      <c r="G128" s="110">
        <f t="shared" si="11"/>
        <v>0</v>
      </c>
      <c r="H128" s="107"/>
      <c r="I128" s="19"/>
      <c r="J128" s="163"/>
      <c r="K128" s="99"/>
      <c r="L128" s="46"/>
    </row>
    <row r="129" spans="2:12" ht="15.5" hidden="1" x14ac:dyDescent="0.35">
      <c r="B129" s="91" t="s">
        <v>473</v>
      </c>
      <c r="C129" s="16"/>
      <c r="D129" s="18"/>
      <c r="E129" s="18"/>
      <c r="F129" s="18"/>
      <c r="G129" s="110">
        <f t="shared" si="11"/>
        <v>0</v>
      </c>
      <c r="H129" s="107"/>
      <c r="I129" s="19"/>
      <c r="J129" s="163"/>
      <c r="K129" s="99"/>
      <c r="L129" s="46"/>
    </row>
    <row r="130" spans="2:12" ht="15.5" hidden="1" x14ac:dyDescent="0.35">
      <c r="B130" s="91" t="s">
        <v>474</v>
      </c>
      <c r="C130" s="42"/>
      <c r="D130" s="19"/>
      <c r="E130" s="19"/>
      <c r="F130" s="19"/>
      <c r="G130" s="110">
        <f t="shared" si="11"/>
        <v>0</v>
      </c>
      <c r="H130" s="108"/>
      <c r="I130" s="19"/>
      <c r="J130" s="163"/>
      <c r="K130" s="100"/>
      <c r="L130" s="46"/>
    </row>
    <row r="131" spans="2:12" ht="15.5" hidden="1" x14ac:dyDescent="0.35">
      <c r="B131" s="91" t="s">
        <v>475</v>
      </c>
      <c r="C131" s="42"/>
      <c r="D131" s="19"/>
      <c r="E131" s="19"/>
      <c r="F131" s="19"/>
      <c r="G131" s="110">
        <f t="shared" si="11"/>
        <v>0</v>
      </c>
      <c r="H131" s="108"/>
      <c r="I131" s="19"/>
      <c r="J131" s="163"/>
      <c r="K131" s="100"/>
      <c r="L131" s="46"/>
    </row>
    <row r="132" spans="2:12" ht="15.5" hidden="1" x14ac:dyDescent="0.35">
      <c r="C132" s="92" t="s">
        <v>519</v>
      </c>
      <c r="D132" s="20">
        <f>SUM(D124:D131)</f>
        <v>0</v>
      </c>
      <c r="E132" s="20">
        <f>SUM(E124:E131)</f>
        <v>0</v>
      </c>
      <c r="F132" s="20">
        <f>SUM(F124:F131)</f>
        <v>0</v>
      </c>
      <c r="G132" s="20">
        <f>SUM(G124:G131)</f>
        <v>0</v>
      </c>
      <c r="H132" s="20">
        <f>(H124*G124)+(H125*G125)+(H126*G126)+(H127*G127)+(H128*G128)+(H129*G129)+(H130*G130)+(H131*G131)</f>
        <v>0</v>
      </c>
      <c r="I132" s="243">
        <f>SUM(I124:I131)</f>
        <v>0</v>
      </c>
      <c r="J132" s="164"/>
      <c r="K132" s="100"/>
      <c r="L132" s="47"/>
    </row>
    <row r="133" spans="2:12" ht="15.75" hidden="1" customHeight="1" x14ac:dyDescent="0.35">
      <c r="B133" s="6"/>
      <c r="C133" s="10"/>
      <c r="D133" s="25"/>
      <c r="E133" s="25"/>
      <c r="F133" s="25"/>
      <c r="G133" s="25"/>
      <c r="H133" s="25"/>
      <c r="I133" s="25"/>
      <c r="J133" s="137"/>
      <c r="K133" s="68"/>
      <c r="L133" s="3"/>
    </row>
    <row r="134" spans="2:12" ht="51" hidden="1" customHeight="1" x14ac:dyDescent="0.35">
      <c r="B134" s="92" t="s">
        <v>476</v>
      </c>
      <c r="C134" s="251"/>
      <c r="D134" s="251"/>
      <c r="E134" s="251"/>
      <c r="F134" s="251"/>
      <c r="G134" s="251"/>
      <c r="H134" s="251"/>
      <c r="I134" s="252"/>
      <c r="J134" s="252"/>
      <c r="K134" s="251"/>
      <c r="L134" s="17"/>
    </row>
    <row r="135" spans="2:12" ht="51" hidden="1" customHeight="1" x14ac:dyDescent="0.35">
      <c r="B135" s="90" t="s">
        <v>477</v>
      </c>
      <c r="C135" s="249"/>
      <c r="D135" s="249"/>
      <c r="E135" s="249"/>
      <c r="F135" s="249"/>
      <c r="G135" s="249"/>
      <c r="H135" s="249"/>
      <c r="I135" s="250"/>
      <c r="J135" s="250"/>
      <c r="K135" s="249"/>
      <c r="L135" s="45"/>
    </row>
    <row r="136" spans="2:12" ht="15.5" hidden="1" x14ac:dyDescent="0.35">
      <c r="B136" s="91" t="s">
        <v>478</v>
      </c>
      <c r="C136" s="16"/>
      <c r="D136" s="18"/>
      <c r="E136" s="18"/>
      <c r="F136" s="18"/>
      <c r="G136" s="110">
        <f>SUM(D136:F136)</f>
        <v>0</v>
      </c>
      <c r="H136" s="107"/>
      <c r="I136" s="19"/>
      <c r="J136" s="163"/>
      <c r="K136" s="99"/>
      <c r="L136" s="46"/>
    </row>
    <row r="137" spans="2:12" ht="15.5" hidden="1" x14ac:dyDescent="0.35">
      <c r="B137" s="91" t="s">
        <v>479</v>
      </c>
      <c r="C137" s="16"/>
      <c r="D137" s="18"/>
      <c r="E137" s="18"/>
      <c r="F137" s="18"/>
      <c r="G137" s="110">
        <f t="shared" ref="G137:G143" si="12">SUM(D137:F137)</f>
        <v>0</v>
      </c>
      <c r="H137" s="107"/>
      <c r="I137" s="19"/>
      <c r="J137" s="163"/>
      <c r="K137" s="99"/>
      <c r="L137" s="46"/>
    </row>
    <row r="138" spans="2:12" ht="15.5" hidden="1" x14ac:dyDescent="0.35">
      <c r="B138" s="91" t="s">
        <v>480</v>
      </c>
      <c r="C138" s="16"/>
      <c r="D138" s="18"/>
      <c r="E138" s="18"/>
      <c r="F138" s="18"/>
      <c r="G138" s="110">
        <f t="shared" si="12"/>
        <v>0</v>
      </c>
      <c r="H138" s="107"/>
      <c r="I138" s="19"/>
      <c r="J138" s="163"/>
      <c r="K138" s="99"/>
      <c r="L138" s="46"/>
    </row>
    <row r="139" spans="2:12" ht="15.5" hidden="1" x14ac:dyDescent="0.35">
      <c r="B139" s="91" t="s">
        <v>481</v>
      </c>
      <c r="C139" s="16"/>
      <c r="D139" s="18"/>
      <c r="E139" s="18"/>
      <c r="F139" s="18"/>
      <c r="G139" s="110">
        <f t="shared" si="12"/>
        <v>0</v>
      </c>
      <c r="H139" s="107"/>
      <c r="I139" s="19"/>
      <c r="J139" s="163"/>
      <c r="K139" s="99"/>
      <c r="L139" s="46"/>
    </row>
    <row r="140" spans="2:12" ht="15.5" hidden="1" x14ac:dyDescent="0.35">
      <c r="B140" s="91" t="s">
        <v>482</v>
      </c>
      <c r="C140" s="16"/>
      <c r="D140" s="18"/>
      <c r="E140" s="18"/>
      <c r="F140" s="18"/>
      <c r="G140" s="110">
        <f t="shared" si="12"/>
        <v>0</v>
      </c>
      <c r="H140" s="107"/>
      <c r="I140" s="19"/>
      <c r="J140" s="163"/>
      <c r="K140" s="99"/>
      <c r="L140" s="46"/>
    </row>
    <row r="141" spans="2:12" ht="15.5" hidden="1" x14ac:dyDescent="0.35">
      <c r="B141" s="91" t="s">
        <v>483</v>
      </c>
      <c r="C141" s="16"/>
      <c r="D141" s="18"/>
      <c r="E141" s="18"/>
      <c r="F141" s="18"/>
      <c r="G141" s="110">
        <f t="shared" si="12"/>
        <v>0</v>
      </c>
      <c r="H141" s="107"/>
      <c r="I141" s="19"/>
      <c r="J141" s="163"/>
      <c r="K141" s="99"/>
      <c r="L141" s="46"/>
    </row>
    <row r="142" spans="2:12" ht="15.5" hidden="1" x14ac:dyDescent="0.35">
      <c r="B142" s="91" t="s">
        <v>484</v>
      </c>
      <c r="C142" s="42"/>
      <c r="D142" s="19"/>
      <c r="E142" s="19"/>
      <c r="F142" s="19"/>
      <c r="G142" s="110">
        <f t="shared" si="12"/>
        <v>0</v>
      </c>
      <c r="H142" s="108"/>
      <c r="I142" s="19"/>
      <c r="J142" s="163"/>
      <c r="K142" s="100"/>
      <c r="L142" s="46"/>
    </row>
    <row r="143" spans="2:12" ht="15.5" hidden="1" x14ac:dyDescent="0.35">
      <c r="B143" s="91" t="s">
        <v>485</v>
      </c>
      <c r="C143" s="42"/>
      <c r="D143" s="19"/>
      <c r="E143" s="19"/>
      <c r="F143" s="19"/>
      <c r="G143" s="110">
        <f t="shared" si="12"/>
        <v>0</v>
      </c>
      <c r="H143" s="108"/>
      <c r="I143" s="19"/>
      <c r="J143" s="163"/>
      <c r="K143" s="100"/>
      <c r="L143" s="46"/>
    </row>
    <row r="144" spans="2:12" ht="15.5" hidden="1" x14ac:dyDescent="0.35">
      <c r="C144" s="92" t="s">
        <v>519</v>
      </c>
      <c r="D144" s="20">
        <f>SUM(D136:D143)</f>
        <v>0</v>
      </c>
      <c r="E144" s="20">
        <f>SUM(E136:E143)</f>
        <v>0</v>
      </c>
      <c r="F144" s="20">
        <f>SUM(F136:F143)</f>
        <v>0</v>
      </c>
      <c r="G144" s="23">
        <f>SUM(G136:G143)</f>
        <v>0</v>
      </c>
      <c r="H144" s="20">
        <f>(H136*G136)+(H137*G137)+(H138*G138)+(H139*G139)+(H140*G140)+(H141*G141)+(H142*G142)+(H143*G143)</f>
        <v>0</v>
      </c>
      <c r="I144" s="243">
        <f>SUM(I136:I143)</f>
        <v>0</v>
      </c>
      <c r="J144" s="164"/>
      <c r="K144" s="100"/>
      <c r="L144" s="47"/>
    </row>
    <row r="145" spans="2:12" ht="51" hidden="1" customHeight="1" x14ac:dyDescent="0.35">
      <c r="B145" s="90" t="s">
        <v>486</v>
      </c>
      <c r="C145" s="249"/>
      <c r="D145" s="249"/>
      <c r="E145" s="249"/>
      <c r="F145" s="249"/>
      <c r="G145" s="249"/>
      <c r="H145" s="249"/>
      <c r="I145" s="250"/>
      <c r="J145" s="250"/>
      <c r="K145" s="249"/>
      <c r="L145" s="45"/>
    </row>
    <row r="146" spans="2:12" ht="15.5" hidden="1" x14ac:dyDescent="0.35">
      <c r="B146" s="91" t="s">
        <v>487</v>
      </c>
      <c r="C146" s="16"/>
      <c r="D146" s="18"/>
      <c r="E146" s="18"/>
      <c r="F146" s="18"/>
      <c r="G146" s="110">
        <f>SUM(D146:F146)</f>
        <v>0</v>
      </c>
      <c r="H146" s="107"/>
      <c r="I146" s="19"/>
      <c r="J146" s="163"/>
      <c r="K146" s="99"/>
      <c r="L146" s="46"/>
    </row>
    <row r="147" spans="2:12" ht="15.5" hidden="1" x14ac:dyDescent="0.35">
      <c r="B147" s="91" t="s">
        <v>488</v>
      </c>
      <c r="C147" s="16"/>
      <c r="D147" s="18"/>
      <c r="E147" s="18"/>
      <c r="F147" s="18"/>
      <c r="G147" s="110">
        <f t="shared" ref="G147:G153" si="13">SUM(D147:F147)</f>
        <v>0</v>
      </c>
      <c r="H147" s="107"/>
      <c r="I147" s="19"/>
      <c r="J147" s="163"/>
      <c r="K147" s="99"/>
      <c r="L147" s="46"/>
    </row>
    <row r="148" spans="2:12" ht="15.5" hidden="1" x14ac:dyDescent="0.35">
      <c r="B148" s="91" t="s">
        <v>489</v>
      </c>
      <c r="C148" s="16"/>
      <c r="D148" s="18"/>
      <c r="E148" s="18"/>
      <c r="F148" s="18"/>
      <c r="G148" s="110">
        <f t="shared" si="13"/>
        <v>0</v>
      </c>
      <c r="H148" s="107"/>
      <c r="I148" s="19"/>
      <c r="J148" s="163"/>
      <c r="K148" s="99"/>
      <c r="L148" s="46"/>
    </row>
    <row r="149" spans="2:12" ht="15.5" hidden="1" x14ac:dyDescent="0.35">
      <c r="B149" s="91" t="s">
        <v>490</v>
      </c>
      <c r="C149" s="16"/>
      <c r="D149" s="18"/>
      <c r="E149" s="18"/>
      <c r="F149" s="18"/>
      <c r="G149" s="110">
        <f t="shared" si="13"/>
        <v>0</v>
      </c>
      <c r="H149" s="107"/>
      <c r="I149" s="19"/>
      <c r="J149" s="163"/>
      <c r="K149" s="99"/>
      <c r="L149" s="46"/>
    </row>
    <row r="150" spans="2:12" ht="15.5" hidden="1" x14ac:dyDescent="0.35">
      <c r="B150" s="91" t="s">
        <v>491</v>
      </c>
      <c r="C150" s="16"/>
      <c r="D150" s="18"/>
      <c r="E150" s="18"/>
      <c r="F150" s="18"/>
      <c r="G150" s="110">
        <f t="shared" si="13"/>
        <v>0</v>
      </c>
      <c r="H150" s="107"/>
      <c r="I150" s="19"/>
      <c r="J150" s="163"/>
      <c r="K150" s="99"/>
      <c r="L150" s="46"/>
    </row>
    <row r="151" spans="2:12" ht="15.5" hidden="1" x14ac:dyDescent="0.35">
      <c r="B151" s="91" t="s">
        <v>492</v>
      </c>
      <c r="C151" s="16"/>
      <c r="D151" s="18"/>
      <c r="E151" s="18"/>
      <c r="F151" s="18"/>
      <c r="G151" s="110">
        <f t="shared" si="13"/>
        <v>0</v>
      </c>
      <c r="H151" s="107"/>
      <c r="I151" s="19"/>
      <c r="J151" s="163"/>
      <c r="K151" s="99"/>
      <c r="L151" s="46"/>
    </row>
    <row r="152" spans="2:12" ht="15.5" hidden="1" x14ac:dyDescent="0.35">
      <c r="B152" s="91" t="s">
        <v>493</v>
      </c>
      <c r="C152" s="42"/>
      <c r="D152" s="19"/>
      <c r="E152" s="19"/>
      <c r="F152" s="19"/>
      <c r="G152" s="110">
        <f t="shared" si="13"/>
        <v>0</v>
      </c>
      <c r="H152" s="108"/>
      <c r="I152" s="19"/>
      <c r="J152" s="163"/>
      <c r="K152" s="100"/>
      <c r="L152" s="46"/>
    </row>
    <row r="153" spans="2:12" ht="15.5" hidden="1" x14ac:dyDescent="0.35">
      <c r="B153" s="91" t="s">
        <v>494</v>
      </c>
      <c r="C153" s="42"/>
      <c r="D153" s="19"/>
      <c r="E153" s="19"/>
      <c r="F153" s="19"/>
      <c r="G153" s="110">
        <f t="shared" si="13"/>
        <v>0</v>
      </c>
      <c r="H153" s="108"/>
      <c r="I153" s="19"/>
      <c r="J153" s="163"/>
      <c r="K153" s="100"/>
      <c r="L153" s="46"/>
    </row>
    <row r="154" spans="2:12" ht="15.5" hidden="1" x14ac:dyDescent="0.35">
      <c r="C154" s="92" t="s">
        <v>519</v>
      </c>
      <c r="D154" s="23">
        <f>SUM(D146:D153)</f>
        <v>0</v>
      </c>
      <c r="E154" s="23">
        <f>SUM(E146:E153)</f>
        <v>0</v>
      </c>
      <c r="F154" s="23">
        <f>SUM(F146:F153)</f>
        <v>0</v>
      </c>
      <c r="G154" s="23">
        <f>SUM(G146:G153)</f>
        <v>0</v>
      </c>
      <c r="H154" s="20">
        <f>(H146*G146)+(H147*G147)+(H148*G148)+(H149*G149)+(H150*G150)+(H151*G151)+(H152*G152)+(H153*G153)</f>
        <v>0</v>
      </c>
      <c r="I154" s="243">
        <f>SUM(I146:I153)</f>
        <v>0</v>
      </c>
      <c r="J154" s="164"/>
      <c r="K154" s="100"/>
      <c r="L154" s="47"/>
    </row>
    <row r="155" spans="2:12" ht="51" hidden="1" customHeight="1" x14ac:dyDescent="0.35">
      <c r="B155" s="90" t="s">
        <v>495</v>
      </c>
      <c r="C155" s="249"/>
      <c r="D155" s="249"/>
      <c r="E155" s="249"/>
      <c r="F155" s="249"/>
      <c r="G155" s="249"/>
      <c r="H155" s="249"/>
      <c r="I155" s="250"/>
      <c r="J155" s="250"/>
      <c r="K155" s="249"/>
      <c r="L155" s="45"/>
    </row>
    <row r="156" spans="2:12" ht="15.5" hidden="1" x14ac:dyDescent="0.35">
      <c r="B156" s="91" t="s">
        <v>496</v>
      </c>
      <c r="C156" s="16"/>
      <c r="D156" s="18"/>
      <c r="E156" s="18"/>
      <c r="F156" s="18"/>
      <c r="G156" s="110">
        <f>SUM(D156:F156)</f>
        <v>0</v>
      </c>
      <c r="H156" s="107"/>
      <c r="I156" s="19"/>
      <c r="J156" s="163"/>
      <c r="K156" s="99"/>
      <c r="L156" s="46"/>
    </row>
    <row r="157" spans="2:12" ht="15.5" hidden="1" x14ac:dyDescent="0.35">
      <c r="B157" s="91" t="s">
        <v>497</v>
      </c>
      <c r="C157" s="16"/>
      <c r="D157" s="18"/>
      <c r="E157" s="18"/>
      <c r="F157" s="18"/>
      <c r="G157" s="110">
        <f t="shared" ref="G157:G163" si="14">SUM(D157:F157)</f>
        <v>0</v>
      </c>
      <c r="H157" s="107"/>
      <c r="I157" s="19"/>
      <c r="J157" s="163"/>
      <c r="K157" s="99"/>
      <c r="L157" s="46"/>
    </row>
    <row r="158" spans="2:12" ht="15.5" hidden="1" x14ac:dyDescent="0.35">
      <c r="B158" s="91" t="s">
        <v>498</v>
      </c>
      <c r="C158" s="16"/>
      <c r="D158" s="18"/>
      <c r="E158" s="18"/>
      <c r="F158" s="18"/>
      <c r="G158" s="110">
        <f t="shared" si="14"/>
        <v>0</v>
      </c>
      <c r="H158" s="107"/>
      <c r="I158" s="19"/>
      <c r="J158" s="163"/>
      <c r="K158" s="99"/>
      <c r="L158" s="46"/>
    </row>
    <row r="159" spans="2:12" ht="15.5" hidden="1" x14ac:dyDescent="0.35">
      <c r="B159" s="91" t="s">
        <v>499</v>
      </c>
      <c r="C159" s="16"/>
      <c r="D159" s="18"/>
      <c r="E159" s="18"/>
      <c r="F159" s="18"/>
      <c r="G159" s="110">
        <f t="shared" si="14"/>
        <v>0</v>
      </c>
      <c r="H159" s="107"/>
      <c r="I159" s="19"/>
      <c r="J159" s="163"/>
      <c r="K159" s="99"/>
      <c r="L159" s="46"/>
    </row>
    <row r="160" spans="2:12" ht="15.5" hidden="1" x14ac:dyDescent="0.35">
      <c r="B160" s="91" t="s">
        <v>500</v>
      </c>
      <c r="C160" s="16"/>
      <c r="D160" s="18"/>
      <c r="E160" s="18"/>
      <c r="F160" s="18"/>
      <c r="G160" s="110">
        <f t="shared" si="14"/>
        <v>0</v>
      </c>
      <c r="H160" s="107"/>
      <c r="I160" s="19"/>
      <c r="J160" s="163"/>
      <c r="K160" s="99"/>
      <c r="L160" s="46"/>
    </row>
    <row r="161" spans="2:12" ht="15.5" hidden="1" x14ac:dyDescent="0.35">
      <c r="B161" s="91" t="s">
        <v>501</v>
      </c>
      <c r="C161" s="16"/>
      <c r="D161" s="18"/>
      <c r="E161" s="18"/>
      <c r="F161" s="18"/>
      <c r="G161" s="110">
        <f t="shared" si="14"/>
        <v>0</v>
      </c>
      <c r="H161" s="107"/>
      <c r="I161" s="19"/>
      <c r="J161" s="163"/>
      <c r="K161" s="99"/>
      <c r="L161" s="46"/>
    </row>
    <row r="162" spans="2:12" ht="15.5" hidden="1" x14ac:dyDescent="0.35">
      <c r="B162" s="91" t="s">
        <v>502</v>
      </c>
      <c r="C162" s="42"/>
      <c r="D162" s="19"/>
      <c r="E162" s="19"/>
      <c r="F162" s="19"/>
      <c r="G162" s="110">
        <f t="shared" si="14"/>
        <v>0</v>
      </c>
      <c r="H162" s="108"/>
      <c r="I162" s="19"/>
      <c r="J162" s="163"/>
      <c r="K162" s="100"/>
      <c r="L162" s="46"/>
    </row>
    <row r="163" spans="2:12" ht="15.5" hidden="1" x14ac:dyDescent="0.35">
      <c r="B163" s="91" t="s">
        <v>503</v>
      </c>
      <c r="C163" s="42"/>
      <c r="D163" s="19"/>
      <c r="E163" s="19"/>
      <c r="F163" s="19"/>
      <c r="G163" s="110">
        <f t="shared" si="14"/>
        <v>0</v>
      </c>
      <c r="H163" s="108"/>
      <c r="I163" s="19"/>
      <c r="J163" s="163"/>
      <c r="K163" s="100"/>
      <c r="L163" s="46"/>
    </row>
    <row r="164" spans="2:12" ht="15.5" hidden="1" x14ac:dyDescent="0.35">
      <c r="C164" s="92" t="s">
        <v>519</v>
      </c>
      <c r="D164" s="23">
        <f>SUM(D156:D163)</f>
        <v>0</v>
      </c>
      <c r="E164" s="23">
        <f>SUM(E156:E163)</f>
        <v>0</v>
      </c>
      <c r="F164" s="23">
        <f>SUM(F156:F163)</f>
        <v>0</v>
      </c>
      <c r="G164" s="23">
        <f>SUM(G156:G163)</f>
        <v>0</v>
      </c>
      <c r="H164" s="20">
        <f>(H156*G156)+(H157*G157)+(H158*G158)+(H159*G159)+(H160*G160)+(H161*G161)+(H162*G162)+(H163*G163)</f>
        <v>0</v>
      </c>
      <c r="I164" s="243">
        <f>SUM(I156:I163)</f>
        <v>0</v>
      </c>
      <c r="J164" s="164"/>
      <c r="K164" s="100"/>
      <c r="L164" s="47"/>
    </row>
    <row r="165" spans="2:12" ht="51" hidden="1" customHeight="1" x14ac:dyDescent="0.35">
      <c r="B165" s="90" t="s">
        <v>504</v>
      </c>
      <c r="C165" s="249"/>
      <c r="D165" s="249"/>
      <c r="E165" s="249"/>
      <c r="F165" s="249"/>
      <c r="G165" s="249"/>
      <c r="H165" s="249"/>
      <c r="I165" s="250"/>
      <c r="J165" s="250"/>
      <c r="K165" s="249"/>
      <c r="L165" s="45"/>
    </row>
    <row r="166" spans="2:12" ht="15.5" hidden="1" x14ac:dyDescent="0.35">
      <c r="B166" s="91" t="s">
        <v>505</v>
      </c>
      <c r="C166" s="16"/>
      <c r="D166" s="18"/>
      <c r="E166" s="18"/>
      <c r="F166" s="18"/>
      <c r="G166" s="110">
        <f>SUM(D166:F166)</f>
        <v>0</v>
      </c>
      <c r="H166" s="107"/>
      <c r="I166" s="19"/>
      <c r="J166" s="163"/>
      <c r="K166" s="99"/>
      <c r="L166" s="46"/>
    </row>
    <row r="167" spans="2:12" ht="15.5" hidden="1" x14ac:dyDescent="0.35">
      <c r="B167" s="91" t="s">
        <v>506</v>
      </c>
      <c r="C167" s="16"/>
      <c r="D167" s="18"/>
      <c r="E167" s="18"/>
      <c r="F167" s="18"/>
      <c r="G167" s="110">
        <f t="shared" ref="G167:G173" si="15">SUM(D167:F167)</f>
        <v>0</v>
      </c>
      <c r="H167" s="107"/>
      <c r="I167" s="19"/>
      <c r="J167" s="163"/>
      <c r="K167" s="99"/>
      <c r="L167" s="46"/>
    </row>
    <row r="168" spans="2:12" ht="15.5" hidden="1" x14ac:dyDescent="0.35">
      <c r="B168" s="91" t="s">
        <v>507</v>
      </c>
      <c r="C168" s="16"/>
      <c r="D168" s="18"/>
      <c r="E168" s="18"/>
      <c r="F168" s="18"/>
      <c r="G168" s="110">
        <f t="shared" si="15"/>
        <v>0</v>
      </c>
      <c r="H168" s="107"/>
      <c r="I168" s="19"/>
      <c r="J168" s="163"/>
      <c r="K168" s="99"/>
      <c r="L168" s="46"/>
    </row>
    <row r="169" spans="2:12" ht="15.5" hidden="1" x14ac:dyDescent="0.35">
      <c r="B169" s="91" t="s">
        <v>508</v>
      </c>
      <c r="C169" s="16"/>
      <c r="D169" s="18"/>
      <c r="E169" s="18"/>
      <c r="F169" s="18"/>
      <c r="G169" s="110">
        <f t="shared" si="15"/>
        <v>0</v>
      </c>
      <c r="H169" s="107"/>
      <c r="I169" s="19"/>
      <c r="J169" s="163"/>
      <c r="K169" s="99"/>
      <c r="L169" s="46"/>
    </row>
    <row r="170" spans="2:12" ht="15.5" hidden="1" x14ac:dyDescent="0.35">
      <c r="B170" s="91" t="s">
        <v>509</v>
      </c>
      <c r="C170" s="16"/>
      <c r="D170" s="18"/>
      <c r="E170" s="18"/>
      <c r="F170" s="18"/>
      <c r="G170" s="110">
        <f>SUM(D170:F170)</f>
        <v>0</v>
      </c>
      <c r="H170" s="107"/>
      <c r="I170" s="19"/>
      <c r="J170" s="163"/>
      <c r="K170" s="99"/>
      <c r="L170" s="46"/>
    </row>
    <row r="171" spans="2:12" ht="15.5" hidden="1" x14ac:dyDescent="0.35">
      <c r="B171" s="91" t="s">
        <v>510</v>
      </c>
      <c r="C171" s="16"/>
      <c r="D171" s="18"/>
      <c r="E171" s="18"/>
      <c r="F171" s="18"/>
      <c r="G171" s="110">
        <f t="shared" si="15"/>
        <v>0</v>
      </c>
      <c r="H171" s="107"/>
      <c r="I171" s="19"/>
      <c r="J171" s="163"/>
      <c r="K171" s="99"/>
      <c r="L171" s="46"/>
    </row>
    <row r="172" spans="2:12" ht="15.5" hidden="1" x14ac:dyDescent="0.35">
      <c r="B172" s="91" t="s">
        <v>511</v>
      </c>
      <c r="C172" s="42"/>
      <c r="D172" s="19"/>
      <c r="E172" s="19"/>
      <c r="F172" s="19"/>
      <c r="G172" s="110">
        <f t="shared" si="15"/>
        <v>0</v>
      </c>
      <c r="H172" s="108"/>
      <c r="I172" s="19"/>
      <c r="J172" s="163"/>
      <c r="K172" s="100"/>
      <c r="L172" s="46"/>
    </row>
    <row r="173" spans="2:12" ht="15.5" hidden="1" x14ac:dyDescent="0.35">
      <c r="B173" s="91" t="s">
        <v>512</v>
      </c>
      <c r="C173" s="42"/>
      <c r="D173" s="19"/>
      <c r="E173" s="19"/>
      <c r="F173" s="19"/>
      <c r="G173" s="110">
        <f t="shared" si="15"/>
        <v>0</v>
      </c>
      <c r="H173" s="108"/>
      <c r="I173" s="19"/>
      <c r="J173" s="163"/>
      <c r="K173" s="100"/>
      <c r="L173" s="46"/>
    </row>
    <row r="174" spans="2:12" ht="15.5" hidden="1" x14ac:dyDescent="0.35">
      <c r="C174" s="92" t="s">
        <v>519</v>
      </c>
      <c r="D174" s="20">
        <f>SUM(D166:D173)</f>
        <v>0</v>
      </c>
      <c r="E174" s="20">
        <f>SUM(E166:E173)</f>
        <v>0</v>
      </c>
      <c r="F174" s="20">
        <f>SUM(F166:F173)</f>
        <v>0</v>
      </c>
      <c r="G174" s="20">
        <f>SUM(G166:G173)</f>
        <v>0</v>
      </c>
      <c r="H174" s="20">
        <f>(H166*G166)+(H167*G167)+(H168*G168)+(H169*G169)+(H170*G170)+(H171*G171)+(H172*G172)+(H173*G173)</f>
        <v>0</v>
      </c>
      <c r="I174" s="243">
        <f>SUM(I166:I173)</f>
        <v>0</v>
      </c>
      <c r="J174" s="164"/>
      <c r="K174" s="100"/>
      <c r="L174" s="47"/>
    </row>
    <row r="175" spans="2:12" ht="15.75" customHeight="1" x14ac:dyDescent="0.35">
      <c r="B175" s="6"/>
      <c r="C175" s="10"/>
      <c r="D175" s="25"/>
      <c r="E175" s="25"/>
      <c r="F175" s="25"/>
      <c r="G175" s="25"/>
      <c r="H175" s="25"/>
      <c r="I175" s="25"/>
      <c r="J175" s="137"/>
      <c r="K175" s="10"/>
      <c r="L175" s="3"/>
    </row>
    <row r="176" spans="2:12" ht="15.75" customHeight="1" x14ac:dyDescent="0.35">
      <c r="B176" s="6"/>
      <c r="C176" s="10"/>
      <c r="D176" s="25"/>
      <c r="E176" s="25"/>
      <c r="F176" s="25"/>
      <c r="G176" s="25"/>
      <c r="H176" s="25"/>
      <c r="I176" s="25"/>
      <c r="J176" s="137"/>
      <c r="K176" s="10"/>
      <c r="L176" s="3"/>
    </row>
    <row r="177" spans="2:12" ht="63.75" customHeight="1" x14ac:dyDescent="0.35">
      <c r="B177" s="92" t="s">
        <v>513</v>
      </c>
      <c r="C177" s="15"/>
      <c r="D177" s="192"/>
      <c r="E177" s="192"/>
      <c r="F177" s="192"/>
      <c r="G177" s="193">
        <f>SUM(D177:F177)</f>
        <v>0</v>
      </c>
      <c r="H177" s="109"/>
      <c r="I177" s="245">
        <v>329949</v>
      </c>
      <c r="J177" s="166"/>
      <c r="K177" s="102"/>
      <c r="L177" s="47"/>
    </row>
    <row r="178" spans="2:12" ht="69.75" customHeight="1" x14ac:dyDescent="0.35">
      <c r="B178" s="92" t="s">
        <v>514</v>
      </c>
      <c r="C178" s="15"/>
      <c r="D178" s="192"/>
      <c r="E178" s="192"/>
      <c r="F178" s="192"/>
      <c r="G178" s="193">
        <f>SUM(D178:F178)</f>
        <v>0</v>
      </c>
      <c r="H178" s="109"/>
      <c r="I178" s="245">
        <v>26806.03</v>
      </c>
      <c r="J178" s="166"/>
      <c r="K178" s="102"/>
      <c r="L178" s="47"/>
    </row>
    <row r="179" spans="2:12" ht="57" customHeight="1" x14ac:dyDescent="0.35">
      <c r="B179" s="92" t="s">
        <v>515</v>
      </c>
      <c r="C179" s="103"/>
      <c r="D179" s="192">
        <v>10000</v>
      </c>
      <c r="E179" s="192">
        <v>12268</v>
      </c>
      <c r="F179" s="192"/>
      <c r="G179" s="193">
        <f>SUM(D179:F179)</f>
        <v>22268</v>
      </c>
      <c r="H179" s="109"/>
      <c r="I179" s="245"/>
      <c r="J179" s="166"/>
      <c r="K179" s="102"/>
      <c r="L179" s="47"/>
    </row>
    <row r="180" spans="2:12" ht="65.25" customHeight="1" x14ac:dyDescent="0.35">
      <c r="B180" s="104" t="s">
        <v>516</v>
      </c>
      <c r="C180" s="171" t="s">
        <v>589</v>
      </c>
      <c r="D180" s="192">
        <v>45150</v>
      </c>
      <c r="E180" s="192">
        <v>13900</v>
      </c>
      <c r="F180" s="192"/>
      <c r="G180" s="193">
        <f>SUM(D180:F180)</f>
        <v>59050</v>
      </c>
      <c r="H180" s="109"/>
      <c r="I180" s="245">
        <v>21000</v>
      </c>
      <c r="J180" s="166"/>
      <c r="K180" s="102"/>
      <c r="L180" s="47"/>
    </row>
    <row r="181" spans="2:12" ht="38.25" customHeight="1" x14ac:dyDescent="0.35">
      <c r="B181" s="6"/>
      <c r="C181" s="105" t="s">
        <v>520</v>
      </c>
      <c r="D181" s="194">
        <f>SUM(D177:D180)</f>
        <v>55150</v>
      </c>
      <c r="E181" s="194">
        <f>SUM(E177:E180)</f>
        <v>26168</v>
      </c>
      <c r="F181" s="194">
        <f>SUM(F177:F180)</f>
        <v>0</v>
      </c>
      <c r="G181" s="194">
        <f>SUM(G177:G180)</f>
        <v>81318</v>
      </c>
      <c r="H181" s="20">
        <f>(H177*G177)+(H178*G178)+(H179*G179)+(H180*G180)</f>
        <v>0</v>
      </c>
      <c r="I181" s="243">
        <f>SUM(I177:I180)</f>
        <v>377755.03</v>
      </c>
      <c r="J181" s="164"/>
      <c r="K181" s="15"/>
      <c r="L181" s="13"/>
    </row>
    <row r="182" spans="2:12" ht="15.75" customHeight="1" x14ac:dyDescent="0.35">
      <c r="B182" s="6"/>
      <c r="C182" s="10"/>
      <c r="D182" s="25"/>
      <c r="E182" s="25"/>
      <c r="F182" s="25"/>
      <c r="G182" s="25"/>
      <c r="H182" s="25"/>
      <c r="I182" s="25"/>
      <c r="J182" s="137"/>
      <c r="K182" s="10"/>
      <c r="L182" s="13"/>
    </row>
    <row r="183" spans="2:12" ht="15.75" customHeight="1" x14ac:dyDescent="0.35">
      <c r="B183" s="6"/>
      <c r="C183" s="10"/>
      <c r="D183" s="25"/>
      <c r="E183" s="25"/>
      <c r="F183" s="25"/>
      <c r="G183" s="25"/>
      <c r="H183" s="25"/>
      <c r="I183" s="25"/>
      <c r="J183" s="137"/>
      <c r="K183" s="10"/>
      <c r="L183" s="13"/>
    </row>
    <row r="184" spans="2:12" ht="15.75" customHeight="1" x14ac:dyDescent="0.35">
      <c r="B184" s="6"/>
      <c r="C184" s="10"/>
      <c r="D184" s="25"/>
      <c r="E184" s="25"/>
      <c r="F184" s="25"/>
      <c r="G184" s="25"/>
      <c r="H184" s="25"/>
      <c r="I184" s="25"/>
      <c r="J184" s="137"/>
      <c r="K184" s="10"/>
      <c r="L184" s="13"/>
    </row>
    <row r="185" spans="2:12" ht="15.75" customHeight="1" x14ac:dyDescent="0.35">
      <c r="B185" s="6"/>
      <c r="C185" s="10"/>
      <c r="D185" s="25"/>
      <c r="E185" s="25"/>
      <c r="F185" s="25"/>
      <c r="G185" s="25"/>
      <c r="H185" s="25"/>
      <c r="I185" s="25"/>
      <c r="J185" s="137"/>
      <c r="K185" s="10"/>
      <c r="L185" s="13"/>
    </row>
    <row r="186" spans="2:12" ht="15.75" customHeight="1" x14ac:dyDescent="0.35">
      <c r="B186" s="6"/>
      <c r="C186" s="10"/>
      <c r="D186" s="25"/>
      <c r="E186" s="25"/>
      <c r="F186" s="25"/>
      <c r="G186" s="25"/>
      <c r="H186" s="25"/>
      <c r="I186" s="25"/>
      <c r="J186" s="137"/>
      <c r="K186" s="10"/>
      <c r="L186" s="13"/>
    </row>
    <row r="187" spans="2:12" ht="15.75" customHeight="1" x14ac:dyDescent="0.35">
      <c r="B187" s="6"/>
      <c r="C187" s="10"/>
      <c r="D187" s="25"/>
      <c r="E187" s="25"/>
      <c r="F187" s="25"/>
      <c r="G187" s="25"/>
      <c r="H187" s="25"/>
      <c r="I187" s="25"/>
      <c r="J187" s="137"/>
      <c r="K187" s="10"/>
      <c r="L187" s="13"/>
    </row>
    <row r="188" spans="2:12" ht="15.75" customHeight="1" thickBot="1" x14ac:dyDescent="0.4">
      <c r="B188" s="6"/>
      <c r="C188" s="10"/>
      <c r="D188" s="25"/>
      <c r="E188" s="25"/>
      <c r="F188" s="25"/>
      <c r="G188" s="25"/>
      <c r="H188" s="25"/>
      <c r="I188" s="25"/>
      <c r="J188" s="137"/>
      <c r="K188" s="10"/>
      <c r="L188" s="13"/>
    </row>
    <row r="189" spans="2:12" ht="15.5" x14ac:dyDescent="0.35">
      <c r="B189" s="6"/>
      <c r="C189" s="265" t="s">
        <v>529</v>
      </c>
      <c r="D189" s="266"/>
      <c r="E189" s="266"/>
      <c r="F189" s="266"/>
      <c r="G189" s="267"/>
      <c r="H189" s="13"/>
      <c r="I189" s="136"/>
      <c r="J189" s="167"/>
      <c r="K189" s="13"/>
    </row>
    <row r="190" spans="2:12" ht="54.75" customHeight="1" x14ac:dyDescent="0.35">
      <c r="B190" s="6"/>
      <c r="C190" s="151"/>
      <c r="D190" s="160" t="str">
        <f>D5</f>
        <v>ONUDC - rganisation recipiendiaire 1 (budget en USD)</v>
      </c>
      <c r="E190" s="160" t="str">
        <f>E5</f>
        <v>BIT - Organisation recipiendiaire 2 (budget en USD)</v>
      </c>
      <c r="F190" s="160">
        <f>F5</f>
        <v>0</v>
      </c>
      <c r="G190" s="152" t="s">
        <v>11</v>
      </c>
      <c r="H190" s="10"/>
      <c r="I190" s="25"/>
      <c r="J190" s="137"/>
      <c r="K190" s="13"/>
    </row>
    <row r="191" spans="2:12" ht="41.25" customHeight="1" x14ac:dyDescent="0.35">
      <c r="B191" s="14"/>
      <c r="C191" s="101" t="s">
        <v>521</v>
      </c>
      <c r="D191" s="195">
        <f>SUM(D16,D26,D36,D46,D58,D70,D80,D90,D102,D112,D122,D132,D144,D154,D164,D174,D177,D178,D179,D180)</f>
        <v>729361.67999999993</v>
      </c>
      <c r="E191" s="195">
        <f>SUM(E16,E26,E36,E46,E58,E70,E80,E90,E102,E112,E122,E132,E144,E154,E164,E174,E177,E178,E179,E180)</f>
        <v>653342.99</v>
      </c>
      <c r="F191" s="195">
        <f>SUM(F16,F26,F36,F46,F58,F70,F80,F90,F102,F112,F122,F132,F144,F154,F164,F174,F177,F178,F179,F180)</f>
        <v>0</v>
      </c>
      <c r="G191" s="196">
        <f>SUM(D191:F191)</f>
        <v>1382704.67</v>
      </c>
      <c r="H191" s="10"/>
      <c r="I191" s="25"/>
      <c r="J191" s="137"/>
      <c r="K191" s="14"/>
    </row>
    <row r="192" spans="2:12" ht="51.75" customHeight="1" x14ac:dyDescent="0.35">
      <c r="B192" s="4"/>
      <c r="C192" s="145" t="s">
        <v>522</v>
      </c>
      <c r="D192" s="195">
        <f>D191*0.07</f>
        <v>51055.317600000002</v>
      </c>
      <c r="E192" s="195">
        <f>E191*0.07</f>
        <v>45734.009300000005</v>
      </c>
      <c r="F192" s="195">
        <f>F191*0.07</f>
        <v>0</v>
      </c>
      <c r="G192" s="196">
        <f>G191*0.07</f>
        <v>96789.3269</v>
      </c>
      <c r="H192" s="4"/>
      <c r="I192" s="25"/>
      <c r="J192" s="137"/>
      <c r="K192" s="1"/>
    </row>
    <row r="193" spans="2:12" ht="51.75" customHeight="1" thickBot="1" x14ac:dyDescent="0.4">
      <c r="B193" s="4"/>
      <c r="C193" s="8" t="s">
        <v>11</v>
      </c>
      <c r="D193" s="197">
        <f>SUM(D191:D192)</f>
        <v>780416.99759999989</v>
      </c>
      <c r="E193" s="197">
        <f>SUM(E191:E192)</f>
        <v>699076.99930000002</v>
      </c>
      <c r="F193" s="197">
        <f>SUM(F191:F192)</f>
        <v>0</v>
      </c>
      <c r="G193" s="198">
        <f>SUM(G191:G192)</f>
        <v>1479493.9968999999</v>
      </c>
      <c r="H193" s="4"/>
      <c r="I193" s="25"/>
      <c r="J193" s="137"/>
      <c r="K193" s="1"/>
    </row>
    <row r="194" spans="2:12" ht="42" customHeight="1" x14ac:dyDescent="0.35">
      <c r="B194" s="4"/>
      <c r="K194" s="3"/>
      <c r="L194" s="1"/>
    </row>
    <row r="195" spans="2:12" s="36" customFormat="1" ht="29.25" customHeight="1" thickBot="1" x14ac:dyDescent="0.4">
      <c r="B195" s="10"/>
      <c r="C195" s="6"/>
      <c r="D195" s="31"/>
      <c r="E195" s="31"/>
      <c r="F195" s="31"/>
      <c r="G195" s="31"/>
      <c r="H195" s="31"/>
      <c r="I195" s="138"/>
      <c r="J195" s="142"/>
      <c r="K195" s="13"/>
      <c r="L195" s="14"/>
    </row>
    <row r="196" spans="2:12" ht="23.25" customHeight="1" x14ac:dyDescent="0.35">
      <c r="B196" s="1"/>
      <c r="C196" s="257" t="s">
        <v>523</v>
      </c>
      <c r="D196" s="258"/>
      <c r="E196" s="259"/>
      <c r="F196" s="259"/>
      <c r="G196" s="259"/>
      <c r="H196" s="260"/>
      <c r="I196" s="139"/>
      <c r="J196" s="47"/>
      <c r="K196" s="1"/>
    </row>
    <row r="197" spans="2:12" ht="51.75" customHeight="1" x14ac:dyDescent="0.35">
      <c r="B197" s="1"/>
      <c r="C197" s="28"/>
      <c r="D197" s="160" t="str">
        <f>D5</f>
        <v>ONUDC - rganisation recipiendiaire 1 (budget en USD)</v>
      </c>
      <c r="E197" s="160" t="str">
        <f>E5</f>
        <v>BIT - Organisation recipiendiaire 2 (budget en USD)</v>
      </c>
      <c r="F197" s="160">
        <f>F5</f>
        <v>0</v>
      </c>
      <c r="G197" s="153" t="s">
        <v>11</v>
      </c>
      <c r="H197" s="154" t="s">
        <v>9</v>
      </c>
      <c r="I197" s="139"/>
      <c r="J197" s="47"/>
      <c r="K197" s="1"/>
    </row>
    <row r="198" spans="2:12" ht="55.5" customHeight="1" x14ac:dyDescent="0.35">
      <c r="B198" s="1"/>
      <c r="C198" s="27" t="s">
        <v>524</v>
      </c>
      <c r="D198" s="199">
        <f>$D$193*H198</f>
        <v>546291.89831999992</v>
      </c>
      <c r="E198" s="200">
        <f>$E$193*H198</f>
        <v>489353.89950999996</v>
      </c>
      <c r="F198" s="200">
        <f>$F$193*H198</f>
        <v>0</v>
      </c>
      <c r="G198" s="200">
        <f>SUM(D198:F198)</f>
        <v>1035645.7978299998</v>
      </c>
      <c r="H198" s="114">
        <v>0.7</v>
      </c>
      <c r="I198" s="136"/>
      <c r="J198" s="167"/>
      <c r="K198" s="1"/>
    </row>
    <row r="199" spans="2:12" ht="57.75" customHeight="1" x14ac:dyDescent="0.35">
      <c r="B199" s="256"/>
      <c r="C199" s="106" t="s">
        <v>525</v>
      </c>
      <c r="D199" s="199">
        <f>$D$193*H199</f>
        <v>234125.09927999997</v>
      </c>
      <c r="E199" s="200">
        <f>$E$193*H199</f>
        <v>209723.09979000001</v>
      </c>
      <c r="F199" s="200">
        <f>$F$193*H199</f>
        <v>0</v>
      </c>
      <c r="G199" s="201">
        <f>SUM(D199:F199)</f>
        <v>443848.19906999997</v>
      </c>
      <c r="H199" s="115">
        <v>0.3</v>
      </c>
      <c r="I199" s="136"/>
      <c r="J199" s="167"/>
    </row>
    <row r="200" spans="2:12" ht="57.75" customHeight="1" x14ac:dyDescent="0.35">
      <c r="B200" s="256"/>
      <c r="C200" s="106" t="s">
        <v>526</v>
      </c>
      <c r="D200" s="199">
        <f>$D$193*H200</f>
        <v>0</v>
      </c>
      <c r="E200" s="200">
        <f>$E$193*H200</f>
        <v>0</v>
      </c>
      <c r="F200" s="200">
        <f>$F$193*H200</f>
        <v>0</v>
      </c>
      <c r="G200" s="201">
        <f>SUM(D200:F200)</f>
        <v>0</v>
      </c>
      <c r="H200" s="116">
        <v>0</v>
      </c>
      <c r="I200" s="140"/>
      <c r="J200" s="168"/>
    </row>
    <row r="201" spans="2:12" ht="38.25" customHeight="1" thickBot="1" x14ac:dyDescent="0.4">
      <c r="B201" s="256"/>
      <c r="C201" s="8" t="s">
        <v>11</v>
      </c>
      <c r="D201" s="197">
        <f>SUM(D198:D200)</f>
        <v>780416.99759999989</v>
      </c>
      <c r="E201" s="197">
        <f>SUM(E198:E200)</f>
        <v>699076.99930000002</v>
      </c>
      <c r="F201" s="197">
        <f>SUM(F198:F200)</f>
        <v>0</v>
      </c>
      <c r="G201" s="197">
        <f>SUM(G198:G200)</f>
        <v>1479493.9968999997</v>
      </c>
      <c r="H201" s="93">
        <f>SUM(H198:H200)</f>
        <v>1</v>
      </c>
      <c r="I201" s="141"/>
      <c r="J201" s="45"/>
    </row>
    <row r="202" spans="2:12" ht="21.75" customHeight="1" thickBot="1" x14ac:dyDescent="0.4">
      <c r="B202" s="256"/>
      <c r="C202" s="2"/>
      <c r="D202" s="7"/>
      <c r="E202" s="7"/>
      <c r="F202" s="7"/>
      <c r="G202" s="7"/>
      <c r="H202" s="7"/>
      <c r="I202" s="138"/>
      <c r="J202" s="142"/>
    </row>
    <row r="203" spans="2:12" ht="49.5" customHeight="1" x14ac:dyDescent="0.35">
      <c r="B203" s="256"/>
      <c r="C203" s="94" t="s">
        <v>578</v>
      </c>
      <c r="D203" s="202">
        <f>SUM(H16,H26,H36,H46,H58,H70,H80,H90,H102,H112,H122,H132,H144,H154,H164,H174,H181)*1.07</f>
        <v>372731.01072999998</v>
      </c>
      <c r="E203" s="31"/>
      <c r="F203" s="31"/>
      <c r="G203" s="31"/>
      <c r="H203" s="146" t="s">
        <v>580</v>
      </c>
      <c r="I203" s="246">
        <f>SUM(I181,I174,I164,I154,I144,I132,I122,I112,I102,I90,I80,I70,I58,I46,I36,I26,I16)</f>
        <v>1120764.1099999999</v>
      </c>
      <c r="J203" s="158"/>
    </row>
    <row r="204" spans="2:12" ht="28.5" customHeight="1" thickBot="1" x14ac:dyDescent="0.4">
      <c r="B204" s="256"/>
      <c r="C204" s="95" t="s">
        <v>527</v>
      </c>
      <c r="D204" s="203">
        <f>D203/G193</f>
        <v>0.25193141135481956</v>
      </c>
      <c r="E204" s="39"/>
      <c r="F204" s="39"/>
      <c r="G204" s="39"/>
      <c r="H204" s="147" t="s">
        <v>581</v>
      </c>
      <c r="I204" s="247">
        <f>I203/G191</f>
        <v>0.81055928595366644</v>
      </c>
      <c r="J204" s="159"/>
    </row>
    <row r="205" spans="2:12" ht="28.5" customHeight="1" x14ac:dyDescent="0.35">
      <c r="B205" s="256"/>
      <c r="C205" s="263"/>
      <c r="D205" s="264"/>
      <c r="E205" s="40"/>
      <c r="F205" s="40"/>
      <c r="G205" s="40"/>
    </row>
    <row r="206" spans="2:12" ht="28.5" customHeight="1" x14ac:dyDescent="0.35">
      <c r="B206" s="256"/>
      <c r="C206" s="95" t="s">
        <v>579</v>
      </c>
      <c r="D206" s="204">
        <f>SUM(D179:F180)*1.07</f>
        <v>87010.260000000009</v>
      </c>
      <c r="E206" s="41"/>
      <c r="F206" s="41"/>
      <c r="G206" s="41"/>
    </row>
    <row r="207" spans="2:12" ht="23.25" customHeight="1" x14ac:dyDescent="0.35">
      <c r="B207" s="256"/>
      <c r="C207" s="95" t="s">
        <v>528</v>
      </c>
      <c r="D207" s="203">
        <f>D206/G193</f>
        <v>5.8810823283037016E-2</v>
      </c>
      <c r="E207" s="41"/>
      <c r="F207" s="41"/>
      <c r="G207" s="41"/>
    </row>
    <row r="208" spans="2:12" ht="66.75" customHeight="1" thickBot="1" x14ac:dyDescent="0.4">
      <c r="B208" s="256"/>
      <c r="C208" s="261" t="s">
        <v>569</v>
      </c>
      <c r="D208" s="262"/>
      <c r="E208" s="32"/>
      <c r="F208" s="32"/>
      <c r="G208" s="32"/>
    </row>
    <row r="209" spans="2:12" ht="55.5" customHeight="1" x14ac:dyDescent="0.35">
      <c r="B209" s="256"/>
      <c r="L209" s="36"/>
    </row>
    <row r="210" spans="2:12" ht="42.75" customHeight="1" x14ac:dyDescent="0.35">
      <c r="B210" s="256"/>
    </row>
    <row r="211" spans="2:12" ht="21.75" customHeight="1" x14ac:dyDescent="0.35">
      <c r="B211" s="256"/>
    </row>
    <row r="212" spans="2:12" ht="21.75" customHeight="1" x14ac:dyDescent="0.35">
      <c r="B212" s="256"/>
    </row>
    <row r="213" spans="2:12" ht="23.25" customHeight="1" x14ac:dyDescent="0.35">
      <c r="B213" s="256"/>
    </row>
    <row r="214" spans="2:12" ht="23.25" customHeight="1" x14ac:dyDescent="0.35"/>
    <row r="215" spans="2:12" ht="21.75" customHeight="1" x14ac:dyDescent="0.35"/>
    <row r="216" spans="2:12" ht="16.5" customHeight="1" x14ac:dyDescent="0.35"/>
    <row r="217" spans="2:12" ht="29.25" customHeight="1" x14ac:dyDescent="0.35"/>
    <row r="218" spans="2:12" ht="24.75" customHeight="1" x14ac:dyDescent="0.35"/>
    <row r="219" spans="2:12" ht="33" customHeight="1" x14ac:dyDescent="0.35"/>
    <row r="221" spans="2:12" ht="15" customHeight="1" x14ac:dyDescent="0.35"/>
    <row r="222" spans="2:12" ht="25.5" customHeight="1" x14ac:dyDescent="0.35"/>
    <row r="273" spans="1:1" x14ac:dyDescent="0.35">
      <c r="A273" s="35" t="s">
        <v>576</v>
      </c>
    </row>
  </sheetData>
  <sheetProtection formatCells="0" formatColumns="0" formatRows="0"/>
  <mergeCells count="27">
    <mergeCell ref="C155:K155"/>
    <mergeCell ref="C165:K165"/>
    <mergeCell ref="B199:B213"/>
    <mergeCell ref="C196:H196"/>
    <mergeCell ref="C208:D208"/>
    <mergeCell ref="C205:D205"/>
    <mergeCell ref="C189:G189"/>
    <mergeCell ref="B2:K2"/>
    <mergeCell ref="C59:K59"/>
    <mergeCell ref="C71:K71"/>
    <mergeCell ref="C81:K81"/>
    <mergeCell ref="C92:K92"/>
    <mergeCell ref="C37:K37"/>
    <mergeCell ref="C6:K6"/>
    <mergeCell ref="C48:K48"/>
    <mergeCell ref="C49:K49"/>
    <mergeCell ref="B3:H3"/>
    <mergeCell ref="C17:K17"/>
    <mergeCell ref="C7:K7"/>
    <mergeCell ref="C27:K27"/>
    <mergeCell ref="C145:K145"/>
    <mergeCell ref="C135:K135"/>
    <mergeCell ref="C93:K93"/>
    <mergeCell ref="C103:K103"/>
    <mergeCell ref="C113:K113"/>
    <mergeCell ref="C134:K134"/>
    <mergeCell ref="C123:K123"/>
  </mergeCells>
  <conditionalFormatting sqref="D204">
    <cfRule type="cellIs" dxfId="25" priority="46" operator="lessThan">
      <formula>0.15</formula>
    </cfRule>
  </conditionalFormatting>
  <conditionalFormatting sqref="D207">
    <cfRule type="cellIs" dxfId="24" priority="44" operator="lessThan">
      <formula>0.05</formula>
    </cfRule>
  </conditionalFormatting>
  <conditionalFormatting sqref="H201:J201">
    <cfRule type="cellIs" dxfId="23" priority="1" operator="greaterThan">
      <formula>1</formula>
    </cfRule>
  </conditionalFormatting>
  <dataValidations xWindow="431" yWindow="475" count="6">
    <dataValidation allowBlank="1" showInputMessage="1" showErrorMessage="1" prompt="% Towards Gender Equality and Women's Empowerment Must be Higher than 15%_x000a_" sqref="F204:G204" xr:uid="{00000000-0002-0000-0100-000000000000}"/>
    <dataValidation allowBlank="1" showInputMessage="1" showErrorMessage="1" prompt="M&amp;E Budget Cannot be Less than 5%_x000a_" sqref="E207:G207" xr:uid="{00000000-0002-0000-0100-000001000000}"/>
    <dataValidation allowBlank="1" showInputMessage="1" showErrorMessage="1" prompt="Insert *text* description of Outcome here" sqref="C6:K6 C48:K48 C92:K92 C134:K134" xr:uid="{00000000-0002-0000-0100-000002000000}"/>
    <dataValidation allowBlank="1" showInputMessage="1" showErrorMessage="1" prompt="Insert *text* description of Output here" sqref="C7 C17 C27 C37 C49 C59 C71 C81 C93 C103 C113 C123 C135 C145 C155 C165" xr:uid="{00000000-0002-0000-0100-000003000000}"/>
    <dataValidation allowBlank="1" showInputMessage="1" showErrorMessage="1" prompt="Insert *text* description of Activity here" sqref="C8 C18 C28 C38 C50 C60 C72 C82 C94 C104 C114 C124 C136 C146 C156 C166" xr:uid="{00000000-0002-0000-0100-000004000000}"/>
    <dataValidation allowBlank="1" showErrorMessage="1" prompt="% Towards Gender Equality and Women's Empowerment Must be Higher than 15%_x000a_" sqref="D206:G206 D204" xr:uid="{00000000-0002-0000-0100-000005000000}"/>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4"/>
  <sheetViews>
    <sheetView showGridLines="0" showZeros="0" topLeftCell="C1" zoomScale="88" zoomScaleNormal="60" workbookViewId="0">
      <pane ySplit="4" topLeftCell="A201" activePane="bottomLeft" state="frozen"/>
      <selection pane="bottomLeft" activeCell="E207" sqref="E207"/>
    </sheetView>
  </sheetViews>
  <sheetFormatPr baseColWidth="10" defaultColWidth="9.1796875" defaultRowHeight="15.5" x14ac:dyDescent="0.35"/>
  <cols>
    <col min="1" max="1" width="4.453125" style="50" customWidth="1"/>
    <col min="2" max="2" width="3.453125" style="50" customWidth="1"/>
    <col min="3" max="3" width="51.453125" style="50" customWidth="1"/>
    <col min="4" max="4" width="34.453125" style="51" customWidth="1"/>
    <col min="5" max="5" width="35" style="51" customWidth="1"/>
    <col min="6" max="6" width="34" style="51" customWidth="1"/>
    <col min="7" max="7" width="25.54296875" style="50" customWidth="1"/>
    <col min="8" max="8" width="21.453125" style="50" customWidth="1"/>
    <col min="9" max="9" width="16.81640625" style="50" customWidth="1"/>
    <col min="10" max="10" width="19.453125" style="50" customWidth="1"/>
    <col min="11" max="11" width="19" style="50" customWidth="1"/>
    <col min="12" max="12" width="26" style="50" customWidth="1"/>
    <col min="13" max="13" width="21.1796875" style="50" customWidth="1"/>
    <col min="14" max="14" width="7" style="50" customWidth="1"/>
    <col min="15" max="15" width="24.453125" style="50" customWidth="1"/>
    <col min="16" max="16" width="26.453125" style="50" customWidth="1"/>
    <col min="17" max="17" width="30.1796875" style="50" customWidth="1"/>
    <col min="18" max="18" width="33" style="50" customWidth="1"/>
    <col min="19" max="20" width="22.54296875" style="50" customWidth="1"/>
    <col min="21" max="21" width="23.453125" style="50" customWidth="1"/>
    <col min="22" max="22" width="32.1796875" style="50" customWidth="1"/>
    <col min="23" max="23" width="9.1796875" style="50"/>
    <col min="24" max="24" width="17.54296875" style="50" customWidth="1"/>
    <col min="25" max="25" width="26.453125" style="50" customWidth="1"/>
    <col min="26" max="26" width="22.453125" style="50" customWidth="1"/>
    <col min="27" max="27" width="29.54296875" style="50" customWidth="1"/>
    <col min="28" max="28" width="23.453125" style="50" customWidth="1"/>
    <col min="29" max="29" width="18.453125" style="50" customWidth="1"/>
    <col min="30" max="30" width="17.453125" style="50" customWidth="1"/>
    <col min="31" max="31" width="25.1796875" style="50" customWidth="1"/>
    <col min="32" max="16384" width="9.1796875" style="50"/>
  </cols>
  <sheetData>
    <row r="1" spans="2:13" ht="51.65" customHeight="1" x14ac:dyDescent="1">
      <c r="C1" s="248" t="s">
        <v>627</v>
      </c>
      <c r="D1" s="248"/>
      <c r="E1" s="248"/>
      <c r="F1" s="248"/>
      <c r="G1" s="33"/>
      <c r="H1" s="34"/>
      <c r="I1" s="34"/>
      <c r="L1" s="22"/>
      <c r="M1" s="5"/>
    </row>
    <row r="2" spans="2:13" ht="25.5" customHeight="1" x14ac:dyDescent="0.45">
      <c r="C2" s="268" t="s">
        <v>570</v>
      </c>
      <c r="D2" s="268"/>
      <c r="E2" s="268"/>
      <c r="F2" s="268"/>
      <c r="L2" s="22"/>
      <c r="M2" s="5"/>
    </row>
    <row r="3" spans="2:13" ht="9.75" customHeight="1" x14ac:dyDescent="0.35">
      <c r="C3" s="44"/>
      <c r="D3" s="44"/>
      <c r="E3" s="44"/>
      <c r="F3" s="44"/>
      <c r="L3" s="22"/>
      <c r="M3" s="5"/>
    </row>
    <row r="4" spans="2:13" ht="33.75" customHeight="1" x14ac:dyDescent="0.35">
      <c r="C4" s="44"/>
      <c r="D4" s="160" t="str">
        <f>'1) Tableau budgétaire 1'!D5</f>
        <v>ONUDC - rganisation recipiendiaire 1 (budget en USD)</v>
      </c>
      <c r="E4" s="160" t="str">
        <f>'1) Tableau budgétaire 1'!E5</f>
        <v>BIT - Organisation recipiendiaire 2 (budget en USD)</v>
      </c>
      <c r="F4" s="160">
        <f>'1) Tableau budgétaire 1'!F5</f>
        <v>0</v>
      </c>
      <c r="G4" s="153" t="s">
        <v>11</v>
      </c>
      <c r="L4" s="22"/>
      <c r="M4" s="5"/>
    </row>
    <row r="5" spans="2:13" ht="24" customHeight="1" x14ac:dyDescent="0.35">
      <c r="B5" s="269" t="s">
        <v>530</v>
      </c>
      <c r="C5" s="270"/>
      <c r="D5" s="270"/>
      <c r="E5" s="270"/>
      <c r="F5" s="270"/>
      <c r="G5" s="271"/>
      <c r="L5" s="22"/>
      <c r="M5" s="5"/>
    </row>
    <row r="6" spans="2:13" ht="22.5" customHeight="1" x14ac:dyDescent="0.35">
      <c r="C6" s="269" t="s">
        <v>531</v>
      </c>
      <c r="D6" s="270"/>
      <c r="E6" s="270"/>
      <c r="F6" s="270"/>
      <c r="G6" s="271"/>
      <c r="L6" s="22"/>
      <c r="M6" s="5"/>
    </row>
    <row r="7" spans="2:13" ht="24.75" customHeight="1" thickBot="1" x14ac:dyDescent="0.4">
      <c r="C7" s="60" t="s">
        <v>532</v>
      </c>
      <c r="D7" s="61">
        <f>'1) Tableau budgétaire 1'!D16</f>
        <v>55667</v>
      </c>
      <c r="E7" s="61">
        <f>'1) Tableau budgétaire 1'!E16</f>
        <v>15000</v>
      </c>
      <c r="F7" s="61">
        <f>'1) Tableau budgétaire 1'!F16</f>
        <v>0</v>
      </c>
      <c r="G7" s="62">
        <f>SUM(D7:F7)</f>
        <v>70667</v>
      </c>
      <c r="L7" s="22"/>
      <c r="M7" s="5"/>
    </row>
    <row r="8" spans="2:13" ht="21.75" customHeight="1" x14ac:dyDescent="0.35">
      <c r="C8" s="58" t="s">
        <v>533</v>
      </c>
      <c r="D8" s="87">
        <v>23266</v>
      </c>
      <c r="E8" s="88"/>
      <c r="F8" s="88"/>
      <c r="G8" s="59">
        <f t="shared" ref="G8:G15" si="0">SUM(D8:F8)</f>
        <v>23266</v>
      </c>
    </row>
    <row r="9" spans="2:13" x14ac:dyDescent="0.35">
      <c r="C9" s="48" t="s">
        <v>534</v>
      </c>
      <c r="D9" s="89"/>
      <c r="E9" s="19"/>
      <c r="F9" s="19"/>
      <c r="G9" s="57">
        <f t="shared" si="0"/>
        <v>0</v>
      </c>
    </row>
    <row r="10" spans="2:13" ht="15.75" customHeight="1" x14ac:dyDescent="0.35">
      <c r="C10" s="48" t="s">
        <v>535</v>
      </c>
      <c r="D10" s="89"/>
      <c r="E10" s="89"/>
      <c r="F10" s="89"/>
      <c r="G10" s="57">
        <f t="shared" si="0"/>
        <v>0</v>
      </c>
    </row>
    <row r="11" spans="2:13" x14ac:dyDescent="0.35">
      <c r="C11" s="49" t="s">
        <v>536</v>
      </c>
      <c r="D11" s="89">
        <v>27500</v>
      </c>
      <c r="E11" s="89">
        <v>15000</v>
      </c>
      <c r="F11" s="89"/>
      <c r="G11" s="57">
        <f t="shared" si="0"/>
        <v>42500</v>
      </c>
    </row>
    <row r="12" spans="2:13" x14ac:dyDescent="0.35">
      <c r="C12" s="48" t="s">
        <v>537</v>
      </c>
      <c r="D12" s="89">
        <v>4901</v>
      </c>
      <c r="E12" s="89"/>
      <c r="F12" s="89"/>
      <c r="G12" s="57">
        <f t="shared" si="0"/>
        <v>4901</v>
      </c>
    </row>
    <row r="13" spans="2:13" ht="21.75" customHeight="1" x14ac:dyDescent="0.35">
      <c r="C13" s="48" t="s">
        <v>538</v>
      </c>
      <c r="D13" s="89">
        <v>0</v>
      </c>
      <c r="E13" s="89"/>
      <c r="F13" s="89"/>
      <c r="G13" s="57">
        <f t="shared" si="0"/>
        <v>0</v>
      </c>
    </row>
    <row r="14" spans="2:13" ht="36.75" customHeight="1" x14ac:dyDescent="0.35">
      <c r="C14" s="48" t="s">
        <v>539</v>
      </c>
      <c r="D14" s="89"/>
      <c r="E14" s="89"/>
      <c r="F14" s="89"/>
      <c r="G14" s="57">
        <f t="shared" si="0"/>
        <v>0</v>
      </c>
    </row>
    <row r="15" spans="2:13" ht="15.75" customHeight="1" x14ac:dyDescent="0.35">
      <c r="C15" s="52" t="s">
        <v>14</v>
      </c>
      <c r="D15" s="63">
        <f>SUM(D8:D14)</f>
        <v>55667</v>
      </c>
      <c r="E15" s="63">
        <f>SUM(E8:E14)</f>
        <v>15000</v>
      </c>
      <c r="F15" s="63">
        <f>SUM(F8:F14)</f>
        <v>0</v>
      </c>
      <c r="G15" s="111">
        <f t="shared" si="0"/>
        <v>70667</v>
      </c>
    </row>
    <row r="16" spans="2:13" s="51" customFormat="1" x14ac:dyDescent="0.35">
      <c r="C16" s="64"/>
      <c r="D16" s="65"/>
      <c r="E16" s="65"/>
      <c r="F16" s="65"/>
      <c r="G16" s="112"/>
    </row>
    <row r="17" spans="3:7" x14ac:dyDescent="0.35">
      <c r="C17" s="269" t="s">
        <v>540</v>
      </c>
      <c r="D17" s="270"/>
      <c r="E17" s="270"/>
      <c r="F17" s="270"/>
      <c r="G17" s="271"/>
    </row>
    <row r="18" spans="3:7" ht="27" customHeight="1" thickBot="1" x14ac:dyDescent="0.4">
      <c r="C18" s="60" t="s">
        <v>541</v>
      </c>
      <c r="D18" s="61">
        <f>'1) Tableau budgétaire 1'!D26</f>
        <v>80536.679999999993</v>
      </c>
      <c r="E18" s="61">
        <f>'1) Tableau budgétaire 1'!E26</f>
        <v>0</v>
      </c>
      <c r="F18" s="61">
        <f>'1) Tableau budgétaire 1'!F26</f>
        <v>0</v>
      </c>
      <c r="G18" s="62">
        <f t="shared" ref="G18:G26" si="1">SUM(D18:F18)</f>
        <v>80536.679999999993</v>
      </c>
    </row>
    <row r="19" spans="3:7" x14ac:dyDescent="0.35">
      <c r="C19" s="58" t="s">
        <v>533</v>
      </c>
      <c r="D19" s="87">
        <f>17133+483</f>
        <v>17616</v>
      </c>
      <c r="E19" s="88"/>
      <c r="F19" s="88"/>
      <c r="G19" s="59">
        <f t="shared" si="1"/>
        <v>17616</v>
      </c>
    </row>
    <row r="20" spans="3:7" x14ac:dyDescent="0.35">
      <c r="C20" s="48" t="s">
        <v>534</v>
      </c>
      <c r="D20" s="89"/>
      <c r="E20" s="19"/>
      <c r="F20" s="19"/>
      <c r="G20" s="57">
        <f t="shared" si="1"/>
        <v>0</v>
      </c>
    </row>
    <row r="21" spans="3:7" ht="31" x14ac:dyDescent="0.35">
      <c r="C21" s="48" t="s">
        <v>535</v>
      </c>
      <c r="D21" s="89"/>
      <c r="E21" s="89"/>
      <c r="F21" s="89"/>
      <c r="G21" s="57">
        <f t="shared" si="1"/>
        <v>0</v>
      </c>
    </row>
    <row r="22" spans="3:7" x14ac:dyDescent="0.35">
      <c r="C22" s="49" t="s">
        <v>536</v>
      </c>
      <c r="D22" s="89">
        <v>19266</v>
      </c>
      <c r="E22" s="89"/>
      <c r="F22" s="89"/>
      <c r="G22" s="57">
        <f t="shared" si="1"/>
        <v>19266</v>
      </c>
    </row>
    <row r="23" spans="3:7" x14ac:dyDescent="0.35">
      <c r="C23" s="48" t="s">
        <v>537</v>
      </c>
      <c r="D23" s="89">
        <f>7560-0.32</f>
        <v>7559.68</v>
      </c>
      <c r="E23" s="89"/>
      <c r="F23" s="89"/>
      <c r="G23" s="57">
        <f t="shared" si="1"/>
        <v>7559.68</v>
      </c>
    </row>
    <row r="24" spans="3:7" x14ac:dyDescent="0.35">
      <c r="C24" s="48" t="s">
        <v>538</v>
      </c>
      <c r="D24" s="89">
        <v>25000</v>
      </c>
      <c r="E24" s="89"/>
      <c r="F24" s="89"/>
      <c r="G24" s="57">
        <f t="shared" si="1"/>
        <v>25000</v>
      </c>
    </row>
    <row r="25" spans="3:7" ht="31" x14ac:dyDescent="0.35">
      <c r="C25" s="48" t="s">
        <v>539</v>
      </c>
      <c r="D25" s="89">
        <v>11095</v>
      </c>
      <c r="E25" s="89"/>
      <c r="F25" s="89"/>
      <c r="G25" s="57">
        <f t="shared" si="1"/>
        <v>11095</v>
      </c>
    </row>
    <row r="26" spans="3:7" x14ac:dyDescent="0.35">
      <c r="C26" s="52" t="s">
        <v>14</v>
      </c>
      <c r="D26" s="63">
        <f>SUM(D19:D25)</f>
        <v>80536.679999999993</v>
      </c>
      <c r="E26" s="63">
        <f>SUM(E19:E25)</f>
        <v>0</v>
      </c>
      <c r="F26" s="63">
        <f>SUM(F19:F25)</f>
        <v>0</v>
      </c>
      <c r="G26" s="57">
        <f t="shared" si="1"/>
        <v>80536.679999999993</v>
      </c>
    </row>
    <row r="27" spans="3:7" s="51" customFormat="1" x14ac:dyDescent="0.35">
      <c r="C27" s="64"/>
      <c r="D27" s="65"/>
      <c r="E27" s="65"/>
      <c r="F27" s="65"/>
      <c r="G27" s="66"/>
    </row>
    <row r="28" spans="3:7" x14ac:dyDescent="0.35">
      <c r="C28" s="269" t="s">
        <v>542</v>
      </c>
      <c r="D28" s="270"/>
      <c r="E28" s="270"/>
      <c r="F28" s="270"/>
      <c r="G28" s="271"/>
    </row>
    <row r="29" spans="3:7" ht="21.75" customHeight="1" thickBot="1" x14ac:dyDescent="0.4">
      <c r="C29" s="60" t="s">
        <v>543</v>
      </c>
      <c r="D29" s="61">
        <f>'1) Tableau budgétaire 1'!D36</f>
        <v>164955</v>
      </c>
      <c r="E29" s="61">
        <f>'1) Tableau budgétaire 1'!E36</f>
        <v>0</v>
      </c>
      <c r="F29" s="61">
        <f>'1) Tableau budgétaire 1'!F36</f>
        <v>0</v>
      </c>
      <c r="G29" s="62">
        <f t="shared" ref="G29:G37" si="2">SUM(D29:F29)</f>
        <v>164955</v>
      </c>
    </row>
    <row r="30" spans="3:7" x14ac:dyDescent="0.35">
      <c r="C30" s="58" t="s">
        <v>533</v>
      </c>
      <c r="D30" s="87">
        <v>29149</v>
      </c>
      <c r="E30" s="88"/>
      <c r="F30" s="88"/>
      <c r="G30" s="59">
        <f t="shared" si="2"/>
        <v>29149</v>
      </c>
    </row>
    <row r="31" spans="3:7" s="51" customFormat="1" ht="15.75" customHeight="1" x14ac:dyDescent="0.35">
      <c r="C31" s="48" t="s">
        <v>534</v>
      </c>
      <c r="D31" s="89"/>
      <c r="E31" s="19"/>
      <c r="F31" s="19"/>
      <c r="G31" s="57">
        <f t="shared" si="2"/>
        <v>0</v>
      </c>
    </row>
    <row r="32" spans="3:7" s="51" customFormat="1" ht="31" x14ac:dyDescent="0.35">
      <c r="C32" s="48" t="s">
        <v>535</v>
      </c>
      <c r="D32" s="89"/>
      <c r="E32" s="89"/>
      <c r="F32" s="89"/>
      <c r="G32" s="57">
        <f t="shared" si="2"/>
        <v>0</v>
      </c>
    </row>
    <row r="33" spans="3:7" s="51" customFormat="1" x14ac:dyDescent="0.35">
      <c r="C33" s="49" t="s">
        <v>536</v>
      </c>
      <c r="D33" s="89">
        <v>13253</v>
      </c>
      <c r="E33" s="89"/>
      <c r="F33" s="89"/>
      <c r="G33" s="57">
        <f t="shared" si="2"/>
        <v>13253</v>
      </c>
    </row>
    <row r="34" spans="3:7" x14ac:dyDescent="0.35">
      <c r="C34" s="48" t="s">
        <v>537</v>
      </c>
      <c r="D34" s="89">
        <v>8465</v>
      </c>
      <c r="E34" s="89"/>
      <c r="F34" s="89"/>
      <c r="G34" s="57">
        <f t="shared" si="2"/>
        <v>8465</v>
      </c>
    </row>
    <row r="35" spans="3:7" x14ac:dyDescent="0.35">
      <c r="C35" s="48" t="s">
        <v>538</v>
      </c>
      <c r="D35" s="89">
        <v>102993</v>
      </c>
      <c r="E35" s="89"/>
      <c r="F35" s="89"/>
      <c r="G35" s="57">
        <f t="shared" si="2"/>
        <v>102993</v>
      </c>
    </row>
    <row r="36" spans="3:7" ht="31" x14ac:dyDescent="0.35">
      <c r="C36" s="48" t="s">
        <v>539</v>
      </c>
      <c r="D36" s="89">
        <v>11095</v>
      </c>
      <c r="E36" s="89"/>
      <c r="F36" s="89"/>
      <c r="G36" s="57">
        <f t="shared" si="2"/>
        <v>11095</v>
      </c>
    </row>
    <row r="37" spans="3:7" x14ac:dyDescent="0.35">
      <c r="C37" s="118" t="s">
        <v>14</v>
      </c>
      <c r="D37" s="119">
        <f>SUM(D30:D36)</f>
        <v>164955</v>
      </c>
      <c r="E37" s="119">
        <f>SUM(E30:E36)</f>
        <v>0</v>
      </c>
      <c r="F37" s="119">
        <f>SUM(F30:F36)</f>
        <v>0</v>
      </c>
      <c r="G37" s="120">
        <f t="shared" si="2"/>
        <v>164955</v>
      </c>
    </row>
    <row r="38" spans="3:7" x14ac:dyDescent="0.35">
      <c r="C38" s="121"/>
      <c r="D38" s="122"/>
      <c r="E38" s="122"/>
      <c r="F38" s="122"/>
      <c r="G38" s="123"/>
    </row>
    <row r="39" spans="3:7" s="51" customFormat="1" x14ac:dyDescent="0.35">
      <c r="C39" s="272" t="s">
        <v>544</v>
      </c>
      <c r="D39" s="273"/>
      <c r="E39" s="273"/>
      <c r="F39" s="273"/>
      <c r="G39" s="274"/>
    </row>
    <row r="40" spans="3:7" ht="20.25" customHeight="1" thickBot="1" x14ac:dyDescent="0.4">
      <c r="C40" s="60" t="s">
        <v>545</v>
      </c>
      <c r="D40" s="61">
        <f>'1) Tableau budgétaire 1'!D46</f>
        <v>0</v>
      </c>
      <c r="E40" s="61">
        <f>'1) Tableau budgétaire 1'!E46</f>
        <v>0</v>
      </c>
      <c r="F40" s="61">
        <f>'1) Tableau budgétaire 1'!F46</f>
        <v>0</v>
      </c>
      <c r="G40" s="62">
        <f t="shared" ref="G40:G48" si="3">SUM(D40:F40)</f>
        <v>0</v>
      </c>
    </row>
    <row r="41" spans="3:7" x14ac:dyDescent="0.35">
      <c r="C41" s="58" t="s">
        <v>533</v>
      </c>
      <c r="D41" s="87"/>
      <c r="E41" s="88"/>
      <c r="F41" s="88"/>
      <c r="G41" s="59">
        <f t="shared" si="3"/>
        <v>0</v>
      </c>
    </row>
    <row r="42" spans="3:7" ht="15.75" customHeight="1" x14ac:dyDescent="0.35">
      <c r="C42" s="48" t="s">
        <v>534</v>
      </c>
      <c r="D42" s="89"/>
      <c r="E42" s="19"/>
      <c r="F42" s="19"/>
      <c r="G42" s="57">
        <f t="shared" si="3"/>
        <v>0</v>
      </c>
    </row>
    <row r="43" spans="3:7" ht="32.25" customHeight="1" x14ac:dyDescent="0.35">
      <c r="C43" s="48" t="s">
        <v>535</v>
      </c>
      <c r="D43" s="89"/>
      <c r="E43" s="89"/>
      <c r="F43" s="89"/>
      <c r="G43" s="57">
        <f t="shared" si="3"/>
        <v>0</v>
      </c>
    </row>
    <row r="44" spans="3:7" s="51" customFormat="1" x14ac:dyDescent="0.35">
      <c r="C44" s="49" t="s">
        <v>536</v>
      </c>
      <c r="D44" s="89"/>
      <c r="E44" s="89"/>
      <c r="F44" s="89"/>
      <c r="G44" s="57">
        <f t="shared" si="3"/>
        <v>0</v>
      </c>
    </row>
    <row r="45" spans="3:7" x14ac:dyDescent="0.35">
      <c r="C45" s="48" t="s">
        <v>537</v>
      </c>
      <c r="D45" s="89"/>
      <c r="E45" s="89"/>
      <c r="F45" s="89"/>
      <c r="G45" s="57">
        <f t="shared" si="3"/>
        <v>0</v>
      </c>
    </row>
    <row r="46" spans="3:7" x14ac:dyDescent="0.35">
      <c r="C46" s="48" t="s">
        <v>538</v>
      </c>
      <c r="D46" s="89"/>
      <c r="E46" s="89"/>
      <c r="F46" s="89"/>
      <c r="G46" s="57">
        <f t="shared" si="3"/>
        <v>0</v>
      </c>
    </row>
    <row r="47" spans="3:7" ht="31" x14ac:dyDescent="0.35">
      <c r="C47" s="48" t="s">
        <v>539</v>
      </c>
      <c r="D47" s="89"/>
      <c r="E47" s="89"/>
      <c r="F47" s="89"/>
      <c r="G47" s="57">
        <f t="shared" si="3"/>
        <v>0</v>
      </c>
    </row>
    <row r="48" spans="3:7" ht="21" customHeight="1" x14ac:dyDescent="0.35">
      <c r="C48" s="52" t="s">
        <v>14</v>
      </c>
      <c r="D48" s="63">
        <f>SUM(D41:D47)</f>
        <v>0</v>
      </c>
      <c r="E48" s="63">
        <f>SUM(E41:E47)</f>
        <v>0</v>
      </c>
      <c r="F48" s="63">
        <f>SUM(F41:F47)</f>
        <v>0</v>
      </c>
      <c r="G48" s="57">
        <f t="shared" si="3"/>
        <v>0</v>
      </c>
    </row>
    <row r="49" spans="2:7" s="51" customFormat="1" ht="22.5" customHeight="1" x14ac:dyDescent="0.35">
      <c r="C49" s="67"/>
      <c r="D49" s="65"/>
      <c r="E49" s="65"/>
      <c r="F49" s="65"/>
      <c r="G49" s="66"/>
    </row>
    <row r="50" spans="2:7" x14ac:dyDescent="0.35">
      <c r="B50" s="269" t="s">
        <v>546</v>
      </c>
      <c r="C50" s="270"/>
      <c r="D50" s="270"/>
      <c r="E50" s="270"/>
      <c r="F50" s="270"/>
      <c r="G50" s="271"/>
    </row>
    <row r="51" spans="2:7" x14ac:dyDescent="0.35">
      <c r="C51" s="269" t="s">
        <v>403</v>
      </c>
      <c r="D51" s="270"/>
      <c r="E51" s="270"/>
      <c r="F51" s="270"/>
      <c r="G51" s="271"/>
    </row>
    <row r="52" spans="2:7" ht="24" customHeight="1" thickBot="1" x14ac:dyDescent="0.4">
      <c r="C52" s="60" t="s">
        <v>547</v>
      </c>
      <c r="D52" s="61">
        <f>'1) Tableau budgétaire 1'!D58</f>
        <v>131153</v>
      </c>
      <c r="E52" s="61">
        <f>'1) Tableau budgétaire 1'!E58</f>
        <v>0</v>
      </c>
      <c r="F52" s="61">
        <f>'1) Tableau budgétaire 1'!F58</f>
        <v>0</v>
      </c>
      <c r="G52" s="62">
        <f>SUM(D52:F52)</f>
        <v>131153</v>
      </c>
    </row>
    <row r="53" spans="2:7" ht="15.75" customHeight="1" x14ac:dyDescent="0.35">
      <c r="C53" s="58" t="s">
        <v>533</v>
      </c>
      <c r="D53" s="87">
        <v>20583</v>
      </c>
      <c r="E53" s="88"/>
      <c r="F53" s="88"/>
      <c r="G53" s="59">
        <f t="shared" ref="G53:G60" si="4">SUM(D53:F53)</f>
        <v>20583</v>
      </c>
    </row>
    <row r="54" spans="2:7" ht="15.75" customHeight="1" x14ac:dyDescent="0.35">
      <c r="C54" s="48" t="s">
        <v>534</v>
      </c>
      <c r="D54" s="89"/>
      <c r="E54" s="19"/>
      <c r="F54" s="19"/>
      <c r="G54" s="57">
        <f t="shared" si="4"/>
        <v>0</v>
      </c>
    </row>
    <row r="55" spans="2:7" ht="15.75" customHeight="1" x14ac:dyDescent="0.35">
      <c r="C55" s="48" t="s">
        <v>535</v>
      </c>
      <c r="D55" s="89"/>
      <c r="E55" s="89"/>
      <c r="F55" s="89"/>
      <c r="G55" s="57">
        <f t="shared" si="4"/>
        <v>0</v>
      </c>
    </row>
    <row r="56" spans="2:7" ht="18.75" customHeight="1" x14ac:dyDescent="0.35">
      <c r="C56" s="49" t="s">
        <v>536</v>
      </c>
      <c r="D56" s="89">
        <v>78643</v>
      </c>
      <c r="E56" s="89"/>
      <c r="F56" s="89"/>
      <c r="G56" s="57">
        <f t="shared" si="4"/>
        <v>78643</v>
      </c>
    </row>
    <row r="57" spans="2:7" x14ac:dyDescent="0.35">
      <c r="C57" s="48" t="s">
        <v>537</v>
      </c>
      <c r="D57" s="89">
        <v>5130</v>
      </c>
      <c r="E57" s="89"/>
      <c r="F57" s="89"/>
      <c r="G57" s="57">
        <f t="shared" si="4"/>
        <v>5130</v>
      </c>
    </row>
    <row r="58" spans="2:7" s="51" customFormat="1" ht="21.75" customHeight="1" x14ac:dyDescent="0.35">
      <c r="B58" s="50"/>
      <c r="C58" s="48" t="s">
        <v>538</v>
      </c>
      <c r="D58" s="89">
        <v>21297</v>
      </c>
      <c r="E58" s="89"/>
      <c r="F58" s="89"/>
      <c r="G58" s="57">
        <f t="shared" si="4"/>
        <v>21297</v>
      </c>
    </row>
    <row r="59" spans="2:7" s="51" customFormat="1" ht="31" x14ac:dyDescent="0.35">
      <c r="B59" s="50"/>
      <c r="C59" s="48" t="s">
        <v>539</v>
      </c>
      <c r="D59" s="89">
        <v>5500</v>
      </c>
      <c r="E59" s="89"/>
      <c r="F59" s="89"/>
      <c r="G59" s="57">
        <f t="shared" si="4"/>
        <v>5500</v>
      </c>
    </row>
    <row r="60" spans="2:7" x14ac:dyDescent="0.35">
      <c r="C60" s="52" t="s">
        <v>14</v>
      </c>
      <c r="D60" s="63">
        <f>SUM(D53:D59)</f>
        <v>131153</v>
      </c>
      <c r="E60" s="63">
        <f>SUM(E53:E59)</f>
        <v>0</v>
      </c>
      <c r="F60" s="63">
        <f>SUM(F53:F59)</f>
        <v>0</v>
      </c>
      <c r="G60" s="57">
        <f t="shared" si="4"/>
        <v>131153</v>
      </c>
    </row>
    <row r="61" spans="2:7" s="51" customFormat="1" x14ac:dyDescent="0.35">
      <c r="C61" s="64"/>
      <c r="D61" s="65"/>
      <c r="E61" s="65"/>
      <c r="F61" s="65"/>
      <c r="G61" s="66"/>
    </row>
    <row r="62" spans="2:7" x14ac:dyDescent="0.35">
      <c r="B62" s="51"/>
      <c r="C62" s="269" t="s">
        <v>412</v>
      </c>
      <c r="D62" s="270"/>
      <c r="E62" s="270"/>
      <c r="F62" s="270"/>
      <c r="G62" s="271"/>
    </row>
    <row r="63" spans="2:7" ht="21.75" customHeight="1" thickBot="1" x14ac:dyDescent="0.4">
      <c r="C63" s="60" t="s">
        <v>548</v>
      </c>
      <c r="D63" s="61">
        <f>'1) Tableau budgétaire 1'!D70</f>
        <v>113545</v>
      </c>
      <c r="E63" s="61">
        <f>'1) Tableau budgétaire 1'!E70</f>
        <v>0</v>
      </c>
      <c r="F63" s="61">
        <f>'1) Tableau budgétaire 1'!F70</f>
        <v>0</v>
      </c>
      <c r="G63" s="62">
        <f t="shared" ref="G63:G71" si="5">SUM(D63:F63)</f>
        <v>113545</v>
      </c>
    </row>
    <row r="64" spans="2:7" ht="15.75" customHeight="1" x14ac:dyDescent="0.35">
      <c r="C64" s="58" t="s">
        <v>533</v>
      </c>
      <c r="D64" s="87">
        <v>34633</v>
      </c>
      <c r="E64" s="88"/>
      <c r="F64" s="88"/>
      <c r="G64" s="59">
        <f t="shared" si="5"/>
        <v>34633</v>
      </c>
    </row>
    <row r="65" spans="2:7" ht="15.75" customHeight="1" x14ac:dyDescent="0.35">
      <c r="C65" s="48" t="s">
        <v>534</v>
      </c>
      <c r="D65" s="89"/>
      <c r="E65" s="19"/>
      <c r="F65" s="19"/>
      <c r="G65" s="57">
        <f t="shared" si="5"/>
        <v>0</v>
      </c>
    </row>
    <row r="66" spans="2:7" ht="15.75" customHeight="1" x14ac:dyDescent="0.35">
      <c r="C66" s="48" t="s">
        <v>535</v>
      </c>
      <c r="D66" s="89"/>
      <c r="E66" s="89"/>
      <c r="F66" s="89"/>
      <c r="G66" s="57">
        <f t="shared" si="5"/>
        <v>0</v>
      </c>
    </row>
    <row r="67" spans="2:7" x14ac:dyDescent="0.35">
      <c r="C67" s="49" t="s">
        <v>536</v>
      </c>
      <c r="D67" s="89">
        <v>56000</v>
      </c>
      <c r="E67" s="89"/>
      <c r="F67" s="89"/>
      <c r="G67" s="57">
        <f t="shared" si="5"/>
        <v>56000</v>
      </c>
    </row>
    <row r="68" spans="2:7" x14ac:dyDescent="0.35">
      <c r="C68" s="48" t="s">
        <v>537</v>
      </c>
      <c r="D68" s="89">
        <v>15412</v>
      </c>
      <c r="E68" s="89"/>
      <c r="F68" s="89"/>
      <c r="G68" s="57">
        <f t="shared" si="5"/>
        <v>15412</v>
      </c>
    </row>
    <row r="69" spans="2:7" x14ac:dyDescent="0.35">
      <c r="C69" s="48" t="s">
        <v>538</v>
      </c>
      <c r="D69" s="89">
        <v>0</v>
      </c>
      <c r="E69" s="89"/>
      <c r="F69" s="89"/>
      <c r="G69" s="57">
        <f t="shared" si="5"/>
        <v>0</v>
      </c>
    </row>
    <row r="70" spans="2:7" ht="31" x14ac:dyDescent="0.35">
      <c r="C70" s="48" t="s">
        <v>539</v>
      </c>
      <c r="D70" s="89">
        <v>7500</v>
      </c>
      <c r="E70" s="89"/>
      <c r="F70" s="89"/>
      <c r="G70" s="57">
        <f t="shared" si="5"/>
        <v>7500</v>
      </c>
    </row>
    <row r="71" spans="2:7" x14ac:dyDescent="0.35">
      <c r="C71" s="52" t="s">
        <v>14</v>
      </c>
      <c r="D71" s="63">
        <f>SUM(D64:D70)</f>
        <v>113545</v>
      </c>
      <c r="E71" s="63">
        <f>SUM(E64:E70)</f>
        <v>0</v>
      </c>
      <c r="F71" s="63">
        <f>SUM(F64:F70)</f>
        <v>0</v>
      </c>
      <c r="G71" s="57">
        <f t="shared" si="5"/>
        <v>113545</v>
      </c>
    </row>
    <row r="72" spans="2:7" s="51" customFormat="1" x14ac:dyDescent="0.35">
      <c r="C72" s="64"/>
      <c r="D72" s="65"/>
      <c r="E72" s="65"/>
      <c r="F72" s="65"/>
      <c r="G72" s="66"/>
    </row>
    <row r="73" spans="2:7" x14ac:dyDescent="0.35">
      <c r="C73" s="269" t="s">
        <v>421</v>
      </c>
      <c r="D73" s="270"/>
      <c r="E73" s="270"/>
      <c r="F73" s="270"/>
      <c r="G73" s="271"/>
    </row>
    <row r="74" spans="2:7" ht="21.75" customHeight="1" thickBot="1" x14ac:dyDescent="0.4">
      <c r="B74" s="51"/>
      <c r="C74" s="60" t="s">
        <v>549</v>
      </c>
      <c r="D74" s="61">
        <f>'1) Tableau budgétaire 1'!D80</f>
        <v>103355</v>
      </c>
      <c r="E74" s="61">
        <f>'1) Tableau budgétaire 1'!E80</f>
        <v>10000</v>
      </c>
      <c r="F74" s="61">
        <f>'1) Tableau budgétaire 1'!F80</f>
        <v>0</v>
      </c>
      <c r="G74" s="62">
        <f t="shared" ref="G74:G82" si="6">SUM(D74:F74)</f>
        <v>113355</v>
      </c>
    </row>
    <row r="75" spans="2:7" ht="18" customHeight="1" x14ac:dyDescent="0.35">
      <c r="C75" s="58" t="s">
        <v>533</v>
      </c>
      <c r="D75" s="87">
        <v>34250</v>
      </c>
      <c r="E75" s="88"/>
      <c r="F75" s="88"/>
      <c r="G75" s="59">
        <f t="shared" si="6"/>
        <v>34250</v>
      </c>
    </row>
    <row r="76" spans="2:7" ht="15.75" customHeight="1" x14ac:dyDescent="0.35">
      <c r="C76" s="48" t="s">
        <v>534</v>
      </c>
      <c r="D76" s="89"/>
      <c r="E76" s="19"/>
      <c r="F76" s="19"/>
      <c r="G76" s="57">
        <f t="shared" si="6"/>
        <v>0</v>
      </c>
    </row>
    <row r="77" spans="2:7" s="51" customFormat="1" ht="15.75" customHeight="1" x14ac:dyDescent="0.35">
      <c r="B77" s="50"/>
      <c r="C77" s="48" t="s">
        <v>535</v>
      </c>
      <c r="D77" s="89"/>
      <c r="E77" s="89"/>
      <c r="F77" s="89"/>
      <c r="G77" s="57">
        <f t="shared" si="6"/>
        <v>0</v>
      </c>
    </row>
    <row r="78" spans="2:7" x14ac:dyDescent="0.35">
      <c r="B78" s="51"/>
      <c r="C78" s="49" t="s">
        <v>536</v>
      </c>
      <c r="D78" s="89">
        <v>24623</v>
      </c>
      <c r="E78" s="89">
        <v>10000</v>
      </c>
      <c r="F78" s="89"/>
      <c r="G78" s="57">
        <f t="shared" si="6"/>
        <v>34623</v>
      </c>
    </row>
    <row r="79" spans="2:7" x14ac:dyDescent="0.35">
      <c r="B79" s="51"/>
      <c r="C79" s="48" t="s">
        <v>537</v>
      </c>
      <c r="D79" s="89">
        <v>4000</v>
      </c>
      <c r="E79" s="89"/>
      <c r="F79" s="89"/>
      <c r="G79" s="57">
        <f t="shared" si="6"/>
        <v>4000</v>
      </c>
    </row>
    <row r="80" spans="2:7" x14ac:dyDescent="0.35">
      <c r="B80" s="51"/>
      <c r="C80" s="48" t="s">
        <v>538</v>
      </c>
      <c r="D80" s="89">
        <v>31732</v>
      </c>
      <c r="E80" s="89"/>
      <c r="F80" s="89"/>
      <c r="G80" s="57">
        <f t="shared" si="6"/>
        <v>31732</v>
      </c>
    </row>
    <row r="81" spans="2:7" ht="31" x14ac:dyDescent="0.35">
      <c r="C81" s="48" t="s">
        <v>539</v>
      </c>
      <c r="D81" s="89">
        <v>8750</v>
      </c>
      <c r="E81" s="89"/>
      <c r="F81" s="89"/>
      <c r="G81" s="57">
        <f t="shared" si="6"/>
        <v>8750</v>
      </c>
    </row>
    <row r="82" spans="2:7" x14ac:dyDescent="0.35">
      <c r="C82" s="52" t="s">
        <v>14</v>
      </c>
      <c r="D82" s="63">
        <f>SUM(D75:D81)</f>
        <v>103355</v>
      </c>
      <c r="E82" s="63">
        <f>SUM(E75:E81)</f>
        <v>10000</v>
      </c>
      <c r="F82" s="63">
        <f>SUM(F75:F81)</f>
        <v>0</v>
      </c>
      <c r="G82" s="57">
        <f t="shared" si="6"/>
        <v>113355</v>
      </c>
    </row>
    <row r="83" spans="2:7" s="51" customFormat="1" x14ac:dyDescent="0.35">
      <c r="C83" s="64"/>
      <c r="D83" s="65"/>
      <c r="E83" s="65"/>
      <c r="F83" s="65"/>
      <c r="G83" s="66"/>
    </row>
    <row r="84" spans="2:7" x14ac:dyDescent="0.35">
      <c r="C84" s="269" t="s">
        <v>430</v>
      </c>
      <c r="D84" s="270"/>
      <c r="E84" s="270"/>
      <c r="F84" s="270"/>
      <c r="G84" s="271"/>
    </row>
    <row r="85" spans="2:7" ht="21.75" customHeight="1" thickBot="1" x14ac:dyDescent="0.4">
      <c r="C85" s="60" t="s">
        <v>550</v>
      </c>
      <c r="D85" s="61">
        <f>'1) Tableau budgétaire 1'!D90</f>
        <v>0</v>
      </c>
      <c r="E85" s="61">
        <f>'1) Tableau budgétaire 1'!E90</f>
        <v>0</v>
      </c>
      <c r="F85" s="61">
        <f>'1) Tableau budgétaire 1'!F90</f>
        <v>0</v>
      </c>
      <c r="G85" s="62">
        <f t="shared" ref="G85:G93" si="7">SUM(D85:F85)</f>
        <v>0</v>
      </c>
    </row>
    <row r="86" spans="2:7" ht="15.75" customHeight="1" x14ac:dyDescent="0.35">
      <c r="C86" s="58" t="s">
        <v>533</v>
      </c>
      <c r="D86" s="87"/>
      <c r="E86" s="88"/>
      <c r="F86" s="88"/>
      <c r="G86" s="59">
        <f t="shared" si="7"/>
        <v>0</v>
      </c>
    </row>
    <row r="87" spans="2:7" ht="15.75" customHeight="1" x14ac:dyDescent="0.35">
      <c r="B87" s="51"/>
      <c r="C87" s="48" t="s">
        <v>534</v>
      </c>
      <c r="D87" s="89"/>
      <c r="E87" s="19"/>
      <c r="F87" s="19"/>
      <c r="G87" s="57">
        <f t="shared" si="7"/>
        <v>0</v>
      </c>
    </row>
    <row r="88" spans="2:7" ht="15.75" customHeight="1" x14ac:dyDescent="0.35">
      <c r="C88" s="48" t="s">
        <v>535</v>
      </c>
      <c r="D88" s="89"/>
      <c r="E88" s="89"/>
      <c r="F88" s="89"/>
      <c r="G88" s="57">
        <f t="shared" si="7"/>
        <v>0</v>
      </c>
    </row>
    <row r="89" spans="2:7" x14ac:dyDescent="0.35">
      <c r="C89" s="49" t="s">
        <v>536</v>
      </c>
      <c r="D89" s="89"/>
      <c r="E89" s="89"/>
      <c r="F89" s="89"/>
      <c r="G89" s="57">
        <f t="shared" si="7"/>
        <v>0</v>
      </c>
    </row>
    <row r="90" spans="2:7" x14ac:dyDescent="0.35">
      <c r="C90" s="48" t="s">
        <v>537</v>
      </c>
      <c r="D90" s="89"/>
      <c r="E90" s="89"/>
      <c r="F90" s="89"/>
      <c r="G90" s="57">
        <f t="shared" si="7"/>
        <v>0</v>
      </c>
    </row>
    <row r="91" spans="2:7" ht="25.5" customHeight="1" x14ac:dyDescent="0.35">
      <c r="C91" s="48" t="s">
        <v>538</v>
      </c>
      <c r="D91" s="89"/>
      <c r="E91" s="89"/>
      <c r="F91" s="89"/>
      <c r="G91" s="57">
        <f t="shared" si="7"/>
        <v>0</v>
      </c>
    </row>
    <row r="92" spans="2:7" ht="31" x14ac:dyDescent="0.35">
      <c r="B92" s="51"/>
      <c r="C92" s="48" t="s">
        <v>539</v>
      </c>
      <c r="D92" s="89"/>
      <c r="E92" s="89"/>
      <c r="F92" s="89"/>
      <c r="G92" s="57">
        <f t="shared" si="7"/>
        <v>0</v>
      </c>
    </row>
    <row r="93" spans="2:7" ht="15.75" customHeight="1" x14ac:dyDescent="0.35">
      <c r="C93" s="52" t="s">
        <v>14</v>
      </c>
      <c r="D93" s="63">
        <f>SUM(D86:D92)</f>
        <v>0</v>
      </c>
      <c r="E93" s="63">
        <f>SUM(E86:E92)</f>
        <v>0</v>
      </c>
      <c r="F93" s="63">
        <f>SUM(F86:F92)</f>
        <v>0</v>
      </c>
      <c r="G93" s="57">
        <f t="shared" si="7"/>
        <v>0</v>
      </c>
    </row>
    <row r="94" spans="2:7" ht="25.5" customHeight="1" x14ac:dyDescent="0.35">
      <c r="D94" s="50"/>
      <c r="E94" s="50"/>
      <c r="F94" s="50"/>
    </row>
    <row r="95" spans="2:7" x14ac:dyDescent="0.35">
      <c r="B95" s="269" t="s">
        <v>551</v>
      </c>
      <c r="C95" s="270"/>
      <c r="D95" s="270"/>
      <c r="E95" s="270"/>
      <c r="F95" s="270"/>
      <c r="G95" s="271"/>
    </row>
    <row r="96" spans="2:7" x14ac:dyDescent="0.35">
      <c r="C96" s="269" t="s">
        <v>440</v>
      </c>
      <c r="D96" s="270"/>
      <c r="E96" s="270"/>
      <c r="F96" s="270"/>
      <c r="G96" s="271"/>
    </row>
    <row r="97" spans="3:7" ht="22.5" customHeight="1" thickBot="1" x14ac:dyDescent="0.4">
      <c r="C97" s="60" t="s">
        <v>552</v>
      </c>
      <c r="D97" s="61">
        <f>'1) Tableau budgétaire 1'!D102</f>
        <v>25000</v>
      </c>
      <c r="E97" s="61">
        <f>'1) Tableau budgétaire 1'!E102</f>
        <v>45346</v>
      </c>
      <c r="F97" s="61">
        <f>'1) Tableau budgétaire 1'!F102</f>
        <v>0</v>
      </c>
      <c r="G97" s="62">
        <f>SUM(D97:F97)</f>
        <v>70346</v>
      </c>
    </row>
    <row r="98" spans="3:7" x14ac:dyDescent="0.35">
      <c r="C98" s="58" t="s">
        <v>533</v>
      </c>
      <c r="D98" s="87"/>
      <c r="E98" s="88">
        <v>14978.55</v>
      </c>
      <c r="F98" s="88"/>
      <c r="G98" s="59">
        <f t="shared" ref="G98:G105" si="8">SUM(D98:F98)</f>
        <v>14978.55</v>
      </c>
    </row>
    <row r="99" spans="3:7" x14ac:dyDescent="0.35">
      <c r="C99" s="48" t="s">
        <v>534</v>
      </c>
      <c r="D99" s="89"/>
      <c r="E99" s="19"/>
      <c r="F99" s="19"/>
      <c r="G99" s="57">
        <f t="shared" si="8"/>
        <v>0</v>
      </c>
    </row>
    <row r="100" spans="3:7" ht="15.75" customHeight="1" x14ac:dyDescent="0.35">
      <c r="C100" s="48" t="s">
        <v>535</v>
      </c>
      <c r="D100" s="89"/>
      <c r="E100" s="89"/>
      <c r="F100" s="89"/>
      <c r="G100" s="57">
        <f t="shared" si="8"/>
        <v>0</v>
      </c>
    </row>
    <row r="101" spans="3:7" x14ac:dyDescent="0.35">
      <c r="C101" s="49" t="s">
        <v>536</v>
      </c>
      <c r="D101" s="89">
        <v>20000</v>
      </c>
      <c r="E101" s="89">
        <v>22890</v>
      </c>
      <c r="F101" s="89"/>
      <c r="G101" s="57">
        <f t="shared" si="8"/>
        <v>42890</v>
      </c>
    </row>
    <row r="102" spans="3:7" x14ac:dyDescent="0.35">
      <c r="C102" s="48" t="s">
        <v>537</v>
      </c>
      <c r="D102" s="89">
        <v>5000</v>
      </c>
      <c r="E102" s="181">
        <f>1320+(70348-70322)-1.55</f>
        <v>1344.45</v>
      </c>
      <c r="F102" s="89"/>
      <c r="G102" s="57">
        <f t="shared" si="8"/>
        <v>6344.45</v>
      </c>
    </row>
    <row r="103" spans="3:7" x14ac:dyDescent="0.35">
      <c r="C103" s="48" t="s">
        <v>538</v>
      </c>
      <c r="D103" s="89"/>
      <c r="E103" s="89"/>
      <c r="F103" s="89"/>
      <c r="G103" s="57">
        <f t="shared" si="8"/>
        <v>0</v>
      </c>
    </row>
    <row r="104" spans="3:7" ht="31" x14ac:dyDescent="0.35">
      <c r="C104" s="48" t="s">
        <v>539</v>
      </c>
      <c r="D104" s="89"/>
      <c r="E104" s="89">
        <v>6133</v>
      </c>
      <c r="F104" s="89"/>
      <c r="G104" s="57">
        <f t="shared" si="8"/>
        <v>6133</v>
      </c>
    </row>
    <row r="105" spans="3:7" x14ac:dyDescent="0.35">
      <c r="C105" s="52" t="s">
        <v>14</v>
      </c>
      <c r="D105" s="63">
        <f>SUM(D98:D104)</f>
        <v>25000</v>
      </c>
      <c r="E105" s="63">
        <f>SUM(E98:E104)</f>
        <v>45346</v>
      </c>
      <c r="F105" s="63">
        <f>SUM(F98:F104)</f>
        <v>0</v>
      </c>
      <c r="G105" s="57">
        <f t="shared" si="8"/>
        <v>70346</v>
      </c>
    </row>
    <row r="106" spans="3:7" s="51" customFormat="1" x14ac:dyDescent="0.35">
      <c r="C106" s="64"/>
      <c r="D106" s="65"/>
      <c r="E106" s="65"/>
      <c r="F106" s="65"/>
      <c r="G106" s="66"/>
    </row>
    <row r="107" spans="3:7" ht="15.75" customHeight="1" x14ac:dyDescent="0.35">
      <c r="C107" s="269" t="s">
        <v>553</v>
      </c>
      <c r="D107" s="270"/>
      <c r="E107" s="270"/>
      <c r="F107" s="270"/>
      <c r="G107" s="271"/>
    </row>
    <row r="108" spans="3:7" ht="21.75" customHeight="1" thickBot="1" x14ac:dyDescent="0.4">
      <c r="C108" s="60" t="s">
        <v>554</v>
      </c>
      <c r="D108" s="61">
        <f>'1) Tableau budgétaire 1'!D112</f>
        <v>0</v>
      </c>
      <c r="E108" s="206">
        <f>'1) Tableau budgétaire 1'!E112</f>
        <v>254568</v>
      </c>
      <c r="F108" s="61">
        <f>'1) Tableau budgétaire 1'!F112</f>
        <v>0</v>
      </c>
      <c r="G108" s="62">
        <f t="shared" ref="G108:G116" si="9">SUM(D108:F108)</f>
        <v>254568</v>
      </c>
    </row>
    <row r="109" spans="3:7" x14ac:dyDescent="0.35">
      <c r="C109" s="58" t="s">
        <v>533</v>
      </c>
      <c r="D109" s="87"/>
      <c r="E109" s="207">
        <v>54203.03</v>
      </c>
      <c r="F109" s="207"/>
      <c r="G109" s="208">
        <f t="shared" si="9"/>
        <v>54203.03</v>
      </c>
    </row>
    <row r="110" spans="3:7" x14ac:dyDescent="0.35">
      <c r="C110" s="48" t="s">
        <v>534</v>
      </c>
      <c r="D110" s="89"/>
      <c r="E110" s="205"/>
      <c r="F110" s="205"/>
      <c r="G110" s="209">
        <f t="shared" si="9"/>
        <v>0</v>
      </c>
    </row>
    <row r="111" spans="3:7" ht="31" x14ac:dyDescent="0.35">
      <c r="C111" s="48" t="s">
        <v>535</v>
      </c>
      <c r="D111" s="89"/>
      <c r="E111" s="210"/>
      <c r="F111" s="210"/>
      <c r="G111" s="209">
        <f t="shared" si="9"/>
        <v>0</v>
      </c>
    </row>
    <row r="112" spans="3:7" x14ac:dyDescent="0.35">
      <c r="C112" s="49" t="s">
        <v>536</v>
      </c>
      <c r="D112" s="89"/>
      <c r="E112" s="210">
        <v>173300</v>
      </c>
      <c r="F112" s="210"/>
      <c r="G112" s="209">
        <f t="shared" si="9"/>
        <v>173300</v>
      </c>
    </row>
    <row r="113" spans="3:7" x14ac:dyDescent="0.35">
      <c r="C113" s="48" t="s">
        <v>537</v>
      </c>
      <c r="D113" s="89"/>
      <c r="E113" s="210">
        <f>4920+(254569.3-254618.57)-1.3</f>
        <v>4869.4299999999812</v>
      </c>
      <c r="F113" s="210"/>
      <c r="G113" s="209">
        <f t="shared" si="9"/>
        <v>4869.4299999999812</v>
      </c>
    </row>
    <row r="114" spans="3:7" x14ac:dyDescent="0.35">
      <c r="C114" s="48" t="s">
        <v>538</v>
      </c>
      <c r="D114" s="89"/>
      <c r="E114" s="210"/>
      <c r="F114" s="210"/>
      <c r="G114" s="209">
        <f t="shared" si="9"/>
        <v>0</v>
      </c>
    </row>
    <row r="115" spans="3:7" ht="31" x14ac:dyDescent="0.35">
      <c r="C115" s="48" t="s">
        <v>539</v>
      </c>
      <c r="D115" s="89"/>
      <c r="E115" s="210">
        <v>22195.54</v>
      </c>
      <c r="F115" s="210"/>
      <c r="G115" s="209">
        <f t="shared" si="9"/>
        <v>22195.54</v>
      </c>
    </row>
    <row r="116" spans="3:7" x14ac:dyDescent="0.35">
      <c r="C116" s="52" t="s">
        <v>14</v>
      </c>
      <c r="D116" s="63">
        <f>SUM(D109:D115)</f>
        <v>0</v>
      </c>
      <c r="E116" s="211">
        <f>SUM(E109:E115)</f>
        <v>254568</v>
      </c>
      <c r="F116" s="211">
        <f>SUM(F109:F115)</f>
        <v>0</v>
      </c>
      <c r="G116" s="209">
        <f t="shared" si="9"/>
        <v>254568</v>
      </c>
    </row>
    <row r="117" spans="3:7" s="51" customFormat="1" x14ac:dyDescent="0.35">
      <c r="C117" s="64"/>
      <c r="D117" s="65"/>
      <c r="E117" s="65"/>
      <c r="F117" s="65"/>
      <c r="G117" s="66"/>
    </row>
    <row r="118" spans="3:7" x14ac:dyDescent="0.35">
      <c r="C118" s="269" t="s">
        <v>458</v>
      </c>
      <c r="D118" s="270"/>
      <c r="E118" s="270"/>
      <c r="F118" s="270"/>
      <c r="G118" s="271"/>
    </row>
    <row r="119" spans="3:7" ht="21" customHeight="1" thickBot="1" x14ac:dyDescent="0.4">
      <c r="C119" s="60" t="s">
        <v>555</v>
      </c>
      <c r="D119" s="61">
        <f>'1) Tableau budgétaire 1'!D122</f>
        <v>0</v>
      </c>
      <c r="E119" s="206">
        <f>'1) Tableau budgétaire 1'!E122</f>
        <v>302260.99</v>
      </c>
      <c r="F119" s="206">
        <f>'1) Tableau budgétaire 1'!F122</f>
        <v>0</v>
      </c>
      <c r="G119" s="212">
        <f t="shared" ref="G119:G127" si="10">SUM(D119:F119)</f>
        <v>302260.99</v>
      </c>
    </row>
    <row r="120" spans="3:7" x14ac:dyDescent="0.35">
      <c r="C120" s="58" t="s">
        <v>533</v>
      </c>
      <c r="D120" s="87"/>
      <c r="E120" s="207">
        <v>64358.04</v>
      </c>
      <c r="F120" s="207"/>
      <c r="G120" s="208">
        <f t="shared" si="10"/>
        <v>64358.04</v>
      </c>
    </row>
    <row r="121" spans="3:7" x14ac:dyDescent="0.35">
      <c r="C121" s="48" t="s">
        <v>534</v>
      </c>
      <c r="D121" s="89"/>
      <c r="E121" s="205"/>
      <c r="F121" s="205"/>
      <c r="G121" s="209">
        <f t="shared" si="10"/>
        <v>0</v>
      </c>
    </row>
    <row r="122" spans="3:7" ht="31" x14ac:dyDescent="0.35">
      <c r="C122" s="48" t="s">
        <v>535</v>
      </c>
      <c r="D122" s="89"/>
      <c r="E122" s="210"/>
      <c r="F122" s="210"/>
      <c r="G122" s="209">
        <f t="shared" si="10"/>
        <v>0</v>
      </c>
    </row>
    <row r="123" spans="3:7" x14ac:dyDescent="0.35">
      <c r="C123" s="49" t="s">
        <v>536</v>
      </c>
      <c r="D123" s="89"/>
      <c r="E123" s="213">
        <f>205768-0.71</f>
        <v>205767.29</v>
      </c>
      <c r="F123" s="210"/>
      <c r="G123" s="209">
        <f t="shared" si="10"/>
        <v>205767.29</v>
      </c>
    </row>
    <row r="124" spans="3:7" x14ac:dyDescent="0.35">
      <c r="C124" s="48" t="s">
        <v>537</v>
      </c>
      <c r="D124" s="89"/>
      <c r="E124" s="210">
        <f>5760+(302263.23-302239.95)-1.23-0.3</f>
        <v>5781.74999999997</v>
      </c>
      <c r="F124" s="210"/>
      <c r="G124" s="209">
        <f t="shared" si="10"/>
        <v>5781.74999999997</v>
      </c>
    </row>
    <row r="125" spans="3:7" x14ac:dyDescent="0.35">
      <c r="C125" s="48" t="s">
        <v>538</v>
      </c>
      <c r="D125" s="89"/>
      <c r="E125" s="89"/>
      <c r="F125" s="89"/>
      <c r="G125" s="57">
        <f t="shared" si="10"/>
        <v>0</v>
      </c>
    </row>
    <row r="126" spans="3:7" ht="31" x14ac:dyDescent="0.35">
      <c r="C126" s="48" t="s">
        <v>539</v>
      </c>
      <c r="D126" s="89"/>
      <c r="E126" s="210">
        <v>26353.91</v>
      </c>
      <c r="F126" s="210"/>
      <c r="G126" s="209">
        <f t="shared" si="10"/>
        <v>26353.91</v>
      </c>
    </row>
    <row r="127" spans="3:7" x14ac:dyDescent="0.35">
      <c r="C127" s="52" t="s">
        <v>14</v>
      </c>
      <c r="D127" s="63">
        <f>SUM(D120:D126)</f>
        <v>0</v>
      </c>
      <c r="E127" s="211">
        <f>SUM(E120:E126)</f>
        <v>302260.98999999993</v>
      </c>
      <c r="F127" s="211">
        <f>SUM(F120:F126)</f>
        <v>0</v>
      </c>
      <c r="G127" s="209">
        <f t="shared" si="10"/>
        <v>302260.98999999993</v>
      </c>
    </row>
    <row r="128" spans="3:7" s="51" customFormat="1" hidden="1" x14ac:dyDescent="0.35">
      <c r="C128" s="64"/>
      <c r="D128" s="65"/>
      <c r="E128" s="65"/>
      <c r="F128" s="65"/>
      <c r="G128" s="66"/>
    </row>
    <row r="129" spans="2:7" hidden="1" x14ac:dyDescent="0.35">
      <c r="C129" s="269" t="s">
        <v>467</v>
      </c>
      <c r="D129" s="270"/>
      <c r="E129" s="270"/>
      <c r="F129" s="270"/>
      <c r="G129" s="271"/>
    </row>
    <row r="130" spans="2:7" ht="24" hidden="1" customHeight="1" thickBot="1" x14ac:dyDescent="0.4">
      <c r="C130" s="60" t="s">
        <v>556</v>
      </c>
      <c r="D130" s="61">
        <f>'1) Tableau budgétaire 1'!D132</f>
        <v>0</v>
      </c>
      <c r="E130" s="61">
        <f>'1) Tableau budgétaire 1'!E132</f>
        <v>0</v>
      </c>
      <c r="F130" s="61">
        <f>'1) Tableau budgétaire 1'!F132</f>
        <v>0</v>
      </c>
      <c r="G130" s="62">
        <f t="shared" ref="G130:G138" si="11">SUM(D130:F130)</f>
        <v>0</v>
      </c>
    </row>
    <row r="131" spans="2:7" ht="15.75" hidden="1" customHeight="1" x14ac:dyDescent="0.35">
      <c r="C131" s="58" t="s">
        <v>533</v>
      </c>
      <c r="D131" s="87"/>
      <c r="E131" s="88"/>
      <c r="F131" s="88"/>
      <c r="G131" s="59">
        <f t="shared" si="11"/>
        <v>0</v>
      </c>
    </row>
    <row r="132" spans="2:7" hidden="1" x14ac:dyDescent="0.35">
      <c r="C132" s="48" t="s">
        <v>534</v>
      </c>
      <c r="D132" s="89"/>
      <c r="E132" s="19"/>
      <c r="F132" s="19"/>
      <c r="G132" s="57">
        <f t="shared" si="11"/>
        <v>0</v>
      </c>
    </row>
    <row r="133" spans="2:7" ht="15.75" hidden="1" customHeight="1" x14ac:dyDescent="0.35">
      <c r="C133" s="48" t="s">
        <v>535</v>
      </c>
      <c r="D133" s="89"/>
      <c r="E133" s="89"/>
      <c r="F133" s="89"/>
      <c r="G133" s="57">
        <f t="shared" si="11"/>
        <v>0</v>
      </c>
    </row>
    <row r="134" spans="2:7" hidden="1" x14ac:dyDescent="0.35">
      <c r="C134" s="49" t="s">
        <v>536</v>
      </c>
      <c r="D134" s="89"/>
      <c r="E134" s="89"/>
      <c r="F134" s="89"/>
      <c r="G134" s="57">
        <f t="shared" si="11"/>
        <v>0</v>
      </c>
    </row>
    <row r="135" spans="2:7" hidden="1" x14ac:dyDescent="0.35">
      <c r="C135" s="48" t="s">
        <v>537</v>
      </c>
      <c r="D135" s="89"/>
      <c r="E135" s="89"/>
      <c r="F135" s="89"/>
      <c r="G135" s="57">
        <f t="shared" si="11"/>
        <v>0</v>
      </c>
    </row>
    <row r="136" spans="2:7" ht="15.75" hidden="1" customHeight="1" x14ac:dyDescent="0.35">
      <c r="C136" s="48" t="s">
        <v>538</v>
      </c>
      <c r="D136" s="89"/>
      <c r="E136" s="89"/>
      <c r="F136" s="89"/>
      <c r="G136" s="57">
        <f t="shared" si="11"/>
        <v>0</v>
      </c>
    </row>
    <row r="137" spans="2:7" ht="31" hidden="1" x14ac:dyDescent="0.35">
      <c r="C137" s="48" t="s">
        <v>539</v>
      </c>
      <c r="D137" s="89"/>
      <c r="E137" s="89"/>
      <c r="F137" s="89"/>
      <c r="G137" s="57">
        <f t="shared" si="11"/>
        <v>0</v>
      </c>
    </row>
    <row r="138" spans="2:7" hidden="1" x14ac:dyDescent="0.35">
      <c r="C138" s="52" t="s">
        <v>14</v>
      </c>
      <c r="D138" s="63">
        <f>SUM(D131:D137)</f>
        <v>0</v>
      </c>
      <c r="E138" s="63">
        <f>SUM(E131:E137)</f>
        <v>0</v>
      </c>
      <c r="F138" s="63">
        <f>SUM(F131:F137)</f>
        <v>0</v>
      </c>
      <c r="G138" s="57">
        <f t="shared" si="11"/>
        <v>0</v>
      </c>
    </row>
    <row r="139" spans="2:7" hidden="1" x14ac:dyDescent="0.35"/>
    <row r="140" spans="2:7" hidden="1" x14ac:dyDescent="0.35">
      <c r="B140" s="269" t="s">
        <v>557</v>
      </c>
      <c r="C140" s="270"/>
      <c r="D140" s="270"/>
      <c r="E140" s="270"/>
      <c r="F140" s="270"/>
      <c r="G140" s="271"/>
    </row>
    <row r="141" spans="2:7" hidden="1" x14ac:dyDescent="0.35">
      <c r="C141" s="269" t="s">
        <v>477</v>
      </c>
      <c r="D141" s="270"/>
      <c r="E141" s="270"/>
      <c r="F141" s="270"/>
      <c r="G141" s="271"/>
    </row>
    <row r="142" spans="2:7" ht="24" hidden="1" customHeight="1" thickBot="1" x14ac:dyDescent="0.4">
      <c r="C142" s="60" t="s">
        <v>558</v>
      </c>
      <c r="D142" s="61">
        <f>'1) Tableau budgétaire 1'!D144</f>
        <v>0</v>
      </c>
      <c r="E142" s="61">
        <f>'1) Tableau budgétaire 1'!E144</f>
        <v>0</v>
      </c>
      <c r="F142" s="61">
        <f>'1) Tableau budgétaire 1'!F144</f>
        <v>0</v>
      </c>
      <c r="G142" s="62">
        <f>SUM(D142:F142)</f>
        <v>0</v>
      </c>
    </row>
    <row r="143" spans="2:7" ht="24.75" hidden="1" customHeight="1" x14ac:dyDescent="0.35">
      <c r="C143" s="58" t="s">
        <v>533</v>
      </c>
      <c r="D143" s="87"/>
      <c r="E143" s="88"/>
      <c r="F143" s="88"/>
      <c r="G143" s="59">
        <f t="shared" ref="G143:G150" si="12">SUM(D143:F143)</f>
        <v>0</v>
      </c>
    </row>
    <row r="144" spans="2:7" ht="15.75" hidden="1" customHeight="1" x14ac:dyDescent="0.35">
      <c r="C144" s="48" t="s">
        <v>534</v>
      </c>
      <c r="D144" s="89"/>
      <c r="E144" s="19"/>
      <c r="F144" s="19"/>
      <c r="G144" s="57">
        <f t="shared" si="12"/>
        <v>0</v>
      </c>
    </row>
    <row r="145" spans="3:7" ht="15.75" hidden="1" customHeight="1" x14ac:dyDescent="0.35">
      <c r="C145" s="48" t="s">
        <v>535</v>
      </c>
      <c r="D145" s="89"/>
      <c r="E145" s="89"/>
      <c r="F145" s="89"/>
      <c r="G145" s="57">
        <f t="shared" si="12"/>
        <v>0</v>
      </c>
    </row>
    <row r="146" spans="3:7" ht="15.75" hidden="1" customHeight="1" x14ac:dyDescent="0.35">
      <c r="C146" s="49" t="s">
        <v>536</v>
      </c>
      <c r="D146" s="89"/>
      <c r="E146" s="89"/>
      <c r="F146" s="89"/>
      <c r="G146" s="57">
        <f t="shared" si="12"/>
        <v>0</v>
      </c>
    </row>
    <row r="147" spans="3:7" ht="15.75" hidden="1" customHeight="1" x14ac:dyDescent="0.35">
      <c r="C147" s="48" t="s">
        <v>537</v>
      </c>
      <c r="D147" s="89"/>
      <c r="E147" s="89"/>
      <c r="F147" s="89"/>
      <c r="G147" s="57">
        <f t="shared" si="12"/>
        <v>0</v>
      </c>
    </row>
    <row r="148" spans="3:7" ht="15.75" hidden="1" customHeight="1" x14ac:dyDescent="0.35">
      <c r="C148" s="48" t="s">
        <v>538</v>
      </c>
      <c r="D148" s="89"/>
      <c r="E148" s="89"/>
      <c r="F148" s="89"/>
      <c r="G148" s="57">
        <f t="shared" si="12"/>
        <v>0</v>
      </c>
    </row>
    <row r="149" spans="3:7" ht="15.75" hidden="1" customHeight="1" x14ac:dyDescent="0.35">
      <c r="C149" s="48" t="s">
        <v>539</v>
      </c>
      <c r="D149" s="89"/>
      <c r="E149" s="89"/>
      <c r="F149" s="89"/>
      <c r="G149" s="57">
        <f t="shared" si="12"/>
        <v>0</v>
      </c>
    </row>
    <row r="150" spans="3:7" ht="15.75" hidden="1" customHeight="1" x14ac:dyDescent="0.35">
      <c r="C150" s="52" t="s">
        <v>14</v>
      </c>
      <c r="D150" s="63">
        <f>SUM(D143:D149)</f>
        <v>0</v>
      </c>
      <c r="E150" s="63">
        <f>SUM(E143:E149)</f>
        <v>0</v>
      </c>
      <c r="F150" s="63">
        <f>SUM(F143:F149)</f>
        <v>0</v>
      </c>
      <c r="G150" s="57">
        <f t="shared" si="12"/>
        <v>0</v>
      </c>
    </row>
    <row r="151" spans="3:7" s="51" customFormat="1" ht="15.75" hidden="1" customHeight="1" x14ac:dyDescent="0.35">
      <c r="C151" s="64"/>
      <c r="D151" s="65"/>
      <c r="E151" s="65"/>
      <c r="F151" s="65"/>
      <c r="G151" s="66"/>
    </row>
    <row r="152" spans="3:7" ht="15.75" hidden="1" customHeight="1" x14ac:dyDescent="0.35">
      <c r="C152" s="269" t="s">
        <v>486</v>
      </c>
      <c r="D152" s="270"/>
      <c r="E152" s="270"/>
      <c r="F152" s="270"/>
      <c r="G152" s="271"/>
    </row>
    <row r="153" spans="3:7" ht="21" hidden="1" customHeight="1" thickBot="1" x14ac:dyDescent="0.4">
      <c r="C153" s="60" t="s">
        <v>559</v>
      </c>
      <c r="D153" s="61">
        <f>'1) Tableau budgétaire 1'!D154</f>
        <v>0</v>
      </c>
      <c r="E153" s="61">
        <f>'1) Tableau budgétaire 1'!E154</f>
        <v>0</v>
      </c>
      <c r="F153" s="61">
        <f>'1) Tableau budgétaire 1'!F154</f>
        <v>0</v>
      </c>
      <c r="G153" s="62">
        <f t="shared" ref="G153:G161" si="13">SUM(D153:F153)</f>
        <v>0</v>
      </c>
    </row>
    <row r="154" spans="3:7" ht="15.75" hidden="1" customHeight="1" x14ac:dyDescent="0.35">
      <c r="C154" s="58" t="s">
        <v>533</v>
      </c>
      <c r="D154" s="87"/>
      <c r="E154" s="88"/>
      <c r="F154" s="88"/>
      <c r="G154" s="59">
        <f t="shared" si="13"/>
        <v>0</v>
      </c>
    </row>
    <row r="155" spans="3:7" ht="15.75" hidden="1" customHeight="1" x14ac:dyDescent="0.35">
      <c r="C155" s="48" t="s">
        <v>534</v>
      </c>
      <c r="D155" s="89"/>
      <c r="E155" s="19"/>
      <c r="F155" s="19"/>
      <c r="G155" s="57">
        <f t="shared" si="13"/>
        <v>0</v>
      </c>
    </row>
    <row r="156" spans="3:7" ht="15.75" hidden="1" customHeight="1" x14ac:dyDescent="0.35">
      <c r="C156" s="48" t="s">
        <v>535</v>
      </c>
      <c r="D156" s="89"/>
      <c r="E156" s="89"/>
      <c r="F156" s="89"/>
      <c r="G156" s="57">
        <f t="shared" si="13"/>
        <v>0</v>
      </c>
    </row>
    <row r="157" spans="3:7" ht="15.75" hidden="1" customHeight="1" x14ac:dyDescent="0.35">
      <c r="C157" s="49" t="s">
        <v>536</v>
      </c>
      <c r="D157" s="89"/>
      <c r="E157" s="89"/>
      <c r="F157" s="89"/>
      <c r="G157" s="57">
        <f t="shared" si="13"/>
        <v>0</v>
      </c>
    </row>
    <row r="158" spans="3:7" ht="15.75" hidden="1" customHeight="1" x14ac:dyDescent="0.35">
      <c r="C158" s="48" t="s">
        <v>537</v>
      </c>
      <c r="D158" s="89"/>
      <c r="E158" s="89"/>
      <c r="F158" s="89"/>
      <c r="G158" s="57">
        <f t="shared" si="13"/>
        <v>0</v>
      </c>
    </row>
    <row r="159" spans="3:7" ht="15.75" hidden="1" customHeight="1" x14ac:dyDescent="0.35">
      <c r="C159" s="48" t="s">
        <v>538</v>
      </c>
      <c r="D159" s="89"/>
      <c r="E159" s="89"/>
      <c r="F159" s="89"/>
      <c r="G159" s="57">
        <f t="shared" si="13"/>
        <v>0</v>
      </c>
    </row>
    <row r="160" spans="3:7" ht="15.75" hidden="1" customHeight="1" x14ac:dyDescent="0.35">
      <c r="C160" s="48" t="s">
        <v>539</v>
      </c>
      <c r="D160" s="89"/>
      <c r="E160" s="89"/>
      <c r="F160" s="89"/>
      <c r="G160" s="57">
        <f t="shared" si="13"/>
        <v>0</v>
      </c>
    </row>
    <row r="161" spans="3:7" ht="15.75" hidden="1" customHeight="1" x14ac:dyDescent="0.35">
      <c r="C161" s="52" t="s">
        <v>14</v>
      </c>
      <c r="D161" s="63">
        <f>SUM(D154:D160)</f>
        <v>0</v>
      </c>
      <c r="E161" s="63">
        <f>SUM(E154:E160)</f>
        <v>0</v>
      </c>
      <c r="F161" s="63">
        <f>SUM(F154:F160)</f>
        <v>0</v>
      </c>
      <c r="G161" s="57">
        <f t="shared" si="13"/>
        <v>0</v>
      </c>
    </row>
    <row r="162" spans="3:7" s="51" customFormat="1" ht="15.75" hidden="1" customHeight="1" x14ac:dyDescent="0.35">
      <c r="C162" s="64"/>
      <c r="D162" s="65"/>
      <c r="E162" s="65"/>
      <c r="F162" s="65"/>
      <c r="G162" s="66"/>
    </row>
    <row r="163" spans="3:7" ht="15.75" hidden="1" customHeight="1" x14ac:dyDescent="0.35">
      <c r="C163" s="269" t="s">
        <v>495</v>
      </c>
      <c r="D163" s="270"/>
      <c r="E163" s="270"/>
      <c r="F163" s="270"/>
      <c r="G163" s="271"/>
    </row>
    <row r="164" spans="3:7" ht="19.5" hidden="1" customHeight="1" thickBot="1" x14ac:dyDescent="0.4">
      <c r="C164" s="60" t="s">
        <v>560</v>
      </c>
      <c r="D164" s="61">
        <f>'1) Tableau budgétaire 1'!D164</f>
        <v>0</v>
      </c>
      <c r="E164" s="61">
        <f>'1) Tableau budgétaire 1'!E164</f>
        <v>0</v>
      </c>
      <c r="F164" s="61">
        <f>'1) Tableau budgétaire 1'!F164</f>
        <v>0</v>
      </c>
      <c r="G164" s="62">
        <f t="shared" ref="G164:G172" si="14">SUM(D164:F164)</f>
        <v>0</v>
      </c>
    </row>
    <row r="165" spans="3:7" ht="15.75" hidden="1" customHeight="1" x14ac:dyDescent="0.35">
      <c r="C165" s="58" t="s">
        <v>533</v>
      </c>
      <c r="D165" s="87"/>
      <c r="E165" s="88"/>
      <c r="F165" s="88"/>
      <c r="G165" s="59">
        <f t="shared" si="14"/>
        <v>0</v>
      </c>
    </row>
    <row r="166" spans="3:7" ht="15.75" hidden="1" customHeight="1" x14ac:dyDescent="0.35">
      <c r="C166" s="48" t="s">
        <v>534</v>
      </c>
      <c r="D166" s="89"/>
      <c r="E166" s="19"/>
      <c r="F166" s="19"/>
      <c r="G166" s="57">
        <f t="shared" si="14"/>
        <v>0</v>
      </c>
    </row>
    <row r="167" spans="3:7" ht="15.75" hidden="1" customHeight="1" x14ac:dyDescent="0.35">
      <c r="C167" s="48" t="s">
        <v>535</v>
      </c>
      <c r="D167" s="89"/>
      <c r="E167" s="89"/>
      <c r="F167" s="89"/>
      <c r="G167" s="57">
        <f t="shared" si="14"/>
        <v>0</v>
      </c>
    </row>
    <row r="168" spans="3:7" ht="15.75" hidden="1" customHeight="1" x14ac:dyDescent="0.35">
      <c r="C168" s="49" t="s">
        <v>536</v>
      </c>
      <c r="D168" s="89"/>
      <c r="E168" s="89"/>
      <c r="F168" s="89"/>
      <c r="G168" s="57">
        <f t="shared" si="14"/>
        <v>0</v>
      </c>
    </row>
    <row r="169" spans="3:7" ht="15.75" hidden="1" customHeight="1" x14ac:dyDescent="0.35">
      <c r="C169" s="48" t="s">
        <v>537</v>
      </c>
      <c r="D169" s="89"/>
      <c r="E169" s="89"/>
      <c r="F169" s="89"/>
      <c r="G169" s="57">
        <f t="shared" si="14"/>
        <v>0</v>
      </c>
    </row>
    <row r="170" spans="3:7" ht="15.75" hidden="1" customHeight="1" x14ac:dyDescent="0.35">
      <c r="C170" s="48" t="s">
        <v>538</v>
      </c>
      <c r="D170" s="89"/>
      <c r="E170" s="89"/>
      <c r="F170" s="89"/>
      <c r="G170" s="57">
        <f t="shared" si="14"/>
        <v>0</v>
      </c>
    </row>
    <row r="171" spans="3:7" ht="15.75" hidden="1" customHeight="1" x14ac:dyDescent="0.35">
      <c r="C171" s="48" t="s">
        <v>539</v>
      </c>
      <c r="D171" s="89"/>
      <c r="E171" s="89"/>
      <c r="F171" s="89"/>
      <c r="G171" s="57">
        <f t="shared" si="14"/>
        <v>0</v>
      </c>
    </row>
    <row r="172" spans="3:7" ht="15.75" hidden="1" customHeight="1" x14ac:dyDescent="0.35">
      <c r="C172" s="52" t="s">
        <v>14</v>
      </c>
      <c r="D172" s="63">
        <f>SUM(D165:D171)</f>
        <v>0</v>
      </c>
      <c r="E172" s="63">
        <f>SUM(E165:E171)</f>
        <v>0</v>
      </c>
      <c r="F172" s="63">
        <f>SUM(F165:F171)</f>
        <v>0</v>
      </c>
      <c r="G172" s="57">
        <f t="shared" si="14"/>
        <v>0</v>
      </c>
    </row>
    <row r="173" spans="3:7" s="51" customFormat="1" ht="15.75" hidden="1" customHeight="1" x14ac:dyDescent="0.35">
      <c r="C173" s="64"/>
      <c r="D173" s="65"/>
      <c r="E173" s="65"/>
      <c r="F173" s="65"/>
      <c r="G173" s="66"/>
    </row>
    <row r="174" spans="3:7" ht="15.75" hidden="1" customHeight="1" x14ac:dyDescent="0.35">
      <c r="C174" s="269" t="s">
        <v>504</v>
      </c>
      <c r="D174" s="270"/>
      <c r="E174" s="270"/>
      <c r="F174" s="270"/>
      <c r="G174" s="271"/>
    </row>
    <row r="175" spans="3:7" ht="22.5" hidden="1" customHeight="1" thickBot="1" x14ac:dyDescent="0.4">
      <c r="C175" s="60" t="s">
        <v>561</v>
      </c>
      <c r="D175" s="61">
        <f>'1) Tableau budgétaire 1'!D174</f>
        <v>0</v>
      </c>
      <c r="E175" s="61">
        <f>'1) Tableau budgétaire 1'!E174</f>
        <v>0</v>
      </c>
      <c r="F175" s="61">
        <f>'1) Tableau budgétaire 1'!F174</f>
        <v>0</v>
      </c>
      <c r="G175" s="62">
        <f t="shared" ref="G175:G183" si="15">SUM(D175:F175)</f>
        <v>0</v>
      </c>
    </row>
    <row r="176" spans="3:7" ht="15.75" hidden="1" customHeight="1" x14ac:dyDescent="0.35">
      <c r="C176" s="58" t="s">
        <v>533</v>
      </c>
      <c r="D176" s="87"/>
      <c r="E176" s="88"/>
      <c r="F176" s="88"/>
      <c r="G176" s="59">
        <f t="shared" si="15"/>
        <v>0</v>
      </c>
    </row>
    <row r="177" spans="3:7" ht="15.75" hidden="1" customHeight="1" x14ac:dyDescent="0.35">
      <c r="C177" s="48" t="s">
        <v>534</v>
      </c>
      <c r="D177" s="89"/>
      <c r="E177" s="19"/>
      <c r="F177" s="19"/>
      <c r="G177" s="57">
        <f t="shared" si="15"/>
        <v>0</v>
      </c>
    </row>
    <row r="178" spans="3:7" ht="15.75" hidden="1" customHeight="1" x14ac:dyDescent="0.35">
      <c r="C178" s="48" t="s">
        <v>535</v>
      </c>
      <c r="D178" s="89"/>
      <c r="E178" s="89"/>
      <c r="F178" s="89"/>
      <c r="G178" s="57">
        <f t="shared" si="15"/>
        <v>0</v>
      </c>
    </row>
    <row r="179" spans="3:7" ht="15.75" hidden="1" customHeight="1" x14ac:dyDescent="0.35">
      <c r="C179" s="49" t="s">
        <v>536</v>
      </c>
      <c r="D179" s="89"/>
      <c r="E179" s="89"/>
      <c r="F179" s="89"/>
      <c r="G179" s="57">
        <f t="shared" si="15"/>
        <v>0</v>
      </c>
    </row>
    <row r="180" spans="3:7" ht="15.75" hidden="1" customHeight="1" x14ac:dyDescent="0.35">
      <c r="C180" s="48" t="s">
        <v>537</v>
      </c>
      <c r="D180" s="89"/>
      <c r="E180" s="89"/>
      <c r="F180" s="89"/>
      <c r="G180" s="57">
        <f t="shared" si="15"/>
        <v>0</v>
      </c>
    </row>
    <row r="181" spans="3:7" ht="15.75" hidden="1" customHeight="1" x14ac:dyDescent="0.35">
      <c r="C181" s="48" t="s">
        <v>538</v>
      </c>
      <c r="D181" s="89"/>
      <c r="E181" s="89"/>
      <c r="F181" s="89"/>
      <c r="G181" s="57">
        <f t="shared" si="15"/>
        <v>0</v>
      </c>
    </row>
    <row r="182" spans="3:7" ht="15.75" hidden="1" customHeight="1" x14ac:dyDescent="0.35">
      <c r="C182" s="48" t="s">
        <v>539</v>
      </c>
      <c r="D182" s="89"/>
      <c r="E182" s="89"/>
      <c r="F182" s="89"/>
      <c r="G182" s="57">
        <f t="shared" si="15"/>
        <v>0</v>
      </c>
    </row>
    <row r="183" spans="3:7" ht="15.75" hidden="1" customHeight="1" x14ac:dyDescent="0.35">
      <c r="C183" s="52" t="s">
        <v>14</v>
      </c>
      <c r="D183" s="63">
        <f>SUM(D176:D182)</f>
        <v>0</v>
      </c>
      <c r="E183" s="63">
        <f>SUM(E176:E182)</f>
        <v>0</v>
      </c>
      <c r="F183" s="63">
        <f>SUM(F176:F182)</f>
        <v>0</v>
      </c>
      <c r="G183" s="57">
        <f t="shared" si="15"/>
        <v>0</v>
      </c>
    </row>
    <row r="184" spans="3:7" ht="15.75" customHeight="1" x14ac:dyDescent="0.35"/>
    <row r="185" spans="3:7" ht="15.75" customHeight="1" x14ac:dyDescent="0.35">
      <c r="C185" s="269" t="s">
        <v>562</v>
      </c>
      <c r="D185" s="270"/>
      <c r="E185" s="270"/>
      <c r="F185" s="270"/>
      <c r="G185" s="271"/>
    </row>
    <row r="186" spans="3:7" ht="36" customHeight="1" thickBot="1" x14ac:dyDescent="0.4">
      <c r="C186" s="60" t="s">
        <v>563</v>
      </c>
      <c r="D186" s="206">
        <f>'1) Tableau budgétaire 1'!D181</f>
        <v>55150</v>
      </c>
      <c r="E186" s="206">
        <f>'1) Tableau budgétaire 1'!E181</f>
        <v>26168</v>
      </c>
      <c r="F186" s="206">
        <f>'1) Tableau budgétaire 1'!F181</f>
        <v>0</v>
      </c>
      <c r="G186" s="212">
        <f t="shared" ref="G186:G194" si="16">SUM(D186:F186)</f>
        <v>81318</v>
      </c>
    </row>
    <row r="187" spans="3:7" ht="15.75" customHeight="1" x14ac:dyDescent="0.35">
      <c r="C187" s="58" t="s">
        <v>533</v>
      </c>
      <c r="D187" s="214"/>
      <c r="E187" s="207"/>
      <c r="F187" s="207"/>
      <c r="G187" s="208">
        <f t="shared" si="16"/>
        <v>0</v>
      </c>
    </row>
    <row r="188" spans="3:7" ht="15.75" customHeight="1" x14ac:dyDescent="0.35">
      <c r="C188" s="48" t="s">
        <v>534</v>
      </c>
      <c r="D188" s="210"/>
      <c r="E188" s="205"/>
      <c r="F188" s="205"/>
      <c r="G188" s="209">
        <f t="shared" si="16"/>
        <v>0</v>
      </c>
    </row>
    <row r="189" spans="3:7" ht="15.75" customHeight="1" x14ac:dyDescent="0.35">
      <c r="C189" s="48" t="s">
        <v>535</v>
      </c>
      <c r="D189" s="210"/>
      <c r="E189" s="210"/>
      <c r="F189" s="210"/>
      <c r="G189" s="209">
        <f t="shared" si="16"/>
        <v>0</v>
      </c>
    </row>
    <row r="190" spans="3:7" ht="15.75" customHeight="1" x14ac:dyDescent="0.35">
      <c r="C190" s="49" t="s">
        <v>536</v>
      </c>
      <c r="D190" s="210">
        <v>55150</v>
      </c>
      <c r="E190" s="213">
        <f>13900+12268</f>
        <v>26168</v>
      </c>
      <c r="F190" s="210"/>
      <c r="G190" s="209">
        <f t="shared" si="16"/>
        <v>81318</v>
      </c>
    </row>
    <row r="191" spans="3:7" ht="15.75" customHeight="1" x14ac:dyDescent="0.35">
      <c r="C191" s="48" t="s">
        <v>537</v>
      </c>
      <c r="D191" s="89"/>
      <c r="E191" s="89"/>
      <c r="F191" s="89"/>
      <c r="G191" s="57">
        <f t="shared" si="16"/>
        <v>0</v>
      </c>
    </row>
    <row r="192" spans="3:7" ht="15.75" customHeight="1" x14ac:dyDescent="0.35">
      <c r="C192" s="48" t="s">
        <v>538</v>
      </c>
      <c r="D192" s="89"/>
      <c r="E192" s="89"/>
      <c r="F192" s="89"/>
      <c r="G192" s="57">
        <f t="shared" si="16"/>
        <v>0</v>
      </c>
    </row>
    <row r="193" spans="3:13" ht="15.75" customHeight="1" x14ac:dyDescent="0.35">
      <c r="C193" s="48" t="s">
        <v>539</v>
      </c>
      <c r="D193" s="89"/>
      <c r="E193" s="89"/>
      <c r="F193" s="89"/>
      <c r="G193" s="57">
        <f t="shared" si="16"/>
        <v>0</v>
      </c>
    </row>
    <row r="194" spans="3:13" ht="15.75" customHeight="1" x14ac:dyDescent="0.35">
      <c r="C194" s="52" t="s">
        <v>14</v>
      </c>
      <c r="D194" s="211">
        <f>SUM(D187:D193)</f>
        <v>55150</v>
      </c>
      <c r="E194" s="211">
        <f>SUM(E187:E193)</f>
        <v>26168</v>
      </c>
      <c r="F194" s="211">
        <f>SUM(F187:F193)</f>
        <v>0</v>
      </c>
      <c r="G194" s="209">
        <f t="shared" si="16"/>
        <v>81318</v>
      </c>
    </row>
    <row r="195" spans="3:13" ht="15.75" customHeight="1" thickBot="1" x14ac:dyDescent="0.4"/>
    <row r="196" spans="3:13" ht="19.5" customHeight="1" thickBot="1" x14ac:dyDescent="0.4">
      <c r="C196" s="275" t="s">
        <v>529</v>
      </c>
      <c r="D196" s="276"/>
      <c r="E196" s="276"/>
      <c r="F196" s="276"/>
      <c r="G196" s="277"/>
    </row>
    <row r="197" spans="3:13" ht="51.75" customHeight="1" x14ac:dyDescent="0.35">
      <c r="C197" s="69"/>
      <c r="D197" s="160" t="str">
        <f>'1) Tableau budgétaire 1'!D5</f>
        <v>ONUDC - rganisation recipiendiaire 1 (budget en USD)</v>
      </c>
      <c r="E197" s="160" t="str">
        <f>'1) Tableau budgétaire 1'!E5</f>
        <v>BIT - Organisation recipiendiaire 2 (budget en USD)</v>
      </c>
      <c r="F197" s="160">
        <f>'1) Tableau budgétaire 1'!F5</f>
        <v>0</v>
      </c>
      <c r="G197" s="155" t="s">
        <v>529</v>
      </c>
    </row>
    <row r="198" spans="3:13" ht="19.5" customHeight="1" x14ac:dyDescent="0.35">
      <c r="C198" s="161" t="s">
        <v>533</v>
      </c>
      <c r="D198" s="215">
        <f t="shared" ref="D198:F204" si="17">SUM(D176,D165,D154,D143,D131,D120,D109,D98,D86,D75,D64,D53,D41,D30,D19,D8,D187)</f>
        <v>159497</v>
      </c>
      <c r="E198" s="215">
        <f t="shared" si="17"/>
        <v>133539.62</v>
      </c>
      <c r="F198" s="215">
        <f t="shared" si="17"/>
        <v>0</v>
      </c>
      <c r="G198" s="216">
        <f t="shared" ref="G198:G205" si="18">SUM(D198:F198)</f>
        <v>293036.62</v>
      </c>
    </row>
    <row r="199" spans="3:13" ht="34.5" customHeight="1" x14ac:dyDescent="0.35">
      <c r="C199" s="124" t="s">
        <v>534</v>
      </c>
      <c r="D199" s="217">
        <f t="shared" si="17"/>
        <v>0</v>
      </c>
      <c r="E199" s="217">
        <f t="shared" si="17"/>
        <v>0</v>
      </c>
      <c r="F199" s="217">
        <f t="shared" si="17"/>
        <v>0</v>
      </c>
      <c r="G199" s="218">
        <f t="shared" si="18"/>
        <v>0</v>
      </c>
    </row>
    <row r="200" spans="3:13" ht="48" customHeight="1" x14ac:dyDescent="0.35">
      <c r="C200" s="124" t="s">
        <v>535</v>
      </c>
      <c r="D200" s="217">
        <f t="shared" si="17"/>
        <v>0</v>
      </c>
      <c r="E200" s="217">
        <f t="shared" si="17"/>
        <v>0</v>
      </c>
      <c r="F200" s="217">
        <f t="shared" si="17"/>
        <v>0</v>
      </c>
      <c r="G200" s="218">
        <f t="shared" si="18"/>
        <v>0</v>
      </c>
    </row>
    <row r="201" spans="3:13" ht="33" customHeight="1" x14ac:dyDescent="0.35">
      <c r="C201" s="125" t="s">
        <v>536</v>
      </c>
      <c r="D201" s="217">
        <f t="shared" si="17"/>
        <v>294435</v>
      </c>
      <c r="E201" s="217">
        <f t="shared" si="17"/>
        <v>453125.29000000004</v>
      </c>
      <c r="F201" s="217">
        <f t="shared" si="17"/>
        <v>0</v>
      </c>
      <c r="G201" s="218">
        <f t="shared" si="18"/>
        <v>747560.29</v>
      </c>
    </row>
    <row r="202" spans="3:13" ht="21" customHeight="1" x14ac:dyDescent="0.35">
      <c r="C202" s="124" t="s">
        <v>537</v>
      </c>
      <c r="D202" s="217">
        <f t="shared" si="17"/>
        <v>50467.68</v>
      </c>
      <c r="E202" s="217">
        <f>SUM(E180,E169,E158,E147,E135,E124,E113,E102,E90,E79,E68,E57,E45,E34,E23,E12,E191)</f>
        <v>11995.629999999952</v>
      </c>
      <c r="F202" s="217">
        <f t="shared" si="17"/>
        <v>0</v>
      </c>
      <c r="G202" s="218">
        <f t="shared" si="18"/>
        <v>62463.309999999954</v>
      </c>
      <c r="H202" s="25"/>
      <c r="I202" s="25"/>
      <c r="J202" s="25"/>
      <c r="K202" s="25"/>
      <c r="L202" s="25"/>
      <c r="M202" s="24"/>
    </row>
    <row r="203" spans="3:13" ht="39.75" customHeight="1" x14ac:dyDescent="0.35">
      <c r="C203" s="124" t="s">
        <v>538</v>
      </c>
      <c r="D203" s="217">
        <f t="shared" si="17"/>
        <v>181022</v>
      </c>
      <c r="E203" s="217">
        <f t="shared" si="17"/>
        <v>0</v>
      </c>
      <c r="F203" s="217">
        <f t="shared" si="17"/>
        <v>0</v>
      </c>
      <c r="G203" s="218">
        <f t="shared" si="18"/>
        <v>181022</v>
      </c>
      <c r="H203" s="25"/>
      <c r="I203" s="25"/>
      <c r="J203" s="25"/>
      <c r="K203" s="25"/>
      <c r="L203" s="25"/>
      <c r="M203" s="24"/>
    </row>
    <row r="204" spans="3:13" ht="39.75" customHeight="1" x14ac:dyDescent="0.35">
      <c r="C204" s="124" t="s">
        <v>539</v>
      </c>
      <c r="D204" s="215">
        <f t="shared" si="17"/>
        <v>43940</v>
      </c>
      <c r="E204" s="215">
        <f t="shared" si="17"/>
        <v>54682.45</v>
      </c>
      <c r="F204" s="215">
        <f t="shared" si="17"/>
        <v>0</v>
      </c>
      <c r="G204" s="218">
        <f t="shared" si="18"/>
        <v>98622.45</v>
      </c>
      <c r="H204" s="25"/>
      <c r="I204" s="25"/>
      <c r="J204" s="25"/>
      <c r="K204" s="25"/>
      <c r="L204" s="25"/>
      <c r="M204" s="24"/>
    </row>
    <row r="205" spans="3:13" ht="22.5" customHeight="1" x14ac:dyDescent="0.35">
      <c r="C205" s="101" t="s">
        <v>521</v>
      </c>
      <c r="D205" s="219">
        <f>SUM(D198:D204)</f>
        <v>729361.67999999993</v>
      </c>
      <c r="E205" s="219">
        <f>SUM(E198:E204)</f>
        <v>653342.99</v>
      </c>
      <c r="F205" s="219">
        <f>SUM(F198:F204)</f>
        <v>0</v>
      </c>
      <c r="G205" s="220">
        <f t="shared" si="18"/>
        <v>1382704.67</v>
      </c>
      <c r="H205" s="25"/>
      <c r="I205" s="25"/>
      <c r="J205" s="25"/>
      <c r="K205" s="25"/>
      <c r="L205" s="25"/>
      <c r="M205" s="24"/>
    </row>
    <row r="206" spans="3:13" ht="26.25" customHeight="1" thickBot="1" x14ac:dyDescent="0.4">
      <c r="C206" s="101" t="s">
        <v>522</v>
      </c>
      <c r="D206" s="221">
        <f>D205*0.07</f>
        <v>51055.317600000002</v>
      </c>
      <c r="E206" s="221">
        <f>E205*0.07</f>
        <v>45734.009300000005</v>
      </c>
      <c r="F206" s="221">
        <f>F205*0.07</f>
        <v>0</v>
      </c>
      <c r="G206" s="222">
        <f>G205*0.07</f>
        <v>96789.3269</v>
      </c>
      <c r="H206" s="31"/>
      <c r="I206" s="31"/>
      <c r="J206" s="31"/>
      <c r="K206" s="31"/>
      <c r="L206" s="53"/>
      <c r="M206" s="51"/>
    </row>
    <row r="207" spans="3:13" ht="23.25" customHeight="1" thickBot="1" x14ac:dyDescent="0.4">
      <c r="C207" s="113" t="s">
        <v>364</v>
      </c>
      <c r="D207" s="223">
        <f>SUM(D205:D206)</f>
        <v>780416.99759999989</v>
      </c>
      <c r="E207" s="223">
        <f>SUM(E205:E206)</f>
        <v>699076.99930000002</v>
      </c>
      <c r="F207" s="223">
        <f>SUM(F205:F206)</f>
        <v>0</v>
      </c>
      <c r="G207" s="224">
        <f>SUM(G205:G206)</f>
        <v>1479493.9968999999</v>
      </c>
      <c r="H207" s="31"/>
      <c r="I207" s="31"/>
      <c r="J207" s="31"/>
      <c r="K207" s="31"/>
      <c r="L207" s="53"/>
      <c r="M207" s="51"/>
    </row>
    <row r="208" spans="3:13" ht="15.75" customHeight="1" x14ac:dyDescent="0.35">
      <c r="L208" s="54"/>
    </row>
    <row r="209" spans="3:13" ht="15.75" customHeight="1" x14ac:dyDescent="0.35">
      <c r="H209" s="38"/>
      <c r="I209" s="38"/>
      <c r="L209" s="54"/>
    </row>
    <row r="210" spans="3:13" ht="15.75" customHeight="1" x14ac:dyDescent="0.35">
      <c r="H210" s="38"/>
      <c r="I210" s="38"/>
    </row>
    <row r="211" spans="3:13" ht="40.5" customHeight="1" x14ac:dyDescent="0.35">
      <c r="H211" s="38"/>
      <c r="I211" s="38"/>
      <c r="L211" s="55"/>
    </row>
    <row r="212" spans="3:13" ht="24.75" customHeight="1" x14ac:dyDescent="0.35">
      <c r="H212" s="38"/>
      <c r="I212" s="38"/>
      <c r="L212" s="55"/>
    </row>
    <row r="213" spans="3:13" ht="41.25" customHeight="1" x14ac:dyDescent="0.35">
      <c r="H213" s="12"/>
      <c r="I213" s="38"/>
      <c r="L213" s="55"/>
    </row>
    <row r="214" spans="3:13" ht="51.75" customHeight="1" x14ac:dyDescent="0.35">
      <c r="H214" s="12"/>
      <c r="I214" s="38"/>
      <c r="L214" s="55"/>
    </row>
    <row r="215" spans="3:13" ht="42" customHeight="1" x14ac:dyDescent="0.35">
      <c r="H215" s="38"/>
      <c r="I215" s="38"/>
      <c r="L215" s="55"/>
    </row>
    <row r="216" spans="3:13" s="51" customFormat="1" ht="42" customHeight="1" x14ac:dyDescent="0.35">
      <c r="C216" s="50"/>
      <c r="G216" s="50"/>
      <c r="H216" s="50"/>
      <c r="I216" s="38"/>
      <c r="J216" s="50"/>
      <c r="K216" s="50"/>
      <c r="L216" s="55"/>
      <c r="M216" s="50"/>
    </row>
    <row r="217" spans="3:13" s="51" customFormat="1" ht="42" customHeight="1" x14ac:dyDescent="0.35">
      <c r="C217" s="50"/>
      <c r="G217" s="50"/>
      <c r="H217" s="50"/>
      <c r="I217" s="38"/>
      <c r="J217" s="50"/>
      <c r="K217" s="50"/>
      <c r="L217" s="50"/>
      <c r="M217" s="50"/>
    </row>
    <row r="218" spans="3:13" s="51" customFormat="1" ht="63.75" customHeight="1" x14ac:dyDescent="0.35">
      <c r="C218" s="50"/>
      <c r="G218" s="50"/>
      <c r="H218" s="50"/>
      <c r="I218" s="54"/>
      <c r="J218" s="50"/>
      <c r="K218" s="50"/>
      <c r="L218" s="50"/>
      <c r="M218" s="50"/>
    </row>
    <row r="219" spans="3:13" s="51" customFormat="1" ht="42" customHeight="1" x14ac:dyDescent="0.35">
      <c r="C219" s="50"/>
      <c r="G219" s="50"/>
      <c r="H219" s="50"/>
      <c r="I219" s="50"/>
      <c r="J219" s="50"/>
      <c r="K219" s="50"/>
      <c r="L219" s="50"/>
      <c r="M219" s="54"/>
    </row>
    <row r="220" spans="3:13" ht="23.25" customHeight="1" x14ac:dyDescent="0.35"/>
    <row r="221" spans="3:13" ht="27.75" customHeight="1" x14ac:dyDescent="0.35"/>
    <row r="222" spans="3:13" ht="55.5" customHeight="1" x14ac:dyDescent="0.35"/>
    <row r="223" spans="3:13" ht="57.75" customHeight="1" x14ac:dyDescent="0.35"/>
    <row r="224" spans="3:13" ht="21.75" customHeight="1" x14ac:dyDescent="0.35"/>
    <row r="225" spans="14:14" ht="49.5" customHeight="1" x14ac:dyDescent="0.35"/>
    <row r="226" spans="14:14" ht="28.5" customHeight="1" x14ac:dyDescent="0.35"/>
    <row r="227" spans="14:14" ht="28.5" customHeight="1" x14ac:dyDescent="0.35"/>
    <row r="228" spans="14:14" ht="28.5" customHeight="1" x14ac:dyDescent="0.35"/>
    <row r="229" spans="14:14" ht="23.25" customHeight="1" x14ac:dyDescent="0.35">
      <c r="N229" s="54"/>
    </row>
    <row r="230" spans="14:14" ht="43.5" customHeight="1" x14ac:dyDescent="0.35">
      <c r="N230" s="54"/>
    </row>
    <row r="231" spans="14:14" ht="55.5" customHeight="1" x14ac:dyDescent="0.35"/>
    <row r="232" spans="14:14" ht="42.75" customHeight="1" x14ac:dyDescent="0.35">
      <c r="N232" s="54"/>
    </row>
    <row r="233" spans="14:14" ht="21.75" customHeight="1" x14ac:dyDescent="0.35">
      <c r="N233" s="54"/>
    </row>
    <row r="234" spans="14:14" ht="21.75" customHeight="1" x14ac:dyDescent="0.35">
      <c r="N234" s="54"/>
    </row>
    <row r="235" spans="14:14" ht="23.25" customHeight="1" x14ac:dyDescent="0.35"/>
    <row r="236" spans="14:14" ht="23.25" customHeight="1" x14ac:dyDescent="0.35"/>
    <row r="237" spans="14:14" ht="21.75" customHeight="1" x14ac:dyDescent="0.35"/>
    <row r="238" spans="14:14" ht="16.5" customHeight="1" x14ac:dyDescent="0.35"/>
    <row r="239" spans="14:14" ht="29.25" customHeight="1" x14ac:dyDescent="0.35"/>
    <row r="240" spans="14:14" ht="24.75" customHeight="1" x14ac:dyDescent="0.35"/>
    <row r="241" ht="33" customHeight="1" x14ac:dyDescent="0.35"/>
    <row r="243" ht="15" customHeight="1" x14ac:dyDescent="0.35"/>
    <row r="244" ht="25.5" customHeight="1" x14ac:dyDescent="0.35"/>
  </sheetData>
  <sheetProtection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1'!$G$193</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4"/>
  <sheetViews>
    <sheetView showGridLines="0" topLeftCell="A15" workbookViewId="0"/>
  </sheetViews>
  <sheetFormatPr baseColWidth="10" defaultColWidth="8.81640625" defaultRowHeight="14.5" x14ac:dyDescent="0.35"/>
  <cols>
    <col min="2" max="2" width="73.453125" customWidth="1"/>
  </cols>
  <sheetData>
    <row r="1" spans="2:2" ht="15" thickBot="1" x14ac:dyDescent="0.4"/>
    <row r="2" spans="2:2" ht="15" thickBot="1" x14ac:dyDescent="0.4">
      <c r="B2" s="129" t="s">
        <v>564</v>
      </c>
    </row>
    <row r="3" spans="2:2" ht="70.5" customHeight="1" x14ac:dyDescent="0.35">
      <c r="B3" s="130" t="s">
        <v>571</v>
      </c>
    </row>
    <row r="4" spans="2:2" ht="58" x14ac:dyDescent="0.35">
      <c r="B4" s="127" t="s">
        <v>565</v>
      </c>
    </row>
    <row r="5" spans="2:2" x14ac:dyDescent="0.35">
      <c r="B5" s="127"/>
    </row>
    <row r="6" spans="2:2" ht="58" x14ac:dyDescent="0.35">
      <c r="B6" s="126" t="s">
        <v>566</v>
      </c>
    </row>
    <row r="7" spans="2:2" x14ac:dyDescent="0.35">
      <c r="B7" s="127"/>
    </row>
    <row r="8" spans="2:2" ht="72.5" x14ac:dyDescent="0.35">
      <c r="B8" s="126" t="s">
        <v>572</v>
      </c>
    </row>
    <row r="9" spans="2:2" x14ac:dyDescent="0.35">
      <c r="B9" s="127"/>
    </row>
    <row r="10" spans="2:2" ht="29" x14ac:dyDescent="0.35">
      <c r="B10" s="127" t="s">
        <v>567</v>
      </c>
    </row>
    <row r="11" spans="2:2" x14ac:dyDescent="0.35">
      <c r="B11" s="127"/>
    </row>
    <row r="12" spans="2:2" ht="72.5" x14ac:dyDescent="0.35">
      <c r="B12" s="126" t="s">
        <v>573</v>
      </c>
    </row>
    <row r="13" spans="2:2" x14ac:dyDescent="0.35">
      <c r="B13" s="127"/>
    </row>
    <row r="14" spans="2:2" ht="58.5" thickBot="1" x14ac:dyDescent="0.4">
      <c r="B14" s="128" t="s">
        <v>568</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topLeftCell="A35" zoomScale="80" zoomScaleNormal="80" zoomScaleSheetLayoutView="70" workbookViewId="0">
      <selection activeCell="D45" sqref="D45"/>
    </sheetView>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91" t="s">
        <v>365</v>
      </c>
      <c r="C2" s="292"/>
      <c r="D2" s="293"/>
    </row>
    <row r="3" spans="2:4" ht="15" thickBot="1" x14ac:dyDescent="0.4">
      <c r="B3" s="294"/>
      <c r="C3" s="295"/>
      <c r="D3" s="296"/>
    </row>
    <row r="4" spans="2:4" ht="15" thickBot="1" x14ac:dyDescent="0.4"/>
    <row r="5" spans="2:4" x14ac:dyDescent="0.35">
      <c r="B5" s="282" t="s">
        <v>15</v>
      </c>
      <c r="C5" s="283"/>
      <c r="D5" s="284"/>
    </row>
    <row r="6" spans="2:4" ht="15" thickBot="1" x14ac:dyDescent="0.4">
      <c r="B6" s="285"/>
      <c r="C6" s="286"/>
      <c r="D6" s="287"/>
    </row>
    <row r="7" spans="2:4" x14ac:dyDescent="0.35">
      <c r="B7" s="76" t="s">
        <v>16</v>
      </c>
      <c r="C7" s="280">
        <f>SUM('1) Tableau budgétaire 1'!D16:F16,'1) Tableau budgétaire 1'!D26:F26,'1) Tableau budgétaire 1'!D36:F36,'1) Tableau budgétaire 1'!D46:F46)</f>
        <v>316158.68</v>
      </c>
      <c r="D7" s="281"/>
    </row>
    <row r="8" spans="2:4" x14ac:dyDescent="0.35">
      <c r="B8" s="76" t="s">
        <v>363</v>
      </c>
      <c r="C8" s="278">
        <f>SUM(D10:D14)</f>
        <v>0</v>
      </c>
      <c r="D8" s="279"/>
    </row>
    <row r="9" spans="2:4" x14ac:dyDescent="0.35">
      <c r="B9" s="77" t="s">
        <v>357</v>
      </c>
      <c r="C9" s="78" t="s">
        <v>358</v>
      </c>
      <c r="D9" s="79" t="s">
        <v>359</v>
      </c>
    </row>
    <row r="10" spans="2:4" ht="35.25" customHeight="1" x14ac:dyDescent="0.35">
      <c r="B10" s="96"/>
      <c r="C10" s="81"/>
      <c r="D10" s="82">
        <f>$C$7*C10</f>
        <v>0</v>
      </c>
    </row>
    <row r="11" spans="2:4" ht="35.25" customHeight="1" x14ac:dyDescent="0.35">
      <c r="B11" s="96"/>
      <c r="C11" s="81"/>
      <c r="D11" s="82">
        <f>C7*C11</f>
        <v>0</v>
      </c>
    </row>
    <row r="12" spans="2:4" ht="35.25" customHeight="1" x14ac:dyDescent="0.35">
      <c r="B12" s="97"/>
      <c r="C12" s="81"/>
      <c r="D12" s="82">
        <f>C7*C12</f>
        <v>0</v>
      </c>
    </row>
    <row r="13" spans="2:4" ht="35.25" customHeight="1" x14ac:dyDescent="0.35">
      <c r="B13" s="97"/>
      <c r="C13" s="81"/>
      <c r="D13" s="82">
        <f>C7*C13</f>
        <v>0</v>
      </c>
    </row>
    <row r="14" spans="2:4" ht="35.25" customHeight="1" thickBot="1" x14ac:dyDescent="0.4">
      <c r="B14" s="98"/>
      <c r="C14" s="81"/>
      <c r="D14" s="86">
        <f>C7*C14</f>
        <v>0</v>
      </c>
    </row>
    <row r="15" spans="2:4" ht="15" thickBot="1" x14ac:dyDescent="0.4"/>
    <row r="16" spans="2:4" x14ac:dyDescent="0.35">
      <c r="B16" s="282" t="s">
        <v>360</v>
      </c>
      <c r="C16" s="283"/>
      <c r="D16" s="284"/>
    </row>
    <row r="17" spans="2:4" ht="15" thickBot="1" x14ac:dyDescent="0.4">
      <c r="B17" s="288"/>
      <c r="C17" s="289"/>
      <c r="D17" s="290"/>
    </row>
    <row r="18" spans="2:4" x14ac:dyDescent="0.35">
      <c r="B18" s="76" t="s">
        <v>16</v>
      </c>
      <c r="C18" s="280">
        <f>SUM('1) Tableau budgétaire 1'!D58:F58,'1) Tableau budgétaire 1'!D70:F70,'1) Tableau budgétaire 1'!D80:F80,'1) Tableau budgétaire 1'!D90:F90)</f>
        <v>358053</v>
      </c>
      <c r="D18" s="281"/>
    </row>
    <row r="19" spans="2:4" x14ac:dyDescent="0.35">
      <c r="B19" s="76" t="s">
        <v>363</v>
      </c>
      <c r="C19" s="278">
        <f>SUM(D21:D25)</f>
        <v>0</v>
      </c>
      <c r="D19" s="279"/>
    </row>
    <row r="20" spans="2:4" x14ac:dyDescent="0.35">
      <c r="B20" s="77" t="s">
        <v>357</v>
      </c>
      <c r="C20" s="78" t="s">
        <v>358</v>
      </c>
      <c r="D20" s="79" t="s">
        <v>359</v>
      </c>
    </row>
    <row r="21" spans="2:4" ht="35.25" customHeight="1" x14ac:dyDescent="0.35">
      <c r="B21" s="80"/>
      <c r="C21" s="81"/>
      <c r="D21" s="82">
        <f>$C$18*C21</f>
        <v>0</v>
      </c>
    </row>
    <row r="22" spans="2:4" ht="35.25" customHeight="1" x14ac:dyDescent="0.35">
      <c r="B22" s="83"/>
      <c r="C22" s="81"/>
      <c r="D22" s="82">
        <f>$C$18*C22</f>
        <v>0</v>
      </c>
    </row>
    <row r="23" spans="2:4" ht="35.25" customHeight="1" x14ac:dyDescent="0.35">
      <c r="B23" s="84"/>
      <c r="C23" s="81"/>
      <c r="D23" s="82">
        <f>$C$18*C23</f>
        <v>0</v>
      </c>
    </row>
    <row r="24" spans="2:4" ht="35.25" customHeight="1" x14ac:dyDescent="0.35">
      <c r="B24" s="84"/>
      <c r="C24" s="81"/>
      <c r="D24" s="82">
        <f>$C$18*C24</f>
        <v>0</v>
      </c>
    </row>
    <row r="25" spans="2:4" ht="35.25" customHeight="1" thickBot="1" x14ac:dyDescent="0.4">
      <c r="B25" s="85"/>
      <c r="C25" s="81"/>
      <c r="D25" s="82">
        <f>$C$18*C25</f>
        <v>0</v>
      </c>
    </row>
    <row r="26" spans="2:4" ht="15" thickBot="1" x14ac:dyDescent="0.4"/>
    <row r="27" spans="2:4" x14ac:dyDescent="0.35">
      <c r="B27" s="282" t="s">
        <v>361</v>
      </c>
      <c r="C27" s="283"/>
      <c r="D27" s="284"/>
    </row>
    <row r="28" spans="2:4" ht="15" thickBot="1" x14ac:dyDescent="0.4">
      <c r="B28" s="285"/>
      <c r="C28" s="286"/>
      <c r="D28" s="287"/>
    </row>
    <row r="29" spans="2:4" x14ac:dyDescent="0.35">
      <c r="B29" s="76" t="s">
        <v>16</v>
      </c>
      <c r="C29" s="280">
        <f>SUM('1) Tableau budgétaire 1'!D102:F102,'1) Tableau budgétaire 1'!D112:F112,'1) Tableau budgétaire 1'!D122:F122,'1) Tableau budgétaire 1'!D132:F132)</f>
        <v>627174.99</v>
      </c>
      <c r="D29" s="281"/>
    </row>
    <row r="30" spans="2:4" x14ac:dyDescent="0.35">
      <c r="B30" s="76" t="s">
        <v>363</v>
      </c>
      <c r="C30" s="278">
        <f>SUM(D32:D36)</f>
        <v>0</v>
      </c>
      <c r="D30" s="279"/>
    </row>
    <row r="31" spans="2:4" x14ac:dyDescent="0.35">
      <c r="B31" s="77" t="s">
        <v>357</v>
      </c>
      <c r="C31" s="78" t="s">
        <v>358</v>
      </c>
      <c r="D31" s="79" t="s">
        <v>359</v>
      </c>
    </row>
    <row r="32" spans="2:4" ht="35.25" customHeight="1" x14ac:dyDescent="0.35">
      <c r="B32" s="80"/>
      <c r="C32" s="81"/>
      <c r="D32" s="82">
        <f>$C$29*C32</f>
        <v>0</v>
      </c>
    </row>
    <row r="33" spans="2:4" ht="35.25" customHeight="1" x14ac:dyDescent="0.35">
      <c r="B33" s="83"/>
      <c r="C33" s="81"/>
      <c r="D33" s="82">
        <f>$C$29*C33</f>
        <v>0</v>
      </c>
    </row>
    <row r="34" spans="2:4" ht="35.25" customHeight="1" x14ac:dyDescent="0.35">
      <c r="B34" s="84"/>
      <c r="C34" s="81"/>
      <c r="D34" s="82">
        <f>$C$29*C34</f>
        <v>0</v>
      </c>
    </row>
    <row r="35" spans="2:4" ht="35.25" customHeight="1" x14ac:dyDescent="0.35">
      <c r="B35" s="84"/>
      <c r="C35" s="81"/>
      <c r="D35" s="82">
        <f>$C$29*C35</f>
        <v>0</v>
      </c>
    </row>
    <row r="36" spans="2:4" ht="35.25" customHeight="1" thickBot="1" x14ac:dyDescent="0.4">
      <c r="B36" s="85"/>
      <c r="C36" s="81"/>
      <c r="D36" s="82">
        <f>$C$29*C36</f>
        <v>0</v>
      </c>
    </row>
    <row r="37" spans="2:4" ht="15" thickBot="1" x14ac:dyDescent="0.4"/>
    <row r="38" spans="2:4" x14ac:dyDescent="0.35">
      <c r="B38" s="282" t="s">
        <v>362</v>
      </c>
      <c r="C38" s="283"/>
      <c r="D38" s="284"/>
    </row>
    <row r="39" spans="2:4" ht="15" thickBot="1" x14ac:dyDescent="0.4">
      <c r="B39" s="285"/>
      <c r="C39" s="286"/>
      <c r="D39" s="287"/>
    </row>
    <row r="40" spans="2:4" x14ac:dyDescent="0.35">
      <c r="B40" s="76" t="s">
        <v>16</v>
      </c>
      <c r="C40" s="280">
        <f>SUM('1) Tableau budgétaire 1'!D144:F144,'1) Tableau budgétaire 1'!D154:F154,'1) Tableau budgétaire 1'!D164:F164,'1) Tableau budgétaire 1'!D174:F174)</f>
        <v>0</v>
      </c>
      <c r="D40" s="281"/>
    </row>
    <row r="41" spans="2:4" x14ac:dyDescent="0.35">
      <c r="B41" s="76" t="s">
        <v>363</v>
      </c>
      <c r="C41" s="278">
        <f>SUM(D43:D47)</f>
        <v>0</v>
      </c>
      <c r="D41" s="279"/>
    </row>
    <row r="42" spans="2:4" x14ac:dyDescent="0.35">
      <c r="B42" s="77" t="s">
        <v>357</v>
      </c>
      <c r="C42" s="78" t="s">
        <v>358</v>
      </c>
      <c r="D42" s="79" t="s">
        <v>359</v>
      </c>
    </row>
    <row r="43" spans="2:4" ht="35.25" customHeight="1" x14ac:dyDescent="0.35">
      <c r="B43" s="80"/>
      <c r="C43" s="81"/>
      <c r="D43" s="82">
        <f>$C$40*C43</f>
        <v>0</v>
      </c>
    </row>
    <row r="44" spans="2:4" ht="35.25" customHeight="1" x14ac:dyDescent="0.35">
      <c r="B44" s="83"/>
      <c r="C44" s="81"/>
      <c r="D44" s="82">
        <f>$C$40*C44</f>
        <v>0</v>
      </c>
    </row>
    <row r="45" spans="2:4" ht="35.25" customHeight="1" x14ac:dyDescent="0.35">
      <c r="B45" s="84"/>
      <c r="C45" s="81"/>
      <c r="D45" s="82">
        <f>$C$40*C45</f>
        <v>0</v>
      </c>
    </row>
    <row r="46" spans="2:4" ht="35.25" customHeight="1" x14ac:dyDescent="0.35">
      <c r="B46" s="84"/>
      <c r="C46" s="81"/>
      <c r="D46" s="82">
        <f>$C$40*C46</f>
        <v>0</v>
      </c>
    </row>
    <row r="47" spans="2:4" ht="35.25" customHeight="1" thickBot="1" x14ac:dyDescent="0.4">
      <c r="B47" s="85"/>
      <c r="C47" s="81"/>
      <c r="D47" s="86">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topLeftCell="A3" zoomScale="80" zoomScaleNormal="80" workbookViewId="0">
      <selection activeCell="I19" sqref="I19"/>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54296875" customWidth="1"/>
    <col min="9" max="10" width="15.81640625" bestFit="1" customWidth="1"/>
    <col min="11" max="11" width="11.1796875" bestFit="1" customWidth="1"/>
  </cols>
  <sheetData>
    <row r="1" spans="2:6" ht="15" thickBot="1" x14ac:dyDescent="0.4"/>
    <row r="2" spans="2:6" s="70" customFormat="1" ht="15.5" x14ac:dyDescent="0.35">
      <c r="B2" s="298" t="s">
        <v>12</v>
      </c>
      <c r="C2" s="299"/>
      <c r="D2" s="299"/>
      <c r="E2" s="299"/>
      <c r="F2" s="300"/>
    </row>
    <row r="3" spans="2:6" s="70" customFormat="1" ht="16" thickBot="1" x14ac:dyDescent="0.4">
      <c r="B3" s="301"/>
      <c r="C3" s="302"/>
      <c r="D3" s="302"/>
      <c r="E3" s="302"/>
      <c r="F3" s="303"/>
    </row>
    <row r="4" spans="2:6" s="70" customFormat="1" ht="16" thickBot="1" x14ac:dyDescent="0.4"/>
    <row r="5" spans="2:6" s="70" customFormat="1" ht="16" thickBot="1" x14ac:dyDescent="0.4">
      <c r="B5" s="275" t="s">
        <v>6</v>
      </c>
      <c r="C5" s="276"/>
      <c r="D5" s="276"/>
      <c r="E5" s="276"/>
      <c r="F5" s="297"/>
    </row>
    <row r="6" spans="2:6" s="70" customFormat="1" ht="52.5" customHeight="1" x14ac:dyDescent="0.35">
      <c r="B6" s="69"/>
      <c r="C6" s="56" t="str">
        <f>'1) Tableau budgétaire 1'!D5</f>
        <v>ONUDC - rganisation recipiendiaire 1 (budget en USD)</v>
      </c>
      <c r="D6" s="56" t="str">
        <f>'1) Tableau budgétaire 1'!E5</f>
        <v>BIT - Organisation recipiendiaire 2 (budget en USD)</v>
      </c>
      <c r="E6" s="56">
        <f>'1) Tableau budgétaire 1'!F5</f>
        <v>0</v>
      </c>
      <c r="F6" s="26" t="s">
        <v>6</v>
      </c>
    </row>
    <row r="7" spans="2:6" s="70" customFormat="1" ht="31" x14ac:dyDescent="0.35">
      <c r="B7" s="21" t="s">
        <v>0</v>
      </c>
      <c r="C7" s="217">
        <f>'2) Tableau budgétaire 2'!D198</f>
        <v>159497</v>
      </c>
      <c r="D7" s="217">
        <f>'2) Tableau budgétaire 2'!E198</f>
        <v>133539.62</v>
      </c>
      <c r="E7" s="217">
        <f>'2) Tableau budgétaire 2'!F198</f>
        <v>0</v>
      </c>
      <c r="F7" s="216">
        <f t="shared" ref="F7:F14" si="0">SUM(C7:E7)</f>
        <v>293036.62</v>
      </c>
    </row>
    <row r="8" spans="2:6" s="70" customFormat="1" ht="46.5" x14ac:dyDescent="0.35">
      <c r="B8" s="21" t="s">
        <v>1</v>
      </c>
      <c r="C8" s="217">
        <f>'2) Tableau budgétaire 2'!D199</f>
        <v>0</v>
      </c>
      <c r="D8" s="217">
        <f>'2) Tableau budgétaire 2'!E199</f>
        <v>0</v>
      </c>
      <c r="E8" s="217">
        <f>'2) Tableau budgétaire 2'!F199</f>
        <v>0</v>
      </c>
      <c r="F8" s="218">
        <f t="shared" si="0"/>
        <v>0</v>
      </c>
    </row>
    <row r="9" spans="2:6" s="70" customFormat="1" ht="62" x14ac:dyDescent="0.35">
      <c r="B9" s="21" t="s">
        <v>2</v>
      </c>
      <c r="C9" s="217">
        <f>'2) Tableau budgétaire 2'!D200</f>
        <v>0</v>
      </c>
      <c r="D9" s="217">
        <f>'2) Tableau budgétaire 2'!E200</f>
        <v>0</v>
      </c>
      <c r="E9" s="217">
        <f>'2) Tableau budgétaire 2'!F200</f>
        <v>0</v>
      </c>
      <c r="F9" s="218">
        <f t="shared" si="0"/>
        <v>0</v>
      </c>
    </row>
    <row r="10" spans="2:6" s="70" customFormat="1" ht="31" x14ac:dyDescent="0.35">
      <c r="B10" s="30" t="s">
        <v>3</v>
      </c>
      <c r="C10" s="217">
        <f>'2) Tableau budgétaire 2'!D201</f>
        <v>294435</v>
      </c>
      <c r="D10" s="217">
        <f>'2) Tableau budgétaire 2'!E201</f>
        <v>453125.29000000004</v>
      </c>
      <c r="E10" s="217">
        <f>'2) Tableau budgétaire 2'!F201</f>
        <v>0</v>
      </c>
      <c r="F10" s="218">
        <f t="shared" si="0"/>
        <v>747560.29</v>
      </c>
    </row>
    <row r="11" spans="2:6" s="70" customFormat="1" ht="15.5" x14ac:dyDescent="0.35">
      <c r="B11" s="21" t="s">
        <v>5</v>
      </c>
      <c r="C11" s="217">
        <f>'2) Tableau budgétaire 2'!D202</f>
        <v>50467.68</v>
      </c>
      <c r="D11" s="217">
        <f>'2) Tableau budgétaire 2'!E202</f>
        <v>11995.629999999952</v>
      </c>
      <c r="E11" s="217">
        <f>'2) Tableau budgétaire 2'!F202</f>
        <v>0</v>
      </c>
      <c r="F11" s="218">
        <f t="shared" si="0"/>
        <v>62463.309999999954</v>
      </c>
    </row>
    <row r="12" spans="2:6" s="70" customFormat="1" ht="46.5" x14ac:dyDescent="0.35">
      <c r="B12" s="21" t="s">
        <v>4</v>
      </c>
      <c r="C12" s="217">
        <f>'2) Tableau budgétaire 2'!D203</f>
        <v>181022</v>
      </c>
      <c r="D12" s="217">
        <f>'2) Tableau budgétaire 2'!E203</f>
        <v>0</v>
      </c>
      <c r="E12" s="217">
        <f>'2) Tableau budgétaire 2'!F203</f>
        <v>0</v>
      </c>
      <c r="F12" s="218">
        <f t="shared" si="0"/>
        <v>181022</v>
      </c>
    </row>
    <row r="13" spans="2:6" s="70" customFormat="1" ht="31.5" thickBot="1" x14ac:dyDescent="0.4">
      <c r="B13" s="134" t="s">
        <v>13</v>
      </c>
      <c r="C13" s="225">
        <f>'2) Tableau budgétaire 2'!D204</f>
        <v>43940</v>
      </c>
      <c r="D13" s="225">
        <f>'2) Tableau budgétaire 2'!E204</f>
        <v>54682.45</v>
      </c>
      <c r="E13" s="225">
        <f>'2) Tableau budgétaire 2'!F204</f>
        <v>0</v>
      </c>
      <c r="F13" s="226">
        <f t="shared" si="0"/>
        <v>98622.45</v>
      </c>
    </row>
    <row r="14" spans="2:6" s="70" customFormat="1" ht="30" customHeight="1" x14ac:dyDescent="0.35">
      <c r="B14" s="135" t="s">
        <v>575</v>
      </c>
      <c r="C14" s="227">
        <f>SUM(C7:C13)</f>
        <v>729361.67999999993</v>
      </c>
      <c r="D14" s="227">
        <f>SUM(D7:D13)</f>
        <v>653342.99</v>
      </c>
      <c r="E14" s="227">
        <f>SUM(E7:E13)</f>
        <v>0</v>
      </c>
      <c r="F14" s="228">
        <f t="shared" si="0"/>
        <v>1382704.67</v>
      </c>
    </row>
    <row r="15" spans="2:6" s="70" customFormat="1" ht="22.5" customHeight="1" x14ac:dyDescent="0.35">
      <c r="B15" s="132" t="s">
        <v>574</v>
      </c>
      <c r="C15" s="229">
        <f>C14*0.07</f>
        <v>51055.317600000002</v>
      </c>
      <c r="D15" s="229">
        <f>D14*0.07</f>
        <v>45734.009300000005</v>
      </c>
      <c r="E15" s="229">
        <f>E14*0.07</f>
        <v>0</v>
      </c>
      <c r="F15" s="230">
        <f>F14*0.07</f>
        <v>96789.3269</v>
      </c>
    </row>
    <row r="16" spans="2:6" s="70" customFormat="1" ht="30" customHeight="1" thickBot="1" x14ac:dyDescent="0.4">
      <c r="B16" s="133" t="s">
        <v>11</v>
      </c>
      <c r="C16" s="231">
        <f>C14+C15</f>
        <v>780416.99759999989</v>
      </c>
      <c r="D16" s="231">
        <f>D14+D15</f>
        <v>699076.99930000002</v>
      </c>
      <c r="E16" s="231">
        <f>E14+E15</f>
        <v>0</v>
      </c>
      <c r="F16" s="232">
        <f>F14+F15</f>
        <v>1479493.9968999999</v>
      </c>
    </row>
    <row r="17" spans="2:7" s="70" customFormat="1" ht="16" thickBot="1" x14ac:dyDescent="0.4"/>
    <row r="18" spans="2:7" s="70" customFormat="1" ht="15.5" x14ac:dyDescent="0.35">
      <c r="B18" s="257" t="s">
        <v>7</v>
      </c>
      <c r="C18" s="258"/>
      <c r="D18" s="258"/>
      <c r="E18" s="258"/>
      <c r="F18" s="260"/>
    </row>
    <row r="19" spans="2:7" ht="48" customHeight="1" x14ac:dyDescent="0.35">
      <c r="B19" s="28"/>
      <c r="C19" s="26" t="str">
        <f>'1) Tableau budgétaire 1'!D5</f>
        <v>ONUDC - rganisation recipiendiaire 1 (budget en USD)</v>
      </c>
      <c r="D19" s="26" t="str">
        <f>'1) Tableau budgétaire 1'!E5</f>
        <v>BIT - Organisation recipiendiaire 2 (budget en USD)</v>
      </c>
      <c r="E19" s="26">
        <f>'1) Tableau budgétaire 1'!F5</f>
        <v>0</v>
      </c>
      <c r="F19" s="29" t="s">
        <v>364</v>
      </c>
      <c r="G19" s="148" t="s">
        <v>9</v>
      </c>
    </row>
    <row r="20" spans="2:7" ht="23.25" customHeight="1" x14ac:dyDescent="0.35">
      <c r="B20" s="27" t="s">
        <v>8</v>
      </c>
      <c r="C20" s="233">
        <f>'1) Tableau budgétaire 1'!D198</f>
        <v>546291.89831999992</v>
      </c>
      <c r="D20" s="233">
        <f>'1) Tableau budgétaire 1'!E198</f>
        <v>489353.89950999996</v>
      </c>
      <c r="E20" s="233">
        <f>'1) Tableau budgétaire 1'!F198</f>
        <v>0</v>
      </c>
      <c r="F20" s="234">
        <f>'1) Tableau budgétaire 1'!G198</f>
        <v>1035645.7978299998</v>
      </c>
      <c r="G20" s="149">
        <f>'1) Tableau budgétaire 1'!H198</f>
        <v>0.7</v>
      </c>
    </row>
    <row r="21" spans="2:7" ht="24.75" customHeight="1" x14ac:dyDescent="0.35">
      <c r="B21" s="27" t="s">
        <v>10</v>
      </c>
      <c r="C21" s="233">
        <f>'1) Tableau budgétaire 1'!D199</f>
        <v>234125.09927999997</v>
      </c>
      <c r="D21" s="233">
        <f>'1) Tableau budgétaire 1'!E199</f>
        <v>209723.09979000001</v>
      </c>
      <c r="E21" s="233">
        <f>'1) Tableau budgétaire 1'!F199</f>
        <v>0</v>
      </c>
      <c r="F21" s="234">
        <f>'1) Tableau budgétaire 1'!G199</f>
        <v>443848.19906999997</v>
      </c>
      <c r="G21" s="149">
        <f>'1) Tableau budgétaire 1'!H199</f>
        <v>0.3</v>
      </c>
    </row>
    <row r="22" spans="2:7" ht="24.75" customHeight="1" thickBot="1" x14ac:dyDescent="0.4">
      <c r="B22" s="27" t="s">
        <v>582</v>
      </c>
      <c r="C22" s="233">
        <f>'1) Tableau budgétaire 1'!D200</f>
        <v>0</v>
      </c>
      <c r="D22" s="233">
        <f>'1) Tableau budgétaire 1'!E200</f>
        <v>0</v>
      </c>
      <c r="E22" s="233">
        <f>'1) Tableau budgétaire 1'!F200</f>
        <v>0</v>
      </c>
      <c r="F22" s="234">
        <f>'1) Tableau budgétaire 1'!G200</f>
        <v>0</v>
      </c>
      <c r="G22" s="150">
        <f>'1) Tableau budgétaire 1'!H200</f>
        <v>0</v>
      </c>
    </row>
    <row r="23" spans="2:7" ht="16" thickBot="1" x14ac:dyDescent="0.4">
      <c r="B23" s="8" t="s">
        <v>364</v>
      </c>
      <c r="C23" s="235">
        <f>'1) Tableau budgétaire 1'!D201</f>
        <v>780416.99759999989</v>
      </c>
      <c r="D23" s="235">
        <f>'1) Tableau budgétaire 1'!E201</f>
        <v>699076.99930000002</v>
      </c>
      <c r="E23" s="235">
        <f>'1) Tableau budgétaire 1'!F201</f>
        <v>0</v>
      </c>
      <c r="F23" s="235">
        <f>'1) Tableau budgétaire 1'!G201</f>
        <v>1479493.9968999997</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1'!$G$193</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17">
        <v>0</v>
      </c>
    </row>
    <row r="2" spans="1:1" x14ac:dyDescent="0.35">
      <c r="A2" s="117">
        <v>0.2</v>
      </c>
    </row>
    <row r="3" spans="1:1" x14ac:dyDescent="0.35">
      <c r="A3" s="117">
        <v>0.4</v>
      </c>
    </row>
    <row r="4" spans="1:1" x14ac:dyDescent="0.35">
      <c r="A4" s="117">
        <v>0.6</v>
      </c>
    </row>
    <row r="5" spans="1:1" x14ac:dyDescent="0.35">
      <c r="A5" s="117">
        <v>0.8</v>
      </c>
    </row>
    <row r="6" spans="1:1" x14ac:dyDescent="0.35">
      <c r="A6" s="117">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1640625" defaultRowHeight="14.5" x14ac:dyDescent="0.35"/>
  <sheetData>
    <row r="1" spans="1:2" x14ac:dyDescent="0.35">
      <c r="A1" s="71" t="s">
        <v>17</v>
      </c>
      <c r="B1" s="72" t="s">
        <v>18</v>
      </c>
    </row>
    <row r="2" spans="1:2" x14ac:dyDescent="0.35">
      <c r="A2" s="73" t="s">
        <v>19</v>
      </c>
      <c r="B2" s="74" t="s">
        <v>20</v>
      </c>
    </row>
    <row r="3" spans="1:2" x14ac:dyDescent="0.35">
      <c r="A3" s="73" t="s">
        <v>21</v>
      </c>
      <c r="B3" s="74" t="s">
        <v>22</v>
      </c>
    </row>
    <row r="4" spans="1:2" x14ac:dyDescent="0.35">
      <c r="A4" s="73" t="s">
        <v>23</v>
      </c>
      <c r="B4" s="74" t="s">
        <v>24</v>
      </c>
    </row>
    <row r="5" spans="1:2" x14ac:dyDescent="0.35">
      <c r="A5" s="73" t="s">
        <v>25</v>
      </c>
      <c r="B5" s="74" t="s">
        <v>26</v>
      </c>
    </row>
    <row r="6" spans="1:2" x14ac:dyDescent="0.35">
      <c r="A6" s="73" t="s">
        <v>27</v>
      </c>
      <c r="B6" s="74" t="s">
        <v>28</v>
      </c>
    </row>
    <row r="7" spans="1:2" x14ac:dyDescent="0.35">
      <c r="A7" s="73" t="s">
        <v>29</v>
      </c>
      <c r="B7" s="74" t="s">
        <v>30</v>
      </c>
    </row>
    <row r="8" spans="1:2" x14ac:dyDescent="0.35">
      <c r="A8" s="73" t="s">
        <v>31</v>
      </c>
      <c r="B8" s="74" t="s">
        <v>32</v>
      </c>
    </row>
    <row r="9" spans="1:2" x14ac:dyDescent="0.35">
      <c r="A9" s="73" t="s">
        <v>33</v>
      </c>
      <c r="B9" s="74" t="s">
        <v>34</v>
      </c>
    </row>
    <row r="10" spans="1:2" x14ac:dyDescent="0.35">
      <c r="A10" s="73" t="s">
        <v>35</v>
      </c>
      <c r="B10" s="74" t="s">
        <v>36</v>
      </c>
    </row>
    <row r="11" spans="1:2" x14ac:dyDescent="0.35">
      <c r="A11" s="73" t="s">
        <v>37</v>
      </c>
      <c r="B11" s="74" t="s">
        <v>38</v>
      </c>
    </row>
    <row r="12" spans="1:2" x14ac:dyDescent="0.35">
      <c r="A12" s="73" t="s">
        <v>39</v>
      </c>
      <c r="B12" s="74" t="s">
        <v>40</v>
      </c>
    </row>
    <row r="13" spans="1:2" x14ac:dyDescent="0.35">
      <c r="A13" s="73" t="s">
        <v>41</v>
      </c>
      <c r="B13" s="74" t="s">
        <v>42</v>
      </c>
    </row>
    <row r="14" spans="1:2" x14ac:dyDescent="0.35">
      <c r="A14" s="73" t="s">
        <v>43</v>
      </c>
      <c r="B14" s="74" t="s">
        <v>44</v>
      </c>
    </row>
    <row r="15" spans="1:2" x14ac:dyDescent="0.35">
      <c r="A15" s="73" t="s">
        <v>45</v>
      </c>
      <c r="B15" s="74" t="s">
        <v>46</v>
      </c>
    </row>
    <row r="16" spans="1:2" x14ac:dyDescent="0.35">
      <c r="A16" s="73" t="s">
        <v>47</v>
      </c>
      <c r="B16" s="74" t="s">
        <v>48</v>
      </c>
    </row>
    <row r="17" spans="1:2" x14ac:dyDescent="0.35">
      <c r="A17" s="73" t="s">
        <v>49</v>
      </c>
      <c r="B17" s="74" t="s">
        <v>50</v>
      </c>
    </row>
    <row r="18" spans="1:2" x14ac:dyDescent="0.35">
      <c r="A18" s="73" t="s">
        <v>51</v>
      </c>
      <c r="B18" s="74" t="s">
        <v>52</v>
      </c>
    </row>
    <row r="19" spans="1:2" x14ac:dyDescent="0.35">
      <c r="A19" s="73" t="s">
        <v>53</v>
      </c>
      <c r="B19" s="74" t="s">
        <v>54</v>
      </c>
    </row>
    <row r="20" spans="1:2" x14ac:dyDescent="0.35">
      <c r="A20" s="73" t="s">
        <v>55</v>
      </c>
      <c r="B20" s="74" t="s">
        <v>56</v>
      </c>
    </row>
    <row r="21" spans="1:2" x14ac:dyDescent="0.35">
      <c r="A21" s="73" t="s">
        <v>57</v>
      </c>
      <c r="B21" s="74" t="s">
        <v>58</v>
      </c>
    </row>
    <row r="22" spans="1:2" x14ac:dyDescent="0.35">
      <c r="A22" s="73" t="s">
        <v>59</v>
      </c>
      <c r="B22" s="74" t="s">
        <v>60</v>
      </c>
    </row>
    <row r="23" spans="1:2" x14ac:dyDescent="0.35">
      <c r="A23" s="73" t="s">
        <v>61</v>
      </c>
      <c r="B23" s="74" t="s">
        <v>62</v>
      </c>
    </row>
    <row r="24" spans="1:2" x14ac:dyDescent="0.35">
      <c r="A24" s="73" t="s">
        <v>63</v>
      </c>
      <c r="B24" s="74" t="s">
        <v>64</v>
      </c>
    </row>
    <row r="25" spans="1:2" x14ac:dyDescent="0.35">
      <c r="A25" s="73" t="s">
        <v>65</v>
      </c>
      <c r="B25" s="74" t="s">
        <v>66</v>
      </c>
    </row>
    <row r="26" spans="1:2" x14ac:dyDescent="0.35">
      <c r="A26" s="73" t="s">
        <v>67</v>
      </c>
      <c r="B26" s="74" t="s">
        <v>68</v>
      </c>
    </row>
    <row r="27" spans="1:2" x14ac:dyDescent="0.35">
      <c r="A27" s="73" t="s">
        <v>69</v>
      </c>
      <c r="B27" s="74" t="s">
        <v>70</v>
      </c>
    </row>
    <row r="28" spans="1:2" x14ac:dyDescent="0.35">
      <c r="A28" s="73" t="s">
        <v>71</v>
      </c>
      <c r="B28" s="74" t="s">
        <v>72</v>
      </c>
    </row>
    <row r="29" spans="1:2" x14ac:dyDescent="0.35">
      <c r="A29" s="73" t="s">
        <v>73</v>
      </c>
      <c r="B29" s="74" t="s">
        <v>74</v>
      </c>
    </row>
    <row r="30" spans="1:2" x14ac:dyDescent="0.35">
      <c r="A30" s="73" t="s">
        <v>75</v>
      </c>
      <c r="B30" s="74" t="s">
        <v>76</v>
      </c>
    </row>
    <row r="31" spans="1:2" x14ac:dyDescent="0.35">
      <c r="A31" s="73" t="s">
        <v>77</v>
      </c>
      <c r="B31" s="74" t="s">
        <v>78</v>
      </c>
    </row>
    <row r="32" spans="1:2" x14ac:dyDescent="0.35">
      <c r="A32" s="73" t="s">
        <v>79</v>
      </c>
      <c r="B32" s="74" t="s">
        <v>80</v>
      </c>
    </row>
    <row r="33" spans="1:2" x14ac:dyDescent="0.35">
      <c r="A33" s="73" t="s">
        <v>81</v>
      </c>
      <c r="B33" s="74" t="s">
        <v>82</v>
      </c>
    </row>
    <row r="34" spans="1:2" x14ac:dyDescent="0.35">
      <c r="A34" s="73" t="s">
        <v>83</v>
      </c>
      <c r="B34" s="74" t="s">
        <v>84</v>
      </c>
    </row>
    <row r="35" spans="1:2" x14ac:dyDescent="0.35">
      <c r="A35" s="73" t="s">
        <v>85</v>
      </c>
      <c r="B35" s="74" t="s">
        <v>86</v>
      </c>
    </row>
    <row r="36" spans="1:2" x14ac:dyDescent="0.35">
      <c r="A36" s="73" t="s">
        <v>87</v>
      </c>
      <c r="B36" s="74" t="s">
        <v>88</v>
      </c>
    </row>
    <row r="37" spans="1:2" x14ac:dyDescent="0.35">
      <c r="A37" s="73" t="s">
        <v>89</v>
      </c>
      <c r="B37" s="74" t="s">
        <v>90</v>
      </c>
    </row>
    <row r="38" spans="1:2" x14ac:dyDescent="0.35">
      <c r="A38" s="73" t="s">
        <v>91</v>
      </c>
      <c r="B38" s="74" t="s">
        <v>92</v>
      </c>
    </row>
    <row r="39" spans="1:2" x14ac:dyDescent="0.35">
      <c r="A39" s="73" t="s">
        <v>93</v>
      </c>
      <c r="B39" s="74" t="s">
        <v>94</v>
      </c>
    </row>
    <row r="40" spans="1:2" x14ac:dyDescent="0.35">
      <c r="A40" s="73" t="s">
        <v>95</v>
      </c>
      <c r="B40" s="74" t="s">
        <v>96</v>
      </c>
    </row>
    <row r="41" spans="1:2" x14ac:dyDescent="0.35">
      <c r="A41" s="73" t="s">
        <v>97</v>
      </c>
      <c r="B41" s="74" t="s">
        <v>98</v>
      </c>
    </row>
    <row r="42" spans="1:2" x14ac:dyDescent="0.35">
      <c r="A42" s="73" t="s">
        <v>99</v>
      </c>
      <c r="B42" s="74" t="s">
        <v>100</v>
      </c>
    </row>
    <row r="43" spans="1:2" x14ac:dyDescent="0.35">
      <c r="A43" s="73" t="s">
        <v>101</v>
      </c>
      <c r="B43" s="74" t="s">
        <v>102</v>
      </c>
    </row>
    <row r="44" spans="1:2" x14ac:dyDescent="0.35">
      <c r="A44" s="73" t="s">
        <v>103</v>
      </c>
      <c r="B44" s="74" t="s">
        <v>104</v>
      </c>
    </row>
    <row r="45" spans="1:2" x14ac:dyDescent="0.35">
      <c r="A45" s="73" t="s">
        <v>105</v>
      </c>
      <c r="B45" s="74" t="s">
        <v>106</v>
      </c>
    </row>
    <row r="46" spans="1:2" x14ac:dyDescent="0.35">
      <c r="A46" s="73" t="s">
        <v>107</v>
      </c>
      <c r="B46" s="74" t="s">
        <v>108</v>
      </c>
    </row>
    <row r="47" spans="1:2" x14ac:dyDescent="0.35">
      <c r="A47" s="73" t="s">
        <v>109</v>
      </c>
      <c r="B47" s="74" t="s">
        <v>110</v>
      </c>
    </row>
    <row r="48" spans="1:2" x14ac:dyDescent="0.35">
      <c r="A48" s="73" t="s">
        <v>111</v>
      </c>
      <c r="B48" s="74" t="s">
        <v>112</v>
      </c>
    </row>
    <row r="49" spans="1:2" x14ac:dyDescent="0.35">
      <c r="A49" s="73" t="s">
        <v>113</v>
      </c>
      <c r="B49" s="74" t="s">
        <v>114</v>
      </c>
    </row>
    <row r="50" spans="1:2" x14ac:dyDescent="0.35">
      <c r="A50" s="73" t="s">
        <v>115</v>
      </c>
      <c r="B50" s="74" t="s">
        <v>116</v>
      </c>
    </row>
    <row r="51" spans="1:2" x14ac:dyDescent="0.35">
      <c r="A51" s="73" t="s">
        <v>117</v>
      </c>
      <c r="B51" s="74" t="s">
        <v>118</v>
      </c>
    </row>
    <row r="52" spans="1:2" x14ac:dyDescent="0.35">
      <c r="A52" s="73" t="s">
        <v>119</v>
      </c>
      <c r="B52" s="74" t="s">
        <v>120</v>
      </c>
    </row>
    <row r="53" spans="1:2" x14ac:dyDescent="0.35">
      <c r="A53" s="73" t="s">
        <v>121</v>
      </c>
      <c r="B53" s="74" t="s">
        <v>122</v>
      </c>
    </row>
    <row r="54" spans="1:2" x14ac:dyDescent="0.35">
      <c r="A54" s="73" t="s">
        <v>123</v>
      </c>
      <c r="B54" s="74" t="s">
        <v>124</v>
      </c>
    </row>
    <row r="55" spans="1:2" x14ac:dyDescent="0.35">
      <c r="A55" s="73" t="s">
        <v>125</v>
      </c>
      <c r="B55" s="74" t="s">
        <v>126</v>
      </c>
    </row>
    <row r="56" spans="1:2" x14ac:dyDescent="0.35">
      <c r="A56" s="73" t="s">
        <v>127</v>
      </c>
      <c r="B56" s="74" t="s">
        <v>128</v>
      </c>
    </row>
    <row r="57" spans="1:2" x14ac:dyDescent="0.35">
      <c r="A57" s="73" t="s">
        <v>129</v>
      </c>
      <c r="B57" s="74" t="s">
        <v>130</v>
      </c>
    </row>
    <row r="58" spans="1:2" x14ac:dyDescent="0.35">
      <c r="A58" s="73" t="s">
        <v>131</v>
      </c>
      <c r="B58" s="74" t="s">
        <v>132</v>
      </c>
    </row>
    <row r="59" spans="1:2" x14ac:dyDescent="0.35">
      <c r="A59" s="73" t="s">
        <v>133</v>
      </c>
      <c r="B59" s="74" t="s">
        <v>134</v>
      </c>
    </row>
    <row r="60" spans="1:2" x14ac:dyDescent="0.35">
      <c r="A60" s="73" t="s">
        <v>135</v>
      </c>
      <c r="B60" s="74" t="s">
        <v>136</v>
      </c>
    </row>
    <row r="61" spans="1:2" x14ac:dyDescent="0.35">
      <c r="A61" s="73" t="s">
        <v>137</v>
      </c>
      <c r="B61" s="74" t="s">
        <v>138</v>
      </c>
    </row>
    <row r="62" spans="1:2" x14ac:dyDescent="0.35">
      <c r="A62" s="73" t="s">
        <v>139</v>
      </c>
      <c r="B62" s="74" t="s">
        <v>140</v>
      </c>
    </row>
    <row r="63" spans="1:2" x14ac:dyDescent="0.35">
      <c r="A63" s="73" t="s">
        <v>141</v>
      </c>
      <c r="B63" s="74" t="s">
        <v>142</v>
      </c>
    </row>
    <row r="64" spans="1:2" x14ac:dyDescent="0.35">
      <c r="A64" s="73" t="s">
        <v>143</v>
      </c>
      <c r="B64" s="74" t="s">
        <v>144</v>
      </c>
    </row>
    <row r="65" spans="1:2" x14ac:dyDescent="0.35">
      <c r="A65" s="73" t="s">
        <v>145</v>
      </c>
      <c r="B65" s="74" t="s">
        <v>146</v>
      </c>
    </row>
    <row r="66" spans="1:2" x14ac:dyDescent="0.35">
      <c r="A66" s="73" t="s">
        <v>147</v>
      </c>
      <c r="B66" s="74" t="s">
        <v>148</v>
      </c>
    </row>
    <row r="67" spans="1:2" x14ac:dyDescent="0.35">
      <c r="A67" s="73" t="s">
        <v>149</v>
      </c>
      <c r="B67" s="74" t="s">
        <v>150</v>
      </c>
    </row>
    <row r="68" spans="1:2" x14ac:dyDescent="0.35">
      <c r="A68" s="73" t="s">
        <v>151</v>
      </c>
      <c r="B68" s="74" t="s">
        <v>152</v>
      </c>
    </row>
    <row r="69" spans="1:2" x14ac:dyDescent="0.35">
      <c r="A69" s="73" t="s">
        <v>153</v>
      </c>
      <c r="B69" s="74" t="s">
        <v>154</v>
      </c>
    </row>
    <row r="70" spans="1:2" x14ac:dyDescent="0.35">
      <c r="A70" s="73" t="s">
        <v>155</v>
      </c>
      <c r="B70" s="74" t="s">
        <v>156</v>
      </c>
    </row>
    <row r="71" spans="1:2" x14ac:dyDescent="0.35">
      <c r="A71" s="73" t="s">
        <v>157</v>
      </c>
      <c r="B71" s="74" t="s">
        <v>158</v>
      </c>
    </row>
    <row r="72" spans="1:2" x14ac:dyDescent="0.35">
      <c r="A72" s="73" t="s">
        <v>159</v>
      </c>
      <c r="B72" s="74" t="s">
        <v>160</v>
      </c>
    </row>
    <row r="73" spans="1:2" x14ac:dyDescent="0.35">
      <c r="A73" s="73" t="s">
        <v>161</v>
      </c>
      <c r="B73" s="74" t="s">
        <v>162</v>
      </c>
    </row>
    <row r="74" spans="1:2" x14ac:dyDescent="0.35">
      <c r="A74" s="73" t="s">
        <v>163</v>
      </c>
      <c r="B74" s="74" t="s">
        <v>164</v>
      </c>
    </row>
    <row r="75" spans="1:2" x14ac:dyDescent="0.35">
      <c r="A75" s="73" t="s">
        <v>165</v>
      </c>
      <c r="B75" s="75" t="s">
        <v>166</v>
      </c>
    </row>
    <row r="76" spans="1:2" x14ac:dyDescent="0.35">
      <c r="A76" s="73" t="s">
        <v>167</v>
      </c>
      <c r="B76" s="75" t="s">
        <v>168</v>
      </c>
    </row>
    <row r="77" spans="1:2" x14ac:dyDescent="0.35">
      <c r="A77" s="73" t="s">
        <v>169</v>
      </c>
      <c r="B77" s="75" t="s">
        <v>170</v>
      </c>
    </row>
    <row r="78" spans="1:2" x14ac:dyDescent="0.35">
      <c r="A78" s="73" t="s">
        <v>171</v>
      </c>
      <c r="B78" s="75" t="s">
        <v>172</v>
      </c>
    </row>
    <row r="79" spans="1:2" x14ac:dyDescent="0.35">
      <c r="A79" s="73" t="s">
        <v>173</v>
      </c>
      <c r="B79" s="75" t="s">
        <v>174</v>
      </c>
    </row>
    <row r="80" spans="1:2" x14ac:dyDescent="0.35">
      <c r="A80" s="73" t="s">
        <v>175</v>
      </c>
      <c r="B80" s="75" t="s">
        <v>176</v>
      </c>
    </row>
    <row r="81" spans="1:2" x14ac:dyDescent="0.35">
      <c r="A81" s="73" t="s">
        <v>177</v>
      </c>
      <c r="B81" s="75" t="s">
        <v>178</v>
      </c>
    </row>
    <row r="82" spans="1:2" x14ac:dyDescent="0.35">
      <c r="A82" s="73" t="s">
        <v>179</v>
      </c>
      <c r="B82" s="75" t="s">
        <v>180</v>
      </c>
    </row>
    <row r="83" spans="1:2" x14ac:dyDescent="0.35">
      <c r="A83" s="73" t="s">
        <v>181</v>
      </c>
      <c r="B83" s="75" t="s">
        <v>182</v>
      </c>
    </row>
    <row r="84" spans="1:2" x14ac:dyDescent="0.35">
      <c r="A84" s="73" t="s">
        <v>183</v>
      </c>
      <c r="B84" s="75" t="s">
        <v>184</v>
      </c>
    </row>
    <row r="85" spans="1:2" x14ac:dyDescent="0.35">
      <c r="A85" s="73" t="s">
        <v>185</v>
      </c>
      <c r="B85" s="75" t="s">
        <v>186</v>
      </c>
    </row>
    <row r="86" spans="1:2" x14ac:dyDescent="0.35">
      <c r="A86" s="73" t="s">
        <v>187</v>
      </c>
      <c r="B86" s="75" t="s">
        <v>188</v>
      </c>
    </row>
    <row r="87" spans="1:2" x14ac:dyDescent="0.35">
      <c r="A87" s="73" t="s">
        <v>189</v>
      </c>
      <c r="B87" s="75" t="s">
        <v>190</v>
      </c>
    </row>
    <row r="88" spans="1:2" x14ac:dyDescent="0.35">
      <c r="A88" s="73" t="s">
        <v>191</v>
      </c>
      <c r="B88" s="75" t="s">
        <v>192</v>
      </c>
    </row>
    <row r="89" spans="1:2" x14ac:dyDescent="0.35">
      <c r="A89" s="73" t="s">
        <v>193</v>
      </c>
      <c r="B89" s="75" t="s">
        <v>194</v>
      </c>
    </row>
    <row r="90" spans="1:2" x14ac:dyDescent="0.35">
      <c r="A90" s="73" t="s">
        <v>195</v>
      </c>
      <c r="B90" s="75" t="s">
        <v>196</v>
      </c>
    </row>
    <row r="91" spans="1:2" x14ac:dyDescent="0.35">
      <c r="A91" s="73" t="s">
        <v>197</v>
      </c>
      <c r="B91" s="75" t="s">
        <v>198</v>
      </c>
    </row>
    <row r="92" spans="1:2" x14ac:dyDescent="0.35">
      <c r="A92" s="73" t="s">
        <v>199</v>
      </c>
      <c r="B92" s="75" t="s">
        <v>200</v>
      </c>
    </row>
    <row r="93" spans="1:2" x14ac:dyDescent="0.35">
      <c r="A93" s="73" t="s">
        <v>201</v>
      </c>
      <c r="B93" s="75" t="s">
        <v>202</v>
      </c>
    </row>
    <row r="94" spans="1:2" x14ac:dyDescent="0.35">
      <c r="A94" s="73" t="s">
        <v>203</v>
      </c>
      <c r="B94" s="75" t="s">
        <v>204</v>
      </c>
    </row>
    <row r="95" spans="1:2" x14ac:dyDescent="0.35">
      <c r="A95" s="73" t="s">
        <v>205</v>
      </c>
      <c r="B95" s="75" t="s">
        <v>206</v>
      </c>
    </row>
    <row r="96" spans="1:2" x14ac:dyDescent="0.35">
      <c r="A96" s="73" t="s">
        <v>207</v>
      </c>
      <c r="B96" s="75" t="s">
        <v>208</v>
      </c>
    </row>
    <row r="97" spans="1:2" x14ac:dyDescent="0.35">
      <c r="A97" s="73" t="s">
        <v>209</v>
      </c>
      <c r="B97" s="75" t="s">
        <v>210</v>
      </c>
    </row>
    <row r="98" spans="1:2" x14ac:dyDescent="0.35">
      <c r="A98" s="73" t="s">
        <v>211</v>
      </c>
      <c r="B98" s="75" t="s">
        <v>212</v>
      </c>
    </row>
    <row r="99" spans="1:2" x14ac:dyDescent="0.35">
      <c r="A99" s="73" t="s">
        <v>213</v>
      </c>
      <c r="B99" s="75" t="s">
        <v>214</v>
      </c>
    </row>
    <row r="100" spans="1:2" x14ac:dyDescent="0.35">
      <c r="A100" s="73" t="s">
        <v>215</v>
      </c>
      <c r="B100" s="75" t="s">
        <v>216</v>
      </c>
    </row>
    <row r="101" spans="1:2" x14ac:dyDescent="0.35">
      <c r="A101" s="73" t="s">
        <v>217</v>
      </c>
      <c r="B101" s="75" t="s">
        <v>218</v>
      </c>
    </row>
    <row r="102" spans="1:2" x14ac:dyDescent="0.35">
      <c r="A102" s="73" t="s">
        <v>219</v>
      </c>
      <c r="B102" s="75" t="s">
        <v>220</v>
      </c>
    </row>
    <row r="103" spans="1:2" x14ac:dyDescent="0.35">
      <c r="A103" s="73" t="s">
        <v>221</v>
      </c>
      <c r="B103" s="75" t="s">
        <v>222</v>
      </c>
    </row>
    <row r="104" spans="1:2" x14ac:dyDescent="0.35">
      <c r="A104" s="73" t="s">
        <v>223</v>
      </c>
      <c r="B104" s="75" t="s">
        <v>224</v>
      </c>
    </row>
    <row r="105" spans="1:2" x14ac:dyDescent="0.35">
      <c r="A105" s="73" t="s">
        <v>225</v>
      </c>
      <c r="B105" s="75" t="s">
        <v>226</v>
      </c>
    </row>
    <row r="106" spans="1:2" x14ac:dyDescent="0.35">
      <c r="A106" s="73" t="s">
        <v>227</v>
      </c>
      <c r="B106" s="75" t="s">
        <v>228</v>
      </c>
    </row>
    <row r="107" spans="1:2" x14ac:dyDescent="0.35">
      <c r="A107" s="73" t="s">
        <v>229</v>
      </c>
      <c r="B107" s="75" t="s">
        <v>230</v>
      </c>
    </row>
    <row r="108" spans="1:2" x14ac:dyDescent="0.35">
      <c r="A108" s="73" t="s">
        <v>231</v>
      </c>
      <c r="B108" s="75" t="s">
        <v>232</v>
      </c>
    </row>
    <row r="109" spans="1:2" x14ac:dyDescent="0.35">
      <c r="A109" s="73" t="s">
        <v>233</v>
      </c>
      <c r="B109" s="75" t="s">
        <v>234</v>
      </c>
    </row>
    <row r="110" spans="1:2" x14ac:dyDescent="0.35">
      <c r="A110" s="73" t="s">
        <v>235</v>
      </c>
      <c r="B110" s="75" t="s">
        <v>236</v>
      </c>
    </row>
    <row r="111" spans="1:2" x14ac:dyDescent="0.35">
      <c r="A111" s="73" t="s">
        <v>237</v>
      </c>
      <c r="B111" s="75" t="s">
        <v>238</v>
      </c>
    </row>
    <row r="112" spans="1:2" x14ac:dyDescent="0.35">
      <c r="A112" s="73" t="s">
        <v>239</v>
      </c>
      <c r="B112" s="75" t="s">
        <v>240</v>
      </c>
    </row>
    <row r="113" spans="1:2" x14ac:dyDescent="0.35">
      <c r="A113" s="73" t="s">
        <v>241</v>
      </c>
      <c r="B113" s="75" t="s">
        <v>242</v>
      </c>
    </row>
    <row r="114" spans="1:2" x14ac:dyDescent="0.35">
      <c r="A114" s="73" t="s">
        <v>243</v>
      </c>
      <c r="B114" s="75" t="s">
        <v>244</v>
      </c>
    </row>
    <row r="115" spans="1:2" x14ac:dyDescent="0.35">
      <c r="A115" s="73" t="s">
        <v>245</v>
      </c>
      <c r="B115" s="75" t="s">
        <v>246</v>
      </c>
    </row>
    <row r="116" spans="1:2" x14ac:dyDescent="0.35">
      <c r="A116" s="73" t="s">
        <v>247</v>
      </c>
      <c r="B116" s="75" t="s">
        <v>248</v>
      </c>
    </row>
    <row r="117" spans="1:2" x14ac:dyDescent="0.35">
      <c r="A117" s="73" t="s">
        <v>249</v>
      </c>
      <c r="B117" s="75" t="s">
        <v>250</v>
      </c>
    </row>
    <row r="118" spans="1:2" x14ac:dyDescent="0.35">
      <c r="A118" s="73" t="s">
        <v>251</v>
      </c>
      <c r="B118" s="75" t="s">
        <v>252</v>
      </c>
    </row>
    <row r="119" spans="1:2" x14ac:dyDescent="0.35">
      <c r="A119" s="73" t="s">
        <v>253</v>
      </c>
      <c r="B119" s="75" t="s">
        <v>254</v>
      </c>
    </row>
    <row r="120" spans="1:2" x14ac:dyDescent="0.35">
      <c r="A120" s="73" t="s">
        <v>255</v>
      </c>
      <c r="B120" s="75" t="s">
        <v>256</v>
      </c>
    </row>
    <row r="121" spans="1:2" x14ac:dyDescent="0.35">
      <c r="A121" s="73" t="s">
        <v>257</v>
      </c>
      <c r="B121" s="75" t="s">
        <v>258</v>
      </c>
    </row>
    <row r="122" spans="1:2" x14ac:dyDescent="0.35">
      <c r="A122" s="73" t="s">
        <v>259</v>
      </c>
      <c r="B122" s="75" t="s">
        <v>260</v>
      </c>
    </row>
    <row r="123" spans="1:2" x14ac:dyDescent="0.35">
      <c r="A123" s="73" t="s">
        <v>261</v>
      </c>
      <c r="B123" s="75" t="s">
        <v>262</v>
      </c>
    </row>
    <row r="124" spans="1:2" x14ac:dyDescent="0.35">
      <c r="A124" s="73" t="s">
        <v>263</v>
      </c>
      <c r="B124" s="75" t="s">
        <v>264</v>
      </c>
    </row>
    <row r="125" spans="1:2" x14ac:dyDescent="0.35">
      <c r="A125" s="73" t="s">
        <v>265</v>
      </c>
      <c r="B125" s="75" t="s">
        <v>266</v>
      </c>
    </row>
    <row r="126" spans="1:2" x14ac:dyDescent="0.35">
      <c r="A126" s="73" t="s">
        <v>267</v>
      </c>
      <c r="B126" s="75" t="s">
        <v>268</v>
      </c>
    </row>
    <row r="127" spans="1:2" x14ac:dyDescent="0.35">
      <c r="A127" s="73" t="s">
        <v>269</v>
      </c>
      <c r="B127" s="75" t="s">
        <v>270</v>
      </c>
    </row>
    <row r="128" spans="1:2" x14ac:dyDescent="0.35">
      <c r="A128" s="73" t="s">
        <v>271</v>
      </c>
      <c r="B128" s="75" t="s">
        <v>272</v>
      </c>
    </row>
    <row r="129" spans="1:2" x14ac:dyDescent="0.35">
      <c r="A129" s="73" t="s">
        <v>273</v>
      </c>
      <c r="B129" s="75" t="s">
        <v>274</v>
      </c>
    </row>
    <row r="130" spans="1:2" x14ac:dyDescent="0.35">
      <c r="A130" s="73" t="s">
        <v>275</v>
      </c>
      <c r="B130" s="75" t="s">
        <v>276</v>
      </c>
    </row>
    <row r="131" spans="1:2" x14ac:dyDescent="0.35">
      <c r="A131" s="73" t="s">
        <v>277</v>
      </c>
      <c r="B131" s="75" t="s">
        <v>278</v>
      </c>
    </row>
    <row r="132" spans="1:2" x14ac:dyDescent="0.35">
      <c r="A132" s="73" t="s">
        <v>279</v>
      </c>
      <c r="B132" s="75" t="s">
        <v>280</v>
      </c>
    </row>
    <row r="133" spans="1:2" x14ac:dyDescent="0.35">
      <c r="A133" s="73" t="s">
        <v>281</v>
      </c>
      <c r="B133" s="75" t="s">
        <v>282</v>
      </c>
    </row>
    <row r="134" spans="1:2" x14ac:dyDescent="0.35">
      <c r="A134" s="73" t="s">
        <v>283</v>
      </c>
      <c r="B134" s="75" t="s">
        <v>284</v>
      </c>
    </row>
    <row r="135" spans="1:2" x14ac:dyDescent="0.35">
      <c r="A135" s="73" t="s">
        <v>285</v>
      </c>
      <c r="B135" s="75" t="s">
        <v>286</v>
      </c>
    </row>
    <row r="136" spans="1:2" x14ac:dyDescent="0.35">
      <c r="A136" s="73" t="s">
        <v>287</v>
      </c>
      <c r="B136" s="75" t="s">
        <v>288</v>
      </c>
    </row>
    <row r="137" spans="1:2" x14ac:dyDescent="0.35">
      <c r="A137" s="73" t="s">
        <v>289</v>
      </c>
      <c r="B137" s="75" t="s">
        <v>290</v>
      </c>
    </row>
    <row r="138" spans="1:2" x14ac:dyDescent="0.35">
      <c r="A138" s="73" t="s">
        <v>291</v>
      </c>
      <c r="B138" s="75" t="s">
        <v>292</v>
      </c>
    </row>
    <row r="139" spans="1:2" x14ac:dyDescent="0.35">
      <c r="A139" s="73" t="s">
        <v>293</v>
      </c>
      <c r="B139" s="75" t="s">
        <v>294</v>
      </c>
    </row>
    <row r="140" spans="1:2" x14ac:dyDescent="0.35">
      <c r="A140" s="73" t="s">
        <v>295</v>
      </c>
      <c r="B140" s="75" t="s">
        <v>296</v>
      </c>
    </row>
    <row r="141" spans="1:2" x14ac:dyDescent="0.35">
      <c r="A141" s="73" t="s">
        <v>297</v>
      </c>
      <c r="B141" s="75" t="s">
        <v>298</v>
      </c>
    </row>
    <row r="142" spans="1:2" x14ac:dyDescent="0.35">
      <c r="A142" s="73" t="s">
        <v>299</v>
      </c>
      <c r="B142" s="75" t="s">
        <v>300</v>
      </c>
    </row>
    <row r="143" spans="1:2" x14ac:dyDescent="0.35">
      <c r="A143" s="73" t="s">
        <v>301</v>
      </c>
      <c r="B143" s="75" t="s">
        <v>302</v>
      </c>
    </row>
    <row r="144" spans="1:2" x14ac:dyDescent="0.35">
      <c r="A144" s="73" t="s">
        <v>303</v>
      </c>
      <c r="B144" s="75" t="s">
        <v>304</v>
      </c>
    </row>
    <row r="145" spans="1:2" x14ac:dyDescent="0.35">
      <c r="A145" s="73" t="s">
        <v>305</v>
      </c>
      <c r="B145" s="75" t="s">
        <v>306</v>
      </c>
    </row>
    <row r="146" spans="1:2" x14ac:dyDescent="0.35">
      <c r="A146" s="73" t="s">
        <v>307</v>
      </c>
      <c r="B146" s="75" t="s">
        <v>308</v>
      </c>
    </row>
    <row r="147" spans="1:2" x14ac:dyDescent="0.35">
      <c r="A147" s="73" t="s">
        <v>309</v>
      </c>
      <c r="B147" s="75" t="s">
        <v>310</v>
      </c>
    </row>
    <row r="148" spans="1:2" x14ac:dyDescent="0.35">
      <c r="A148" s="73" t="s">
        <v>311</v>
      </c>
      <c r="B148" s="75" t="s">
        <v>312</v>
      </c>
    </row>
    <row r="149" spans="1:2" x14ac:dyDescent="0.35">
      <c r="A149" s="73" t="s">
        <v>313</v>
      </c>
      <c r="B149" s="75" t="s">
        <v>314</v>
      </c>
    </row>
    <row r="150" spans="1:2" x14ac:dyDescent="0.35">
      <c r="A150" s="73" t="s">
        <v>315</v>
      </c>
      <c r="B150" s="75" t="s">
        <v>316</v>
      </c>
    </row>
    <row r="151" spans="1:2" x14ac:dyDescent="0.35">
      <c r="A151" s="73" t="s">
        <v>317</v>
      </c>
      <c r="B151" s="75" t="s">
        <v>318</v>
      </c>
    </row>
    <row r="152" spans="1:2" x14ac:dyDescent="0.35">
      <c r="A152" s="73" t="s">
        <v>319</v>
      </c>
      <c r="B152" s="75" t="s">
        <v>320</v>
      </c>
    </row>
    <row r="153" spans="1:2" x14ac:dyDescent="0.35">
      <c r="A153" s="73" t="s">
        <v>321</v>
      </c>
      <c r="B153" s="75" t="s">
        <v>322</v>
      </c>
    </row>
    <row r="154" spans="1:2" x14ac:dyDescent="0.35">
      <c r="A154" s="73" t="s">
        <v>323</v>
      </c>
      <c r="B154" s="75" t="s">
        <v>324</v>
      </c>
    </row>
    <row r="155" spans="1:2" x14ac:dyDescent="0.35">
      <c r="A155" s="73" t="s">
        <v>325</v>
      </c>
      <c r="B155" s="75" t="s">
        <v>326</v>
      </c>
    </row>
    <row r="156" spans="1:2" x14ac:dyDescent="0.35">
      <c r="A156" s="73" t="s">
        <v>327</v>
      </c>
      <c r="B156" s="75" t="s">
        <v>328</v>
      </c>
    </row>
    <row r="157" spans="1:2" x14ac:dyDescent="0.35">
      <c r="A157" s="73" t="s">
        <v>329</v>
      </c>
      <c r="B157" s="75" t="s">
        <v>330</v>
      </c>
    </row>
    <row r="158" spans="1:2" x14ac:dyDescent="0.35">
      <c r="A158" s="73" t="s">
        <v>331</v>
      </c>
      <c r="B158" s="75" t="s">
        <v>332</v>
      </c>
    </row>
    <row r="159" spans="1:2" x14ac:dyDescent="0.35">
      <c r="A159" s="73" t="s">
        <v>333</v>
      </c>
      <c r="B159" s="75" t="s">
        <v>334</v>
      </c>
    </row>
    <row r="160" spans="1:2" x14ac:dyDescent="0.35">
      <c r="A160" s="73" t="s">
        <v>335</v>
      </c>
      <c r="B160" s="75" t="s">
        <v>336</v>
      </c>
    </row>
    <row r="161" spans="1:2" x14ac:dyDescent="0.35">
      <c r="A161" s="73" t="s">
        <v>337</v>
      </c>
      <c r="B161" s="75" t="s">
        <v>338</v>
      </c>
    </row>
    <row r="162" spans="1:2" x14ac:dyDescent="0.35">
      <c r="A162" s="73" t="s">
        <v>339</v>
      </c>
      <c r="B162" s="75" t="s">
        <v>340</v>
      </c>
    </row>
    <row r="163" spans="1:2" x14ac:dyDescent="0.35">
      <c r="A163" s="73" t="s">
        <v>341</v>
      </c>
      <c r="B163" s="75" t="s">
        <v>342</v>
      </c>
    </row>
    <row r="164" spans="1:2" x14ac:dyDescent="0.35">
      <c r="A164" s="73" t="s">
        <v>343</v>
      </c>
      <c r="B164" s="75" t="s">
        <v>344</v>
      </c>
    </row>
    <row r="165" spans="1:2" x14ac:dyDescent="0.35">
      <c r="A165" s="73" t="s">
        <v>345</v>
      </c>
      <c r="B165" s="75" t="s">
        <v>346</v>
      </c>
    </row>
    <row r="166" spans="1:2" x14ac:dyDescent="0.35">
      <c r="A166" s="73" t="s">
        <v>347</v>
      </c>
      <c r="B166" s="75" t="s">
        <v>348</v>
      </c>
    </row>
    <row r="167" spans="1:2" x14ac:dyDescent="0.35">
      <c r="A167" s="73" t="s">
        <v>349</v>
      </c>
      <c r="B167" s="75" t="s">
        <v>350</v>
      </c>
    </row>
    <row r="168" spans="1:2" x14ac:dyDescent="0.35">
      <c r="A168" s="73" t="s">
        <v>351</v>
      </c>
      <c r="B168" s="75" t="s">
        <v>352</v>
      </c>
    </row>
    <row r="169" spans="1:2" x14ac:dyDescent="0.35">
      <c r="A169" s="73" t="s">
        <v>353</v>
      </c>
      <c r="B169" s="75" t="s">
        <v>354</v>
      </c>
    </row>
    <row r="170" spans="1:2" x14ac:dyDescent="0.35">
      <c r="A170" s="73" t="s">
        <v>355</v>
      </c>
      <c r="B170" s="75"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1528a4b-5ccb-40f7-a09e-43427183cd95">
      <Terms xmlns="http://schemas.microsoft.com/office/infopath/2007/PartnerControls"/>
    </lcf76f155ced4ddcb4097134ff3c332f>
    <TaxCatchAll xmlns="cb759e4c-f0d7-4feb-bda3-ed2800574e06" xsi:nil="true"/>
    <DocumentType xmlns="f9695bc1-6109-4dcd-a27a-f8a0370b00e2">Annual Report</DocumentType>
    <UploadedBy xmlns="b1528a4b-5ccb-40f7-a09e-43427183cd95">oumar.yelemou1@undp.org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MPTF_00006_00828</ProjectId>
    <FundCode xmlns="f9695bc1-6109-4dcd-a27a-f8a0370b00e2">MPTF_00006</FundCode>
    <Comments xmlns="f9695bc1-6109-4dcd-a27a-f8a0370b00e2">2023 annual financial report</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ECE0C32A-85EB-48A1-AB34-09B346AED197}"/>
</file>

<file path=customXml/itemProps3.xml><?xml version="1.0" encoding="utf-8"?>
<ds:datastoreItem xmlns:ds="http://schemas.openxmlformats.org/officeDocument/2006/customXml" ds:itemID="{F079AD25-5447-46AF-964C-4F6026B823DE}">
  <ds:schemaRefs>
    <ds:schemaRef ds:uri="http://purl.org/dc/terms/"/>
    <ds:schemaRef ds:uri="http://schemas.microsoft.com/office/2006/documentManagement/types"/>
    <ds:schemaRef ds:uri="985ec44e-1bab-4c0b-9df0-6ba128686fc9"/>
    <ds:schemaRef ds:uri="http://purl.org/dc/elements/1.1/"/>
    <ds:schemaRef ds:uri="b9635f3b-2cc8-46bc-aaab-5e05f6246a70"/>
    <ds:schemaRef ds:uri="http://purl.org/dc/dcmitype/"/>
    <ds:schemaRef ds:uri="http://schemas.microsoft.com/office/infopath/2007/PartnerControls"/>
    <ds:schemaRef ds:uri="9ed7d449-e05f-46d3-b3d8-de3915842ab5"/>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financier - 1411- 2023-ILO.xlsx</dc:title>
  <dc:subject/>
  <dc:creator>Jelena Zelenovic</dc:creator>
  <cp:keywords/>
  <dc:description/>
  <cp:lastModifiedBy>Aminata Macina</cp:lastModifiedBy>
  <cp:lastPrinted>2017-12-11T22:51:21Z</cp:lastPrinted>
  <dcterms:created xsi:type="dcterms:W3CDTF">2017-11-15T21:17:43Z</dcterms:created>
  <dcterms:modified xsi:type="dcterms:W3CDTF">2023-11-14T18:47:41Z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i4>2244800</vt:i4>
  </property>
  <property fmtid="{D5CDD505-2E9C-101B-9397-08002B2CF9AE}" pid="4" name="MediaServiceImageTags">
    <vt:lpwstr/>
  </property>
</Properties>
</file>