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defaultThemeVersion="166925"/>
  <mc:AlternateContent xmlns:mc="http://schemas.openxmlformats.org/markup-compatibility/2006">
    <mc:Choice Requires="x15">
      <x15ac:absPath xmlns:x15ac="http://schemas.microsoft.com/office/spreadsheetml/2010/11/ac" url="C:\Users\Carlos.Paredes\OneDrive - United Nations Development Programme\M&amp;E\2019\INFORMES\SEMI ANUAL\Versión Final\CE\Trinacional\"/>
    </mc:Choice>
  </mc:AlternateContent>
  <xr:revisionPtr revIDLastSave="0" documentId="13_ncr:1_{591D0856-9685-4ADC-A4F5-A08F7D70104E}" xr6:coauthVersionLast="36" xr6:coauthVersionMax="36" xr10:uidLastSave="{00000000-0000-0000-0000-000000000000}"/>
  <bookViews>
    <workbookView xWindow="0" yWindow="0" windowWidth="21600" windowHeight="10320" xr2:uid="{00000000-000D-0000-FFFF-FFFF00000000}"/>
  </bookViews>
  <sheets>
    <sheet name="HND " sheetId="3" r:id="rId1"/>
    <sheet name=" ESV " sheetId="1" r:id="rId2"/>
    <sheet name="GTM" sheetId="5" r:id="rId3"/>
  </sheets>
  <externalReferences>
    <externalReference r:id="rId4"/>
  </externalReferences>
  <definedNames>
    <definedName name="_xlnm.Print_Area" localSheetId="0">'HND '!$A$1:$G$106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70" i="5" l="1"/>
  <c r="F40" i="5"/>
  <c r="F39" i="5"/>
  <c r="F32" i="5"/>
  <c r="D62" i="5"/>
  <c r="D54" i="5"/>
  <c r="D47" i="5"/>
  <c r="D65" i="5" s="1"/>
  <c r="D66" i="5" s="1"/>
  <c r="D39" i="5"/>
  <c r="D32" i="5"/>
  <c r="D40" i="5" s="1"/>
  <c r="D27" i="5"/>
  <c r="D70" i="5" s="1"/>
  <c r="D26" i="5"/>
  <c r="D17" i="5"/>
  <c r="D71" i="5" l="1"/>
  <c r="D72" i="5" s="1"/>
  <c r="T77" i="3"/>
  <c r="F99" i="3" l="1"/>
  <c r="D99" i="3"/>
  <c r="F98" i="3"/>
  <c r="D98" i="3"/>
  <c r="F97" i="3"/>
  <c r="D97" i="3"/>
  <c r="F96" i="3"/>
  <c r="D96" i="3"/>
  <c r="F95" i="3"/>
  <c r="D95" i="3"/>
  <c r="F94" i="3"/>
  <c r="D94" i="3"/>
  <c r="F93" i="3"/>
  <c r="D93" i="3"/>
  <c r="F92" i="3"/>
  <c r="D92" i="3"/>
  <c r="F91" i="3"/>
  <c r="D91" i="3"/>
  <c r="F90" i="3"/>
  <c r="D90" i="3"/>
  <c r="F89" i="3"/>
  <c r="D89" i="3"/>
  <c r="F88" i="3"/>
  <c r="F100" i="3" s="1"/>
  <c r="D88" i="3"/>
  <c r="D100" i="3" s="1"/>
  <c r="F84" i="3"/>
  <c r="D84" i="3"/>
  <c r="F83" i="3"/>
  <c r="D83" i="3"/>
  <c r="F82" i="3"/>
  <c r="D82" i="3"/>
  <c r="F81" i="3"/>
  <c r="D81" i="3"/>
  <c r="F80" i="3"/>
  <c r="D80" i="3"/>
  <c r="F79" i="3"/>
  <c r="D79" i="3"/>
  <c r="F78" i="3"/>
  <c r="D78" i="3"/>
  <c r="F77" i="3"/>
  <c r="D77" i="3"/>
  <c r="F76" i="3"/>
  <c r="D76" i="3"/>
  <c r="F73" i="3"/>
  <c r="D73" i="3"/>
  <c r="F71" i="3"/>
  <c r="D71" i="3"/>
  <c r="F70" i="3"/>
  <c r="D70" i="3"/>
  <c r="F69" i="3"/>
  <c r="D69" i="3"/>
  <c r="F68" i="3"/>
  <c r="D68" i="3"/>
  <c r="F67" i="3"/>
  <c r="D67" i="3"/>
  <c r="F66" i="3"/>
  <c r="D66" i="3"/>
  <c r="F65" i="3"/>
  <c r="D65" i="3"/>
  <c r="F64" i="3"/>
  <c r="D64" i="3"/>
  <c r="F63" i="3"/>
  <c r="D63" i="3"/>
  <c r="F60" i="3"/>
  <c r="D60" i="3"/>
  <c r="F59" i="3"/>
  <c r="D59" i="3"/>
  <c r="F58" i="3"/>
  <c r="D58" i="3"/>
  <c r="F56" i="3"/>
  <c r="F85" i="3" s="1"/>
  <c r="D56" i="3"/>
  <c r="D85" i="3" s="1"/>
  <c r="F52" i="3"/>
  <c r="D52" i="3"/>
  <c r="F51" i="3"/>
  <c r="D51" i="3"/>
  <c r="F50" i="3"/>
  <c r="D50" i="3"/>
  <c r="F49" i="3"/>
  <c r="D49" i="3"/>
  <c r="F48" i="3"/>
  <c r="D48" i="3"/>
  <c r="F47" i="3"/>
  <c r="D47" i="3"/>
  <c r="F46" i="3"/>
  <c r="D46" i="3"/>
  <c r="F45" i="3"/>
  <c r="D45" i="3"/>
  <c r="F44" i="3"/>
  <c r="D44" i="3"/>
  <c r="F43" i="3"/>
  <c r="D43" i="3"/>
  <c r="F42" i="3"/>
  <c r="D42" i="3"/>
  <c r="F41" i="3"/>
  <c r="D41" i="3"/>
  <c r="F40" i="3"/>
  <c r="D40" i="3"/>
  <c r="F39" i="3"/>
  <c r="D39" i="3"/>
  <c r="F38" i="3"/>
  <c r="D38" i="3"/>
  <c r="F37" i="3"/>
  <c r="D37" i="3"/>
  <c r="F36" i="3"/>
  <c r="D36" i="3"/>
  <c r="F35" i="3"/>
  <c r="D35" i="3"/>
  <c r="F34" i="3"/>
  <c r="D34" i="3"/>
  <c r="F33" i="3"/>
  <c r="D33" i="3"/>
  <c r="F32" i="3"/>
  <c r="D32" i="3"/>
  <c r="F31" i="3"/>
  <c r="D31" i="3"/>
  <c r="F30" i="3"/>
  <c r="D30" i="3"/>
  <c r="F29" i="3"/>
  <c r="D29" i="3"/>
  <c r="F28" i="3"/>
  <c r="D28" i="3"/>
  <c r="F27" i="3"/>
  <c r="D27" i="3"/>
  <c r="F26" i="3"/>
  <c r="D26" i="3"/>
  <c r="F25" i="3"/>
  <c r="D25" i="3"/>
  <c r="F24" i="3"/>
  <c r="D24" i="3"/>
  <c r="F23" i="3"/>
  <c r="D23" i="3"/>
  <c r="F22" i="3"/>
  <c r="D22" i="3"/>
  <c r="F21" i="3"/>
  <c r="D21" i="3"/>
  <c r="F19" i="3"/>
  <c r="D19" i="3"/>
  <c r="F18" i="3"/>
  <c r="F102" i="3" s="1"/>
  <c r="D18" i="3"/>
  <c r="D102" i="3" s="1"/>
  <c r="F17" i="3"/>
  <c r="D17" i="3"/>
  <c r="F16" i="3"/>
  <c r="D16" i="3"/>
  <c r="F15" i="3"/>
  <c r="D15" i="3"/>
  <c r="F14" i="3"/>
  <c r="D14" i="3"/>
  <c r="F13" i="3"/>
  <c r="D13" i="3"/>
  <c r="F12" i="3"/>
  <c r="D12" i="3"/>
  <c r="F11" i="3"/>
  <c r="D11" i="3"/>
  <c r="F10" i="3"/>
  <c r="F53" i="3" s="1"/>
  <c r="F104" i="3" s="1"/>
  <c r="D10" i="3"/>
  <c r="D53" i="3" s="1"/>
  <c r="F105" i="3" l="1"/>
  <c r="F106" i="3" s="1"/>
  <c r="D104" i="3"/>
  <c r="F60" i="1"/>
  <c r="F63" i="1" s="1"/>
  <c r="D106" i="3" l="1"/>
  <c r="D105" i="3"/>
  <c r="E41" i="1"/>
  <c r="F49" i="1" l="1"/>
  <c r="F53" i="1"/>
  <c r="F5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Daniella Olivares</author>
  </authors>
  <commentList>
    <comment ref="A64" authorId="0" shapeId="0" xr:uid="{00000000-0006-0000-0000-000001000000}">
      <text>
        <r>
          <rPr>
            <b/>
            <sz val="9"/>
            <color indexed="81"/>
            <rFont val="Tahoma"/>
            <family val="2"/>
          </rPr>
          <t>Daniella Olivares:</t>
        </r>
        <r>
          <rPr>
            <sz val="9"/>
            <color indexed="81"/>
            <rFont val="Tahoma"/>
            <family val="2"/>
          </rPr>
          <t xml:space="preserve">
Suma de las lineas: 29,45,57,58,59
</t>
        </r>
      </text>
    </comment>
    <comment ref="A65" authorId="0" shapeId="0" xr:uid="{00000000-0006-0000-0000-000002000000}">
      <text>
        <r>
          <rPr>
            <b/>
            <sz val="9"/>
            <color indexed="81"/>
            <rFont val="Tahoma"/>
            <family val="2"/>
          </rPr>
          <t>Daniella Olivares:</t>
        </r>
        <r>
          <rPr>
            <sz val="9"/>
            <color indexed="81"/>
            <rFont val="Tahoma"/>
            <family val="2"/>
          </rPr>
          <t xml:space="preserve">
Solo del presupuesto reportado arriba para el 2018</t>
        </r>
      </text>
    </comment>
    <comment ref="A66" authorId="0" shapeId="0" xr:uid="{00000000-0006-0000-0000-000003000000}">
      <text>
        <r>
          <rPr>
            <b/>
            <sz val="9"/>
            <color indexed="81"/>
            <rFont val="Tahoma"/>
            <family val="2"/>
          </rPr>
          <t>Daniella Olivares:</t>
        </r>
        <r>
          <rPr>
            <sz val="9"/>
            <color indexed="81"/>
            <rFont val="Tahoma"/>
            <family val="2"/>
          </rPr>
          <t xml:space="preserve">
Suma de las lineas: 61 y 62
</t>
        </r>
      </text>
    </comment>
  </commentList>
</comments>
</file>

<file path=xl/sharedStrings.xml><?xml version="1.0" encoding="utf-8"?>
<sst xmlns="http://schemas.openxmlformats.org/spreadsheetml/2006/main" count="482" uniqueCount="318">
  <si>
    <t>Outcome/ Output number</t>
  </si>
  <si>
    <t>Outcome/ output/ activity formulation:</t>
  </si>
  <si>
    <t>Output 1.1:</t>
  </si>
  <si>
    <t>Activity 1.1.1:</t>
  </si>
  <si>
    <t>Activity 1.1.2:</t>
  </si>
  <si>
    <t>Activity 1.1.3:</t>
  </si>
  <si>
    <t>Output 1.2:</t>
  </si>
  <si>
    <t>Activity 1.2.1:</t>
  </si>
  <si>
    <t>Output 1.3:</t>
  </si>
  <si>
    <t>Activity 1.3.1:</t>
  </si>
  <si>
    <t>Activity 1.3.2:</t>
  </si>
  <si>
    <t>Activity 1.3.3:</t>
  </si>
  <si>
    <t>Output 2.1:</t>
  </si>
  <si>
    <t>Activity 2.1.1:</t>
  </si>
  <si>
    <t>Activity 2.1.2:</t>
  </si>
  <si>
    <t>Output 2.2:</t>
  </si>
  <si>
    <t>Activity 2.2.1:</t>
  </si>
  <si>
    <t>Activity 2.2.2:</t>
  </si>
  <si>
    <t>Activity 2.2.3:</t>
  </si>
  <si>
    <t>Output 2.3:</t>
  </si>
  <si>
    <t>Activity 2.3.1:</t>
  </si>
  <si>
    <t>Activity 2.3.2:</t>
  </si>
  <si>
    <t>Activity 2.3.3:</t>
  </si>
  <si>
    <t>Output 3.1:</t>
  </si>
  <si>
    <t>Activity 3.1.1:</t>
  </si>
  <si>
    <t>Activity 3.1.2:</t>
  </si>
  <si>
    <t>Activity 3.1.3:</t>
  </si>
  <si>
    <t>Output 3.2:</t>
  </si>
  <si>
    <t>Activity 3.2.1:</t>
  </si>
  <si>
    <t>Output 3.3:</t>
  </si>
  <si>
    <t>Activity 3.3.1:</t>
  </si>
  <si>
    <t xml:space="preserve"> </t>
  </si>
  <si>
    <t>Percent of budget for each output reserved for direct action on gender eqaulity (if any):</t>
  </si>
  <si>
    <t>Any remarks (e.g. on types of inputs provided or budget justification, for example if high TA or travel costs)</t>
  </si>
  <si>
    <t>Note: If this is a budget revision, insert extra columns to show budget changes.</t>
  </si>
  <si>
    <t>Project personnel costs if not included in activities above</t>
  </si>
  <si>
    <t>Project operational costs if not included in activities above</t>
  </si>
  <si>
    <t>Project M&amp;E budget</t>
  </si>
  <si>
    <t>Table 1 - PBF project budget by Outcome, output and activity</t>
  </si>
  <si>
    <r>
      <t xml:space="preserve">Budget by recipient organization in USD - </t>
    </r>
    <r>
      <rPr>
        <sz val="12"/>
        <color rgb="FFFF0000"/>
        <rFont val="Times New Roman"/>
        <family val="1"/>
      </rPr>
      <t>Please add a new column for each recipient organization</t>
    </r>
  </si>
  <si>
    <t>Level of expenditure/ commitments in USD (to provide at time of project progress reporting):</t>
  </si>
  <si>
    <t>OUTCOME 2: Strengthened capacities of protection and prevention institutions</t>
  </si>
  <si>
    <t>Care center infrastructure strengthened and maintained to guarantee the physical and psychological protection for women and children survivors of SGBV reordered</t>
  </si>
  <si>
    <t>Budget revision/budget change</t>
  </si>
  <si>
    <t>Adequacy of space in basic conditions to temporarily house women, daughters and sons, which has a rest area and food preparation, as well as a space for body cleaning.</t>
  </si>
  <si>
    <t>Technical support for the identification and attention to deportees with protection needs  in DAMI. (Hiring of 1 Psychologist to support ISDEMU).</t>
  </si>
  <si>
    <t>Construction of computer protection module used in the DAMI.
- Workshops to strengthen knowledge in the identification of people with protection needs.
- Meetings for the construction of the form that will be incorporated in the protection module.
-Contracting consultancy for the creation of Protection Module.
- Workshops for officials of protection institutions on the use of protection modules</t>
  </si>
  <si>
    <t xml:space="preserve">Strenghted the attention for women SVBG, deportee women with protection needs and women victims of violence. </t>
  </si>
  <si>
    <t>Activity 2.3.4:</t>
  </si>
  <si>
    <t>Activity 2.3.5:</t>
  </si>
  <si>
    <t>Design of attention routes and protocols in the facilities of the Integral Program for a Life free of Violence.</t>
  </si>
  <si>
    <t>Staff training on updated and improved system.</t>
  </si>
  <si>
    <t>Savings were identified since training will be included in the consultant's contract</t>
  </si>
  <si>
    <t>Print of the attention route for deported women with protection needs.</t>
  </si>
  <si>
    <t>Training for ISDEMU personnel on LGBTI protection, self-care techniques for women, attention to children and adolescents, shelter management and attention protocol for women victim of violence, and SOPs for ISDEMU oficials call center.</t>
  </si>
  <si>
    <t>Needs presented by ISDEMU to strengthen the technical capabilities of personnel in the care of women victims of violence</t>
  </si>
  <si>
    <t>9 workshops on the methodology for the creation of self-help groups (2 full days) (7 half-days)</t>
  </si>
  <si>
    <t>Activity 2.3.6:</t>
  </si>
  <si>
    <t>Hiring of Individual Contractor (Extension of contract for 3 months) to implement in a department of intervention of the UNHCR literacy programs in women's rights.</t>
  </si>
  <si>
    <t>Activity 3.1.4:</t>
  </si>
  <si>
    <t>Activity 3.1.5:</t>
  </si>
  <si>
    <t>OUTCOME 3: Strengthened platforms for intra- and inter-governmental coordination and for strategic  communication pertaining to new approaches for citizen security</t>
  </si>
  <si>
    <t>Operationality of the technical assistance and strategic planning unit of the CNSCC</t>
  </si>
  <si>
    <t>Operationality of the CNSCC</t>
  </si>
  <si>
    <t>Exchanges of national and international experiences in subjects of citizen security and coexistence</t>
  </si>
  <si>
    <t>Activities to consolidate the integral approach to citizen security by the PESS (Plan El Salvador Seguro)</t>
  </si>
  <si>
    <t>Office Supplies for the technical assistance and strategic planning unit of the CNSCC</t>
  </si>
  <si>
    <t>Protection Institutions that participate in the return process located in the DAMI have strengthened their capacities in the identification, registration and reference of deportees with needs of protection</t>
  </si>
  <si>
    <t>Equipment of space in the Shelter ISDEMU to accomodate temporarily women, daughters and children at hight risk which counts on an area of rest and preparation of foods, as well as a space of corporal cleaning.</t>
  </si>
  <si>
    <t>In the original approved budget this activity was not contemplated. However, ISDEMU required printing materials. It is necessary to contract the layout design and then reproduce the material for its socialization.</t>
  </si>
  <si>
    <t>Needs presented by ISDEMU to strengthen the technical capabilities of their personnel in the care of women victims of violence</t>
  </si>
  <si>
    <t>Needs presented by ISDEMU to strengthen the technical capacities of their personnel in the care of women victims of violence.</t>
  </si>
  <si>
    <t>Agreed public policies, discussed and promoted that approach the main challenges in terms of citizen security and coexistence, with special emphasis on prevention, victim assistance and human rights.</t>
  </si>
  <si>
    <t>Consulting services regarding  citizen security and coexistence, with special emphasis on prevention, victim assistance and human rights</t>
  </si>
  <si>
    <t>Comunications activities: media monitoring, newspaper subscription, website hosting, edition of documents, press releases</t>
  </si>
  <si>
    <t>Consultant services regarding subjects of citizen security and coexistence</t>
  </si>
  <si>
    <t xml:space="preserve">Organization of forums and workshops, Security Week activities </t>
  </si>
  <si>
    <t>Annex A - PBF project budget</t>
  </si>
  <si>
    <t>OUTCOME 1: Strengthened mechanisms for the reintegration of migrants who are returning to their countries and who contribute to local development</t>
  </si>
  <si>
    <t xml:space="preserve">A pilot initiative of accompaniment, reintegration and psychosocial care is designed and implemented  for returned migrants without ties to the country of origin. </t>
  </si>
  <si>
    <t>An analysis of procedures, regulations, and services for the implementation of a national program of voluntary return in El Salvador is undertaken</t>
  </si>
  <si>
    <t>A protocol for the reception, care, and follow-up of returned migrants with criminal records or possible gang members is prepared and implemented.</t>
  </si>
  <si>
    <t>Emergency accomodation in case of emergency for returnees without ties to the country of origin</t>
  </si>
  <si>
    <t>Support for the acquisition of personal documents (Unique Identity Number, Birth Certificate) for 30 people</t>
  </si>
  <si>
    <t xml:space="preserve">Assistance kit with clothes for each person </t>
  </si>
  <si>
    <t>Activity 1.1.4:</t>
  </si>
  <si>
    <t>Economic support for transporting the beneficiaries</t>
  </si>
  <si>
    <t>Activity 1.1.5:</t>
  </si>
  <si>
    <t>Food assistance for three months</t>
  </si>
  <si>
    <t>Activity 1.1.6:</t>
  </si>
  <si>
    <t>Workshops of group or individual psychosocial approach</t>
  </si>
  <si>
    <t>Activity 1.1.7:</t>
  </si>
  <si>
    <t>Technical support by a social worker for activities related to cultural and job orientation for returnees without ties to the country of origin</t>
  </si>
  <si>
    <t xml:space="preserve">Consulting services for the development of a diagnosis for the procedures, instructions, and services for a national program for voluntary return. </t>
  </si>
  <si>
    <t>Consulting services for the development of a protocol for reception and follow up of Returned Migrants with criminal records or possible gang members</t>
  </si>
  <si>
    <t>Workshops for the development of the protocol for reception and follow up of Returned Migrants with criminal records or possible gang members</t>
  </si>
  <si>
    <t>Meetings for the improvements of the protocol for reception and follow up of Returned Migrants with criminal records or possible gang members</t>
  </si>
  <si>
    <t>Activity 1.3.4:</t>
  </si>
  <si>
    <t>DSA &amp; Travel for the workshops for developing protocol for reception and follow up of Returned Migrants with criminal records or possible gang members</t>
  </si>
  <si>
    <t>Activity 1.3.5:</t>
  </si>
  <si>
    <t>Design and publishing of 1,000 copies of the protocol</t>
  </si>
  <si>
    <t>Activity 1.3.6:</t>
  </si>
  <si>
    <t>Launching event</t>
  </si>
  <si>
    <t>Activity 1.3.7:</t>
  </si>
  <si>
    <t>Workshops for sharing the protocol for reception and follow up of Returned Migrants with criminal records or possible gang members</t>
  </si>
  <si>
    <t>Activity 1.3.8:</t>
  </si>
  <si>
    <t xml:space="preserve">DSA &amp; Travel - for sharing the protocol in the zone areas of the implementation. </t>
  </si>
  <si>
    <t>Activity 1.3.9:</t>
  </si>
  <si>
    <t>Mobilization for the development of activities of the project in the communities and implementation sites</t>
  </si>
  <si>
    <t>TOTAL $ FOR OUTCOME 1: $118,767.00</t>
  </si>
  <si>
    <t>TOTAL PROJECT BUDGET:  $ 674,228.71</t>
  </si>
  <si>
    <t>SIMEC System updated</t>
  </si>
  <si>
    <t>TOTAL $ FOR OUTCOME 3: $330,373.83</t>
  </si>
  <si>
    <t>Indirect support costs (7%): $47,614.31</t>
  </si>
  <si>
    <t>SUB-TOTAL PROJECT BUDGET: $680,204.40</t>
  </si>
  <si>
    <t>OIM</t>
  </si>
  <si>
    <t>ACNUR</t>
  </si>
  <si>
    <t>PNUD</t>
  </si>
  <si>
    <t>Funcionamiento de la Unidad de Coordinación del Programa en El Salvador.</t>
  </si>
  <si>
    <t>Activity 3.4.1:</t>
  </si>
  <si>
    <t>Output 3.4:</t>
  </si>
  <si>
    <t>Operatividad Unidad Coordinadora PBF</t>
  </si>
  <si>
    <t>Funds implemented through grant with implementing partner World Vision</t>
  </si>
  <si>
    <t>It was planned to hire a Psychologist for 12 months, but there was a delay in hiring process in 2018. The consulting services for a psychologits was launched twice and there were no adequate profiles. The psychologist is hired and it starts on June 1  2018. There were a remanent funds of $ 4,000 that were reoriented to activity 2.3.3</t>
  </si>
  <si>
    <t>Savings are identified because the migration system of the DAMI will be taken as a basis, which will include a protection module. Remanent funds reoriented to output 1.</t>
  </si>
  <si>
    <t>Remanent funds reoriented to output 1.</t>
  </si>
  <si>
    <t>TOTAL $ FOR OUTCOME 2: $187,159.35</t>
  </si>
  <si>
    <t>Annex D - PBF project budget</t>
  </si>
  <si>
    <t>OUTCOME 1:  FORTALECIDOS LOS MECANISMOS DE REINTEGRACIÓN PARA MIGRANTES QUE RETORNAN.</t>
  </si>
  <si>
    <t xml:space="preserve">Output 1.1: </t>
  </si>
  <si>
    <t>Sistema de información desarrollado para dar atención y seguimiento a población migrante retornada (con perfiles diferenciados y necesidades específicas incluidas las de
protección-), en comunidades de origen o acogida</t>
  </si>
  <si>
    <t>Activity 1.1.1</t>
  </si>
  <si>
    <t xml:space="preserve"> Identificación de fortalezas, necesidades y brechas en materia de sistemas de información para fortalecer y estandarizar mecanismos/plataformas existentes de atención y seguimiento de población migrante retornada en comunidades de origen para fines de reintegración. Ejem: Las UMAR.</t>
  </si>
  <si>
    <t>Activity 1.1.2</t>
  </si>
  <si>
    <t>Generar un espacio de diálogo interinstitucional para definir opciones de armonización, estandarización, automatización, articulación y/o mejora de los mecanismos y plataformas existentes para brindar atención y referenciación de población migrante retornada según perfiles diferenciados y proporcionar servicios de reintegración y seguimiento comunitario.</t>
  </si>
  <si>
    <t>Activity 1.1.3</t>
  </si>
  <si>
    <t>Identificación de necesidades y compra de equipo IT para el fortalecimiento de los mecanismos y plataformas priorizadas para brindar atención, referenciación y seguimiento de población migrante retornada en comunidades de origen.</t>
  </si>
  <si>
    <t>Activity 1.1.4</t>
  </si>
  <si>
    <t>Fortalecimiento del Sistema de Información vinculados a las UMAR para para dar atención y seguimiento de población migrante retornada con perfiles diferenciados y necesidades específicas, incluidas las de protección, en comunidades de origen o acogida.</t>
  </si>
  <si>
    <t>Activity 1.1.5</t>
  </si>
  <si>
    <t>Visitas y seguimiento comunitario de personas migrantes retornadas referenciadas a través del sistema de las UMAR.  DSA / Travel.</t>
  </si>
  <si>
    <t>Activity 1.1.6</t>
  </si>
  <si>
    <t>Establecimiento de alianzas estratégicas con instituciones u organizaciones de la sociedad civil que proveen servicios de reintegración económica a población migrante retornada a través de emprendimiento, acompañamiento psicosocial y seguimiento comunitario.</t>
  </si>
  <si>
    <t>Activity 1.1.7</t>
  </si>
  <si>
    <t>Diseño e implementación de 1 taller con personal clave de instituciones proveedoras de servicios en los 6 municipios en materia de: uso de sistema de información y mecanismos de seguimiento de población migrante retornada. 
Municipios priorizados: San Pedro Sula, Choloma, El Progreso, La Ceiba, Catacamas y Juticalpa.</t>
  </si>
  <si>
    <t>Activity 1.1.8</t>
  </si>
  <si>
    <t>Reporte final sobre la verificación del apoyo a personas migrantes retornadas y de los/as beneficiarios/as.</t>
  </si>
  <si>
    <t>Activity 1.1.9</t>
  </si>
  <si>
    <t xml:space="preserve">Staff and other personel + General operating and other direct cost </t>
  </si>
  <si>
    <t>Activity 1.1.10</t>
  </si>
  <si>
    <t>Costos indirectos (7%)</t>
  </si>
  <si>
    <t>Capacidades gubernamentales a nivel central y local reforzadas en materia de planificación y ejecución para la reintegración de migrantes retornados.</t>
  </si>
  <si>
    <t xml:space="preserve">Activity 1.2.1 </t>
  </si>
  <si>
    <t xml:space="preserve">Conducir un análisis multidimensional para dimensionar la problemática utilizando como base la información cuantitativa nacional disponible </t>
  </si>
  <si>
    <t>Activity 1.2.2</t>
  </si>
  <si>
    <t>Conducir una evaluación rápida de programas, planes y servicios disponibles a nivel nacional y local en 6 municipios priorizados</t>
  </si>
  <si>
    <t xml:space="preserve">Activity 1.2.3 </t>
  </si>
  <si>
    <t xml:space="preserve">Facilitar diálogos sociales con diferentes actores sobre la reintegración en 6 municipios priorizados para definir y validar criterios, retos y brechas en servicos y soluciones disponibles a nivel nacional y local. </t>
  </si>
  <si>
    <t xml:space="preserve">Activity 1.2.4 </t>
  </si>
  <si>
    <t>Proponer soluciones catalizadoras basadas en una oferta institucional integradora para soluciones duraderas diferenciadas (paquetes de servicios integrales para sostener la reintegración y fortalecer la resiliencia de los migrantes y sus comunidades receptoras)</t>
  </si>
  <si>
    <t xml:space="preserve">Activity 1.2.5 </t>
  </si>
  <si>
    <t>Analizar medios de implementación, es decir, costos y financiamiento de los paquetes de servicios propuestos para garantizar sostenibilidad</t>
  </si>
  <si>
    <t xml:space="preserve">Activity 1.2.6 </t>
  </si>
  <si>
    <t xml:space="preserve">Diseño, elaboración y consulta y socilización de una estrategia nacional para la reintegración de los migrantes retornados, que incluya la respuesta humanitaria,  reintegración temprana,  protección y soluciones duraderas enmarcadas en el desarrollo del país. </t>
  </si>
  <si>
    <t xml:space="preserve">Activity 1.2.7 </t>
  </si>
  <si>
    <t>Inclusión del componente de reintegración en 6 planes locales de desarrollo municipal con enfoque de género para 6 municipios según el perfil de la persona que retorna en el municipio. Municipios priorizados: San Pedro Sula, Choloma, El Progreso, La Ceiba, Juticalpa y Catacamas.</t>
  </si>
  <si>
    <t xml:space="preserve">Activity 1.2.8 </t>
  </si>
  <si>
    <t>Realización de 1 taller de sensibilización con enfoque de reintegración económica con empresa privada, organizaciones de la sociedad civil e instituciones gubernamentales.</t>
  </si>
  <si>
    <t xml:space="preserve">Activity 1.2.9 </t>
  </si>
  <si>
    <t xml:space="preserve">General operating and other direct cost </t>
  </si>
  <si>
    <t>Activity 1.2.10</t>
  </si>
  <si>
    <t>TOTAL $ FOR OUTCOME:</t>
  </si>
  <si>
    <t>OUTCOME 2:  FORTALECIDAS LAS CAPACIDADES DE LAS INSTITUCIONES DE PROTECCIÓN</t>
  </si>
  <si>
    <t>Sistema de protección estatal en territorios priorizados fortalecido a través del desarrollo de propuestas de ajuste/diseño de políticas públicas.</t>
  </si>
  <si>
    <t>Activity 2.1.1</t>
  </si>
  <si>
    <t>Promover el marco legal de respuesta a la población desplazada por violencia en el marco del acuerdo con la Secretaría de Derechos Humanos.</t>
  </si>
  <si>
    <t xml:space="preserve">Activity 2.1.2 </t>
  </si>
  <si>
    <t>Socialización del proyecto de ley con instituciones clave del nivel central, alcaldías municipales y organizaciones de sociedad civil.</t>
  </si>
  <si>
    <t>Activity 2.1.3</t>
  </si>
  <si>
    <t>Apoyo técnico en la construcción e implementación de un Plan Municipal de Respuesta al Desplazamiento Interno de la alcaldía de San Pedro Sula para establecer líneas de acción claras que contribuyan a una respuesta más articulada.</t>
  </si>
  <si>
    <t>Activity 2.1.4</t>
  </si>
  <si>
    <t xml:space="preserve">Fortalecimiento de la capacidad técnica de la Asociación de Municipios de Honduras (AMHON) para la implementación de un protocolo de registro de bienes abandonados por el desplazamiento forzado por violencia. </t>
  </si>
  <si>
    <t>Activity 2.1.5</t>
  </si>
  <si>
    <t>Mapeo institucional y de oferta de servicios de protección de entidades de Gobierno en las zonas priorizadas, determinando los vacíos de protección existentes, y que incluya una propuesta de respuesta diferenciada.</t>
  </si>
  <si>
    <t>Activity 2.1.6</t>
  </si>
  <si>
    <t>Estudios de línea base sobre la situación y el impacto del desplazamiento en los municipios de San Pedro Sula y El Progreso realizados e incorporados en los Planes de Desarrollo Municipal para la respuesta al desplazamiento forzado.</t>
  </si>
  <si>
    <t>Activity 2.1.7</t>
  </si>
  <si>
    <t>Mejorar la calidad de la información, registro y referencia de entidades de Gobierno para identificar necesidades de protección en zonas de intervención prioritarias con mayor incidencia de violencia.</t>
  </si>
  <si>
    <t>Activity 2.1.8</t>
  </si>
  <si>
    <t>Apoyo a la conformación de la Dirección para la Protección de personas Desplazadas.</t>
  </si>
  <si>
    <t>Activity 2.1.9</t>
  </si>
  <si>
    <t>Coordinación del Componente Cuantitativo y Análisis de la Caracterización de la Población Desplazada en Honduras bajo el liderazgo de la CIPPDV</t>
  </si>
  <si>
    <t>Activity 2.1.10</t>
  </si>
  <si>
    <t>Actualización de la caracterización nacional de personas desplazadas por violencia como insumo base para la asignación de recursos en el Plan Nacional de Desarrollo, el ajuste de políticas públicas y de la oferta social para la población desplazada.</t>
  </si>
  <si>
    <t>Activity 2.1.11</t>
  </si>
  <si>
    <t xml:space="preserve"> Fortalecimiento de los mecanismos de protección del CONADEH a través de la Unidad Especial de Desplazamiento forzado a través del acuerdo de implementación con el CONADEH.</t>
  </si>
  <si>
    <t>Activity 2.1.12</t>
  </si>
  <si>
    <t>Asistencia técnica (personal Staff y Affiliate Work Force dedicado a la implementación del proyecto) Monitoreo y evaluación de resultados</t>
  </si>
  <si>
    <t>Activity 2.1.13</t>
  </si>
  <si>
    <t>Compra de equipo y gasto de depreciación de vehículos</t>
  </si>
  <si>
    <t>Activity 2.1.14</t>
  </si>
  <si>
    <t>Gastos de viajes, viáticos y combustible para misiones en terreno, consultas, talleres u otros</t>
  </si>
  <si>
    <t>Activity 2.1.15</t>
  </si>
  <si>
    <t>Costos operativos del proyecto</t>
  </si>
  <si>
    <t>Activity 2.1.16</t>
  </si>
  <si>
    <t>Oferta estatal de protección y prevención en territorios priorizados mejorada gracias a la intervención de otros actores (sociedad civil, defensores de los DDHH, organizaciones religiosas, organizaciones de base y otras organizaciones comunitarias.</t>
  </si>
  <si>
    <t>Activity 2.2.1</t>
  </si>
  <si>
    <t>Construcción de la política municipal de respuesta sobre rutas de asistencia al desplazamiento interno en El Progreso y San Pedro Sula</t>
  </si>
  <si>
    <t>Activity 2.2.2</t>
  </si>
  <si>
    <t>Construcción del Plan de respuesta municipal al desplazamiento interno en el Distrito Central.</t>
  </si>
  <si>
    <t>Activity 2.2.3</t>
  </si>
  <si>
    <t>Actualización de la oferta de servicios de protección y prevención del Grupo de Protección en las zonas priorizadas (Tegucigalpa y San Pedro Sula)</t>
  </si>
  <si>
    <t>Activity 2.2.4</t>
  </si>
  <si>
    <t>Desarrollo, pilotaje e implementación de un protocolo de identificación y referencia sobre desplazamiento por violencia entre el Grupo de Protección y la CIPPDV</t>
  </si>
  <si>
    <t>Activity 2.2.5</t>
  </si>
  <si>
    <t>Fortalecimiento de la capacidad técnica de las delegaciones regionales del CONADEH sobre identificación y referencia del desplazamiento forzado por violencia a nivel nacional y para la identificación de bienes abandonados por desplazamiento forzado</t>
  </si>
  <si>
    <t>Activity 2.2.6</t>
  </si>
  <si>
    <t>Fortalecimiento de las capacidades técnicas de la Dirección de Niñez, Adolescencia y Familia (DINAF) para contribuir en la identificación y referencia de niños, niñas y jóvenes con necesidades de protección, así como para la inclusión de personas desplazadas, refugiados y solicitantes en el Sistema Nacional de Protecciòn a la Niñez</t>
  </si>
  <si>
    <t>Activity 2.2.7</t>
  </si>
  <si>
    <t>Desarrollo, pilotaje e implementación de lineamientos para la identificación de personas en tránsito con necesidades de protección en el marco del acuerdo con el Instituto Nacional de Migración</t>
  </si>
  <si>
    <t>Activity 2.2.8</t>
  </si>
  <si>
    <t xml:space="preserve">Fortalecimiento de las capacidades técnicas de la cancillería para la aplicación de lineamientos de identificación y referencia sobre deportados con necesidades de protección en los CAMRs de Omoa y La Lima; así como el desarrollo de lineamientos para la identificación de personas con necesidades de protección en las redes consulares. </t>
  </si>
  <si>
    <t>Activity 2.2.9</t>
  </si>
  <si>
    <t xml:space="preserve">Fortalecimiento y asistencia técnica a funcionarios/as de OSC que trabajan con población desplazada o con necesidades de protección internacional </t>
  </si>
  <si>
    <t>Activity 2.2.10</t>
  </si>
  <si>
    <t>Activity 2.2.12</t>
  </si>
  <si>
    <t>Activity 2.2.13</t>
  </si>
  <si>
    <t>OUTCOME 3:  MECANISMOS DE INTERCAMBIO DE INFORMACIÓN Y COORDINACIÓN ENTRE CUERPOS DE INVESTIGACIÓN EN LOS PAÍSES DEL NORTE DE AMÉRICA CENTRAL FORTALECIDOS Y FUNCIONANDO</t>
  </si>
  <si>
    <t>Output 3.1</t>
  </si>
  <si>
    <t>Fortalecida la colaboración y la coordinación entre las fiscalías de los tres países</t>
  </si>
  <si>
    <t>Activity 3.1.1</t>
  </si>
  <si>
    <t>Elaboración de piloto sobre situación ODS 16</t>
  </si>
  <si>
    <t xml:space="preserve"> PNUD</t>
  </si>
  <si>
    <t>Activity 3.1.2</t>
  </si>
  <si>
    <t xml:space="preserve">Junto con el Ministerio Público, desarrollar un sistema de indicadores sobre delitos de trata de personas, desaparecidos, trafico illicito de migrantes y de arma, etc. para orientar políticas basadas en evidencia (procesos de formación, intercambio de experiencias). </t>
  </si>
  <si>
    <t>Activity 3.1.3</t>
  </si>
  <si>
    <t>General operating and other Direct cost</t>
  </si>
  <si>
    <t>Activity 3.1.4</t>
  </si>
  <si>
    <t>SUB-TOTAL PROJECT BUDGET:</t>
  </si>
  <si>
    <t>Indirect support costs (7%):</t>
  </si>
  <si>
    <t>TOTAL PROJECT BUDGET:</t>
  </si>
  <si>
    <r>
      <t xml:space="preserve">Budget by recipient organization in USD - </t>
    </r>
    <r>
      <rPr>
        <b/>
        <sz val="12"/>
        <color rgb="FFFF0000"/>
        <rFont val="Times New Roman"/>
        <family val="1"/>
      </rPr>
      <t>Please add a new column for each recipient organization</t>
    </r>
  </si>
  <si>
    <t>GTM</t>
  </si>
  <si>
    <t>OUTCOME 3:  Fortalecidos los mecanismos de reintegración de migrantes que regresan a sus países y contribuyen en el desarrollo local</t>
  </si>
  <si>
    <t>Output 1.1  Diseñados y/o fortalecidos planes y programas para la reintegración social y económica de migrantes retornados y el mejoramiento de comunidades receptoras</t>
  </si>
  <si>
    <t>Acompañamiento técnico para el Desarrollo de una Estrategia de Reintegración Guatemala</t>
  </si>
  <si>
    <t>Seguimiento a personas retornadas con necesidad de reinserción. (INTECAP, MINEDUC,  atención psicosocial)</t>
  </si>
  <si>
    <t>Emision de documentacion de oficial para personas retornadas (DPI, Certificados, etc.)</t>
  </si>
  <si>
    <t>Traslado de personas retornadas</t>
  </si>
  <si>
    <t>TDY del personal operativo para seguimiento de personas retornadas que se incluyan en el programa de reintegracion</t>
  </si>
  <si>
    <t>Apoyo de agencias en temas transversales (ONUMUJERES)</t>
  </si>
  <si>
    <t>Evento de presentacion de resultados</t>
  </si>
  <si>
    <t>Output 1.2: Se ha contribuido al fortalecimiento de sistemas de información y mecanismos de seguimiento de población migrante retornada en sus comunidades de origen con perfiles diferenciados y necesidades específicas en comunidades de origen.</t>
  </si>
  <si>
    <t xml:space="preserve">Reuniones con contrapartes para la Identificación de necesidades para el desarrollo del sistema de información. </t>
  </si>
  <si>
    <t>Activity 1.2.2:</t>
  </si>
  <si>
    <t xml:space="preserve">El equipo de IT tiene como finalidad, hacer funcional el sistema de registro, seguimiento y referenciación a servicios de  reintegración a los migrantes retornados. </t>
  </si>
  <si>
    <t>Activity 1.2.3:</t>
  </si>
  <si>
    <t xml:space="preserve">Generación de una plataforma digital,  que aglomere los servicios de  reintegraciónl  de las contrapartes identificadas según Act 1.2.1 </t>
  </si>
  <si>
    <t>Activity 1.2.4:</t>
  </si>
  <si>
    <t xml:space="preserve">Sesión de capacitación dirigido a personal de las contrapartes identificadas como prestadores de servicios de reintegración. </t>
  </si>
  <si>
    <t>Activity 1.2.5:</t>
  </si>
  <si>
    <t>Instalación del sistema de información  en el Centro de retornados Tecún Umán y Ciudad de Guatemala</t>
  </si>
  <si>
    <t>Activity 1.2.6:</t>
  </si>
  <si>
    <t xml:space="preserve">Capacitación al personal  responsable del  proceso de registro de los migrantes retornados en  Tecún Umán y Ciudad de Guatemala. </t>
  </si>
  <si>
    <t>Activity 1.2.7:</t>
  </si>
  <si>
    <t xml:space="preserve">Eventos de presentación de sistema, en cual busca informar sobre su  operativización y  los beneficios de su aplicabilidad. </t>
  </si>
  <si>
    <t>TOTAL $ FOR OUTCOME 1:</t>
  </si>
  <si>
    <t>Output 2.1. Se han desarrollado propuestas de ajuste/diseño de políticas públicas que permitan fortalecer el sistema de protección estatal en territorios priorizados: Petén, San Marcos, Huehuetenango, Izabal, Ciudad Capital y Chiquimula</t>
  </si>
  <si>
    <t xml:space="preserve">Priorización de comunidades a caracterizar en función de su riesgo y vulnerabilidad para brindar protección integral a personas migrantes, en tránsito, desplazadas, retornadas y con necesidades de protección internacional </t>
  </si>
  <si>
    <t xml:space="preserve"> Realización de mapeos institucionales realizados, y de oferta de servicios de protección de entidades de gobierno en las zonas priorizadas</t>
  </si>
  <si>
    <t>Activity 2.1.3:</t>
  </si>
  <si>
    <t>Capacitación a funcionarios  para brindar atención y orientación  a personas migrantes, en tránsito, desplazadas, retornadas y con necesidades de protección internacional en las zonas priorizadas</t>
  </si>
  <si>
    <t>Output 2.2:  Actores diversos de la sociedad civil, defensores de los DDHH, organizaciones religiosas, organizaciones de base y demás esfuerzos comunitarios complementan la oferta estatal de protección y prevención en territorios priorizados: Petén, San Marcos,  Huehuetenango, Izabal, Ciudad Capital y Chiquimula</t>
  </si>
  <si>
    <t>Mapeos de servicios complementarios de protección y asistencia en los territorios priorizados</t>
  </si>
  <si>
    <t xml:space="preserve"> Protocolos en marcha de las instituciones que ofrecen servicios de protección y prevención en territorios priorizados</t>
  </si>
  <si>
    <t>Socializacion e implementacion del sistema de asistencia y referencia de las organizaciones que ofrecen servicios de protección y asistencia en los territorios priorizados</t>
  </si>
  <si>
    <t>Establecimiento de sistemas de manejo de información y registros de las instituciones que ofrecen servicios de protección y prevención en los territorios priorizados</t>
  </si>
  <si>
    <t>Centros de acogida en funcionamiento</t>
  </si>
  <si>
    <t>TOTAL $ FOR OUTCOME 2:</t>
  </si>
  <si>
    <t xml:space="preserve">OUTCOME 3:  Fortalecidas plataformas para la coordinación intra e inter gubernamental y para la comunicación estratégica en torno a nuevos abordajes para la seguridad ciudadana. </t>
  </si>
  <si>
    <t>Producto 3.1:   :  Coordinación inter- institucional fortalecida en el territorio priorizado en relación al tráfico ilícito de migrantes para la toma de decisiones estratégicas basadas en evidencia.</t>
  </si>
  <si>
    <t>Cuatro (4) talleres sobre la identificación del tráfico ilícito de migrantes por tierra con actores relevantes en el territorio.</t>
  </si>
  <si>
    <t>UNODC</t>
  </si>
  <si>
    <t xml:space="preserve"> Elaborar, validar y diseñar un manual de prevención comunitaria sobre el tráfico ilícito de migrantes. </t>
  </si>
  <si>
    <t>Reproducción y difusión del manual comunitario de prevención del tráfico ilícito de migrantes.</t>
  </si>
  <si>
    <t>Implementación de metodologías establecidas en el manual de prevención comunitaria de tráfico ilícito de migrantes por tierra.</t>
  </si>
  <si>
    <t xml:space="preserve">Output  3.1: </t>
  </si>
  <si>
    <t>Output 3.2:  Producto 3.2  Fortalecer la coordinación intrainstitucional e interinstitucional para la persecución penal y adjudicación de casos en el territorio priorizados en relación al tráfico ilícito de migrantes para la toma de decisiones estratégicas basadas en evidencia.</t>
  </si>
  <si>
    <t>Identificación de instituciones relevantes y establecimiento de una red de intercambio de información.</t>
  </si>
  <si>
    <t>Activity 3.2.2:</t>
  </si>
  <si>
    <t xml:space="preserve"> Desarrollo de herramientas de análisis de datos de factores de riesgo y modo de operar del trafico ilícito de migrantes por tierra en el territorio</t>
  </si>
  <si>
    <t>Activity 3.2.3:</t>
  </si>
  <si>
    <t>Activity 3.2.4:</t>
  </si>
  <si>
    <t>Activity 3.2.5:</t>
  </si>
  <si>
    <t>Output3.3  Gobierno municipal fortalecido para la concertación al nivel territorial en materia de la migración, seguridad ciudadana y prevención de violencia.</t>
  </si>
  <si>
    <t>diseñar, revisar y proponer políticas públicas y sus planes de implementación con enfoque integral y multidimensional de la violencia</t>
  </si>
  <si>
    <t>Activity 3.3.2:</t>
  </si>
  <si>
    <t>Establecimiento de un mecanismo de concertación interinstitucional  dentro del territorio que trabajan en temas de migración, protección y otros temas de atención a poblaciones vulnerables</t>
  </si>
  <si>
    <t>Activity 3.3.3:</t>
  </si>
  <si>
    <t>Diagnóstico territorial realizado para ser utilizado en la planificación territorial</t>
  </si>
  <si>
    <t>Activity 3.3.4:</t>
  </si>
  <si>
    <t>Identificación de programas o proyectos  que permitan a migrantes su  integración económicosocial.</t>
  </si>
  <si>
    <t>Activity 3.3.5:</t>
  </si>
  <si>
    <t>Estrategia de comunicación encaminada a concientizar a la población sobre los derechos humanos y seguridad ciudadana.</t>
  </si>
  <si>
    <t>Activity 3.3.6</t>
  </si>
  <si>
    <t xml:space="preserve">Output3.3 </t>
  </si>
  <si>
    <t>Output 3.4:Elaborados productos de conocimientos sobre el fenómeno de la violencia contra las mujeres en la ruta migratoria y como detonante de su migración para contribuir al análisis de las causales e impacto de la migración desde una perspectiva de igualdad de género y derechos humanos de las mujeres</t>
  </si>
  <si>
    <t xml:space="preserve">Activity 3.4.1 </t>
  </si>
  <si>
    <t xml:space="preserve"> Documentar las experiencias de las mujeres migrantes del triángulo norte y el fenómeno de la violencia en su contra en la ruta migatoria y como detonante de su migración </t>
  </si>
  <si>
    <t>ONUmujeres</t>
  </si>
  <si>
    <t>TOTAL $ FOR OUTCOME3:</t>
  </si>
  <si>
    <t xml:space="preserve">Indirect support costs (7%): </t>
  </si>
  <si>
    <t>Difusion y análisis de datos de factores de riesgo y modus operandi del trafico ilícito de migrantes por tierra en el territorio.</t>
  </si>
  <si>
    <t>Elaboración de boletín sobre el tráfico ilícito de migrantes por tierra en el territorio.</t>
  </si>
  <si>
    <t>Elaboración de infografías sobre la prevención, atención e investigación, sobre el tráfico ilícito de migrantes por tierra por el territorio.</t>
  </si>
  <si>
    <t>HONDURAS</t>
  </si>
  <si>
    <t>EL SALVADOR</t>
  </si>
  <si>
    <t>GUATEMALA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</si>
</sst>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quot;$&quot;#,##0.00_);[Red]\(&quot;$&quot;#,##0.00\)"/>
    <numFmt numFmtId="165" formatCode="_(&quot;$&quot;* #,##0.00_);_(&quot;$&quot;* \(#,##0.00\);_(&quot;$&quot;* &quot;-&quot;??_);_(@_)"/>
    <numFmt numFmtId="166" formatCode="_(* #,##0.00_);_(* \(#,##0.00\);_(* &quot;-&quot;??_);_(@_)"/>
    <numFmt numFmtId="167" formatCode="_-[$$-409]* #,##0.00_ ;_-[$$-409]* \-#,##0.00\ ;_-[$$-409]* &quot;-&quot;??_ ;_-@_ "/>
    <numFmt numFmtId="168" formatCode="_([$$-409]* #,##0.00_);_([$$-409]* \(#,##0.00\);_([$$-409]* &quot;-&quot;??_);_(@_)"/>
    <numFmt numFmtId="169" formatCode="_([$$-409]* #,##0_);_([$$-409]* \(#,##0\);_([$$-409]* &quot;-&quot;??_);_(@_)"/>
  </numFmts>
  <fonts count="22" x14ac:knownFonts="1">
    <font>
      <sz val="11"/>
      <color theme="1"/>
      <name val="Calibri"/>
      <family val="2"/>
      <scheme val="minor"/>
    </font>
    <font>
      <sz val="12"/>
      <color theme="1"/>
      <name val="Times New Roman"/>
      <family val="1"/>
    </font>
    <font>
      <b/>
      <sz val="12"/>
      <color theme="1"/>
      <name val="Times New Roman"/>
      <family val="1"/>
    </font>
    <font>
      <sz val="12"/>
      <color rgb="FFFF0000"/>
      <name val="Times New Roman"/>
      <family val="1"/>
    </font>
    <font>
      <b/>
      <sz val="12"/>
      <color theme="1"/>
      <name val="Calibri"/>
      <family val="2"/>
      <scheme val="minor"/>
    </font>
    <font>
      <b/>
      <sz val="11"/>
      <color theme="1"/>
      <name val="Calibri"/>
      <family val="2"/>
      <scheme val="minor"/>
    </font>
    <font>
      <b/>
      <sz val="14"/>
      <color theme="1"/>
      <name val="Calibri"/>
      <family val="2"/>
      <scheme val="minor"/>
    </font>
    <font>
      <b/>
      <sz val="16"/>
      <color theme="1"/>
      <name val="Calibri"/>
      <family val="2"/>
      <scheme val="minor"/>
    </font>
    <font>
      <sz val="11"/>
      <color theme="1"/>
      <name val="Calibri"/>
      <family val="2"/>
      <scheme val="minor"/>
    </font>
    <font>
      <sz val="9"/>
      <color indexed="81"/>
      <name val="Tahoma"/>
      <family val="2"/>
    </font>
    <font>
      <b/>
      <sz val="9"/>
      <color indexed="81"/>
      <name val="Tahoma"/>
      <family val="2"/>
    </font>
    <font>
      <sz val="12"/>
      <name val="Times New Roman"/>
      <family val="1"/>
    </font>
    <font>
      <b/>
      <sz val="12"/>
      <color rgb="FFFF0000"/>
      <name val="Times New Roman"/>
      <family val="1"/>
    </font>
    <font>
      <b/>
      <sz val="12"/>
      <color theme="0"/>
      <name val="Times New Roman"/>
      <family val="1"/>
    </font>
    <font>
      <b/>
      <sz val="10"/>
      <color theme="1"/>
      <name val="Times New Roman"/>
      <family val="1"/>
    </font>
    <font>
      <sz val="10"/>
      <name val="Times New Roman"/>
      <family val="1"/>
    </font>
    <font>
      <b/>
      <sz val="10"/>
      <name val="Times New Roman"/>
      <family val="1"/>
    </font>
    <font>
      <sz val="10"/>
      <color theme="1"/>
      <name val="Times New Roman"/>
      <family val="1"/>
    </font>
    <font>
      <sz val="11"/>
      <color theme="1"/>
      <name val="Times New Roman"/>
      <family val="1"/>
    </font>
    <font>
      <b/>
      <sz val="16"/>
      <color theme="1"/>
      <name val="Times New Roman"/>
      <family val="1"/>
    </font>
    <font>
      <b/>
      <sz val="14"/>
      <color theme="1"/>
      <name val="Times New Roman"/>
      <family val="1"/>
    </font>
    <font>
      <b/>
      <sz val="11"/>
      <color theme="1"/>
      <name val="Times New Roman"/>
      <family val="1"/>
    </font>
  </fonts>
  <fills count="16">
    <fill>
      <patternFill patternType="none"/>
    </fill>
    <fill>
      <patternFill patternType="gray125"/>
    </fill>
    <fill>
      <patternFill patternType="solid">
        <fgColor rgb="FFD9D9D9"/>
        <bgColor indexed="64"/>
      </patternFill>
    </fill>
    <fill>
      <patternFill patternType="solid">
        <fgColor theme="7" tint="0.39997558519241921"/>
        <bgColor indexed="64"/>
      </patternFill>
    </fill>
    <fill>
      <patternFill patternType="solid">
        <fgColor theme="0"/>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rgb="FFFFFF00"/>
        <bgColor indexed="64"/>
      </patternFill>
    </fill>
    <fill>
      <patternFill patternType="solid">
        <fgColor theme="5" tint="0.79998168889431442"/>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2" tint="-9.9978637043366805E-2"/>
        <bgColor indexed="64"/>
      </patternFill>
    </fill>
    <fill>
      <patternFill patternType="solid">
        <fgColor theme="2" tint="-0.249977111117893"/>
        <bgColor indexed="64"/>
      </patternFill>
    </fill>
    <fill>
      <patternFill patternType="solid">
        <fgColor theme="0" tint="-0.249977111117893"/>
        <bgColor indexed="64"/>
      </patternFill>
    </fill>
  </fills>
  <borders count="69">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rgb="FF000000"/>
      </right>
      <top/>
      <bottom style="medium">
        <color rgb="FF000000"/>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style="medium">
        <color indexed="64"/>
      </left>
      <right style="medium">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style="thin">
        <color indexed="64"/>
      </right>
      <top/>
      <bottom style="thin">
        <color indexed="64"/>
      </bottom>
      <diagonal/>
    </border>
  </borders>
  <cellStyleXfs count="4">
    <xf numFmtId="0" fontId="0" fillId="0" borderId="0"/>
    <xf numFmtId="165" fontId="8" fillId="0" borderId="0" applyFont="0" applyFill="0" applyBorder="0" applyAlignment="0" applyProtection="0"/>
    <xf numFmtId="9" fontId="8" fillId="0" borderId="0" applyFont="0" applyFill="0" applyBorder="0" applyAlignment="0" applyProtection="0"/>
    <xf numFmtId="166" fontId="8" fillId="0" borderId="0" applyFont="0" applyFill="0" applyBorder="0" applyAlignment="0" applyProtection="0"/>
  </cellStyleXfs>
  <cellXfs count="428">
    <xf numFmtId="0" fontId="0" fillId="0" borderId="0" xfId="0"/>
    <xf numFmtId="0" fontId="1" fillId="0" borderId="1" xfId="0" applyFont="1" applyBorder="1" applyAlignment="1">
      <alignment vertical="center" wrapText="1"/>
    </xf>
    <xf numFmtId="0" fontId="4" fillId="0" borderId="0" xfId="0" applyFont="1"/>
    <xf numFmtId="0" fontId="6" fillId="0" borderId="0" xfId="0" applyFont="1"/>
    <xf numFmtId="0" fontId="7" fillId="0" borderId="0" xfId="0" applyFont="1"/>
    <xf numFmtId="165" fontId="0" fillId="0" borderId="0" xfId="1" applyFont="1"/>
    <xf numFmtId="0" fontId="0" fillId="0" borderId="0" xfId="0" applyAlignment="1">
      <alignment horizontal="center"/>
    </xf>
    <xf numFmtId="0" fontId="1" fillId="0" borderId="1" xfId="0" applyFont="1" applyBorder="1" applyAlignment="1">
      <alignment horizontal="center" vertical="center" wrapText="1"/>
    </xf>
    <xf numFmtId="165" fontId="1" fillId="0" borderId="1" xfId="1" applyFont="1" applyBorder="1" applyAlignment="1">
      <alignment vertical="center" wrapText="1"/>
    </xf>
    <xf numFmtId="0" fontId="0" fillId="0" borderId="0" xfId="0" applyBorder="1"/>
    <xf numFmtId="4" fontId="0" fillId="0" borderId="0" xfId="0" applyNumberFormat="1" applyBorder="1"/>
    <xf numFmtId="165" fontId="0" fillId="0" borderId="0" xfId="0" applyNumberFormat="1" applyBorder="1"/>
    <xf numFmtId="165" fontId="5" fillId="0" borderId="0" xfId="1" applyFont="1"/>
    <xf numFmtId="0" fontId="1" fillId="0" borderId="3" xfId="0" applyFont="1" applyBorder="1" applyAlignment="1">
      <alignment vertical="center" wrapText="1"/>
    </xf>
    <xf numFmtId="165" fontId="0" fillId="0" borderId="0" xfId="0" applyNumberFormat="1"/>
    <xf numFmtId="166" fontId="0" fillId="0" borderId="0" xfId="0" applyNumberFormat="1"/>
    <xf numFmtId="0" fontId="2" fillId="0" borderId="7" xfId="0" applyFont="1" applyBorder="1" applyAlignment="1" applyProtection="1">
      <alignment horizontal="center" vertical="center" wrapText="1"/>
      <protection hidden="1"/>
    </xf>
    <xf numFmtId="0" fontId="2" fillId="0" borderId="9" xfId="0" applyFont="1" applyBorder="1" applyAlignment="1" applyProtection="1">
      <alignment horizontal="center" vertical="center" wrapText="1"/>
      <protection hidden="1"/>
    </xf>
    <xf numFmtId="0" fontId="2" fillId="6" borderId="10" xfId="0" applyFont="1" applyFill="1" applyBorder="1" applyAlignment="1" applyProtection="1">
      <alignment vertical="center" wrapText="1"/>
      <protection hidden="1"/>
    </xf>
    <xf numFmtId="0" fontId="1" fillId="0" borderId="11" xfId="0" applyFont="1" applyBorder="1" applyAlignment="1" applyProtection="1">
      <alignment vertical="center" wrapText="1"/>
      <protection hidden="1"/>
    </xf>
    <xf numFmtId="0" fontId="1" fillId="0" borderId="12" xfId="0" applyFont="1" applyBorder="1" applyAlignment="1" applyProtection="1">
      <alignment horizontal="left" vertical="center" wrapText="1"/>
      <protection hidden="1"/>
    </xf>
    <xf numFmtId="0" fontId="1" fillId="0" borderId="12" xfId="0" applyFont="1" applyBorder="1" applyAlignment="1" applyProtection="1">
      <alignment horizontal="center" vertical="center"/>
      <protection locked="0"/>
    </xf>
    <xf numFmtId="167" fontId="1" fillId="0" borderId="13" xfId="0" applyNumberFormat="1" applyFont="1" applyBorder="1" applyAlignment="1" applyProtection="1">
      <alignment vertical="center" wrapText="1"/>
      <protection locked="0"/>
    </xf>
    <xf numFmtId="167" fontId="1" fillId="0" borderId="13" xfId="0" applyNumberFormat="1" applyFont="1" applyBorder="1" applyAlignment="1" applyProtection="1">
      <alignment vertical="center"/>
      <protection hidden="1"/>
    </xf>
    <xf numFmtId="0" fontId="1" fillId="0" borderId="14" xfId="0" applyNumberFormat="1" applyFont="1" applyBorder="1" applyAlignment="1" applyProtection="1">
      <alignment vertical="center" wrapText="1"/>
      <protection locked="0"/>
    </xf>
    <xf numFmtId="0" fontId="1" fillId="0" borderId="15" xfId="0" applyFont="1" applyBorder="1" applyAlignment="1" applyProtection="1">
      <alignment vertical="center" wrapText="1"/>
      <protection hidden="1"/>
    </xf>
    <xf numFmtId="0" fontId="1" fillId="0" borderId="13" xfId="0" applyFont="1" applyBorder="1" applyAlignment="1" applyProtection="1">
      <alignment horizontal="left" vertical="center" wrapText="1"/>
      <protection hidden="1"/>
    </xf>
    <xf numFmtId="0" fontId="1" fillId="0" borderId="13" xfId="0" applyFont="1" applyBorder="1" applyAlignment="1" applyProtection="1">
      <alignment horizontal="center" vertical="center"/>
      <protection locked="0"/>
    </xf>
    <xf numFmtId="0" fontId="1" fillId="0" borderId="16" xfId="0" applyNumberFormat="1" applyFont="1" applyBorder="1" applyAlignment="1" applyProtection="1">
      <alignment vertical="center" wrapText="1"/>
      <protection locked="0"/>
    </xf>
    <xf numFmtId="0" fontId="1" fillId="0" borderId="13" xfId="0" applyFont="1" applyBorder="1" applyAlignment="1" applyProtection="1">
      <alignment vertical="center" wrapText="1"/>
      <protection hidden="1"/>
    </xf>
    <xf numFmtId="0" fontId="1" fillId="0" borderId="17" xfId="0" applyFont="1" applyBorder="1" applyAlignment="1" applyProtection="1">
      <alignment vertical="center" wrapText="1"/>
      <protection hidden="1"/>
    </xf>
    <xf numFmtId="0" fontId="1" fillId="0" borderId="18" xfId="0" applyFont="1" applyBorder="1" applyAlignment="1" applyProtection="1">
      <alignment vertical="center" wrapText="1"/>
      <protection hidden="1"/>
    </xf>
    <xf numFmtId="0" fontId="1" fillId="0" borderId="18" xfId="0" applyFont="1" applyBorder="1" applyAlignment="1" applyProtection="1">
      <alignment horizontal="center" vertical="center"/>
      <protection locked="0"/>
    </xf>
    <xf numFmtId="167" fontId="1" fillId="0" borderId="18" xfId="0" applyNumberFormat="1" applyFont="1" applyFill="1" applyBorder="1" applyAlignment="1" applyProtection="1">
      <alignment vertical="center" wrapText="1"/>
      <protection locked="0"/>
    </xf>
    <xf numFmtId="9" fontId="1" fillId="0" borderId="18" xfId="2" applyFont="1" applyBorder="1" applyAlignment="1" applyProtection="1">
      <alignment horizontal="center" vertical="center" wrapText="1"/>
      <protection locked="0"/>
    </xf>
    <xf numFmtId="167" fontId="1" fillId="0" borderId="18" xfId="0" applyNumberFormat="1" applyFont="1" applyBorder="1" applyAlignment="1" applyProtection="1">
      <alignment vertical="center" wrapText="1"/>
      <protection hidden="1"/>
    </xf>
    <xf numFmtId="0" fontId="1" fillId="0" borderId="19" xfId="0" applyNumberFormat="1" applyFont="1" applyBorder="1" applyAlignment="1" applyProtection="1">
      <alignment vertical="center" wrapText="1"/>
      <protection locked="0"/>
    </xf>
    <xf numFmtId="0" fontId="2" fillId="6" borderId="20" xfId="0" applyFont="1" applyFill="1" applyBorder="1" applyAlignment="1" applyProtection="1">
      <alignment vertical="center" wrapText="1"/>
      <protection hidden="1"/>
    </xf>
    <xf numFmtId="0" fontId="1" fillId="0" borderId="13" xfId="0" applyFont="1" applyBorder="1" applyAlignment="1" applyProtection="1">
      <alignment horizontal="center" vertical="center" wrapText="1"/>
      <protection locked="0"/>
    </xf>
    <xf numFmtId="167" fontId="1" fillId="0" borderId="13" xfId="0" applyNumberFormat="1" applyFont="1" applyBorder="1" applyAlignment="1" applyProtection="1">
      <alignment vertical="center" wrapText="1"/>
      <protection hidden="1"/>
    </xf>
    <xf numFmtId="0" fontId="1" fillId="0" borderId="13" xfId="0" applyFont="1" applyBorder="1" applyAlignment="1" applyProtection="1">
      <alignment vertical="center" wrapText="1"/>
      <protection locked="0"/>
    </xf>
    <xf numFmtId="0" fontId="1" fillId="0" borderId="13" xfId="0" applyFont="1" applyBorder="1" applyAlignment="1" applyProtection="1">
      <alignment horizontal="left" vertical="top" wrapText="1"/>
      <protection hidden="1"/>
    </xf>
    <xf numFmtId="167" fontId="2" fillId="7" borderId="25" xfId="0" applyNumberFormat="1" applyFont="1" applyFill="1" applyBorder="1" applyAlignment="1" applyProtection="1">
      <alignment vertical="center" wrapText="1"/>
      <protection hidden="1"/>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vertical="center" wrapText="1"/>
      <protection locked="0"/>
    </xf>
    <xf numFmtId="0" fontId="2" fillId="6" borderId="27" xfId="0" applyFont="1" applyFill="1" applyBorder="1" applyAlignment="1" applyProtection="1">
      <alignment vertical="center" wrapText="1"/>
      <protection hidden="1"/>
    </xf>
    <xf numFmtId="0" fontId="1" fillId="0" borderId="11" xfId="0" applyFont="1" applyBorder="1" applyAlignment="1" applyProtection="1">
      <alignment horizontal="left" vertical="center" wrapText="1"/>
      <protection hidden="1"/>
    </xf>
    <xf numFmtId="0" fontId="1" fillId="0" borderId="15" xfId="0" applyFont="1" applyBorder="1" applyAlignment="1" applyProtection="1">
      <alignment horizontal="left" vertical="center" wrapText="1"/>
      <protection hidden="1"/>
    </xf>
    <xf numFmtId="9" fontId="1" fillId="0" borderId="13" xfId="2" applyFont="1" applyBorder="1" applyAlignment="1" applyProtection="1">
      <alignment vertical="center" wrapText="1"/>
      <protection locked="0"/>
    </xf>
    <xf numFmtId="0" fontId="2" fillId="0" borderId="16" xfId="0" applyFont="1" applyBorder="1" applyAlignment="1" applyProtection="1">
      <alignment vertical="center" wrapText="1"/>
      <protection locked="0"/>
    </xf>
    <xf numFmtId="0" fontId="1" fillId="0" borderId="17" xfId="0" applyFont="1" applyBorder="1" applyAlignment="1" applyProtection="1">
      <alignment horizontal="left" vertical="center" wrapText="1"/>
      <protection hidden="1"/>
    </xf>
    <xf numFmtId="167" fontId="1" fillId="0" borderId="18" xfId="0" applyNumberFormat="1" applyFont="1" applyBorder="1" applyAlignment="1" applyProtection="1">
      <alignment vertical="center" wrapText="1"/>
      <protection locked="0"/>
    </xf>
    <xf numFmtId="9" fontId="1" fillId="0" borderId="18" xfId="2" applyFont="1" applyBorder="1" applyAlignment="1" applyProtection="1">
      <alignment vertical="center" wrapText="1"/>
      <protection locked="0"/>
    </xf>
    <xf numFmtId="0" fontId="2" fillId="0" borderId="19" xfId="0" applyFont="1" applyBorder="1" applyAlignment="1" applyProtection="1">
      <alignment vertical="center" wrapText="1"/>
      <protection locked="0"/>
    </xf>
    <xf numFmtId="0" fontId="2" fillId="6" borderId="1" xfId="0" applyFont="1" applyFill="1" applyBorder="1" applyAlignment="1" applyProtection="1">
      <alignment vertical="center" wrapText="1"/>
      <protection hidden="1"/>
    </xf>
    <xf numFmtId="0" fontId="1" fillId="0" borderId="16" xfId="0" applyFont="1" applyBorder="1" applyAlignment="1" applyProtection="1">
      <alignment vertical="center" wrapText="1"/>
      <protection locked="0"/>
    </xf>
    <xf numFmtId="0" fontId="1" fillId="0" borderId="19" xfId="0" applyFont="1" applyBorder="1" applyAlignment="1" applyProtection="1">
      <alignment vertical="center" wrapText="1"/>
      <protection locked="0"/>
    </xf>
    <xf numFmtId="0" fontId="2" fillId="0" borderId="25" xfId="0" applyFont="1" applyBorder="1" applyAlignment="1" applyProtection="1">
      <alignment vertical="center" wrapText="1"/>
      <protection locked="0"/>
    </xf>
    <xf numFmtId="0" fontId="2" fillId="6" borderId="36" xfId="0" applyFont="1" applyFill="1" applyBorder="1" applyAlignment="1" applyProtection="1">
      <alignment vertical="center" wrapText="1"/>
      <protection hidden="1"/>
    </xf>
    <xf numFmtId="167" fontId="1" fillId="0" borderId="12" xfId="0" applyNumberFormat="1" applyFont="1" applyBorder="1" applyAlignment="1" applyProtection="1">
      <alignment vertical="center" wrapText="1"/>
      <protection locked="0"/>
    </xf>
    <xf numFmtId="167" fontId="1" fillId="0" borderId="12" xfId="0" applyNumberFormat="1" applyFont="1" applyBorder="1" applyAlignment="1" applyProtection="1">
      <alignment vertical="center" wrapText="1"/>
      <protection hidden="1"/>
    </xf>
    <xf numFmtId="0" fontId="1" fillId="0" borderId="18" xfId="0" applyFont="1" applyBorder="1" applyAlignment="1" applyProtection="1">
      <alignment horizontal="center" vertical="center" wrapText="1"/>
      <protection locked="0"/>
    </xf>
    <xf numFmtId="0" fontId="2" fillId="0" borderId="12" xfId="0" applyFont="1" applyBorder="1" applyAlignment="1" applyProtection="1">
      <alignment vertical="center" wrapText="1"/>
      <protection hidden="1"/>
    </xf>
    <xf numFmtId="0" fontId="2" fillId="0" borderId="12" xfId="0" applyFont="1" applyBorder="1" applyAlignment="1" applyProtection="1">
      <alignment vertical="center" wrapText="1"/>
      <protection locked="0"/>
    </xf>
    <xf numFmtId="167" fontId="2" fillId="0" borderId="12" xfId="0" applyNumberFormat="1" applyFont="1" applyBorder="1" applyAlignment="1" applyProtection="1">
      <alignment vertical="center" wrapText="1"/>
      <protection locked="0"/>
    </xf>
    <xf numFmtId="0" fontId="2" fillId="0" borderId="14" xfId="0" applyFont="1" applyBorder="1" applyAlignment="1" applyProtection="1">
      <alignment vertical="center" wrapText="1"/>
      <protection locked="0"/>
    </xf>
    <xf numFmtId="0" fontId="2" fillId="0" borderId="18" xfId="0" applyFont="1" applyBorder="1" applyAlignment="1" applyProtection="1">
      <alignment vertical="center" wrapText="1"/>
      <protection hidden="1"/>
    </xf>
    <xf numFmtId="0" fontId="2" fillId="0" borderId="18" xfId="0" applyFont="1" applyBorder="1" applyAlignment="1" applyProtection="1">
      <alignment vertical="center" wrapText="1"/>
      <protection locked="0"/>
    </xf>
    <xf numFmtId="167" fontId="2" fillId="0" borderId="18" xfId="0" applyNumberFormat="1" applyFont="1" applyBorder="1" applyAlignment="1" applyProtection="1">
      <alignment vertical="center" wrapText="1"/>
      <protection locked="0"/>
    </xf>
    <xf numFmtId="0" fontId="1" fillId="0" borderId="7" xfId="0" applyFont="1" applyBorder="1" applyAlignment="1" applyProtection="1">
      <alignment vertical="center" wrapText="1"/>
      <protection hidden="1"/>
    </xf>
    <xf numFmtId="0" fontId="1" fillId="0" borderId="8" xfId="0" applyFont="1" applyBorder="1" applyAlignment="1" applyProtection="1">
      <alignment vertical="center" wrapText="1"/>
      <protection hidden="1"/>
    </xf>
    <xf numFmtId="167" fontId="1" fillId="0" borderId="28" xfId="0" applyNumberFormat="1" applyFont="1" applyBorder="1" applyAlignment="1" applyProtection="1">
      <alignment vertical="center" wrapText="1"/>
      <protection hidden="1"/>
    </xf>
    <xf numFmtId="0" fontId="1" fillId="0" borderId="8" xfId="0" applyFont="1" applyBorder="1" applyAlignment="1" applyProtection="1">
      <alignment vertical="center" wrapText="1"/>
      <protection locked="0"/>
    </xf>
    <xf numFmtId="167" fontId="2" fillId="0" borderId="28" xfId="0" applyNumberFormat="1" applyFont="1" applyBorder="1" applyAlignment="1" applyProtection="1">
      <alignment vertical="center" wrapText="1"/>
      <protection hidden="1"/>
    </xf>
    <xf numFmtId="0" fontId="1" fillId="0" borderId="9" xfId="0" applyFont="1" applyBorder="1" applyAlignment="1" applyProtection="1">
      <alignment vertical="center" wrapText="1"/>
      <protection locked="0"/>
    </xf>
    <xf numFmtId="167" fontId="2" fillId="7" borderId="41" xfId="0" applyNumberFormat="1" applyFont="1" applyFill="1" applyBorder="1" applyAlignment="1" applyProtection="1">
      <alignment vertical="center" wrapText="1"/>
      <protection hidden="1"/>
    </xf>
    <xf numFmtId="0" fontId="2" fillId="0" borderId="40" xfId="0" applyFont="1" applyBorder="1" applyAlignment="1" applyProtection="1">
      <alignment vertical="center" wrapText="1"/>
      <protection locked="0"/>
    </xf>
    <xf numFmtId="0" fontId="2" fillId="0" borderId="42" xfId="0" applyFont="1" applyBorder="1" applyAlignment="1" applyProtection="1">
      <alignment vertical="center" wrapText="1"/>
      <protection locked="0"/>
    </xf>
    <xf numFmtId="167" fontId="2" fillId="8" borderId="45" xfId="0" applyNumberFormat="1" applyFont="1" applyFill="1" applyBorder="1" applyAlignment="1" applyProtection="1">
      <alignment vertical="center" wrapText="1"/>
      <protection hidden="1"/>
    </xf>
    <xf numFmtId="0" fontId="1" fillId="0" borderId="44" xfId="0" applyFont="1" applyBorder="1" applyAlignment="1" applyProtection="1">
      <alignment vertical="center" wrapText="1"/>
      <protection locked="0"/>
    </xf>
    <xf numFmtId="0" fontId="1" fillId="0" borderId="46" xfId="0" applyFont="1" applyBorder="1" applyAlignment="1" applyProtection="1">
      <alignment vertical="center" wrapText="1"/>
      <protection locked="0"/>
    </xf>
    <xf numFmtId="167" fontId="2" fillId="9" borderId="49" xfId="0" applyNumberFormat="1" applyFont="1" applyFill="1" applyBorder="1" applyAlignment="1" applyProtection="1">
      <alignment vertical="center" wrapText="1"/>
      <protection hidden="1"/>
    </xf>
    <xf numFmtId="0" fontId="2" fillId="0" borderId="48" xfId="0" applyFont="1" applyBorder="1" applyAlignment="1" applyProtection="1">
      <alignment vertical="center" wrapText="1"/>
      <protection locked="0"/>
    </xf>
    <xf numFmtId="0" fontId="2" fillId="0" borderId="50" xfId="0" applyFont="1" applyBorder="1" applyAlignment="1" applyProtection="1">
      <alignment vertical="center" wrapText="1"/>
      <protection locked="0"/>
    </xf>
    <xf numFmtId="0" fontId="1" fillId="0" borderId="2" xfId="0" applyFont="1" applyBorder="1" applyAlignment="1">
      <alignment vertical="center" wrapText="1"/>
    </xf>
    <xf numFmtId="0" fontId="2" fillId="0" borderId="1" xfId="0" applyFont="1" applyBorder="1" applyAlignment="1">
      <alignment vertical="center" wrapText="1"/>
    </xf>
    <xf numFmtId="0" fontId="2" fillId="0" borderId="8" xfId="0" applyFont="1" applyBorder="1" applyAlignment="1" applyProtection="1">
      <alignment horizontal="center" vertical="center" wrapText="1"/>
      <protection hidden="1"/>
    </xf>
    <xf numFmtId="167" fontId="1" fillId="0" borderId="13" xfId="0" applyNumberFormat="1" applyFont="1" applyBorder="1" applyAlignment="1" applyProtection="1">
      <alignment horizontal="center" vertical="center" wrapText="1"/>
      <protection locked="0"/>
    </xf>
    <xf numFmtId="9" fontId="1" fillId="0" borderId="12" xfId="2" applyFont="1" applyBorder="1" applyAlignment="1" applyProtection="1">
      <alignment horizontal="center" vertical="center" wrapText="1"/>
      <protection locked="0"/>
    </xf>
    <xf numFmtId="9" fontId="1" fillId="0" borderId="13" xfId="2" applyFont="1" applyBorder="1" applyAlignment="1" applyProtection="1">
      <alignment horizontal="center" vertical="center" wrapText="1"/>
      <protection locked="0"/>
    </xf>
    <xf numFmtId="0" fontId="1" fillId="0" borderId="32" xfId="0" applyFont="1" applyBorder="1" applyAlignment="1" applyProtection="1">
      <alignment horizontal="left" vertical="center" wrapText="1"/>
      <protection hidden="1"/>
    </xf>
    <xf numFmtId="0" fontId="17" fillId="0" borderId="45" xfId="0" applyFont="1" applyBorder="1" applyAlignment="1">
      <alignment vertical="center" wrapText="1"/>
    </xf>
    <xf numFmtId="0" fontId="17" fillId="0" borderId="45" xfId="0" applyFont="1" applyBorder="1" applyAlignment="1">
      <alignment horizontal="center" vertical="center" wrapText="1"/>
    </xf>
    <xf numFmtId="165" fontId="17" fillId="0" borderId="45" xfId="1" applyFont="1" applyBorder="1" applyAlignment="1">
      <alignment vertical="center" wrapText="1"/>
    </xf>
    <xf numFmtId="0" fontId="17" fillId="13" borderId="45" xfId="0" applyFont="1" applyFill="1" applyBorder="1" applyAlignment="1">
      <alignment vertical="center" wrapText="1"/>
    </xf>
    <xf numFmtId="165" fontId="17" fillId="13" borderId="45" xfId="1" applyFont="1" applyFill="1" applyBorder="1" applyAlignment="1">
      <alignment vertical="center" wrapText="1"/>
    </xf>
    <xf numFmtId="0" fontId="17" fillId="0" borderId="52" xfId="0" applyFont="1" applyBorder="1" applyAlignment="1">
      <alignment vertical="center" wrapText="1"/>
    </xf>
    <xf numFmtId="0" fontId="17" fillId="0" borderId="52" xfId="0" applyFont="1" applyBorder="1" applyAlignment="1">
      <alignment horizontal="center" vertical="center" wrapText="1"/>
    </xf>
    <xf numFmtId="165" fontId="17" fillId="0" borderId="52" xfId="1" applyFont="1" applyBorder="1" applyAlignment="1">
      <alignment vertical="center" wrapText="1"/>
    </xf>
    <xf numFmtId="0" fontId="17" fillId="13" borderId="41" xfId="0" applyFont="1" applyFill="1" applyBorder="1" applyAlignment="1">
      <alignment vertical="center" wrapText="1"/>
    </xf>
    <xf numFmtId="165" fontId="17" fillId="13" borderId="41" xfId="1" applyFont="1" applyFill="1" applyBorder="1" applyAlignment="1">
      <alignment vertical="center" wrapText="1"/>
    </xf>
    <xf numFmtId="0" fontId="17" fillId="14" borderId="49" xfId="0" applyFont="1" applyFill="1" applyBorder="1" applyAlignment="1">
      <alignment vertical="center" wrapText="1"/>
    </xf>
    <xf numFmtId="0" fontId="14" fillId="14" borderId="49" xfId="0" applyFont="1" applyFill="1" applyBorder="1" applyAlignment="1">
      <alignment vertical="center" wrapText="1"/>
    </xf>
    <xf numFmtId="0" fontId="1" fillId="0" borderId="63" xfId="0" applyFont="1" applyBorder="1" applyAlignment="1">
      <alignment vertical="center" wrapText="1"/>
    </xf>
    <xf numFmtId="0" fontId="18" fillId="11" borderId="0" xfId="0" applyFont="1" applyFill="1" applyBorder="1" applyAlignment="1" applyProtection="1">
      <alignment vertical="top" wrapText="1"/>
      <protection hidden="1"/>
    </xf>
    <xf numFmtId="0" fontId="1" fillId="11" borderId="60" xfId="0" applyFont="1" applyFill="1" applyBorder="1" applyAlignment="1">
      <alignment vertical="center" wrapText="1"/>
    </xf>
    <xf numFmtId="0" fontId="1" fillId="11" borderId="3" xfId="0" applyFont="1" applyFill="1" applyBorder="1" applyAlignment="1">
      <alignment vertical="center" wrapText="1"/>
    </xf>
    <xf numFmtId="0" fontId="2" fillId="14" borderId="4" xfId="0" applyFont="1" applyFill="1" applyBorder="1" applyAlignment="1">
      <alignment vertical="center" wrapText="1"/>
    </xf>
    <xf numFmtId="0" fontId="2" fillId="14" borderId="5" xfId="0" applyFont="1" applyFill="1" applyBorder="1" applyAlignment="1">
      <alignment vertical="center" wrapText="1"/>
    </xf>
    <xf numFmtId="0" fontId="2" fillId="14" borderId="2" xfId="0" applyFont="1" applyFill="1" applyBorder="1" applyAlignment="1">
      <alignment vertical="center" wrapText="1"/>
    </xf>
    <xf numFmtId="0" fontId="1" fillId="13" borderId="2" xfId="0" applyFont="1" applyFill="1" applyBorder="1" applyAlignment="1">
      <alignment horizontal="center" vertical="center" wrapText="1"/>
    </xf>
    <xf numFmtId="165" fontId="1" fillId="13" borderId="1" xfId="0" applyNumberFormat="1" applyFont="1" applyFill="1" applyBorder="1" applyAlignment="1">
      <alignment vertical="center" wrapText="1"/>
    </xf>
    <xf numFmtId="0" fontId="1" fillId="13" borderId="1" xfId="0" applyFont="1" applyFill="1" applyBorder="1" applyAlignment="1">
      <alignment vertical="center" wrapText="1"/>
    </xf>
    <xf numFmtId="0" fontId="1" fillId="13" borderId="2" xfId="0" applyFont="1" applyFill="1" applyBorder="1" applyAlignment="1">
      <alignment vertical="center" wrapText="1"/>
    </xf>
    <xf numFmtId="0" fontId="1" fillId="0" borderId="5" xfId="0" applyFont="1" applyBorder="1" applyAlignment="1">
      <alignment horizontal="center" vertical="center" wrapText="1"/>
    </xf>
    <xf numFmtId="0" fontId="2" fillId="7" borderId="4" xfId="0" applyFont="1" applyFill="1" applyBorder="1" applyAlignment="1">
      <alignment vertical="center" wrapText="1"/>
    </xf>
    <xf numFmtId="0" fontId="2" fillId="7" borderId="5" xfId="0" applyFont="1" applyFill="1" applyBorder="1" applyAlignment="1">
      <alignment vertical="center" wrapText="1"/>
    </xf>
    <xf numFmtId="165" fontId="2" fillId="7" borderId="1" xfId="1" applyFont="1" applyFill="1" applyBorder="1" applyAlignment="1">
      <alignment vertical="center" wrapText="1"/>
    </xf>
    <xf numFmtId="0" fontId="2" fillId="7" borderId="1" xfId="0" applyFont="1" applyFill="1" applyBorder="1" applyAlignment="1">
      <alignment vertical="center" wrapText="1"/>
    </xf>
    <xf numFmtId="0" fontId="2" fillId="7" borderId="2" xfId="0" applyFont="1" applyFill="1" applyBorder="1" applyAlignment="1">
      <alignment vertical="center" wrapText="1"/>
    </xf>
    <xf numFmtId="164" fontId="17" fillId="0" borderId="45" xfId="0" applyNumberFormat="1" applyFont="1" applyBorder="1" applyAlignment="1">
      <alignment vertical="center" wrapText="1"/>
    </xf>
    <xf numFmtId="164" fontId="17" fillId="13" borderId="45" xfId="0" applyNumberFormat="1" applyFont="1" applyFill="1" applyBorder="1" applyAlignment="1">
      <alignment vertical="center" wrapText="1"/>
    </xf>
    <xf numFmtId="169" fontId="17" fillId="13" borderId="41" xfId="0" applyNumberFormat="1" applyFont="1" applyFill="1" applyBorder="1" applyAlignment="1">
      <alignment vertical="center" wrapText="1"/>
    </xf>
    <xf numFmtId="164" fontId="17" fillId="14" borderId="49" xfId="0" applyNumberFormat="1" applyFont="1" applyFill="1" applyBorder="1" applyAlignment="1">
      <alignment vertical="center" wrapText="1"/>
    </xf>
    <xf numFmtId="169" fontId="1" fillId="0" borderId="13" xfId="0" applyNumberFormat="1" applyFont="1" applyBorder="1" applyAlignment="1">
      <alignment vertical="center" wrapText="1"/>
    </xf>
    <xf numFmtId="0" fontId="19" fillId="0" borderId="0" xfId="0" applyFont="1"/>
    <xf numFmtId="0" fontId="20" fillId="0" borderId="0" xfId="0" applyFont="1"/>
    <xf numFmtId="0" fontId="18" fillId="0" borderId="0" xfId="0" applyFont="1"/>
    <xf numFmtId="0" fontId="2" fillId="0" borderId="0" xfId="0" applyFont="1"/>
    <xf numFmtId="0" fontId="18" fillId="13" borderId="0" xfId="0" applyFont="1" applyFill="1"/>
    <xf numFmtId="165" fontId="21" fillId="14" borderId="0" xfId="0" applyNumberFormat="1" applyFont="1" applyFill="1"/>
    <xf numFmtId="165" fontId="18" fillId="0" borderId="1" xfId="1" applyFont="1" applyBorder="1"/>
    <xf numFmtId="165" fontId="17" fillId="2" borderId="6" xfId="1" applyFont="1" applyFill="1" applyBorder="1" applyAlignment="1">
      <alignment horizontal="center" vertical="center" wrapText="1"/>
    </xf>
    <xf numFmtId="0" fontId="15" fillId="11" borderId="59" xfId="0" applyFont="1" applyFill="1" applyBorder="1" applyAlignment="1">
      <alignment vertical="top" wrapText="1"/>
    </xf>
    <xf numFmtId="0" fontId="15" fillId="11" borderId="60" xfId="0" applyFont="1" applyFill="1" applyBorder="1" applyAlignment="1">
      <alignment vertical="top" wrapText="1"/>
    </xf>
    <xf numFmtId="0" fontId="15" fillId="11" borderId="60" xfId="0" applyFont="1" applyFill="1" applyBorder="1" applyAlignment="1">
      <alignment horizontal="center" vertical="top" wrapText="1"/>
    </xf>
    <xf numFmtId="165" fontId="15" fillId="11" borderId="60" xfId="1" applyFont="1" applyFill="1" applyBorder="1" applyAlignment="1">
      <alignment vertical="top" wrapText="1"/>
    </xf>
    <xf numFmtId="0" fontId="15" fillId="11" borderId="3" xfId="0" applyFont="1" applyFill="1" applyBorder="1" applyAlignment="1">
      <alignment vertical="top" wrapText="1"/>
    </xf>
    <xf numFmtId="0" fontId="15" fillId="0" borderId="13" xfId="0" applyFont="1" applyBorder="1" applyAlignment="1">
      <alignment vertical="top" wrapText="1"/>
    </xf>
    <xf numFmtId="0" fontId="15" fillId="0" borderId="13" xfId="0" applyFont="1" applyBorder="1" applyAlignment="1">
      <alignment horizontal="center" vertical="top" wrapText="1"/>
    </xf>
    <xf numFmtId="165" fontId="15" fillId="0" borderId="13" xfId="1" applyFont="1" applyBorder="1" applyAlignment="1">
      <alignment vertical="top" wrapText="1"/>
    </xf>
    <xf numFmtId="0" fontId="15" fillId="0" borderId="11" xfId="0" applyFont="1" applyBorder="1" applyAlignment="1">
      <alignment vertical="top" wrapText="1"/>
    </xf>
    <xf numFmtId="0" fontId="15" fillId="0" borderId="12" xfId="0" applyFont="1" applyBorder="1" applyAlignment="1">
      <alignment vertical="top" wrapText="1"/>
    </xf>
    <xf numFmtId="0" fontId="15" fillId="0" borderId="12" xfId="0" applyFont="1" applyBorder="1" applyAlignment="1">
      <alignment horizontal="center" vertical="top" wrapText="1"/>
    </xf>
    <xf numFmtId="165" fontId="15" fillId="0" borderId="12" xfId="1" applyFont="1" applyBorder="1" applyAlignment="1">
      <alignment vertical="top" wrapText="1"/>
    </xf>
    <xf numFmtId="0" fontId="15" fillId="0" borderId="14" xfId="0" applyFont="1" applyBorder="1" applyAlignment="1">
      <alignment vertical="top" wrapText="1"/>
    </xf>
    <xf numFmtId="0" fontId="15" fillId="0" borderId="15" xfId="0" applyFont="1" applyBorder="1" applyAlignment="1">
      <alignment vertical="top" wrapText="1"/>
    </xf>
    <xf numFmtId="0" fontId="15" fillId="0" borderId="16" xfId="0" applyFont="1" applyBorder="1" applyAlignment="1">
      <alignment vertical="top" wrapText="1"/>
    </xf>
    <xf numFmtId="0" fontId="15" fillId="0" borderId="17" xfId="0" applyFont="1" applyBorder="1" applyAlignment="1">
      <alignment vertical="top" wrapText="1"/>
    </xf>
    <xf numFmtId="0" fontId="15" fillId="0" borderId="18" xfId="0" applyFont="1" applyBorder="1" applyAlignment="1">
      <alignment vertical="top" wrapText="1"/>
    </xf>
    <xf numFmtId="0" fontId="15" fillId="0" borderId="18" xfId="0" applyFont="1" applyBorder="1" applyAlignment="1">
      <alignment horizontal="center" vertical="top" wrapText="1"/>
    </xf>
    <xf numFmtId="165" fontId="15" fillId="0" borderId="18" xfId="1" applyFont="1" applyBorder="1" applyAlignment="1">
      <alignment vertical="top" wrapText="1"/>
    </xf>
    <xf numFmtId="0" fontId="15" fillId="0" borderId="19" xfId="0" applyFont="1" applyBorder="1" applyAlignment="1">
      <alignment vertical="top" wrapText="1"/>
    </xf>
    <xf numFmtId="0" fontId="2" fillId="12" borderId="17" xfId="0" applyFont="1" applyFill="1" applyBorder="1" applyAlignment="1">
      <alignment vertical="center" wrapText="1"/>
    </xf>
    <xf numFmtId="0" fontId="18" fillId="12" borderId="18" xfId="0" applyFont="1" applyFill="1" applyBorder="1"/>
    <xf numFmtId="165" fontId="2" fillId="12" borderId="18" xfId="1" applyFont="1" applyFill="1" applyBorder="1" applyAlignment="1">
      <alignment vertical="center" wrapText="1"/>
    </xf>
    <xf numFmtId="0" fontId="2" fillId="12" borderId="18" xfId="0" applyFont="1" applyFill="1" applyBorder="1" applyAlignment="1">
      <alignment vertical="center" wrapText="1"/>
    </xf>
    <xf numFmtId="0" fontId="2" fillId="12" borderId="19" xfId="0" applyFont="1" applyFill="1" applyBorder="1" applyAlignment="1">
      <alignment vertical="center" wrapText="1"/>
    </xf>
    <xf numFmtId="0" fontId="15" fillId="0" borderId="11" xfId="0" applyFont="1" applyBorder="1" applyAlignment="1">
      <alignment vertical="center" wrapText="1"/>
    </xf>
    <xf numFmtId="0" fontId="15" fillId="0" borderId="12" xfId="0" applyFont="1" applyBorder="1" applyAlignment="1">
      <alignment vertical="center" wrapText="1"/>
    </xf>
    <xf numFmtId="0" fontId="15" fillId="0" borderId="12" xfId="0" applyFont="1" applyBorder="1" applyAlignment="1">
      <alignment horizontal="center" vertical="center" wrapText="1"/>
    </xf>
    <xf numFmtId="165" fontId="15" fillId="0" borderId="12" xfId="1" applyFont="1" applyBorder="1" applyAlignment="1">
      <alignment vertical="center" wrapText="1"/>
    </xf>
    <xf numFmtId="0" fontId="15" fillId="0" borderId="14" xfId="0" applyFont="1" applyBorder="1" applyAlignment="1">
      <alignment vertical="center" wrapText="1"/>
    </xf>
    <xf numFmtId="0" fontId="15" fillId="0" borderId="15" xfId="0" applyFont="1" applyBorder="1" applyAlignment="1">
      <alignment vertical="center" wrapText="1"/>
    </xf>
    <xf numFmtId="0" fontId="15" fillId="0" borderId="13" xfId="0" applyFont="1" applyBorder="1" applyAlignment="1">
      <alignment vertical="center" wrapText="1"/>
    </xf>
    <xf numFmtId="0" fontId="15" fillId="0" borderId="13" xfId="0" applyFont="1" applyBorder="1" applyAlignment="1">
      <alignment horizontal="center" vertical="center" wrapText="1"/>
    </xf>
    <xf numFmtId="165" fontId="15" fillId="0" borderId="13" xfId="1" applyFont="1" applyBorder="1" applyAlignment="1">
      <alignment vertical="center" wrapText="1"/>
    </xf>
    <xf numFmtId="0" fontId="15" fillId="0" borderId="16" xfId="0" applyFont="1" applyBorder="1" applyAlignment="1">
      <alignment vertical="center" wrapText="1"/>
    </xf>
    <xf numFmtId="0" fontId="15" fillId="0" borderId="31" xfId="0" applyFont="1" applyBorder="1" applyAlignment="1">
      <alignment vertical="center" wrapText="1"/>
    </xf>
    <xf numFmtId="0" fontId="15" fillId="0" borderId="22" xfId="0" applyFont="1" applyBorder="1" applyAlignment="1">
      <alignment vertical="center" wrapText="1"/>
    </xf>
    <xf numFmtId="0" fontId="15" fillId="0" borderId="22" xfId="0" applyFont="1" applyBorder="1" applyAlignment="1">
      <alignment horizontal="center" vertical="center" wrapText="1"/>
    </xf>
    <xf numFmtId="165" fontId="15" fillId="0" borderId="22" xfId="1" applyFont="1" applyBorder="1" applyAlignment="1">
      <alignment vertical="center" wrapText="1"/>
    </xf>
    <xf numFmtId="0" fontId="15" fillId="0" borderId="29" xfId="0" applyFont="1" applyBorder="1" applyAlignment="1">
      <alignment vertical="center" wrapText="1"/>
    </xf>
    <xf numFmtId="0" fontId="15" fillId="11" borderId="11" xfId="0" applyFont="1" applyFill="1" applyBorder="1" applyAlignment="1">
      <alignment vertical="center" wrapText="1"/>
    </xf>
    <xf numFmtId="0" fontId="15" fillId="11" borderId="12" xfId="0" applyFont="1" applyFill="1" applyBorder="1" applyAlignment="1">
      <alignment vertical="center" wrapText="1"/>
    </xf>
    <xf numFmtId="0" fontId="15" fillId="11" borderId="12" xfId="0" applyFont="1" applyFill="1" applyBorder="1" applyAlignment="1">
      <alignment horizontal="center" vertical="center" wrapText="1"/>
    </xf>
    <xf numFmtId="165" fontId="15" fillId="11" borderId="12" xfId="1" applyFont="1" applyFill="1" applyBorder="1" applyAlignment="1">
      <alignment vertical="center" wrapText="1"/>
    </xf>
    <xf numFmtId="0" fontId="15" fillId="11" borderId="14" xfId="0" applyFont="1" applyFill="1" applyBorder="1" applyAlignment="1">
      <alignment vertical="center" wrapText="1"/>
    </xf>
    <xf numFmtId="0" fontId="1" fillId="0" borderId="13" xfId="0" applyFont="1" applyBorder="1" applyAlignment="1">
      <alignment vertical="center" wrapText="1"/>
    </xf>
    <xf numFmtId="0" fontId="17" fillId="0" borderId="13" xfId="0" applyFont="1" applyBorder="1" applyAlignment="1">
      <alignment vertical="center" wrapText="1"/>
    </xf>
    <xf numFmtId="0" fontId="17" fillId="0" borderId="13" xfId="0" applyFont="1" applyBorder="1" applyAlignment="1">
      <alignment horizontal="center" vertical="center" wrapText="1"/>
    </xf>
    <xf numFmtId="165" fontId="17" fillId="0" borderId="13" xfId="1" applyFont="1" applyBorder="1" applyAlignment="1">
      <alignment vertical="center" wrapText="1"/>
    </xf>
    <xf numFmtId="165" fontId="14" fillId="15" borderId="13" xfId="1" applyFont="1" applyFill="1" applyBorder="1" applyAlignment="1">
      <alignment vertical="center" wrapText="1"/>
    </xf>
    <xf numFmtId="0" fontId="1" fillId="0" borderId="11" xfId="0" applyFont="1" applyBorder="1" applyAlignment="1">
      <alignment vertical="center" wrapText="1"/>
    </xf>
    <xf numFmtId="0" fontId="17" fillId="0" borderId="12" xfId="0" applyFont="1" applyBorder="1" applyAlignment="1">
      <alignment vertical="center" wrapText="1"/>
    </xf>
    <xf numFmtId="0" fontId="17" fillId="0" borderId="12" xfId="0" applyFont="1" applyBorder="1" applyAlignment="1">
      <alignment horizontal="center" vertical="center" wrapText="1"/>
    </xf>
    <xf numFmtId="165" fontId="17" fillId="0" borderId="12" xfId="1" applyFont="1" applyBorder="1" applyAlignment="1">
      <alignment vertical="center" wrapText="1"/>
    </xf>
    <xf numFmtId="0" fontId="1" fillId="0" borderId="12" xfId="0" applyFont="1" applyBorder="1" applyAlignment="1">
      <alignment vertical="center" wrapText="1"/>
    </xf>
    <xf numFmtId="0" fontId="1" fillId="0" borderId="14" xfId="0" applyFont="1" applyBorder="1" applyAlignment="1">
      <alignment vertical="center" wrapText="1"/>
    </xf>
    <xf numFmtId="0" fontId="1" fillId="0" borderId="15" xfId="0" applyFont="1" applyBorder="1" applyAlignment="1">
      <alignment vertical="center" wrapText="1"/>
    </xf>
    <xf numFmtId="0" fontId="1" fillId="0" borderId="16" xfId="0" applyFont="1" applyBorder="1" applyAlignment="1">
      <alignment vertical="center" wrapText="1"/>
    </xf>
    <xf numFmtId="0" fontId="1" fillId="0" borderId="31" xfId="0" applyFont="1" applyBorder="1" applyAlignment="1">
      <alignment vertical="center" wrapText="1"/>
    </xf>
    <xf numFmtId="0" fontId="17" fillId="0" borderId="22" xfId="0" applyFont="1" applyBorder="1" applyAlignment="1">
      <alignment vertical="top" wrapText="1"/>
    </xf>
    <xf numFmtId="0" fontId="17" fillId="0" borderId="22" xfId="0" applyFont="1" applyBorder="1" applyAlignment="1">
      <alignment horizontal="center" vertical="center" wrapText="1"/>
    </xf>
    <xf numFmtId="165" fontId="17" fillId="0" borderId="22" xfId="1" applyFont="1" applyBorder="1" applyAlignment="1">
      <alignment vertical="center" wrapText="1"/>
    </xf>
    <xf numFmtId="0" fontId="1" fillId="0" borderId="22" xfId="0" applyFont="1" applyBorder="1" applyAlignment="1">
      <alignment vertical="center" wrapText="1"/>
    </xf>
    <xf numFmtId="0" fontId="1" fillId="0" borderId="29" xfId="0" applyFont="1" applyBorder="1" applyAlignment="1">
      <alignment vertical="center" wrapText="1"/>
    </xf>
    <xf numFmtId="0" fontId="1" fillId="13" borderId="7" xfId="0" applyFont="1" applyFill="1" applyBorder="1" applyAlignment="1">
      <alignment vertical="center" wrapText="1"/>
    </xf>
    <xf numFmtId="0" fontId="17" fillId="13" borderId="8" xfId="0" applyFont="1" applyFill="1" applyBorder="1" applyAlignment="1">
      <alignment vertical="top" wrapText="1"/>
    </xf>
    <xf numFmtId="165" fontId="14" fillId="15" borderId="8" xfId="1" applyFont="1" applyFill="1" applyBorder="1" applyAlignment="1">
      <alignment vertical="center" wrapText="1"/>
    </xf>
    <xf numFmtId="0" fontId="1" fillId="13" borderId="8" xfId="0" applyFont="1" applyFill="1" applyBorder="1" applyAlignment="1">
      <alignment vertical="center" wrapText="1"/>
    </xf>
    <xf numFmtId="0" fontId="1" fillId="13" borderId="9" xfId="0" applyFont="1" applyFill="1" applyBorder="1" applyAlignment="1">
      <alignment vertical="center" wrapText="1"/>
    </xf>
    <xf numFmtId="0" fontId="17" fillId="0" borderId="13" xfId="0" applyFont="1" applyBorder="1" applyAlignment="1">
      <alignment horizontal="left" vertical="center" wrapText="1"/>
    </xf>
    <xf numFmtId="164" fontId="17" fillId="0" borderId="13" xfId="0" applyNumberFormat="1" applyFont="1" applyBorder="1" applyAlignment="1">
      <alignment horizontal="left" vertical="center" wrapText="1"/>
    </xf>
    <xf numFmtId="0" fontId="18" fillId="14" borderId="13" xfId="0" applyFont="1" applyFill="1" applyBorder="1"/>
    <xf numFmtId="0" fontId="1" fillId="14" borderId="13" xfId="0" applyFont="1" applyFill="1" applyBorder="1" applyAlignment="1">
      <alignment vertical="center" wrapText="1"/>
    </xf>
    <xf numFmtId="0" fontId="17" fillId="14" borderId="13" xfId="0" applyFont="1" applyFill="1" applyBorder="1" applyAlignment="1">
      <alignment horizontal="center" vertical="center" wrapText="1"/>
    </xf>
    <xf numFmtId="0" fontId="18" fillId="0" borderId="0" xfId="0" applyFont="1" applyAlignment="1">
      <alignment vertical="center"/>
    </xf>
    <xf numFmtId="165" fontId="14" fillId="13" borderId="63" xfId="1" applyFont="1" applyFill="1" applyBorder="1" applyAlignment="1">
      <alignment vertical="center" wrapText="1"/>
    </xf>
    <xf numFmtId="0" fontId="18" fillId="13" borderId="59" xfId="0" applyFont="1" applyFill="1" applyBorder="1"/>
    <xf numFmtId="0" fontId="18" fillId="13" borderId="60" xfId="0" applyFont="1" applyFill="1" applyBorder="1"/>
    <xf numFmtId="0" fontId="18" fillId="13" borderId="3" xfId="0" applyFont="1" applyFill="1" applyBorder="1"/>
    <xf numFmtId="0" fontId="18" fillId="0" borderId="13" xfId="0" applyFont="1" applyBorder="1" applyAlignment="1" applyProtection="1">
      <alignment vertical="top" wrapText="1"/>
      <protection hidden="1"/>
    </xf>
    <xf numFmtId="0" fontId="18" fillId="0" borderId="13" xfId="0" applyFont="1" applyBorder="1" applyAlignment="1" applyProtection="1">
      <alignment horizontal="center" vertical="top" wrapText="1"/>
      <protection hidden="1"/>
    </xf>
    <xf numFmtId="0" fontId="18" fillId="0" borderId="11" xfId="0" applyFont="1" applyBorder="1" applyAlignment="1" applyProtection="1">
      <alignment vertical="center" wrapText="1"/>
      <protection hidden="1"/>
    </xf>
    <xf numFmtId="0" fontId="18" fillId="0" borderId="12" xfId="0" applyFont="1" applyBorder="1" applyAlignment="1" applyProtection="1">
      <alignment vertical="top" wrapText="1"/>
      <protection hidden="1"/>
    </xf>
    <xf numFmtId="0" fontId="18" fillId="0" borderId="12" xfId="0" applyFont="1" applyBorder="1" applyAlignment="1" applyProtection="1">
      <alignment horizontal="center" vertical="top" wrapText="1"/>
      <protection hidden="1"/>
    </xf>
    <xf numFmtId="0" fontId="18" fillId="0" borderId="17" xfId="0" applyFont="1" applyBorder="1" applyAlignment="1" applyProtection="1">
      <alignment vertical="center" wrapText="1"/>
      <protection hidden="1"/>
    </xf>
    <xf numFmtId="0" fontId="18" fillId="0" borderId="18" xfId="0" applyFont="1" applyBorder="1" applyAlignment="1" applyProtection="1">
      <alignment vertical="top" wrapText="1"/>
      <protection hidden="1"/>
    </xf>
    <xf numFmtId="0" fontId="18" fillId="0" borderId="18" xfId="0" applyFont="1" applyBorder="1" applyAlignment="1" applyProtection="1">
      <alignment horizontal="center" vertical="top" wrapText="1"/>
      <protection hidden="1"/>
    </xf>
    <xf numFmtId="165" fontId="17" fillId="0" borderId="18" xfId="1" applyFont="1" applyBorder="1" applyAlignment="1">
      <alignment vertical="center" wrapText="1"/>
    </xf>
    <xf numFmtId="0" fontId="1" fillId="0" borderId="18" xfId="0" applyFont="1" applyBorder="1" applyAlignment="1">
      <alignment vertical="center" wrapText="1"/>
    </xf>
    <xf numFmtId="0" fontId="1" fillId="0" borderId="19" xfId="0" applyFont="1" applyBorder="1" applyAlignment="1">
      <alignment vertical="center" wrapText="1"/>
    </xf>
    <xf numFmtId="0" fontId="18" fillId="11" borderId="63" xfId="0" applyFont="1" applyFill="1" applyBorder="1" applyAlignment="1" applyProtection="1">
      <alignment vertical="center" wrapText="1"/>
      <protection hidden="1"/>
    </xf>
    <xf numFmtId="0" fontId="18" fillId="11" borderId="60" xfId="0" applyFont="1" applyFill="1" applyBorder="1" applyAlignment="1" applyProtection="1">
      <alignment horizontal="center" vertical="top" wrapText="1"/>
      <protection hidden="1"/>
    </xf>
    <xf numFmtId="165" fontId="14" fillId="11" borderId="63" xfId="1" applyFont="1" applyFill="1" applyBorder="1" applyAlignment="1">
      <alignment vertical="center" wrapText="1"/>
    </xf>
    <xf numFmtId="165" fontId="1" fillId="0" borderId="13" xfId="1" applyFont="1" applyBorder="1" applyAlignment="1">
      <alignment vertical="center" wrapText="1"/>
    </xf>
    <xf numFmtId="0" fontId="18" fillId="0" borderId="7" xfId="0" applyFont="1" applyBorder="1" applyAlignment="1" applyProtection="1">
      <alignment vertical="center" wrapText="1"/>
      <protection hidden="1"/>
    </xf>
    <xf numFmtId="0" fontId="18" fillId="0" borderId="8" xfId="0" applyFont="1" applyBorder="1" applyAlignment="1" applyProtection="1">
      <alignment vertical="top" wrapText="1"/>
      <protection hidden="1"/>
    </xf>
    <xf numFmtId="0" fontId="18" fillId="0" borderId="8" xfId="0" applyFont="1" applyBorder="1" applyAlignment="1" applyProtection="1">
      <alignment horizontal="center" vertical="top" wrapText="1"/>
      <protection hidden="1"/>
    </xf>
    <xf numFmtId="165" fontId="1" fillId="0" borderId="8" xfId="1" applyFont="1" applyBorder="1" applyAlignment="1">
      <alignment vertical="center" wrapText="1"/>
    </xf>
    <xf numFmtId="0" fontId="1" fillId="0" borderId="8" xfId="0" applyFont="1" applyBorder="1" applyAlignment="1">
      <alignment vertical="center" wrapText="1"/>
    </xf>
    <xf numFmtId="0" fontId="1" fillId="0" borderId="9" xfId="0" applyFont="1" applyBorder="1" applyAlignment="1">
      <alignment vertical="center" wrapText="1"/>
    </xf>
    <xf numFmtId="0" fontId="19" fillId="0" borderId="0" xfId="0" applyFont="1" applyProtection="1">
      <protection hidden="1"/>
    </xf>
    <xf numFmtId="0" fontId="20" fillId="0" borderId="0" xfId="0" applyFont="1" applyProtection="1">
      <protection hidden="1"/>
    </xf>
    <xf numFmtId="0" fontId="18" fillId="0" borderId="0" xfId="0" applyFont="1" applyProtection="1">
      <protection hidden="1"/>
    </xf>
    <xf numFmtId="0" fontId="2" fillId="0" borderId="0" xfId="0" applyFont="1" applyProtection="1">
      <protection hidden="1"/>
    </xf>
    <xf numFmtId="168" fontId="1" fillId="0" borderId="11" xfId="1" applyNumberFormat="1" applyFont="1" applyFill="1" applyBorder="1" applyAlignment="1" applyProtection="1">
      <alignment vertical="center" wrapText="1"/>
      <protection hidden="1"/>
    </xf>
    <xf numFmtId="168" fontId="1" fillId="0" borderId="15" xfId="1" applyNumberFormat="1" applyFont="1" applyFill="1" applyBorder="1" applyAlignment="1" applyProtection="1">
      <alignment vertical="center" wrapText="1"/>
      <protection hidden="1"/>
    </xf>
    <xf numFmtId="168" fontId="1" fillId="0" borderId="15" xfId="1" applyNumberFormat="1" applyFont="1" applyFill="1" applyBorder="1" applyAlignment="1" applyProtection="1">
      <alignment horizontal="left" vertical="center" wrapText="1"/>
      <protection hidden="1"/>
    </xf>
    <xf numFmtId="0" fontId="1" fillId="0" borderId="31" xfId="1" applyNumberFormat="1" applyFont="1" applyFill="1" applyBorder="1" applyAlignment="1" applyProtection="1">
      <alignment horizontal="left" vertical="center" wrapText="1"/>
      <protection hidden="1"/>
    </xf>
    <xf numFmtId="0" fontId="1" fillId="0" borderId="17" xfId="1" applyNumberFormat="1" applyFont="1" applyFill="1" applyBorder="1" applyAlignment="1" applyProtection="1">
      <alignment horizontal="left" vertical="center" wrapText="1"/>
      <protection hidden="1"/>
    </xf>
    <xf numFmtId="168" fontId="1" fillId="0" borderId="23" xfId="1" applyNumberFormat="1" applyFont="1" applyFill="1" applyBorder="1" applyAlignment="1" applyProtection="1">
      <alignment horizontal="left" vertical="center" wrapText="1"/>
      <protection hidden="1"/>
    </xf>
    <xf numFmtId="168" fontId="1" fillId="0" borderId="13" xfId="1" applyNumberFormat="1" applyFont="1" applyFill="1" applyBorder="1" applyAlignment="1" applyProtection="1">
      <alignment horizontal="left" vertical="center" wrapText="1"/>
      <protection hidden="1"/>
    </xf>
    <xf numFmtId="168" fontId="1" fillId="0" borderId="35" xfId="1" applyNumberFormat="1" applyFont="1" applyFill="1" applyBorder="1" applyAlignment="1" applyProtection="1">
      <alignment horizontal="center" vertical="center"/>
      <protection hidden="1"/>
    </xf>
    <xf numFmtId="0" fontId="1" fillId="0" borderId="13" xfId="1" applyNumberFormat="1" applyFont="1" applyFill="1" applyBorder="1" applyAlignment="1" applyProtection="1">
      <alignment horizontal="left" vertical="center" wrapText="1"/>
      <protection hidden="1"/>
    </xf>
    <xf numFmtId="168" fontId="1" fillId="0" borderId="35" xfId="1" applyNumberFormat="1" applyFont="1" applyFill="1" applyBorder="1" applyAlignment="1" applyProtection="1">
      <alignment vertical="center"/>
      <protection hidden="1"/>
    </xf>
    <xf numFmtId="0" fontId="0" fillId="0" borderId="13" xfId="0" applyBorder="1"/>
    <xf numFmtId="9" fontId="1" fillId="0" borderId="13" xfId="0" applyNumberFormat="1" applyFont="1" applyBorder="1" applyAlignment="1">
      <alignment horizontal="center" vertical="center" wrapText="1"/>
    </xf>
    <xf numFmtId="166" fontId="1" fillId="0" borderId="13" xfId="3" applyFont="1" applyBorder="1" applyAlignment="1">
      <alignment vertical="center" wrapText="1"/>
    </xf>
    <xf numFmtId="166" fontId="1" fillId="0" borderId="12" xfId="3" applyFont="1" applyFill="1" applyBorder="1" applyAlignment="1">
      <alignment vertical="center" wrapText="1"/>
    </xf>
    <xf numFmtId="0" fontId="0" fillId="0" borderId="12" xfId="0" applyBorder="1"/>
    <xf numFmtId="9" fontId="1" fillId="0" borderId="12" xfId="0" applyNumberFormat="1" applyFont="1" applyBorder="1" applyAlignment="1">
      <alignment horizontal="center" vertical="center" wrapText="1"/>
    </xf>
    <xf numFmtId="166" fontId="1" fillId="0" borderId="12" xfId="3" applyFont="1" applyBorder="1" applyAlignment="1">
      <alignment vertical="center" wrapText="1"/>
    </xf>
    <xf numFmtId="166" fontId="1" fillId="0" borderId="14" xfId="3" applyFont="1" applyBorder="1" applyAlignment="1">
      <alignment vertical="center" wrapText="1"/>
    </xf>
    <xf numFmtId="166" fontId="1" fillId="0" borderId="16" xfId="3" applyFont="1" applyBorder="1" applyAlignment="1">
      <alignment vertical="center" wrapText="1"/>
    </xf>
    <xf numFmtId="0" fontId="1" fillId="0" borderId="17" xfId="0" applyFont="1" applyBorder="1" applyAlignment="1">
      <alignment vertical="center" wrapText="1"/>
    </xf>
    <xf numFmtId="166" fontId="1" fillId="0" borderId="18" xfId="3" applyFont="1" applyBorder="1" applyAlignment="1">
      <alignment vertical="center" wrapText="1"/>
    </xf>
    <xf numFmtId="0" fontId="0" fillId="0" borderId="18" xfId="0" applyBorder="1"/>
    <xf numFmtId="9" fontId="1" fillId="0" borderId="18" xfId="0" applyNumberFormat="1" applyFont="1" applyBorder="1" applyAlignment="1">
      <alignment horizontal="center" vertical="center" wrapText="1"/>
    </xf>
    <xf numFmtId="165" fontId="1" fillId="0" borderId="19" xfId="1" applyFont="1" applyBorder="1" applyAlignment="1">
      <alignment vertical="center" wrapText="1"/>
    </xf>
    <xf numFmtId="0" fontId="5" fillId="0" borderId="0" xfId="0" applyFont="1" applyAlignment="1">
      <alignment vertical="center"/>
    </xf>
    <xf numFmtId="0" fontId="1" fillId="0" borderId="7" xfId="0" applyFont="1" applyBorder="1" applyAlignment="1">
      <alignment vertical="center" wrapText="1"/>
    </xf>
    <xf numFmtId="166" fontId="1" fillId="0" borderId="8" xfId="3" applyFont="1" applyBorder="1" applyAlignment="1">
      <alignment vertical="center" wrapText="1"/>
    </xf>
    <xf numFmtId="0" fontId="0" fillId="0" borderId="8" xfId="0" applyBorder="1"/>
    <xf numFmtId="166" fontId="1" fillId="0" borderId="9" xfId="3" applyFont="1" applyBorder="1" applyAlignment="1">
      <alignment vertical="center" wrapText="1"/>
    </xf>
    <xf numFmtId="165" fontId="1" fillId="0" borderId="12" xfId="1" applyFont="1" applyBorder="1" applyAlignment="1">
      <alignment vertical="center" wrapText="1"/>
    </xf>
    <xf numFmtId="165" fontId="1" fillId="0" borderId="18" xfId="1" applyFont="1" applyBorder="1" applyAlignment="1">
      <alignment vertical="center" wrapText="1"/>
    </xf>
    <xf numFmtId="166" fontId="1" fillId="0" borderId="19" xfId="3" applyFont="1" applyBorder="1" applyAlignment="1">
      <alignment vertical="center" wrapText="1"/>
    </xf>
    <xf numFmtId="0" fontId="1" fillId="0" borderId="63" xfId="0" applyFont="1" applyBorder="1" applyAlignment="1">
      <alignment horizontal="center" vertical="center" wrapText="1"/>
    </xf>
    <xf numFmtId="0" fontId="1" fillId="4" borderId="13" xfId="0" applyFont="1" applyFill="1" applyBorder="1" applyAlignment="1">
      <alignment vertical="center" wrapText="1"/>
    </xf>
    <xf numFmtId="0" fontId="1" fillId="4" borderId="14" xfId="0" applyFont="1" applyFill="1" applyBorder="1" applyAlignment="1">
      <alignment vertical="center" wrapText="1"/>
    </xf>
    <xf numFmtId="9" fontId="1" fillId="0" borderId="13" xfId="1" applyNumberFormat="1" applyFont="1" applyBorder="1" applyAlignment="1">
      <alignment horizontal="center" vertical="center" wrapText="1"/>
    </xf>
    <xf numFmtId="165" fontId="3" fillId="4" borderId="13" xfId="1" applyFont="1" applyFill="1" applyBorder="1" applyAlignment="1">
      <alignment vertical="center" wrapText="1"/>
    </xf>
    <xf numFmtId="165" fontId="11" fillId="4" borderId="12" xfId="1" applyFont="1" applyFill="1" applyBorder="1" applyAlignment="1">
      <alignment vertical="center" wrapText="1"/>
    </xf>
    <xf numFmtId="9" fontId="1" fillId="0" borderId="12" xfId="1" applyNumberFormat="1" applyFont="1" applyBorder="1" applyAlignment="1">
      <alignment horizontal="center" vertical="center" wrapText="1"/>
    </xf>
    <xf numFmtId="9" fontId="1" fillId="0" borderId="18" xfId="1" applyNumberFormat="1" applyFont="1" applyBorder="1" applyAlignment="1">
      <alignment horizontal="center" vertical="center" wrapText="1"/>
    </xf>
    <xf numFmtId="165" fontId="1" fillId="4" borderId="13" xfId="1" applyFont="1" applyFill="1" applyBorder="1" applyAlignment="1">
      <alignment vertical="center" wrapText="1"/>
    </xf>
    <xf numFmtId="10" fontId="1" fillId="0" borderId="13" xfId="1" applyNumberFormat="1" applyFont="1" applyBorder="1" applyAlignment="1">
      <alignment horizontal="center" vertical="center" wrapText="1"/>
    </xf>
    <xf numFmtId="164" fontId="1" fillId="4" borderId="13" xfId="0" applyNumberFormat="1" applyFont="1" applyFill="1" applyBorder="1" applyAlignment="1">
      <alignment vertical="center" wrapText="1"/>
    </xf>
    <xf numFmtId="165" fontId="1" fillId="4" borderId="13" xfId="1" applyFont="1" applyFill="1" applyBorder="1" applyAlignment="1">
      <alignment horizontal="center" vertical="center" wrapText="1"/>
    </xf>
    <xf numFmtId="0" fontId="1" fillId="4" borderId="11" xfId="0" applyFont="1" applyFill="1" applyBorder="1" applyAlignment="1">
      <alignment vertical="center" wrapText="1"/>
    </xf>
    <xf numFmtId="0" fontId="1" fillId="4" borderId="12" xfId="0" applyFont="1" applyFill="1" applyBorder="1" applyAlignment="1">
      <alignment vertical="center" wrapText="1"/>
    </xf>
    <xf numFmtId="164" fontId="1" fillId="4" borderId="12" xfId="0" applyNumberFormat="1" applyFont="1" applyFill="1" applyBorder="1" applyAlignment="1">
      <alignment vertical="center" wrapText="1"/>
    </xf>
    <xf numFmtId="9" fontId="1" fillId="4" borderId="12" xfId="1" applyNumberFormat="1" applyFont="1" applyFill="1" applyBorder="1" applyAlignment="1">
      <alignment horizontal="center" vertical="center" wrapText="1"/>
    </xf>
    <xf numFmtId="165" fontId="1" fillId="4" borderId="12" xfId="1" applyFont="1" applyFill="1" applyBorder="1" applyAlignment="1">
      <alignment vertical="center" wrapText="1"/>
    </xf>
    <xf numFmtId="0" fontId="1" fillId="4" borderId="14" xfId="0" applyFont="1" applyFill="1" applyBorder="1" applyAlignment="1">
      <alignment horizontal="center" vertical="center" wrapText="1"/>
    </xf>
    <xf numFmtId="0" fontId="1" fillId="4" borderId="15" xfId="0" applyFont="1" applyFill="1" applyBorder="1" applyAlignment="1">
      <alignment vertical="center" wrapText="1"/>
    </xf>
    <xf numFmtId="0" fontId="1" fillId="4" borderId="16" xfId="0" applyFont="1" applyFill="1" applyBorder="1" applyAlignment="1">
      <alignment vertical="center" wrapText="1"/>
    </xf>
    <xf numFmtId="0" fontId="1" fillId="4" borderId="17" xfId="0" applyFont="1" applyFill="1" applyBorder="1" applyAlignment="1">
      <alignment vertical="center" wrapText="1"/>
    </xf>
    <xf numFmtId="0" fontId="1" fillId="4" borderId="18" xfId="0" applyFont="1" applyFill="1" applyBorder="1" applyAlignment="1">
      <alignment vertical="center" wrapText="1"/>
    </xf>
    <xf numFmtId="164" fontId="1" fillId="4" borderId="18" xfId="0" applyNumberFormat="1" applyFont="1" applyFill="1" applyBorder="1" applyAlignment="1">
      <alignment vertical="center" wrapText="1"/>
    </xf>
    <xf numFmtId="165" fontId="1" fillId="4" borderId="18" xfId="1" applyFont="1" applyFill="1" applyBorder="1" applyAlignment="1">
      <alignment horizontal="center" vertical="center" wrapText="1"/>
    </xf>
    <xf numFmtId="165" fontId="1" fillId="4" borderId="18" xfId="1" applyFont="1" applyFill="1" applyBorder="1" applyAlignment="1">
      <alignment vertical="center" wrapText="1"/>
    </xf>
    <xf numFmtId="0" fontId="1" fillId="4" borderId="19" xfId="0" applyFont="1" applyFill="1" applyBorder="1" applyAlignment="1">
      <alignment vertical="center" wrapText="1"/>
    </xf>
    <xf numFmtId="164" fontId="1" fillId="0" borderId="8" xfId="0" applyNumberFormat="1" applyFont="1" applyBorder="1" applyAlignment="1">
      <alignment vertical="center" wrapText="1"/>
    </xf>
    <xf numFmtId="165" fontId="1" fillId="0" borderId="8" xfId="1" applyFont="1" applyBorder="1" applyAlignment="1">
      <alignment horizontal="center" vertical="center" wrapText="1"/>
    </xf>
    <xf numFmtId="165" fontId="1" fillId="4" borderId="8" xfId="1" applyFont="1" applyFill="1" applyBorder="1" applyAlignment="1">
      <alignment vertical="center" wrapText="1"/>
    </xf>
    <xf numFmtId="9" fontId="1" fillId="0" borderId="8" xfId="2" applyFont="1" applyBorder="1" applyAlignment="1">
      <alignment horizontal="center" vertical="center" wrapText="1"/>
    </xf>
    <xf numFmtId="0" fontId="2" fillId="0" borderId="37" xfId="0" applyFont="1" applyBorder="1" applyAlignment="1">
      <alignment vertical="center" wrapText="1"/>
    </xf>
    <xf numFmtId="0" fontId="1" fillId="0" borderId="28" xfId="0" applyFont="1" applyBorder="1" applyAlignment="1">
      <alignment vertical="center" wrapText="1"/>
    </xf>
    <xf numFmtId="164" fontId="1" fillId="0" borderId="28" xfId="0" applyNumberFormat="1" applyFont="1" applyBorder="1" applyAlignment="1">
      <alignment vertical="center" wrapText="1"/>
    </xf>
    <xf numFmtId="9" fontId="1" fillId="0" borderId="28" xfId="2" applyFont="1" applyBorder="1" applyAlignment="1">
      <alignment horizontal="center" vertical="center" wrapText="1"/>
    </xf>
    <xf numFmtId="165" fontId="1" fillId="4" borderId="28" xfId="1" applyFont="1" applyFill="1" applyBorder="1" applyAlignment="1">
      <alignment vertical="center" wrapText="1"/>
    </xf>
    <xf numFmtId="0" fontId="1" fillId="0" borderId="38" xfId="0" applyFont="1" applyBorder="1" applyAlignment="1">
      <alignment vertical="center" wrapText="1"/>
    </xf>
    <xf numFmtId="0" fontId="2" fillId="0" borderId="28" xfId="0" applyFont="1" applyBorder="1" applyAlignment="1">
      <alignment vertical="center" wrapText="1"/>
    </xf>
    <xf numFmtId="166" fontId="2" fillId="0" borderId="28" xfId="0" applyNumberFormat="1" applyFont="1" applyBorder="1" applyAlignment="1">
      <alignment vertical="center" wrapText="1"/>
    </xf>
    <xf numFmtId="0" fontId="2" fillId="0" borderId="38" xfId="0" applyFont="1" applyBorder="1" applyAlignment="1">
      <alignment vertical="center" wrapText="1"/>
    </xf>
    <xf numFmtId="166" fontId="1" fillId="0" borderId="63" xfId="0" applyNumberFormat="1" applyFont="1" applyBorder="1" applyAlignment="1">
      <alignment vertical="center" wrapText="1"/>
    </xf>
    <xf numFmtId="0" fontId="2" fillId="0" borderId="12" xfId="0" applyFont="1" applyBorder="1" applyAlignment="1">
      <alignment vertical="center" wrapText="1"/>
    </xf>
    <xf numFmtId="0" fontId="2" fillId="0" borderId="12" xfId="0" applyFont="1" applyBorder="1" applyAlignment="1">
      <alignment horizontal="center" vertical="center" wrapText="1"/>
    </xf>
    <xf numFmtId="0" fontId="2" fillId="0" borderId="14" xfId="0" applyFont="1" applyBorder="1" applyAlignment="1">
      <alignment vertical="center" wrapText="1"/>
    </xf>
    <xf numFmtId="0" fontId="2" fillId="0" borderId="18" xfId="0" applyFont="1" applyBorder="1" applyAlignment="1">
      <alignment vertical="center" wrapText="1"/>
    </xf>
    <xf numFmtId="0" fontId="2" fillId="0" borderId="18" xfId="0" applyFont="1" applyBorder="1" applyAlignment="1">
      <alignment horizontal="center" vertical="center" wrapText="1"/>
    </xf>
    <xf numFmtId="0" fontId="2" fillId="0" borderId="19" xfId="0" applyFont="1" applyBorder="1" applyAlignment="1">
      <alignment vertical="center" wrapText="1"/>
    </xf>
    <xf numFmtId="0" fontId="2" fillId="0" borderId="0" xfId="0" applyFont="1" applyAlignment="1" applyProtection="1">
      <alignment horizontal="center"/>
      <protection hidden="1"/>
    </xf>
    <xf numFmtId="0" fontId="2" fillId="0" borderId="8" xfId="0" applyFont="1" applyBorder="1" applyAlignment="1" applyProtection="1">
      <alignment horizontal="center" vertical="center" wrapText="1"/>
      <protection hidden="1"/>
    </xf>
    <xf numFmtId="0" fontId="13" fillId="5" borderId="7" xfId="0" applyFont="1" applyFill="1" applyBorder="1" applyAlignment="1" applyProtection="1">
      <alignment horizontal="left" vertical="center" wrapText="1"/>
      <protection hidden="1"/>
    </xf>
    <xf numFmtId="0" fontId="13" fillId="5" borderId="8" xfId="0" applyFont="1" applyFill="1" applyBorder="1" applyAlignment="1" applyProtection="1">
      <alignment horizontal="left" vertical="center" wrapText="1"/>
      <protection hidden="1"/>
    </xf>
    <xf numFmtId="0" fontId="13" fillId="5" borderId="9" xfId="0" applyFont="1" applyFill="1" applyBorder="1" applyAlignment="1" applyProtection="1">
      <alignment horizontal="left" vertical="center" wrapText="1"/>
      <protection hidden="1"/>
    </xf>
    <xf numFmtId="0" fontId="2" fillId="6" borderId="10" xfId="0" applyFont="1" applyFill="1" applyBorder="1" applyAlignment="1" applyProtection="1">
      <alignment horizontal="left" vertical="center" wrapText="1"/>
      <protection hidden="1"/>
    </xf>
    <xf numFmtId="0" fontId="2" fillId="6" borderId="21" xfId="0" applyFont="1" applyFill="1" applyBorder="1" applyAlignment="1" applyProtection="1">
      <alignment horizontal="left" vertical="center" wrapText="1"/>
      <protection hidden="1"/>
    </xf>
    <xf numFmtId="0" fontId="1" fillId="0" borderId="22" xfId="0" applyFont="1" applyBorder="1" applyAlignment="1" applyProtection="1">
      <alignment horizontal="left" vertical="center" wrapText="1"/>
      <protection hidden="1"/>
    </xf>
    <xf numFmtId="0" fontId="1" fillId="0" borderId="10" xfId="0" applyFont="1" applyBorder="1" applyAlignment="1" applyProtection="1">
      <alignment horizontal="left" vertical="center" wrapText="1"/>
      <protection hidden="1"/>
    </xf>
    <xf numFmtId="0" fontId="1" fillId="0" borderId="23" xfId="0" applyFont="1" applyBorder="1" applyAlignment="1" applyProtection="1">
      <alignment horizontal="left" vertical="center" wrapText="1"/>
      <protection hidden="1"/>
    </xf>
    <xf numFmtId="0" fontId="2" fillId="0" borderId="4" xfId="0" applyFont="1" applyBorder="1" applyAlignment="1" applyProtection="1">
      <alignment horizontal="center" vertical="center" wrapText="1"/>
      <protection hidden="1"/>
    </xf>
    <xf numFmtId="0" fontId="2" fillId="0" borderId="5" xfId="0" applyFont="1" applyBorder="1" applyAlignment="1" applyProtection="1">
      <alignment horizontal="center" vertical="center" wrapText="1"/>
      <protection hidden="1"/>
    </xf>
    <xf numFmtId="0" fontId="2" fillId="0" borderId="24" xfId="0" applyFont="1" applyBorder="1" applyAlignment="1" applyProtection="1">
      <alignment horizontal="center" vertical="center" wrapText="1"/>
      <protection hidden="1"/>
    </xf>
    <xf numFmtId="0" fontId="2" fillId="0" borderId="29" xfId="0" applyFont="1" applyBorder="1" applyAlignment="1" applyProtection="1">
      <alignment horizontal="left" vertical="center" wrapText="1"/>
      <protection locked="0"/>
    </xf>
    <xf numFmtId="0" fontId="2" fillId="0" borderId="21"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6" borderId="7" xfId="0" applyFont="1" applyFill="1" applyBorder="1" applyAlignment="1" applyProtection="1">
      <alignment horizontal="left" vertical="center" wrapText="1"/>
      <protection hidden="1"/>
    </xf>
    <xf numFmtId="0" fontId="2" fillId="6" borderId="8" xfId="0" applyFont="1" applyFill="1" applyBorder="1" applyAlignment="1" applyProtection="1">
      <alignment horizontal="left" vertical="center" wrapText="1"/>
      <protection hidden="1"/>
    </xf>
    <xf numFmtId="0" fontId="2" fillId="6" borderId="9" xfId="0" applyFont="1" applyFill="1" applyBorder="1" applyAlignment="1" applyProtection="1">
      <alignment horizontal="left" vertical="center" wrapText="1"/>
      <protection hidden="1"/>
    </xf>
    <xf numFmtId="0" fontId="2" fillId="6" borderId="20" xfId="0" applyFont="1" applyFill="1" applyBorder="1" applyAlignment="1" applyProtection="1">
      <alignment horizontal="left" vertical="center" wrapText="1"/>
      <protection hidden="1"/>
    </xf>
    <xf numFmtId="167" fontId="1" fillId="0" borderId="12" xfId="0" applyNumberFormat="1" applyFont="1" applyBorder="1" applyAlignment="1" applyProtection="1">
      <alignment horizontal="center" vertical="center" wrapText="1"/>
      <protection locked="0"/>
    </xf>
    <xf numFmtId="167" fontId="1" fillId="0" borderId="13" xfId="0" applyNumberFormat="1" applyFont="1" applyBorder="1" applyAlignment="1" applyProtection="1">
      <alignment horizontal="center" vertical="center" wrapText="1"/>
      <protection locked="0"/>
    </xf>
    <xf numFmtId="167" fontId="1" fillId="0" borderId="28" xfId="0" applyNumberFormat="1" applyFont="1" applyBorder="1" applyAlignment="1" applyProtection="1">
      <alignment horizontal="center" vertical="center" wrapText="1"/>
      <protection locked="0"/>
    </xf>
    <xf numFmtId="167" fontId="1" fillId="0" borderId="23" xfId="0" applyNumberFormat="1" applyFont="1" applyBorder="1" applyAlignment="1" applyProtection="1">
      <alignment horizontal="center" vertical="center" wrapText="1"/>
      <protection locked="0"/>
    </xf>
    <xf numFmtId="9" fontId="1" fillId="0" borderId="12" xfId="2" applyFont="1" applyBorder="1" applyAlignment="1" applyProtection="1">
      <alignment horizontal="center" vertical="center" wrapText="1"/>
      <protection locked="0"/>
    </xf>
    <xf numFmtId="9" fontId="1" fillId="0" borderId="13" xfId="2" applyFont="1" applyBorder="1" applyAlignment="1" applyProtection="1">
      <alignment horizontal="center" vertical="center" wrapText="1"/>
      <protection locked="0"/>
    </xf>
    <xf numFmtId="167" fontId="1" fillId="0" borderId="12" xfId="0" applyNumberFormat="1" applyFont="1" applyBorder="1" applyAlignment="1" applyProtection="1">
      <alignment horizontal="center" vertical="center" wrapText="1"/>
      <protection hidden="1"/>
    </xf>
    <xf numFmtId="167" fontId="1" fillId="0" borderId="13" xfId="0" applyNumberFormat="1" applyFont="1" applyBorder="1" applyAlignment="1" applyProtection="1">
      <alignment horizontal="center" vertical="center" wrapText="1"/>
      <protection hidden="1"/>
    </xf>
    <xf numFmtId="0" fontId="1" fillId="0" borderId="14" xfId="0" applyFont="1" applyBorder="1" applyAlignment="1" applyProtection="1">
      <alignment horizontal="center" vertical="center" wrapText="1"/>
      <protection locked="0"/>
    </xf>
    <xf numFmtId="0" fontId="1" fillId="0" borderId="16" xfId="0" applyFont="1" applyBorder="1" applyAlignment="1" applyProtection="1">
      <alignment horizontal="center" vertical="center" wrapText="1"/>
      <protection locked="0"/>
    </xf>
    <xf numFmtId="167" fontId="1" fillId="0" borderId="22" xfId="0" applyNumberFormat="1" applyFont="1" applyBorder="1" applyAlignment="1" applyProtection="1">
      <alignment horizontal="center" vertical="center" wrapText="1"/>
      <protection locked="0"/>
    </xf>
    <xf numFmtId="167" fontId="1" fillId="0" borderId="10" xfId="0" applyNumberFormat="1" applyFont="1" applyBorder="1" applyAlignment="1" applyProtection="1">
      <alignment horizontal="center" vertical="center" wrapText="1"/>
      <protection locked="0"/>
    </xf>
    <xf numFmtId="9" fontId="1" fillId="0" borderId="22" xfId="2" applyFont="1" applyBorder="1" applyAlignment="1" applyProtection="1">
      <alignment horizontal="left" vertical="center" wrapText="1"/>
      <protection locked="0"/>
    </xf>
    <xf numFmtId="9" fontId="1" fillId="0" borderId="10" xfId="2" applyFont="1" applyBorder="1" applyAlignment="1" applyProtection="1">
      <alignment horizontal="left" vertical="center" wrapText="1"/>
      <protection locked="0"/>
    </xf>
    <xf numFmtId="9" fontId="1" fillId="0" borderId="23" xfId="2" applyFont="1" applyBorder="1" applyAlignment="1" applyProtection="1">
      <alignment horizontal="left" vertical="center" wrapText="1"/>
      <protection locked="0"/>
    </xf>
    <xf numFmtId="167" fontId="1" fillId="0" borderId="22" xfId="0" applyNumberFormat="1" applyFont="1" applyBorder="1" applyAlignment="1" applyProtection="1">
      <alignment horizontal="center" vertical="center" wrapText="1"/>
      <protection hidden="1"/>
    </xf>
    <xf numFmtId="167" fontId="1" fillId="0" borderId="10" xfId="0" applyNumberFormat="1" applyFont="1" applyBorder="1" applyAlignment="1" applyProtection="1">
      <alignment horizontal="center" vertical="center" wrapText="1"/>
      <protection hidden="1"/>
    </xf>
    <xf numFmtId="167" fontId="1" fillId="0" borderId="23" xfId="0" applyNumberFormat="1" applyFont="1" applyBorder="1" applyAlignment="1" applyProtection="1">
      <alignment horizontal="center" vertical="center" wrapText="1"/>
      <protection hidden="1"/>
    </xf>
    <xf numFmtId="0" fontId="1" fillId="0" borderId="10" xfId="0" applyFont="1" applyBorder="1" applyAlignment="1" applyProtection="1">
      <alignment horizontal="center" vertical="center" wrapText="1"/>
      <protection locked="0"/>
    </xf>
    <xf numFmtId="0" fontId="1" fillId="0" borderId="23" xfId="0" applyFont="1" applyBorder="1" applyAlignment="1" applyProtection="1">
      <alignment horizontal="center" vertical="center" wrapText="1"/>
      <protection locked="0"/>
    </xf>
    <xf numFmtId="168" fontId="1" fillId="0" borderId="33" xfId="1" applyNumberFormat="1" applyFont="1" applyFill="1" applyBorder="1" applyAlignment="1" applyProtection="1">
      <alignment horizontal="center" vertical="center"/>
      <protection hidden="1"/>
    </xf>
    <xf numFmtId="168" fontId="1" fillId="0" borderId="34" xfId="1" applyNumberFormat="1" applyFont="1" applyFill="1" applyBorder="1" applyAlignment="1" applyProtection="1">
      <alignment horizontal="center" vertical="center"/>
      <protection hidden="1"/>
    </xf>
    <xf numFmtId="9" fontId="1" fillId="0" borderId="10" xfId="2" applyFont="1" applyBorder="1" applyAlignment="1" applyProtection="1">
      <alignment horizontal="center" vertical="center" wrapText="1"/>
      <protection locked="0"/>
    </xf>
    <xf numFmtId="9" fontId="1" fillId="0" borderId="23" xfId="2" applyFont="1" applyBorder="1" applyAlignment="1" applyProtection="1">
      <alignment horizontal="center" vertical="center" wrapText="1"/>
      <protection locked="0"/>
    </xf>
    <xf numFmtId="0" fontId="1" fillId="0" borderId="21" xfId="0" applyFont="1" applyBorder="1" applyAlignment="1" applyProtection="1">
      <alignment horizontal="center" vertical="center" wrapText="1"/>
      <protection locked="0"/>
    </xf>
    <xf numFmtId="0" fontId="1" fillId="0" borderId="30" xfId="0" applyFont="1" applyBorder="1" applyAlignment="1" applyProtection="1">
      <alignment horizontal="center" vertical="center" wrapText="1"/>
      <protection locked="0"/>
    </xf>
    <xf numFmtId="0" fontId="1" fillId="0" borderId="29" xfId="0" applyFont="1" applyBorder="1" applyAlignment="1" applyProtection="1">
      <alignment horizontal="left" vertical="center" wrapText="1"/>
      <protection locked="0"/>
    </xf>
    <xf numFmtId="0" fontId="1" fillId="0" borderId="21" xfId="0" applyFont="1" applyBorder="1" applyAlignment="1" applyProtection="1">
      <alignment horizontal="left" vertical="center" wrapText="1"/>
      <protection locked="0"/>
    </xf>
    <xf numFmtId="0" fontId="1" fillId="0" borderId="30" xfId="0" applyFont="1" applyBorder="1" applyAlignment="1" applyProtection="1">
      <alignment horizontal="left" vertical="center" wrapText="1"/>
      <protection locked="0"/>
    </xf>
    <xf numFmtId="0" fontId="2" fillId="6" borderId="37" xfId="0" applyFont="1" applyFill="1" applyBorder="1" applyAlignment="1" applyProtection="1">
      <alignment horizontal="left" vertical="center" wrapText="1"/>
      <protection hidden="1"/>
    </xf>
    <xf numFmtId="0" fontId="2" fillId="6" borderId="28" xfId="0" applyFont="1" applyFill="1" applyBorder="1" applyAlignment="1" applyProtection="1">
      <alignment horizontal="left" vertical="center" wrapText="1"/>
      <protection hidden="1"/>
    </xf>
    <xf numFmtId="0" fontId="2" fillId="6" borderId="38" xfId="0" applyFont="1" applyFill="1" applyBorder="1" applyAlignment="1" applyProtection="1">
      <alignment horizontal="left" vertical="center" wrapText="1"/>
      <protection hidden="1"/>
    </xf>
    <xf numFmtId="0" fontId="1" fillId="0" borderId="37" xfId="0" applyFont="1" applyBorder="1" applyAlignment="1" applyProtection="1">
      <alignment horizontal="left" vertical="center" wrapText="1"/>
      <protection hidden="1"/>
    </xf>
    <xf numFmtId="0" fontId="1" fillId="0" borderId="20" xfId="0" applyFont="1" applyBorder="1" applyAlignment="1" applyProtection="1">
      <alignment horizontal="left" vertical="center" wrapText="1"/>
      <protection hidden="1"/>
    </xf>
    <xf numFmtId="0" fontId="1" fillId="0" borderId="32" xfId="0" applyFont="1" applyBorder="1" applyAlignment="1" applyProtection="1">
      <alignment horizontal="left" vertical="center" wrapText="1"/>
      <protection hidden="1"/>
    </xf>
    <xf numFmtId="0" fontId="1" fillId="0" borderId="28" xfId="0" applyFont="1" applyBorder="1" applyAlignment="1" applyProtection="1">
      <alignment horizontal="left" vertical="center" wrapText="1"/>
      <protection hidden="1"/>
    </xf>
    <xf numFmtId="0" fontId="1" fillId="0" borderId="28" xfId="0" applyFont="1" applyBorder="1" applyAlignment="1" applyProtection="1">
      <alignment horizontal="center" vertical="center" wrapText="1"/>
      <protection locked="0"/>
    </xf>
    <xf numFmtId="9" fontId="1" fillId="0" borderId="28" xfId="2" applyFont="1" applyBorder="1" applyAlignment="1" applyProtection="1">
      <alignment horizontal="left" vertical="center" wrapText="1"/>
      <protection locked="0"/>
    </xf>
    <xf numFmtId="0" fontId="1" fillId="0" borderId="38" xfId="0" applyFont="1" applyBorder="1" applyAlignment="1" applyProtection="1">
      <alignment horizontal="left" vertical="center" wrapText="1"/>
      <protection locked="0"/>
    </xf>
    <xf numFmtId="0" fontId="2" fillId="0" borderId="39" xfId="0" applyFont="1" applyBorder="1" applyAlignment="1" applyProtection="1">
      <alignment horizontal="center" vertical="center" wrapText="1"/>
      <protection hidden="1"/>
    </xf>
    <xf numFmtId="0" fontId="2" fillId="0" borderId="40" xfId="0" applyFont="1" applyBorder="1" applyAlignment="1" applyProtection="1">
      <alignment horizontal="center" vertical="center" wrapText="1"/>
      <protection hidden="1"/>
    </xf>
    <xf numFmtId="0" fontId="1" fillId="0" borderId="43" xfId="0" applyFont="1" applyBorder="1" applyAlignment="1" applyProtection="1">
      <alignment horizontal="center" vertical="center" wrapText="1"/>
      <protection hidden="1"/>
    </xf>
    <xf numFmtId="0" fontId="1" fillId="0" borderId="44" xfId="0" applyFont="1" applyBorder="1" applyAlignment="1" applyProtection="1">
      <alignment horizontal="center" vertical="center" wrapText="1"/>
      <protection hidden="1"/>
    </xf>
    <xf numFmtId="0" fontId="2" fillId="0" borderId="47" xfId="0" applyFont="1" applyBorder="1" applyAlignment="1" applyProtection="1">
      <alignment horizontal="center" vertical="center" wrapText="1"/>
      <protection hidden="1"/>
    </xf>
    <xf numFmtId="0" fontId="2" fillId="0" borderId="48" xfId="0" applyFont="1" applyBorder="1" applyAlignment="1" applyProtection="1">
      <alignment horizontal="center" vertical="center" wrapText="1"/>
      <protection hidden="1"/>
    </xf>
    <xf numFmtId="0" fontId="1" fillId="0" borderId="31" xfId="0" applyFont="1" applyBorder="1" applyAlignment="1" applyProtection="1">
      <alignment horizontal="left" vertical="center" wrapText="1"/>
      <protection hidden="1"/>
    </xf>
    <xf numFmtId="0" fontId="1" fillId="0" borderId="22" xfId="0" applyFont="1" applyBorder="1" applyAlignment="1" applyProtection="1">
      <alignment horizontal="center" vertical="center" wrapText="1"/>
      <protection locked="0"/>
    </xf>
    <xf numFmtId="0" fontId="0" fillId="0" borderId="0" xfId="0" applyBorder="1" applyAlignment="1">
      <alignment horizontal="center"/>
    </xf>
    <xf numFmtId="0" fontId="2" fillId="0" borderId="4" xfId="0" applyFont="1" applyBorder="1" applyAlignment="1">
      <alignment vertical="center" wrapText="1"/>
    </xf>
    <xf numFmtId="0" fontId="2" fillId="0" borderId="5" xfId="0" applyFont="1" applyBorder="1" applyAlignment="1">
      <alignment vertical="center" wrapText="1"/>
    </xf>
    <xf numFmtId="0" fontId="2" fillId="0" borderId="2" xfId="0" applyFont="1" applyBorder="1" applyAlignment="1">
      <alignment vertical="center" wrapText="1"/>
    </xf>
    <xf numFmtId="0" fontId="1" fillId="0" borderId="4" xfId="0" applyFont="1" applyBorder="1" applyAlignment="1">
      <alignment vertical="center" wrapText="1"/>
    </xf>
    <xf numFmtId="0" fontId="1" fillId="0" borderId="5" xfId="0" applyFont="1" applyBorder="1" applyAlignment="1">
      <alignment vertical="center" wrapText="1"/>
    </xf>
    <xf numFmtId="0" fontId="1" fillId="0" borderId="2" xfId="0" applyFont="1" applyBorder="1" applyAlignment="1">
      <alignment vertical="center" wrapText="1"/>
    </xf>
    <xf numFmtId="0" fontId="2" fillId="3" borderId="4" xfId="0" applyFont="1" applyFill="1" applyBorder="1" applyAlignment="1">
      <alignment vertical="center" wrapText="1"/>
    </xf>
    <xf numFmtId="0" fontId="2" fillId="3" borderId="5" xfId="0" applyFont="1" applyFill="1" applyBorder="1" applyAlignment="1">
      <alignment vertical="center" wrapText="1"/>
    </xf>
    <xf numFmtId="0" fontId="2" fillId="3" borderId="2" xfId="0" applyFont="1" applyFill="1" applyBorder="1" applyAlignment="1">
      <alignment vertical="center" wrapText="1"/>
    </xf>
    <xf numFmtId="0" fontId="2" fillId="0" borderId="63" xfId="0" applyFont="1" applyBorder="1" applyAlignment="1">
      <alignment vertical="center" wrapText="1"/>
    </xf>
    <xf numFmtId="0" fontId="14" fillId="10" borderId="43" xfId="0" applyFont="1" applyFill="1" applyBorder="1" applyAlignment="1">
      <alignment horizontal="center" vertical="center" wrapText="1"/>
    </xf>
    <xf numFmtId="0" fontId="14" fillId="10" borderId="44" xfId="0" applyFont="1" applyFill="1" applyBorder="1" applyAlignment="1">
      <alignment horizontal="center" vertical="center" wrapText="1"/>
    </xf>
    <xf numFmtId="0" fontId="14" fillId="10" borderId="46" xfId="0" applyFont="1" applyFill="1" applyBorder="1" applyAlignment="1">
      <alignment horizontal="center" vertical="center" wrapText="1"/>
    </xf>
    <xf numFmtId="0" fontId="20" fillId="0" borderId="0" xfId="0" applyFont="1" applyAlignment="1">
      <alignment horizontal="center"/>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0" fontId="2" fillId="10" borderId="4" xfId="0" applyFont="1" applyFill="1" applyBorder="1" applyAlignment="1">
      <alignment vertical="center" wrapText="1"/>
    </xf>
    <xf numFmtId="0" fontId="2" fillId="10" borderId="5" xfId="0" applyFont="1" applyFill="1" applyBorder="1" applyAlignment="1">
      <alignment vertical="center" wrapText="1"/>
    </xf>
    <xf numFmtId="0" fontId="2" fillId="10" borderId="2" xfId="0" applyFont="1" applyFill="1" applyBorder="1" applyAlignment="1">
      <alignment vertical="center" wrapText="1"/>
    </xf>
    <xf numFmtId="0" fontId="14" fillId="10" borderId="65" xfId="0" applyFont="1" applyFill="1" applyBorder="1" applyAlignment="1">
      <alignment horizontal="left" vertical="center" wrapText="1"/>
    </xf>
    <xf numFmtId="0" fontId="14" fillId="10" borderId="51" xfId="0" applyFont="1" applyFill="1" applyBorder="1" applyAlignment="1">
      <alignment horizontal="left" vertical="center" wrapText="1"/>
    </xf>
    <xf numFmtId="0" fontId="14" fillId="10" borderId="66" xfId="0" applyFont="1" applyFill="1" applyBorder="1" applyAlignment="1">
      <alignment horizontal="left" vertical="center" wrapText="1"/>
    </xf>
    <xf numFmtId="0" fontId="16" fillId="10" borderId="67" xfId="0" applyFont="1" applyFill="1" applyBorder="1" applyAlignment="1">
      <alignment horizontal="left" vertical="top" wrapText="1"/>
    </xf>
    <xf numFmtId="0" fontId="16" fillId="10" borderId="51" xfId="0" applyFont="1" applyFill="1" applyBorder="1" applyAlignment="1">
      <alignment horizontal="left" vertical="top" wrapText="1"/>
    </xf>
    <xf numFmtId="0" fontId="16" fillId="10" borderId="62" xfId="0" applyFont="1" applyFill="1" applyBorder="1" applyAlignment="1">
      <alignment horizontal="left" vertical="top" wrapText="1"/>
    </xf>
    <xf numFmtId="0" fontId="14" fillId="10" borderId="34" xfId="0" applyFont="1" applyFill="1" applyBorder="1" applyAlignment="1">
      <alignment horizontal="left" vertical="center" wrapText="1"/>
    </xf>
    <xf numFmtId="0" fontId="14" fillId="10" borderId="0" xfId="0" applyFont="1" applyFill="1" applyBorder="1" applyAlignment="1">
      <alignment horizontal="left" vertical="center" wrapText="1"/>
    </xf>
    <xf numFmtId="0" fontId="14" fillId="10" borderId="54" xfId="0" applyFont="1" applyFill="1" applyBorder="1" applyAlignment="1">
      <alignment horizontal="left" vertical="center" wrapText="1"/>
    </xf>
    <xf numFmtId="0" fontId="14" fillId="10" borderId="68" xfId="0" applyFont="1" applyFill="1" applyBorder="1" applyAlignment="1">
      <alignment horizontal="left" vertical="center" wrapText="1"/>
    </xf>
    <xf numFmtId="0" fontId="1" fillId="0" borderId="5" xfId="0" applyFont="1" applyBorder="1" applyAlignment="1">
      <alignment horizontal="center" vertical="center" wrapText="1"/>
    </xf>
    <xf numFmtId="0" fontId="14" fillId="10" borderId="53" xfId="0" applyFont="1" applyFill="1" applyBorder="1" applyAlignment="1">
      <alignment horizontal="left" vertical="center" wrapText="1"/>
    </xf>
    <xf numFmtId="0" fontId="14" fillId="10" borderId="55" xfId="0" applyFont="1" applyFill="1" applyBorder="1" applyAlignment="1">
      <alignment horizontal="left" vertical="center" wrapText="1"/>
    </xf>
    <xf numFmtId="0" fontId="14" fillId="10" borderId="56" xfId="0" applyFont="1" applyFill="1" applyBorder="1" applyAlignment="1">
      <alignment horizontal="left" vertical="center" wrapText="1"/>
    </xf>
    <xf numFmtId="0" fontId="14" fillId="10" borderId="57" xfId="0" applyFont="1" applyFill="1" applyBorder="1" applyAlignment="1">
      <alignment horizontal="left" vertical="center" wrapText="1"/>
    </xf>
    <xf numFmtId="0" fontId="14" fillId="10" borderId="58" xfId="0" applyFont="1" applyFill="1" applyBorder="1" applyAlignment="1">
      <alignment horizontal="left" vertical="center" wrapText="1"/>
    </xf>
    <xf numFmtId="0" fontId="14" fillId="10" borderId="64" xfId="0" applyFont="1" applyFill="1" applyBorder="1" applyAlignment="1">
      <alignment horizontal="left" vertical="center" wrapText="1"/>
    </xf>
    <xf numFmtId="0" fontId="14" fillId="10" borderId="61" xfId="0" applyFont="1" applyFill="1" applyBorder="1" applyAlignment="1">
      <alignment horizontal="left" vertical="center" wrapText="1"/>
    </xf>
    <xf numFmtId="0" fontId="21" fillId="10" borderId="64" xfId="0" applyFont="1" applyFill="1" applyBorder="1" applyAlignment="1" applyProtection="1">
      <alignment horizontal="left" vertical="center" wrapText="1"/>
      <protection hidden="1"/>
    </xf>
    <xf numFmtId="0" fontId="21" fillId="10" borderId="0" xfId="0" applyFont="1" applyFill="1" applyBorder="1" applyAlignment="1" applyProtection="1">
      <alignment horizontal="left" vertical="center" wrapText="1"/>
      <protection hidden="1"/>
    </xf>
    <xf numFmtId="0" fontId="21" fillId="10" borderId="61" xfId="0" applyFont="1" applyFill="1" applyBorder="1" applyAlignment="1" applyProtection="1">
      <alignment horizontal="left" vertical="center" wrapText="1"/>
      <protection hidden="1"/>
    </xf>
    <xf numFmtId="0" fontId="18" fillId="10" borderId="67" xfId="0" applyFont="1" applyFill="1" applyBorder="1" applyAlignment="1" applyProtection="1">
      <alignment horizontal="left" vertical="top" wrapText="1"/>
      <protection hidden="1"/>
    </xf>
    <xf numFmtId="0" fontId="18" fillId="10" borderId="51" xfId="0" applyFont="1" applyFill="1" applyBorder="1" applyAlignment="1" applyProtection="1">
      <alignment horizontal="left" vertical="top" wrapText="1"/>
      <protection hidden="1"/>
    </xf>
    <xf numFmtId="0" fontId="18" fillId="10" borderId="62" xfId="0" applyFont="1" applyFill="1" applyBorder="1" applyAlignment="1" applyProtection="1">
      <alignment horizontal="left" vertical="top" wrapText="1"/>
      <protection hidden="1"/>
    </xf>
    <xf numFmtId="0" fontId="1" fillId="13" borderId="4" xfId="0" applyFont="1" applyFill="1" applyBorder="1" applyAlignment="1">
      <alignment horizontal="center" vertical="center" wrapText="1"/>
    </xf>
    <xf numFmtId="0" fontId="1" fillId="13" borderId="2" xfId="0" applyFont="1" applyFill="1" applyBorder="1" applyAlignment="1">
      <alignment horizontal="center" vertical="center" wrapText="1"/>
    </xf>
  </cellXfs>
  <cellStyles count="4">
    <cellStyle name="Comma" xfId="3" builtinId="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ose.Reyes\AppData\Local\Microsoft\Windows\INetCache\Content.Outlook\TJ1AZZ33\Matriz%20HN-PBF%20AL%2015%20MAYO%20Jose%20Reyes%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RESULTADOS "/>
      <sheetName val="2. PRODUCTOS"/>
      <sheetName val="3. FICHAS DE INDICADORES"/>
      <sheetName val="4. REPORTE EJECUCIÓN FINANC"/>
      <sheetName val="5. R1 INFORME AVANCES"/>
      <sheetName val="5. R2 INFORME AVANCES"/>
      <sheetName val="5. R3 INFORME AVANCES"/>
      <sheetName val="TablasFormulas "/>
    </sheetNames>
    <sheetDataSet>
      <sheetData sheetId="0" refreshError="1"/>
      <sheetData sheetId="1">
        <row r="9">
          <cell r="L9">
            <v>8000</v>
          </cell>
          <cell r="AX9">
            <v>8000</v>
          </cell>
        </row>
        <row r="10">
          <cell r="L10">
            <v>1875</v>
          </cell>
          <cell r="AX10">
            <v>181.79</v>
          </cell>
        </row>
        <row r="11">
          <cell r="L11">
            <v>26000</v>
          </cell>
          <cell r="AX11">
            <v>0</v>
          </cell>
        </row>
        <row r="12">
          <cell r="L12">
            <v>70000</v>
          </cell>
          <cell r="AX12">
            <v>0</v>
          </cell>
        </row>
        <row r="14">
          <cell r="L14">
            <v>19000</v>
          </cell>
          <cell r="AX14">
            <v>12993.029999999999</v>
          </cell>
        </row>
        <row r="15">
          <cell r="L15">
            <v>89800</v>
          </cell>
          <cell r="AX15">
            <v>6074.99</v>
          </cell>
        </row>
        <row r="16">
          <cell r="L16">
            <v>3750</v>
          </cell>
          <cell r="AX16">
            <v>0</v>
          </cell>
        </row>
        <row r="17">
          <cell r="L17">
            <v>654</v>
          </cell>
          <cell r="AX17">
            <v>0</v>
          </cell>
        </row>
        <row r="18">
          <cell r="L18">
            <v>94500</v>
          </cell>
          <cell r="AX18">
            <v>94500</v>
          </cell>
        </row>
        <row r="19">
          <cell r="L19">
            <v>24471</v>
          </cell>
          <cell r="AX19">
            <v>7751.19</v>
          </cell>
        </row>
        <row r="24">
          <cell r="L24">
            <v>12000</v>
          </cell>
          <cell r="AX24">
            <v>12000</v>
          </cell>
        </row>
        <row r="25">
          <cell r="L25">
            <v>3000</v>
          </cell>
          <cell r="AX25">
            <v>1000</v>
          </cell>
        </row>
        <row r="26">
          <cell r="L26">
            <v>1500</v>
          </cell>
          <cell r="AX26">
            <v>1500</v>
          </cell>
        </row>
        <row r="27">
          <cell r="L27">
            <v>1000</v>
          </cell>
          <cell r="AX27">
            <v>1000</v>
          </cell>
        </row>
        <row r="28">
          <cell r="L28">
            <v>9000</v>
          </cell>
          <cell r="AX28">
            <v>0</v>
          </cell>
        </row>
        <row r="29">
          <cell r="L29">
            <v>18000</v>
          </cell>
          <cell r="AX29">
            <v>3484.58</v>
          </cell>
        </row>
        <row r="30">
          <cell r="L30">
            <v>3000</v>
          </cell>
          <cell r="AX30">
            <v>1000</v>
          </cell>
        </row>
        <row r="31">
          <cell r="L31">
            <v>1000</v>
          </cell>
          <cell r="AX31">
            <v>2000</v>
          </cell>
        </row>
        <row r="32">
          <cell r="L32">
            <v>1200</v>
          </cell>
          <cell r="AX32">
            <v>500</v>
          </cell>
        </row>
        <row r="33">
          <cell r="L33">
            <v>30000</v>
          </cell>
          <cell r="AX33">
            <v>0</v>
          </cell>
        </row>
        <row r="34">
          <cell r="L34">
            <v>10944</v>
          </cell>
          <cell r="AX34">
            <v>1000</v>
          </cell>
        </row>
        <row r="35">
          <cell r="L35">
            <v>3000</v>
          </cell>
          <cell r="AX35">
            <v>1202.06</v>
          </cell>
        </row>
        <row r="36">
          <cell r="L36">
            <v>2500</v>
          </cell>
          <cell r="AX36">
            <v>1411.17</v>
          </cell>
        </row>
        <row r="37">
          <cell r="L37">
            <v>1300</v>
          </cell>
          <cell r="AX37">
            <v>0</v>
          </cell>
        </row>
        <row r="38">
          <cell r="L38">
            <v>10000</v>
          </cell>
          <cell r="AX38">
            <v>0</v>
          </cell>
        </row>
        <row r="39">
          <cell r="L39">
            <v>2500</v>
          </cell>
          <cell r="AX39">
            <v>0</v>
          </cell>
        </row>
        <row r="40">
          <cell r="L40">
            <v>10000</v>
          </cell>
          <cell r="AX40">
            <v>1000</v>
          </cell>
        </row>
        <row r="41">
          <cell r="L41">
            <v>3000</v>
          </cell>
          <cell r="AX41">
            <v>1000</v>
          </cell>
        </row>
        <row r="42">
          <cell r="L42">
            <v>1000</v>
          </cell>
          <cell r="AX42">
            <v>992.23</v>
          </cell>
        </row>
        <row r="43">
          <cell r="L43">
            <v>500</v>
          </cell>
          <cell r="AX43">
            <v>0</v>
          </cell>
        </row>
        <row r="44">
          <cell r="L44">
            <v>8000</v>
          </cell>
          <cell r="AX44">
            <v>0</v>
          </cell>
        </row>
        <row r="45">
          <cell r="L45">
            <v>3000</v>
          </cell>
          <cell r="AX45">
            <v>1000</v>
          </cell>
        </row>
        <row r="46">
          <cell r="L46">
            <v>2000</v>
          </cell>
          <cell r="AX46">
            <v>0</v>
          </cell>
        </row>
        <row r="47">
          <cell r="L47">
            <v>2000</v>
          </cell>
          <cell r="AX47">
            <v>588.83000000000004</v>
          </cell>
        </row>
        <row r="48">
          <cell r="L48">
            <v>15000</v>
          </cell>
          <cell r="AX48">
            <v>44.2</v>
          </cell>
        </row>
        <row r="49">
          <cell r="L49">
            <v>7500</v>
          </cell>
          <cell r="AX49">
            <v>613.91999999999996</v>
          </cell>
        </row>
        <row r="50">
          <cell r="L50">
            <v>8000</v>
          </cell>
          <cell r="AX50">
            <v>6776.86</v>
          </cell>
        </row>
        <row r="51">
          <cell r="L51">
            <v>9000</v>
          </cell>
          <cell r="AX51">
            <v>0</v>
          </cell>
        </row>
        <row r="52">
          <cell r="L52">
            <v>5000</v>
          </cell>
          <cell r="AX52">
            <v>0</v>
          </cell>
        </row>
        <row r="53">
          <cell r="L53">
            <v>3000</v>
          </cell>
          <cell r="AX53">
            <v>0</v>
          </cell>
        </row>
        <row r="54">
          <cell r="L54">
            <v>9000</v>
          </cell>
          <cell r="AX54">
            <v>3000.21</v>
          </cell>
        </row>
        <row r="56">
          <cell r="L56">
            <v>11196</v>
          </cell>
          <cell r="AX56">
            <v>2001.03</v>
          </cell>
        </row>
        <row r="66">
          <cell r="L66">
            <v>12599.61</v>
          </cell>
          <cell r="AX66">
            <v>3667.74</v>
          </cell>
        </row>
        <row r="68">
          <cell r="L68">
            <v>10864.39</v>
          </cell>
          <cell r="AX68">
            <v>10864.39</v>
          </cell>
        </row>
        <row r="69">
          <cell r="L69">
            <v>40000</v>
          </cell>
          <cell r="AX69">
            <v>20000</v>
          </cell>
        </row>
        <row r="71">
          <cell r="L71">
            <v>17094.07</v>
          </cell>
          <cell r="AX71">
            <v>10261.759999999998</v>
          </cell>
        </row>
        <row r="74">
          <cell r="L74">
            <v>20000</v>
          </cell>
          <cell r="AX74">
            <v>1526.86</v>
          </cell>
        </row>
        <row r="75">
          <cell r="L75">
            <v>20000</v>
          </cell>
          <cell r="AX75">
            <v>14639.1</v>
          </cell>
        </row>
        <row r="76">
          <cell r="L76">
            <v>27950</v>
          </cell>
          <cell r="AX76">
            <v>27950</v>
          </cell>
        </row>
        <row r="77">
          <cell r="L77">
            <v>24421.25</v>
          </cell>
          <cell r="AX77">
            <v>24421.25</v>
          </cell>
        </row>
        <row r="78">
          <cell r="L78">
            <v>30000</v>
          </cell>
          <cell r="AX78">
            <v>25000</v>
          </cell>
        </row>
        <row r="79">
          <cell r="L79">
            <v>17650</v>
          </cell>
          <cell r="AX79">
            <v>17650</v>
          </cell>
        </row>
        <row r="80">
          <cell r="L80">
            <v>20000</v>
          </cell>
          <cell r="AX80">
            <v>15500</v>
          </cell>
        </row>
        <row r="81">
          <cell r="L81">
            <v>6300</v>
          </cell>
          <cell r="AX81">
            <v>5250</v>
          </cell>
        </row>
        <row r="82">
          <cell r="L82">
            <v>17281.55</v>
          </cell>
          <cell r="AX82">
            <v>12301.18</v>
          </cell>
        </row>
        <row r="87">
          <cell r="L87">
            <v>10000</v>
          </cell>
          <cell r="AX87">
            <v>4859.07</v>
          </cell>
        </row>
        <row r="90">
          <cell r="L90">
            <v>4404.3900000000003</v>
          </cell>
          <cell r="AX90">
            <v>0</v>
          </cell>
        </row>
        <row r="91">
          <cell r="L91">
            <v>6005.77</v>
          </cell>
          <cell r="AX91">
            <v>6005.77</v>
          </cell>
        </row>
        <row r="92">
          <cell r="L92">
            <v>10595.61</v>
          </cell>
          <cell r="AX92">
            <v>10595.61</v>
          </cell>
        </row>
        <row r="93">
          <cell r="L93">
            <v>7600</v>
          </cell>
          <cell r="AX93">
            <v>5000</v>
          </cell>
        </row>
        <row r="94">
          <cell r="L94">
            <v>6000</v>
          </cell>
          <cell r="AX94">
            <v>4500</v>
          </cell>
        </row>
        <row r="95">
          <cell r="L95">
            <v>7214.91</v>
          </cell>
          <cell r="AX95">
            <v>7214.91</v>
          </cell>
        </row>
        <row r="96">
          <cell r="L96">
            <v>20000</v>
          </cell>
          <cell r="AX96">
            <v>16667</v>
          </cell>
        </row>
        <row r="97">
          <cell r="L97">
            <v>6300</v>
          </cell>
          <cell r="AX97">
            <v>5250</v>
          </cell>
        </row>
        <row r="98">
          <cell r="L98">
            <v>5468.45</v>
          </cell>
          <cell r="AX98">
            <v>4206.47</v>
          </cell>
        </row>
        <row r="107">
          <cell r="L107">
            <v>12000</v>
          </cell>
          <cell r="AX107">
            <v>7163.45</v>
          </cell>
        </row>
        <row r="108">
          <cell r="L108">
            <v>6000</v>
          </cell>
          <cell r="AX108">
            <v>0</v>
          </cell>
        </row>
        <row r="109">
          <cell r="L109">
            <v>1000</v>
          </cell>
          <cell r="AX109">
            <v>0</v>
          </cell>
        </row>
        <row r="110">
          <cell r="L110">
            <v>2000</v>
          </cell>
          <cell r="AX110">
            <v>0</v>
          </cell>
        </row>
        <row r="111">
          <cell r="L111">
            <v>15000</v>
          </cell>
          <cell r="AX111">
            <v>0</v>
          </cell>
        </row>
        <row r="112">
          <cell r="L112">
            <v>24000</v>
          </cell>
          <cell r="AX112">
            <v>0</v>
          </cell>
        </row>
        <row r="113">
          <cell r="L113">
            <v>6000</v>
          </cell>
          <cell r="AX113">
            <v>0</v>
          </cell>
        </row>
        <row r="114">
          <cell r="L114">
            <v>3000</v>
          </cell>
          <cell r="AX114">
            <v>0</v>
          </cell>
        </row>
        <row r="115">
          <cell r="L115">
            <v>2000</v>
          </cell>
          <cell r="AX115">
            <v>0</v>
          </cell>
        </row>
        <row r="116">
          <cell r="L116">
            <v>25000</v>
          </cell>
          <cell r="AX116">
            <v>0</v>
          </cell>
        </row>
        <row r="117">
          <cell r="L117">
            <v>4000</v>
          </cell>
          <cell r="AX117">
            <v>1305.02</v>
          </cell>
        </row>
        <row r="118">
          <cell r="L118">
            <v>7000</v>
          </cell>
          <cell r="AX118">
            <v>952.39</v>
          </cell>
        </row>
      </sheetData>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B46C76-4654-4BEE-8ADB-4F6555A727C4}">
  <sheetPr>
    <pageSetUpPr fitToPage="1"/>
  </sheetPr>
  <dimension ref="A1:T106"/>
  <sheetViews>
    <sheetView tabSelected="1" zoomScale="90" zoomScaleNormal="90" workbookViewId="0">
      <selection activeCell="B3" sqref="B3"/>
    </sheetView>
  </sheetViews>
  <sheetFormatPr defaultRowHeight="15" x14ac:dyDescent="0.25"/>
  <cols>
    <col min="1" max="1" width="20.42578125" style="127" customWidth="1"/>
    <col min="2" max="2" width="60.42578125" style="127" customWidth="1"/>
    <col min="3" max="3" width="15.28515625" style="127" customWidth="1"/>
    <col min="4" max="4" width="17.42578125" style="127" customWidth="1"/>
    <col min="5" max="5" width="34.5703125" style="127" customWidth="1"/>
    <col min="6" max="6" width="25.5703125" style="127" customWidth="1"/>
    <col min="7" max="7" width="29.5703125" style="127" customWidth="1"/>
    <col min="8" max="16384" width="9.140625" style="127"/>
  </cols>
  <sheetData>
    <row r="1" spans="1:7" ht="18.75" x14ac:dyDescent="0.3">
      <c r="C1" s="234"/>
      <c r="D1" s="235"/>
      <c r="E1" s="235"/>
      <c r="F1" s="235"/>
      <c r="G1" s="235"/>
    </row>
    <row r="2" spans="1:7" ht="20.25" x14ac:dyDescent="0.3">
      <c r="A2" s="233" t="s">
        <v>127</v>
      </c>
      <c r="B2" s="234"/>
      <c r="C2" s="315" t="s">
        <v>315</v>
      </c>
      <c r="D2" s="315"/>
      <c r="E2" s="315"/>
      <c r="F2" s="315"/>
      <c r="G2" s="315"/>
    </row>
    <row r="3" spans="1:7" ht="15.75" x14ac:dyDescent="0.25">
      <c r="A3" s="236" t="s">
        <v>34</v>
      </c>
      <c r="B3" s="236"/>
      <c r="C3" s="236"/>
      <c r="D3" s="235"/>
      <c r="E3" s="235"/>
      <c r="F3" s="235"/>
      <c r="G3" s="235"/>
    </row>
    <row r="4" spans="1:7" x14ac:dyDescent="0.25">
      <c r="A4" s="235"/>
      <c r="B4" s="235"/>
      <c r="C4" s="235"/>
      <c r="D4" s="235"/>
      <c r="E4" s="235"/>
      <c r="F4" s="235"/>
      <c r="G4" s="235"/>
    </row>
    <row r="5" spans="1:7" ht="15.75" x14ac:dyDescent="0.25">
      <c r="A5" s="236" t="s">
        <v>38</v>
      </c>
      <c r="B5" s="235"/>
      <c r="C5" s="235"/>
      <c r="D5" s="235"/>
      <c r="E5" s="235"/>
      <c r="F5" s="235"/>
      <c r="G5" s="235"/>
    </row>
    <row r="6" spans="1:7" ht="15.75" thickBot="1" x14ac:dyDescent="0.3">
      <c r="A6" s="235"/>
      <c r="B6" s="235"/>
      <c r="C6" s="235"/>
      <c r="D6" s="235"/>
      <c r="E6" s="235"/>
      <c r="F6" s="235"/>
      <c r="G6" s="235"/>
    </row>
    <row r="7" spans="1:7" ht="57" customHeight="1" thickBot="1" x14ac:dyDescent="0.3">
      <c r="A7" s="16" t="s">
        <v>0</v>
      </c>
      <c r="B7" s="86" t="s">
        <v>1</v>
      </c>
      <c r="C7" s="316" t="s">
        <v>241</v>
      </c>
      <c r="D7" s="316"/>
      <c r="E7" s="86" t="s">
        <v>32</v>
      </c>
      <c r="F7" s="86" t="s">
        <v>40</v>
      </c>
      <c r="G7" s="17" t="s">
        <v>33</v>
      </c>
    </row>
    <row r="8" spans="1:7" ht="24" customHeight="1" thickBot="1" x14ac:dyDescent="0.3">
      <c r="A8" s="317" t="s">
        <v>128</v>
      </c>
      <c r="B8" s="318"/>
      <c r="C8" s="318"/>
      <c r="D8" s="318"/>
      <c r="E8" s="318"/>
      <c r="F8" s="318"/>
      <c r="G8" s="319"/>
    </row>
    <row r="9" spans="1:7" ht="44.25" customHeight="1" thickBot="1" x14ac:dyDescent="0.3">
      <c r="A9" s="18" t="s">
        <v>129</v>
      </c>
      <c r="B9" s="320" t="s">
        <v>130</v>
      </c>
      <c r="C9" s="320"/>
      <c r="D9" s="320"/>
      <c r="E9" s="320"/>
      <c r="F9" s="320"/>
      <c r="G9" s="320"/>
    </row>
    <row r="10" spans="1:7" ht="100.5" customHeight="1" x14ac:dyDescent="0.25">
      <c r="A10" s="19" t="s">
        <v>131</v>
      </c>
      <c r="B10" s="20" t="s">
        <v>132</v>
      </c>
      <c r="C10" s="21" t="s">
        <v>115</v>
      </c>
      <c r="D10" s="22">
        <f>'[1]2. PRODUCTOS'!$L$9</f>
        <v>8000</v>
      </c>
      <c r="E10" s="88">
        <v>0.5</v>
      </c>
      <c r="F10" s="23">
        <f>'[1]2. PRODUCTOS'!$AX$9</f>
        <v>8000</v>
      </c>
      <c r="G10" s="24"/>
    </row>
    <row r="11" spans="1:7" ht="106.5" customHeight="1" x14ac:dyDescent="0.25">
      <c r="A11" s="25" t="s">
        <v>133</v>
      </c>
      <c r="B11" s="26" t="s">
        <v>134</v>
      </c>
      <c r="C11" s="27" t="s">
        <v>115</v>
      </c>
      <c r="D11" s="22">
        <f>'[1]2. PRODUCTOS'!$L$10</f>
        <v>1875</v>
      </c>
      <c r="E11" s="89"/>
      <c r="F11" s="23">
        <f>'[1]2. PRODUCTOS'!$AX$10</f>
        <v>181.79</v>
      </c>
      <c r="G11" s="28"/>
    </row>
    <row r="12" spans="1:7" ht="84.75" customHeight="1" x14ac:dyDescent="0.25">
      <c r="A12" s="25" t="s">
        <v>135</v>
      </c>
      <c r="B12" s="26" t="s">
        <v>136</v>
      </c>
      <c r="C12" s="27" t="s">
        <v>115</v>
      </c>
      <c r="D12" s="22">
        <f>'[1]2. PRODUCTOS'!$L$11</f>
        <v>26000</v>
      </c>
      <c r="E12" s="89"/>
      <c r="F12" s="23">
        <f>'[1]2. PRODUCTOS'!$AX$11</f>
        <v>0</v>
      </c>
      <c r="G12" s="28"/>
    </row>
    <row r="13" spans="1:7" ht="81.75" customHeight="1" x14ac:dyDescent="0.25">
      <c r="A13" s="25" t="s">
        <v>137</v>
      </c>
      <c r="B13" s="29" t="s">
        <v>138</v>
      </c>
      <c r="C13" s="27" t="s">
        <v>115</v>
      </c>
      <c r="D13" s="22">
        <f>'[1]2. PRODUCTOS'!$L$12</f>
        <v>70000</v>
      </c>
      <c r="E13" s="89">
        <v>0.5</v>
      </c>
      <c r="F13" s="23">
        <f>'[1]2. PRODUCTOS'!$AX$12</f>
        <v>0</v>
      </c>
      <c r="G13" s="28"/>
    </row>
    <row r="14" spans="1:7" ht="58.5" customHeight="1" x14ac:dyDescent="0.25">
      <c r="A14" s="25" t="s">
        <v>139</v>
      </c>
      <c r="B14" s="29" t="s">
        <v>140</v>
      </c>
      <c r="C14" s="27" t="s">
        <v>115</v>
      </c>
      <c r="D14" s="22">
        <f>'[1]2. PRODUCTOS'!$L$14</f>
        <v>19000</v>
      </c>
      <c r="E14" s="89"/>
      <c r="F14" s="23">
        <f>'[1]2. PRODUCTOS'!$AX$14</f>
        <v>12993.029999999999</v>
      </c>
      <c r="G14" s="28"/>
    </row>
    <row r="15" spans="1:7" ht="88.5" customHeight="1" x14ac:dyDescent="0.25">
      <c r="A15" s="25" t="s">
        <v>141</v>
      </c>
      <c r="B15" s="29" t="s">
        <v>142</v>
      </c>
      <c r="C15" s="27" t="s">
        <v>115</v>
      </c>
      <c r="D15" s="22">
        <f>'[1]2. PRODUCTOS'!$L$15</f>
        <v>89800</v>
      </c>
      <c r="E15" s="89">
        <v>0.5</v>
      </c>
      <c r="F15" s="23">
        <f>'[1]2. PRODUCTOS'!$AX$15</f>
        <v>6074.99</v>
      </c>
      <c r="G15" s="28"/>
    </row>
    <row r="16" spans="1:7" ht="116.25" customHeight="1" x14ac:dyDescent="0.25">
      <c r="A16" s="25" t="s">
        <v>143</v>
      </c>
      <c r="B16" s="29" t="s">
        <v>144</v>
      </c>
      <c r="C16" s="27" t="s">
        <v>115</v>
      </c>
      <c r="D16" s="22">
        <f>'[1]2. PRODUCTOS'!$L$16</f>
        <v>3750</v>
      </c>
      <c r="E16" s="89"/>
      <c r="F16" s="23">
        <f>'[1]2. PRODUCTOS'!$AX$16</f>
        <v>0</v>
      </c>
      <c r="G16" s="28"/>
    </row>
    <row r="17" spans="1:7" ht="45" customHeight="1" x14ac:dyDescent="0.25">
      <c r="A17" s="25" t="s">
        <v>145</v>
      </c>
      <c r="B17" s="29" t="s">
        <v>146</v>
      </c>
      <c r="C17" s="27" t="s">
        <v>115</v>
      </c>
      <c r="D17" s="22">
        <f>'[1]2. PRODUCTOS'!$L$18</f>
        <v>94500</v>
      </c>
      <c r="E17" s="89"/>
      <c r="F17" s="23">
        <f>'[1]2. PRODUCTOS'!$AX$17</f>
        <v>0</v>
      </c>
      <c r="G17" s="28"/>
    </row>
    <row r="18" spans="1:7" ht="28.5" customHeight="1" x14ac:dyDescent="0.25">
      <c r="A18" s="25" t="s">
        <v>147</v>
      </c>
      <c r="B18" s="29" t="s">
        <v>148</v>
      </c>
      <c r="C18" s="27" t="s">
        <v>115</v>
      </c>
      <c r="D18" s="22">
        <f>'[1]2. PRODUCTOS'!$L$17</f>
        <v>654</v>
      </c>
      <c r="E18" s="89"/>
      <c r="F18" s="23">
        <f>'[1]2. PRODUCTOS'!$AX$18</f>
        <v>94500</v>
      </c>
      <c r="G18" s="28"/>
    </row>
    <row r="19" spans="1:7" ht="28.5" customHeight="1" thickBot="1" x14ac:dyDescent="0.3">
      <c r="A19" s="30" t="s">
        <v>149</v>
      </c>
      <c r="B19" s="31" t="s">
        <v>150</v>
      </c>
      <c r="C19" s="32" t="s">
        <v>115</v>
      </c>
      <c r="D19" s="33">
        <f>'[1]2. PRODUCTOS'!$L$19</f>
        <v>24471</v>
      </c>
      <c r="E19" s="34"/>
      <c r="F19" s="35">
        <f>'[1]2. PRODUCTOS'!$AX$19</f>
        <v>7751.19</v>
      </c>
      <c r="G19" s="36"/>
    </row>
    <row r="20" spans="1:7" ht="31.5" customHeight="1" x14ac:dyDescent="0.25">
      <c r="A20" s="37" t="s">
        <v>6</v>
      </c>
      <c r="B20" s="320" t="s">
        <v>151</v>
      </c>
      <c r="C20" s="320"/>
      <c r="D20" s="320"/>
      <c r="E20" s="320"/>
      <c r="F20" s="320"/>
      <c r="G20" s="321"/>
    </row>
    <row r="21" spans="1:7" ht="15.75" x14ac:dyDescent="0.25">
      <c r="A21" s="322" t="s">
        <v>152</v>
      </c>
      <c r="B21" s="322" t="s">
        <v>153</v>
      </c>
      <c r="C21" s="38" t="s">
        <v>117</v>
      </c>
      <c r="D21" s="22">
        <f>'[1]2. PRODUCTOS'!L24</f>
        <v>12000</v>
      </c>
      <c r="E21" s="89"/>
      <c r="F21" s="39">
        <f>'[1]2. PRODUCTOS'!$AX$24</f>
        <v>12000</v>
      </c>
      <c r="G21" s="40"/>
    </row>
    <row r="22" spans="1:7" ht="15.75" x14ac:dyDescent="0.25">
      <c r="A22" s="323"/>
      <c r="B22" s="323"/>
      <c r="C22" s="38" t="s">
        <v>117</v>
      </c>
      <c r="D22" s="22">
        <f>'[1]2. PRODUCTOS'!L25</f>
        <v>3000</v>
      </c>
      <c r="E22" s="89"/>
      <c r="F22" s="39">
        <f>'[1]2. PRODUCTOS'!$AX$25</f>
        <v>1000</v>
      </c>
      <c r="G22" s="40"/>
    </row>
    <row r="23" spans="1:7" ht="15.75" x14ac:dyDescent="0.25">
      <c r="A23" s="323"/>
      <c r="B23" s="323"/>
      <c r="C23" s="38" t="s">
        <v>117</v>
      </c>
      <c r="D23" s="22">
        <f>'[1]2. PRODUCTOS'!L26</f>
        <v>1500</v>
      </c>
      <c r="E23" s="89"/>
      <c r="F23" s="39">
        <f>'[1]2. PRODUCTOS'!$AX$26</f>
        <v>1500</v>
      </c>
      <c r="G23" s="40"/>
    </row>
    <row r="24" spans="1:7" ht="15.75" x14ac:dyDescent="0.25">
      <c r="A24" s="323"/>
      <c r="B24" s="323"/>
      <c r="C24" s="38" t="s">
        <v>117</v>
      </c>
      <c r="D24" s="22">
        <f>'[1]2. PRODUCTOS'!L27</f>
        <v>1000</v>
      </c>
      <c r="E24" s="89"/>
      <c r="F24" s="39">
        <f>'[1]2. PRODUCTOS'!$AX$27</f>
        <v>1000</v>
      </c>
      <c r="G24" s="40"/>
    </row>
    <row r="25" spans="1:7" ht="15.75" x14ac:dyDescent="0.25">
      <c r="A25" s="324"/>
      <c r="B25" s="324"/>
      <c r="C25" s="38" t="s">
        <v>115</v>
      </c>
      <c r="D25" s="22">
        <f>'[1]2. PRODUCTOS'!L28</f>
        <v>9000</v>
      </c>
      <c r="E25" s="89"/>
      <c r="F25" s="39">
        <f>'[1]2. PRODUCTOS'!$AX$28</f>
        <v>0</v>
      </c>
      <c r="G25" s="40"/>
    </row>
    <row r="26" spans="1:7" ht="15.75" x14ac:dyDescent="0.25">
      <c r="A26" s="322" t="s">
        <v>154</v>
      </c>
      <c r="B26" s="322" t="s">
        <v>155</v>
      </c>
      <c r="C26" s="38" t="s">
        <v>117</v>
      </c>
      <c r="D26" s="22">
        <f>'[1]2. PRODUCTOS'!L40</f>
        <v>10000</v>
      </c>
      <c r="E26" s="89"/>
      <c r="F26" s="39">
        <f>'[1]2. PRODUCTOS'!$AX$40</f>
        <v>1000</v>
      </c>
      <c r="G26" s="40"/>
    </row>
    <row r="27" spans="1:7" ht="15.75" x14ac:dyDescent="0.25">
      <c r="A27" s="323"/>
      <c r="B27" s="323"/>
      <c r="C27" s="38" t="s">
        <v>117</v>
      </c>
      <c r="D27" s="22">
        <f>'[1]2. PRODUCTOS'!L41</f>
        <v>3000</v>
      </c>
      <c r="E27" s="89"/>
      <c r="F27" s="39">
        <f>'[1]2. PRODUCTOS'!$AX$41</f>
        <v>1000</v>
      </c>
      <c r="G27" s="40"/>
    </row>
    <row r="28" spans="1:7" ht="15.75" x14ac:dyDescent="0.25">
      <c r="A28" s="323"/>
      <c r="B28" s="323"/>
      <c r="C28" s="38" t="s">
        <v>117</v>
      </c>
      <c r="D28" s="22">
        <f>'[1]2. PRODUCTOS'!L42</f>
        <v>1000</v>
      </c>
      <c r="E28" s="89"/>
      <c r="F28" s="39">
        <f>'[1]2. PRODUCTOS'!$AX$42</f>
        <v>992.23</v>
      </c>
      <c r="G28" s="40"/>
    </row>
    <row r="29" spans="1:7" ht="15.75" x14ac:dyDescent="0.25">
      <c r="A29" s="324"/>
      <c r="B29" s="324"/>
      <c r="C29" s="38" t="s">
        <v>117</v>
      </c>
      <c r="D29" s="22">
        <f>'[1]2. PRODUCTOS'!L43</f>
        <v>500</v>
      </c>
      <c r="E29" s="89"/>
      <c r="F29" s="39">
        <f>'[1]2. PRODUCTOS'!$AX$43</f>
        <v>0</v>
      </c>
      <c r="G29" s="40"/>
    </row>
    <row r="30" spans="1:7" ht="15.75" x14ac:dyDescent="0.25">
      <c r="A30" s="322" t="s">
        <v>156</v>
      </c>
      <c r="B30" s="322" t="s">
        <v>157</v>
      </c>
      <c r="C30" s="38" t="s">
        <v>117</v>
      </c>
      <c r="D30" s="22">
        <f>'[1]2. PRODUCTOS'!L44</f>
        <v>8000</v>
      </c>
      <c r="E30" s="89"/>
      <c r="F30" s="39">
        <f>'[1]2. PRODUCTOS'!$AX$44</f>
        <v>0</v>
      </c>
      <c r="G30" s="40"/>
    </row>
    <row r="31" spans="1:7" ht="15.75" x14ac:dyDescent="0.25">
      <c r="A31" s="323"/>
      <c r="B31" s="323"/>
      <c r="C31" s="38" t="s">
        <v>117</v>
      </c>
      <c r="D31" s="22">
        <f>'[1]2. PRODUCTOS'!L45</f>
        <v>3000</v>
      </c>
      <c r="E31" s="89"/>
      <c r="F31" s="39">
        <f>'[1]2. PRODUCTOS'!$AX$45</f>
        <v>1000</v>
      </c>
      <c r="G31" s="40"/>
    </row>
    <row r="32" spans="1:7" ht="15.75" x14ac:dyDescent="0.25">
      <c r="A32" s="323"/>
      <c r="B32" s="323"/>
      <c r="C32" s="38" t="s">
        <v>117</v>
      </c>
      <c r="D32" s="22">
        <f>'[1]2. PRODUCTOS'!L46</f>
        <v>2000</v>
      </c>
      <c r="E32" s="89"/>
      <c r="F32" s="39">
        <f>'[1]2. PRODUCTOS'!$AX$46</f>
        <v>0</v>
      </c>
      <c r="G32" s="40"/>
    </row>
    <row r="33" spans="1:7" ht="15.75" x14ac:dyDescent="0.25">
      <c r="A33" s="323"/>
      <c r="B33" s="323"/>
      <c r="C33" s="38" t="s">
        <v>117</v>
      </c>
      <c r="D33" s="22">
        <f>'[1]2. PRODUCTOS'!L47</f>
        <v>2000</v>
      </c>
      <c r="E33" s="89"/>
      <c r="F33" s="39">
        <f>'[1]2. PRODUCTOS'!$AX$47</f>
        <v>588.83000000000004</v>
      </c>
      <c r="G33" s="40"/>
    </row>
    <row r="34" spans="1:7" ht="15.75" x14ac:dyDescent="0.25">
      <c r="A34" s="323"/>
      <c r="B34" s="323"/>
      <c r="C34" s="38" t="s">
        <v>117</v>
      </c>
      <c r="D34" s="22">
        <f>'[1]2. PRODUCTOS'!L48</f>
        <v>15000</v>
      </c>
      <c r="E34" s="89"/>
      <c r="F34" s="39">
        <f>'[1]2. PRODUCTOS'!$AX$48</f>
        <v>44.2</v>
      </c>
      <c r="G34" s="40"/>
    </row>
    <row r="35" spans="1:7" ht="15.75" x14ac:dyDescent="0.25">
      <c r="A35" s="324"/>
      <c r="B35" s="324"/>
      <c r="C35" s="38" t="s">
        <v>115</v>
      </c>
      <c r="D35" s="22">
        <f>'[1]2. PRODUCTOS'!L49</f>
        <v>7500</v>
      </c>
      <c r="E35" s="89"/>
      <c r="F35" s="39">
        <f>'[1]2. PRODUCTOS'!$AX$49</f>
        <v>613.91999999999996</v>
      </c>
      <c r="G35" s="40"/>
    </row>
    <row r="36" spans="1:7" ht="15.75" x14ac:dyDescent="0.25">
      <c r="A36" s="322" t="s">
        <v>158</v>
      </c>
      <c r="B36" s="322" t="s">
        <v>159</v>
      </c>
      <c r="C36" s="38" t="s">
        <v>117</v>
      </c>
      <c r="D36" s="22">
        <f>'[1]2. PRODUCTOS'!L29</f>
        <v>18000</v>
      </c>
      <c r="E36" s="89"/>
      <c r="F36" s="39">
        <f>'[1]2. PRODUCTOS'!$AX$29</f>
        <v>3484.58</v>
      </c>
      <c r="G36" s="40"/>
    </row>
    <row r="37" spans="1:7" ht="15.75" x14ac:dyDescent="0.25">
      <c r="A37" s="323"/>
      <c r="B37" s="323"/>
      <c r="C37" s="38" t="s">
        <v>117</v>
      </c>
      <c r="D37" s="22">
        <f>'[1]2. PRODUCTOS'!L30</f>
        <v>3000</v>
      </c>
      <c r="E37" s="89"/>
      <c r="F37" s="39">
        <f>'[1]2. PRODUCTOS'!$AX$30</f>
        <v>1000</v>
      </c>
      <c r="G37" s="40"/>
    </row>
    <row r="38" spans="1:7" ht="15.75" x14ac:dyDescent="0.25">
      <c r="A38" s="323"/>
      <c r="B38" s="323"/>
      <c r="C38" s="38" t="s">
        <v>117</v>
      </c>
      <c r="D38" s="22">
        <f>'[1]2. PRODUCTOS'!L31</f>
        <v>1000</v>
      </c>
      <c r="E38" s="89"/>
      <c r="F38" s="39">
        <f>'[1]2. PRODUCTOS'!$AX$31</f>
        <v>2000</v>
      </c>
      <c r="G38" s="40"/>
    </row>
    <row r="39" spans="1:7" ht="15.75" x14ac:dyDescent="0.25">
      <c r="A39" s="323"/>
      <c r="B39" s="323"/>
      <c r="C39" s="38" t="s">
        <v>117</v>
      </c>
      <c r="D39" s="22">
        <f>'[1]2. PRODUCTOS'!L32</f>
        <v>1200</v>
      </c>
      <c r="E39" s="89"/>
      <c r="F39" s="39">
        <f>'[1]2. PRODUCTOS'!$AX$32</f>
        <v>500</v>
      </c>
      <c r="G39" s="40"/>
    </row>
    <row r="40" spans="1:7" ht="15.75" x14ac:dyDescent="0.25">
      <c r="A40" s="324"/>
      <c r="B40" s="324"/>
      <c r="C40" s="38" t="s">
        <v>117</v>
      </c>
      <c r="D40" s="22">
        <f>'[1]2. PRODUCTOS'!L33</f>
        <v>30000</v>
      </c>
      <c r="E40" s="89"/>
      <c r="F40" s="39">
        <f>'[1]2. PRODUCTOS'!$AX$33</f>
        <v>0</v>
      </c>
      <c r="G40" s="40"/>
    </row>
    <row r="41" spans="1:7" ht="15.75" x14ac:dyDescent="0.25">
      <c r="A41" s="322" t="s">
        <v>160</v>
      </c>
      <c r="B41" s="322" t="s">
        <v>161</v>
      </c>
      <c r="C41" s="38" t="s">
        <v>117</v>
      </c>
      <c r="D41" s="22">
        <f>'[1]2. PRODUCTOS'!L52</f>
        <v>5000</v>
      </c>
      <c r="E41" s="89"/>
      <c r="F41" s="39">
        <f>'[1]2. PRODUCTOS'!$AX$52</f>
        <v>0</v>
      </c>
      <c r="G41" s="40"/>
    </row>
    <row r="42" spans="1:7" ht="15.75" x14ac:dyDescent="0.25">
      <c r="A42" s="324"/>
      <c r="B42" s="324"/>
      <c r="C42" s="38" t="s">
        <v>117</v>
      </c>
      <c r="D42" s="22">
        <f>'[1]2. PRODUCTOS'!L53</f>
        <v>3000</v>
      </c>
      <c r="E42" s="89"/>
      <c r="F42" s="39">
        <f>'[1]2. PRODUCTOS'!$AX$53</f>
        <v>0</v>
      </c>
      <c r="G42" s="40"/>
    </row>
    <row r="43" spans="1:7" ht="15.75" x14ac:dyDescent="0.25">
      <c r="A43" s="322" t="s">
        <v>162</v>
      </c>
      <c r="B43" s="322" t="s">
        <v>163</v>
      </c>
      <c r="C43" s="38" t="s">
        <v>117</v>
      </c>
      <c r="D43" s="22">
        <f>'[1]2. PRODUCTOS'!L34</f>
        <v>10944</v>
      </c>
      <c r="E43" s="89"/>
      <c r="F43" s="39">
        <f>'[1]2. PRODUCTOS'!$AX$34</f>
        <v>1000</v>
      </c>
      <c r="G43" s="40"/>
    </row>
    <row r="44" spans="1:7" ht="15.75" x14ac:dyDescent="0.25">
      <c r="A44" s="323"/>
      <c r="B44" s="323"/>
      <c r="C44" s="38" t="s">
        <v>117</v>
      </c>
      <c r="D44" s="22">
        <f>'[1]2. PRODUCTOS'!L35</f>
        <v>3000</v>
      </c>
      <c r="E44" s="89"/>
      <c r="F44" s="39">
        <f>'[1]2. PRODUCTOS'!$AX$35</f>
        <v>1202.06</v>
      </c>
      <c r="G44" s="40"/>
    </row>
    <row r="45" spans="1:7" ht="15.75" x14ac:dyDescent="0.25">
      <c r="A45" s="323"/>
      <c r="B45" s="323"/>
      <c r="C45" s="38" t="s">
        <v>117</v>
      </c>
      <c r="D45" s="22">
        <f>'[1]2. PRODUCTOS'!L36</f>
        <v>2500</v>
      </c>
      <c r="E45" s="89"/>
      <c r="F45" s="39">
        <f>'[1]2. PRODUCTOS'!$AX$36</f>
        <v>1411.17</v>
      </c>
      <c r="G45" s="40"/>
    </row>
    <row r="46" spans="1:7" ht="15.75" x14ac:dyDescent="0.25">
      <c r="A46" s="323"/>
      <c r="B46" s="323"/>
      <c r="C46" s="38" t="s">
        <v>117</v>
      </c>
      <c r="D46" s="22">
        <f>'[1]2. PRODUCTOS'!L37</f>
        <v>1300</v>
      </c>
      <c r="E46" s="89"/>
      <c r="F46" s="39">
        <f>'[1]2. PRODUCTOS'!$AX$37</f>
        <v>0</v>
      </c>
      <c r="G46" s="40"/>
    </row>
    <row r="47" spans="1:7" ht="15.75" x14ac:dyDescent="0.25">
      <c r="A47" s="323"/>
      <c r="B47" s="323"/>
      <c r="C47" s="38" t="s">
        <v>117</v>
      </c>
      <c r="D47" s="22">
        <f>'[1]2. PRODUCTOS'!L38</f>
        <v>10000</v>
      </c>
      <c r="E47" s="89"/>
      <c r="F47" s="39">
        <f>'[1]2. PRODUCTOS'!$AX$38</f>
        <v>0</v>
      </c>
      <c r="G47" s="40"/>
    </row>
    <row r="48" spans="1:7" ht="15.75" x14ac:dyDescent="0.25">
      <c r="A48" s="324"/>
      <c r="B48" s="324"/>
      <c r="C48" s="38" t="s">
        <v>115</v>
      </c>
      <c r="D48" s="22">
        <f>'[1]2. PRODUCTOS'!L39</f>
        <v>2500</v>
      </c>
      <c r="E48" s="89"/>
      <c r="F48" s="39">
        <f>'[1]2. PRODUCTOS'!$AX$39</f>
        <v>0</v>
      </c>
      <c r="G48" s="40"/>
    </row>
    <row r="49" spans="1:7" ht="78.75" x14ac:dyDescent="0.25">
      <c r="A49" s="26" t="s">
        <v>164</v>
      </c>
      <c r="B49" s="41" t="s">
        <v>165</v>
      </c>
      <c r="C49" s="38" t="s">
        <v>115</v>
      </c>
      <c r="D49" s="22">
        <f>'[1]2. PRODUCTOS'!$L$50</f>
        <v>8000</v>
      </c>
      <c r="E49" s="89">
        <v>0.5</v>
      </c>
      <c r="F49" s="39">
        <f>'[1]2. PRODUCTOS'!$AX$50</f>
        <v>6776.86</v>
      </c>
      <c r="G49" s="40"/>
    </row>
    <row r="50" spans="1:7" ht="55.5" customHeight="1" x14ac:dyDescent="0.25">
      <c r="A50" s="26" t="s">
        <v>166</v>
      </c>
      <c r="B50" s="26" t="s">
        <v>167</v>
      </c>
      <c r="C50" s="38" t="s">
        <v>115</v>
      </c>
      <c r="D50" s="22">
        <f>'[1]2. PRODUCTOS'!$L$51</f>
        <v>9000</v>
      </c>
      <c r="E50" s="89">
        <v>0.5</v>
      </c>
      <c r="F50" s="39">
        <f>'[1]2. PRODUCTOS'!$AX$51</f>
        <v>0</v>
      </c>
      <c r="G50" s="40"/>
    </row>
    <row r="51" spans="1:7" ht="15.75" x14ac:dyDescent="0.25">
      <c r="A51" s="26" t="s">
        <v>168</v>
      </c>
      <c r="B51" s="26" t="s">
        <v>169</v>
      </c>
      <c r="C51" s="38" t="s">
        <v>117</v>
      </c>
      <c r="D51" s="22">
        <f>'[1]2. PRODUCTOS'!$L$54</f>
        <v>9000</v>
      </c>
      <c r="E51" s="89"/>
      <c r="F51" s="39">
        <f>'[1]2. PRODUCTOS'!$AX$54</f>
        <v>3000.21</v>
      </c>
      <c r="G51" s="40"/>
    </row>
    <row r="52" spans="1:7" ht="16.5" thickBot="1" x14ac:dyDescent="0.3">
      <c r="A52" s="26" t="s">
        <v>170</v>
      </c>
      <c r="B52" s="26" t="s">
        <v>150</v>
      </c>
      <c r="C52" s="38" t="s">
        <v>117</v>
      </c>
      <c r="D52" s="22">
        <f>'[1]2. PRODUCTOS'!$L$56</f>
        <v>11196</v>
      </c>
      <c r="E52" s="89"/>
      <c r="F52" s="39">
        <f>'[1]2. PRODUCTOS'!$AX$56</f>
        <v>2001.03</v>
      </c>
      <c r="G52" s="40"/>
    </row>
    <row r="53" spans="1:7" ht="16.5" thickBot="1" x14ac:dyDescent="0.3">
      <c r="A53" s="325" t="s">
        <v>171</v>
      </c>
      <c r="B53" s="326"/>
      <c r="C53" s="327"/>
      <c r="D53" s="42">
        <f>SUM(D10:D17,D21:D50)</f>
        <v>499869</v>
      </c>
      <c r="E53" s="43"/>
      <c r="F53" s="42">
        <f>SUM(F10:F17,F21:F50)</f>
        <v>65363.659999999996</v>
      </c>
      <c r="G53" s="44"/>
    </row>
    <row r="54" spans="1:7" ht="24.75" customHeight="1" thickBot="1" x14ac:dyDescent="0.3">
      <c r="A54" s="317" t="s">
        <v>172</v>
      </c>
      <c r="B54" s="318"/>
      <c r="C54" s="318"/>
      <c r="D54" s="318"/>
      <c r="E54" s="318"/>
      <c r="F54" s="318"/>
      <c r="G54" s="319"/>
    </row>
    <row r="55" spans="1:7" ht="39" customHeight="1" thickBot="1" x14ac:dyDescent="0.3">
      <c r="A55" s="45" t="s">
        <v>12</v>
      </c>
      <c r="B55" s="334" t="s">
        <v>173</v>
      </c>
      <c r="C55" s="320"/>
      <c r="D55" s="320"/>
      <c r="E55" s="320"/>
      <c r="F55" s="320"/>
      <c r="G55" s="321"/>
    </row>
    <row r="56" spans="1:7" ht="57" customHeight="1" x14ac:dyDescent="0.25">
      <c r="A56" s="46" t="s">
        <v>174</v>
      </c>
      <c r="B56" s="237" t="s">
        <v>175</v>
      </c>
      <c r="C56" s="335" t="s">
        <v>116</v>
      </c>
      <c r="D56" s="337">
        <f>'[1]2. PRODUCTOS'!$L$66</f>
        <v>12599.61</v>
      </c>
      <c r="E56" s="339"/>
      <c r="F56" s="341">
        <f>'[1]2. PRODUCTOS'!$AX$66</f>
        <v>3667.74</v>
      </c>
      <c r="G56" s="343"/>
    </row>
    <row r="57" spans="1:7" ht="47.25" customHeight="1" x14ac:dyDescent="0.25">
      <c r="A57" s="47" t="s">
        <v>176</v>
      </c>
      <c r="B57" s="238" t="s">
        <v>177</v>
      </c>
      <c r="C57" s="336"/>
      <c r="D57" s="338"/>
      <c r="E57" s="340"/>
      <c r="F57" s="342"/>
      <c r="G57" s="344"/>
    </row>
    <row r="58" spans="1:7" ht="76.5" customHeight="1" x14ac:dyDescent="0.25">
      <c r="A58" s="47" t="s">
        <v>178</v>
      </c>
      <c r="B58" s="238" t="s">
        <v>179</v>
      </c>
      <c r="C58" s="87" t="s">
        <v>116</v>
      </c>
      <c r="D58" s="22">
        <f>'[1]2. PRODUCTOS'!$L$68</f>
        <v>10864.39</v>
      </c>
      <c r="E58" s="48"/>
      <c r="F58" s="39">
        <f>'[1]2. PRODUCTOS'!$AX$68</f>
        <v>10864.39</v>
      </c>
      <c r="G58" s="49"/>
    </row>
    <row r="59" spans="1:7" ht="78.75" customHeight="1" x14ac:dyDescent="0.25">
      <c r="A59" s="47" t="s">
        <v>180</v>
      </c>
      <c r="B59" s="26" t="s">
        <v>181</v>
      </c>
      <c r="C59" s="87" t="s">
        <v>116</v>
      </c>
      <c r="D59" s="22">
        <f>'[1]2. PRODUCTOS'!$L$69</f>
        <v>40000</v>
      </c>
      <c r="E59" s="48"/>
      <c r="F59" s="39">
        <f>'[1]2. PRODUCTOS'!$AX$69</f>
        <v>20000</v>
      </c>
      <c r="G59" s="49"/>
    </row>
    <row r="60" spans="1:7" ht="76.5" customHeight="1" x14ac:dyDescent="0.25">
      <c r="A60" s="47" t="s">
        <v>182</v>
      </c>
      <c r="B60" s="239" t="s">
        <v>183</v>
      </c>
      <c r="C60" s="345" t="s">
        <v>116</v>
      </c>
      <c r="D60" s="345">
        <f>'[1]2. PRODUCTOS'!$L$71</f>
        <v>17094.07</v>
      </c>
      <c r="E60" s="347"/>
      <c r="F60" s="350">
        <f>'[1]2. PRODUCTOS'!$AX$71</f>
        <v>10261.759999999998</v>
      </c>
      <c r="G60" s="328"/>
    </row>
    <row r="61" spans="1:7" ht="81.75" customHeight="1" x14ac:dyDescent="0.25">
      <c r="A61" s="47" t="s">
        <v>184</v>
      </c>
      <c r="B61" s="239" t="s">
        <v>185</v>
      </c>
      <c r="C61" s="346"/>
      <c r="D61" s="346"/>
      <c r="E61" s="348"/>
      <c r="F61" s="351"/>
      <c r="G61" s="329"/>
    </row>
    <row r="62" spans="1:7" ht="79.5" customHeight="1" x14ac:dyDescent="0.25">
      <c r="A62" s="47" t="s">
        <v>186</v>
      </c>
      <c r="B62" s="239" t="s">
        <v>187</v>
      </c>
      <c r="C62" s="338"/>
      <c r="D62" s="338"/>
      <c r="E62" s="349"/>
      <c r="F62" s="352"/>
      <c r="G62" s="330"/>
    </row>
    <row r="63" spans="1:7" ht="41.25" customHeight="1" x14ac:dyDescent="0.25">
      <c r="A63" s="47" t="s">
        <v>188</v>
      </c>
      <c r="B63" s="239" t="s">
        <v>189</v>
      </c>
      <c r="C63" s="87" t="s">
        <v>116</v>
      </c>
      <c r="D63" s="22">
        <f>'[1]2. PRODUCTOS'!$L$74</f>
        <v>20000</v>
      </c>
      <c r="E63" s="48"/>
      <c r="F63" s="39">
        <f>'[1]2. PRODUCTOS'!$AX$74</f>
        <v>1526.86</v>
      </c>
      <c r="G63" s="49"/>
    </row>
    <row r="64" spans="1:7" ht="59.25" customHeight="1" x14ac:dyDescent="0.25">
      <c r="A64" s="47" t="s">
        <v>190</v>
      </c>
      <c r="B64" s="239" t="s">
        <v>191</v>
      </c>
      <c r="C64" s="87" t="s">
        <v>116</v>
      </c>
      <c r="D64" s="22">
        <f>'[1]2. PRODUCTOS'!$L$75</f>
        <v>20000</v>
      </c>
      <c r="E64" s="48"/>
      <c r="F64" s="39">
        <f>'[1]2. PRODUCTOS'!$AX$75</f>
        <v>14639.1</v>
      </c>
      <c r="G64" s="49"/>
    </row>
    <row r="65" spans="1:20" ht="72" customHeight="1" x14ac:dyDescent="0.25">
      <c r="A65" s="47" t="s">
        <v>192</v>
      </c>
      <c r="B65" s="240" t="s">
        <v>193</v>
      </c>
      <c r="C65" s="87" t="s">
        <v>116</v>
      </c>
      <c r="D65" s="22">
        <f>'[1]2. PRODUCTOS'!$L$76</f>
        <v>27950</v>
      </c>
      <c r="E65" s="48"/>
      <c r="F65" s="39">
        <f>'[1]2. PRODUCTOS'!$AX$76</f>
        <v>27950</v>
      </c>
      <c r="G65" s="49"/>
    </row>
    <row r="66" spans="1:20" ht="71.25" customHeight="1" x14ac:dyDescent="0.25">
      <c r="A66" s="47" t="s">
        <v>194</v>
      </c>
      <c r="B66" s="240" t="s">
        <v>195</v>
      </c>
      <c r="C66" s="87" t="s">
        <v>116</v>
      </c>
      <c r="D66" s="22">
        <f>'[1]2. PRODUCTOS'!$L$77</f>
        <v>24421.25</v>
      </c>
      <c r="E66" s="48"/>
      <c r="F66" s="39">
        <f>'[1]2. PRODUCTOS'!$AX$77</f>
        <v>24421.25</v>
      </c>
      <c r="G66" s="49"/>
    </row>
    <row r="67" spans="1:20" ht="58.5" customHeight="1" x14ac:dyDescent="0.25">
      <c r="A67" s="47" t="s">
        <v>196</v>
      </c>
      <c r="B67" s="240" t="s">
        <v>197</v>
      </c>
      <c r="C67" s="87" t="s">
        <v>116</v>
      </c>
      <c r="D67" s="22">
        <f>'[1]2. PRODUCTOS'!$L$78</f>
        <v>30000</v>
      </c>
      <c r="E67" s="48"/>
      <c r="F67" s="39">
        <f>'[1]2. PRODUCTOS'!$AX$78</f>
        <v>25000</v>
      </c>
      <c r="G67" s="49"/>
    </row>
    <row r="68" spans="1:20" ht="24" customHeight="1" x14ac:dyDescent="0.25">
      <c r="A68" s="47" t="s">
        <v>198</v>
      </c>
      <c r="B68" s="240" t="s">
        <v>199</v>
      </c>
      <c r="C68" s="87" t="s">
        <v>116</v>
      </c>
      <c r="D68" s="22">
        <f>'[1]2. PRODUCTOS'!$L$79</f>
        <v>17650</v>
      </c>
      <c r="E68" s="48"/>
      <c r="F68" s="39">
        <f>'[1]2. PRODUCTOS'!$AX$79</f>
        <v>17650</v>
      </c>
      <c r="G68" s="49"/>
    </row>
    <row r="69" spans="1:20" ht="40.5" customHeight="1" x14ac:dyDescent="0.25">
      <c r="A69" s="47" t="s">
        <v>200</v>
      </c>
      <c r="B69" s="240" t="s">
        <v>201</v>
      </c>
      <c r="C69" s="87" t="s">
        <v>116</v>
      </c>
      <c r="D69" s="22">
        <f>'[1]2. PRODUCTOS'!$L$80</f>
        <v>20000</v>
      </c>
      <c r="E69" s="48"/>
      <c r="F69" s="39">
        <f>'[1]2. PRODUCTOS'!$AX$80</f>
        <v>15500</v>
      </c>
      <c r="G69" s="49"/>
    </row>
    <row r="70" spans="1:20" ht="24" customHeight="1" x14ac:dyDescent="0.25">
      <c r="A70" s="47" t="s">
        <v>202</v>
      </c>
      <c r="B70" s="240" t="s">
        <v>203</v>
      </c>
      <c r="C70" s="87" t="s">
        <v>116</v>
      </c>
      <c r="D70" s="22">
        <f>'[1]2. PRODUCTOS'!$L$81</f>
        <v>6300</v>
      </c>
      <c r="E70" s="48"/>
      <c r="F70" s="39">
        <f>'[1]2. PRODUCTOS'!$AX$81</f>
        <v>5250</v>
      </c>
      <c r="G70" s="49"/>
    </row>
    <row r="71" spans="1:20" ht="24" customHeight="1" thickBot="1" x14ac:dyDescent="0.3">
      <c r="A71" s="50" t="s">
        <v>204</v>
      </c>
      <c r="B71" s="241" t="s">
        <v>150</v>
      </c>
      <c r="C71" s="87" t="s">
        <v>116</v>
      </c>
      <c r="D71" s="51">
        <f>'[1]2. PRODUCTOS'!$L$82</f>
        <v>17281.55</v>
      </c>
      <c r="E71" s="52"/>
      <c r="F71" s="35">
        <f>'[1]2. PRODUCTOS'!$AX$82</f>
        <v>12301.18</v>
      </c>
      <c r="G71" s="53"/>
    </row>
    <row r="72" spans="1:20" ht="45" customHeight="1" thickBot="1" x14ac:dyDescent="0.3">
      <c r="A72" s="54" t="s">
        <v>15</v>
      </c>
      <c r="B72" s="331" t="s">
        <v>205</v>
      </c>
      <c r="C72" s="332"/>
      <c r="D72" s="332"/>
      <c r="E72" s="332"/>
      <c r="F72" s="332"/>
      <c r="G72" s="333"/>
    </row>
    <row r="73" spans="1:20" ht="51.75" customHeight="1" x14ac:dyDescent="0.25">
      <c r="A73" s="90" t="s">
        <v>206</v>
      </c>
      <c r="B73" s="242" t="s">
        <v>207</v>
      </c>
      <c r="C73" s="353" t="s">
        <v>116</v>
      </c>
      <c r="D73" s="355">
        <f>'[1]2. PRODUCTOS'!$L$87</f>
        <v>10000</v>
      </c>
      <c r="E73" s="357"/>
      <c r="F73" s="351">
        <f>'[1]2. PRODUCTOS'!$AX$87</f>
        <v>4859.07</v>
      </c>
      <c r="G73" s="359"/>
    </row>
    <row r="74" spans="1:20" ht="51.75" customHeight="1" thickBot="1" x14ac:dyDescent="0.3">
      <c r="A74" s="25" t="s">
        <v>208</v>
      </c>
      <c r="B74" s="243" t="s">
        <v>209</v>
      </c>
      <c r="C74" s="353"/>
      <c r="D74" s="355"/>
      <c r="E74" s="357"/>
      <c r="F74" s="351"/>
      <c r="G74" s="359"/>
    </row>
    <row r="75" spans="1:20" ht="53.25" customHeight="1" x14ac:dyDescent="0.25">
      <c r="A75" s="46" t="s">
        <v>210</v>
      </c>
      <c r="B75" s="243" t="s">
        <v>211</v>
      </c>
      <c r="C75" s="354"/>
      <c r="D75" s="356"/>
      <c r="E75" s="358"/>
      <c r="F75" s="352"/>
      <c r="G75" s="360"/>
    </row>
    <row r="76" spans="1:20" ht="54.75" customHeight="1" thickBot="1" x14ac:dyDescent="0.3">
      <c r="A76" s="25" t="s">
        <v>212</v>
      </c>
      <c r="B76" s="243" t="s">
        <v>213</v>
      </c>
      <c r="C76" s="87" t="s">
        <v>116</v>
      </c>
      <c r="D76" s="244">
        <f>'[1]2. PRODUCTOS'!$L$90</f>
        <v>4404.3900000000003</v>
      </c>
      <c r="E76" s="48"/>
      <c r="F76" s="39">
        <f>'[1]2. PRODUCTOS'!$AX$90</f>
        <v>0</v>
      </c>
      <c r="G76" s="55"/>
    </row>
    <row r="77" spans="1:20" ht="70.5" customHeight="1" x14ac:dyDescent="0.25">
      <c r="A77" s="46" t="s">
        <v>214</v>
      </c>
      <c r="B77" s="245" t="s">
        <v>215</v>
      </c>
      <c r="C77" s="87" t="s">
        <v>116</v>
      </c>
      <c r="D77" s="244">
        <f>'[1]2. PRODUCTOS'!$L$91</f>
        <v>6005.77</v>
      </c>
      <c r="E77" s="48"/>
      <c r="F77" s="39">
        <f>'[1]2. PRODUCTOS'!$AX$91</f>
        <v>6005.77</v>
      </c>
      <c r="G77" s="55"/>
      <c r="T77" s="127">
        <f>SUM(F106)/D106</f>
        <v>0.43675308151859299</v>
      </c>
    </row>
    <row r="78" spans="1:20" ht="109.5" customHeight="1" thickBot="1" x14ac:dyDescent="0.3">
      <c r="A78" s="25" t="s">
        <v>216</v>
      </c>
      <c r="B78" s="245" t="s">
        <v>217</v>
      </c>
      <c r="C78" s="87" t="s">
        <v>116</v>
      </c>
      <c r="D78" s="246">
        <f>'[1]2. PRODUCTOS'!$L$92</f>
        <v>10595.61</v>
      </c>
      <c r="E78" s="48"/>
      <c r="F78" s="39">
        <f>'[1]2. PRODUCTOS'!$AX$92</f>
        <v>10595.61</v>
      </c>
      <c r="G78" s="55"/>
    </row>
    <row r="79" spans="1:20" ht="82.5" customHeight="1" x14ac:dyDescent="0.25">
      <c r="A79" s="46" t="s">
        <v>218</v>
      </c>
      <c r="B79" s="245" t="s">
        <v>219</v>
      </c>
      <c r="C79" s="87" t="s">
        <v>116</v>
      </c>
      <c r="D79" s="246">
        <f>'[1]2. PRODUCTOS'!$L$93</f>
        <v>7600</v>
      </c>
      <c r="E79" s="48"/>
      <c r="F79" s="39">
        <f>'[1]2. PRODUCTOS'!$AX$93</f>
        <v>5000</v>
      </c>
      <c r="G79" s="55"/>
    </row>
    <row r="80" spans="1:20" ht="99.75" customHeight="1" thickBot="1" x14ac:dyDescent="0.3">
      <c r="A80" s="25" t="s">
        <v>220</v>
      </c>
      <c r="B80" s="245" t="s">
        <v>221</v>
      </c>
      <c r="C80" s="87" t="s">
        <v>116</v>
      </c>
      <c r="D80" s="246">
        <f>'[1]2. PRODUCTOS'!$L$94</f>
        <v>6000</v>
      </c>
      <c r="E80" s="48"/>
      <c r="F80" s="39">
        <f>'[1]2. PRODUCTOS'!$AX$94</f>
        <v>4500</v>
      </c>
      <c r="G80" s="55"/>
    </row>
    <row r="81" spans="1:7" ht="56.25" customHeight="1" x14ac:dyDescent="0.25">
      <c r="A81" s="46" t="s">
        <v>222</v>
      </c>
      <c r="B81" s="245" t="s">
        <v>223</v>
      </c>
      <c r="C81" s="87" t="s">
        <v>116</v>
      </c>
      <c r="D81" s="246">
        <f>'[1]2. PRODUCTOS'!$L$95</f>
        <v>7214.91</v>
      </c>
      <c r="E81" s="48"/>
      <c r="F81" s="39">
        <f>'[1]2. PRODUCTOS'!$AX$95</f>
        <v>7214.91</v>
      </c>
      <c r="G81" s="55"/>
    </row>
    <row r="82" spans="1:7" ht="59.25" customHeight="1" x14ac:dyDescent="0.25">
      <c r="A82" s="25" t="s">
        <v>224</v>
      </c>
      <c r="B82" s="245" t="s">
        <v>197</v>
      </c>
      <c r="C82" s="87" t="s">
        <v>116</v>
      </c>
      <c r="D82" s="246">
        <f>'[1]2. PRODUCTOS'!$L$96</f>
        <v>20000</v>
      </c>
      <c r="E82" s="48"/>
      <c r="F82" s="39">
        <f>'[1]2. PRODUCTOS'!$AX$96</f>
        <v>16667</v>
      </c>
      <c r="G82" s="55"/>
    </row>
    <row r="83" spans="1:7" ht="27" customHeight="1" thickBot="1" x14ac:dyDescent="0.3">
      <c r="A83" s="25" t="s">
        <v>225</v>
      </c>
      <c r="B83" s="245" t="s">
        <v>203</v>
      </c>
      <c r="C83" s="87" t="s">
        <v>116</v>
      </c>
      <c r="D83" s="246">
        <f>'[1]2. PRODUCTOS'!$L$97</f>
        <v>6300</v>
      </c>
      <c r="E83" s="48"/>
      <c r="F83" s="39">
        <f>'[1]2. PRODUCTOS'!$AX$97</f>
        <v>5250</v>
      </c>
      <c r="G83" s="55"/>
    </row>
    <row r="84" spans="1:7" ht="27" customHeight="1" thickBot="1" x14ac:dyDescent="0.3">
      <c r="A84" s="46" t="s">
        <v>226</v>
      </c>
      <c r="B84" s="245" t="s">
        <v>150</v>
      </c>
      <c r="C84" s="87" t="s">
        <v>116</v>
      </c>
      <c r="D84" s="246">
        <f>'[1]2. PRODUCTOS'!$L$98</f>
        <v>5468.45</v>
      </c>
      <c r="E84" s="52"/>
      <c r="F84" s="35">
        <f>'[1]2. PRODUCTOS'!$AX$98</f>
        <v>4206.47</v>
      </c>
      <c r="G84" s="56"/>
    </row>
    <row r="85" spans="1:7" ht="16.5" thickBot="1" x14ac:dyDescent="0.3">
      <c r="A85" s="325" t="s">
        <v>171</v>
      </c>
      <c r="B85" s="326"/>
      <c r="C85" s="327"/>
      <c r="D85" s="42">
        <f>SUM(D56:D69,D73:D82)</f>
        <v>312400</v>
      </c>
      <c r="E85" s="57"/>
      <c r="F85" s="42">
        <f>SUM(F56:F69,F73:F82)</f>
        <v>226323.46</v>
      </c>
      <c r="G85" s="44"/>
    </row>
    <row r="86" spans="1:7" ht="16.5" thickBot="1" x14ac:dyDescent="0.3">
      <c r="A86" s="317" t="s">
        <v>227</v>
      </c>
      <c r="B86" s="318"/>
      <c r="C86" s="318"/>
      <c r="D86" s="318"/>
      <c r="E86" s="318"/>
      <c r="F86" s="318"/>
      <c r="G86" s="319"/>
    </row>
    <row r="87" spans="1:7" ht="16.5" thickBot="1" x14ac:dyDescent="0.3">
      <c r="A87" s="58" t="s">
        <v>228</v>
      </c>
      <c r="B87" s="364" t="s">
        <v>229</v>
      </c>
      <c r="C87" s="365"/>
      <c r="D87" s="365"/>
      <c r="E87" s="365"/>
      <c r="F87" s="365"/>
      <c r="G87" s="366"/>
    </row>
    <row r="88" spans="1:7" ht="15.75" x14ac:dyDescent="0.25">
      <c r="A88" s="367" t="s">
        <v>230</v>
      </c>
      <c r="B88" s="370" t="s">
        <v>231</v>
      </c>
      <c r="C88" s="371" t="s">
        <v>232</v>
      </c>
      <c r="D88" s="59">
        <f>'[1]2. PRODUCTOS'!$L$107</f>
        <v>12000</v>
      </c>
      <c r="E88" s="372"/>
      <c r="F88" s="60">
        <f>'[1]2. PRODUCTOS'!$AX$107</f>
        <v>7163.45</v>
      </c>
      <c r="G88" s="373"/>
    </row>
    <row r="89" spans="1:7" ht="15.75" x14ac:dyDescent="0.25">
      <c r="A89" s="368"/>
      <c r="B89" s="323"/>
      <c r="C89" s="353"/>
      <c r="D89" s="22">
        <f>'[1]2. PRODUCTOS'!$L$108</f>
        <v>6000</v>
      </c>
      <c r="E89" s="348"/>
      <c r="F89" s="39">
        <f>'[1]2. PRODUCTOS'!$AX$108</f>
        <v>0</v>
      </c>
      <c r="G89" s="362"/>
    </row>
    <row r="90" spans="1:7" ht="15.75" x14ac:dyDescent="0.25">
      <c r="A90" s="368"/>
      <c r="B90" s="323"/>
      <c r="C90" s="353"/>
      <c r="D90" s="22">
        <f>'[1]2. PRODUCTOS'!$L$109</f>
        <v>1000</v>
      </c>
      <c r="E90" s="348"/>
      <c r="F90" s="39">
        <f>'[1]2. PRODUCTOS'!$AX$109</f>
        <v>0</v>
      </c>
      <c r="G90" s="362"/>
    </row>
    <row r="91" spans="1:7" ht="15.75" x14ac:dyDescent="0.25">
      <c r="A91" s="368"/>
      <c r="B91" s="323"/>
      <c r="C91" s="353"/>
      <c r="D91" s="22">
        <f>'[1]2. PRODUCTOS'!$L$110</f>
        <v>2000</v>
      </c>
      <c r="E91" s="348"/>
      <c r="F91" s="39">
        <f>'[1]2. PRODUCTOS'!$AX$110</f>
        <v>0</v>
      </c>
      <c r="G91" s="362"/>
    </row>
    <row r="92" spans="1:7" ht="15.75" x14ac:dyDescent="0.25">
      <c r="A92" s="369"/>
      <c r="B92" s="324"/>
      <c r="C92" s="354"/>
      <c r="D92" s="22">
        <f>'[1]2. PRODUCTOS'!$L$111</f>
        <v>15000</v>
      </c>
      <c r="E92" s="349"/>
      <c r="F92" s="39">
        <f>'[1]2. PRODUCTOS'!$AX$111</f>
        <v>0</v>
      </c>
      <c r="G92" s="363"/>
    </row>
    <row r="93" spans="1:7" ht="15.75" x14ac:dyDescent="0.25">
      <c r="A93" s="380" t="s">
        <v>233</v>
      </c>
      <c r="B93" s="322" t="s">
        <v>234</v>
      </c>
      <c r="C93" s="381" t="s">
        <v>117</v>
      </c>
      <c r="D93" s="22">
        <f>'[1]2. PRODUCTOS'!$L$112</f>
        <v>24000</v>
      </c>
      <c r="E93" s="347"/>
      <c r="F93" s="39">
        <f>'[1]2. PRODUCTOS'!$AX$112</f>
        <v>0</v>
      </c>
      <c r="G93" s="361"/>
    </row>
    <row r="94" spans="1:7" ht="15.75" x14ac:dyDescent="0.25">
      <c r="A94" s="368"/>
      <c r="B94" s="323"/>
      <c r="C94" s="353"/>
      <c r="D94" s="22">
        <f>'[1]2. PRODUCTOS'!$L$113</f>
        <v>6000</v>
      </c>
      <c r="E94" s="348"/>
      <c r="F94" s="39">
        <f>'[1]2. PRODUCTOS'!$AX$113</f>
        <v>0</v>
      </c>
      <c r="G94" s="362"/>
    </row>
    <row r="95" spans="1:7" ht="15.75" x14ac:dyDescent="0.25">
      <c r="A95" s="368"/>
      <c r="B95" s="323"/>
      <c r="C95" s="353"/>
      <c r="D95" s="22">
        <f>'[1]2. PRODUCTOS'!$L$114</f>
        <v>3000</v>
      </c>
      <c r="E95" s="348"/>
      <c r="F95" s="39">
        <f>'[1]2. PRODUCTOS'!$AX$114</f>
        <v>0</v>
      </c>
      <c r="G95" s="362"/>
    </row>
    <row r="96" spans="1:7" ht="15.75" x14ac:dyDescent="0.25">
      <c r="A96" s="368"/>
      <c r="B96" s="323"/>
      <c r="C96" s="353"/>
      <c r="D96" s="22">
        <f>'[1]2. PRODUCTOS'!$L$115</f>
        <v>2000</v>
      </c>
      <c r="E96" s="348"/>
      <c r="F96" s="39">
        <f>'[1]2. PRODUCTOS'!$AX$115</f>
        <v>0</v>
      </c>
      <c r="G96" s="362"/>
    </row>
    <row r="97" spans="1:7" ht="15.75" x14ac:dyDescent="0.25">
      <c r="A97" s="369"/>
      <c r="B97" s="324"/>
      <c r="C97" s="354"/>
      <c r="D97" s="22">
        <f>'[1]2. PRODUCTOS'!$L$116</f>
        <v>25000</v>
      </c>
      <c r="E97" s="349"/>
      <c r="F97" s="39">
        <f>'[1]2. PRODUCTOS'!$AX$116</f>
        <v>0</v>
      </c>
      <c r="G97" s="363"/>
    </row>
    <row r="98" spans="1:7" ht="24" customHeight="1" x14ac:dyDescent="0.25">
      <c r="A98" s="25" t="s">
        <v>235</v>
      </c>
      <c r="B98" s="29" t="s">
        <v>236</v>
      </c>
      <c r="C98" s="38" t="s">
        <v>117</v>
      </c>
      <c r="D98" s="22">
        <f>'[1]2. PRODUCTOS'!$L$117</f>
        <v>4000</v>
      </c>
      <c r="E98" s="48"/>
      <c r="F98" s="39">
        <f>'[1]2. PRODUCTOS'!$AX$117</f>
        <v>1305.02</v>
      </c>
      <c r="G98" s="55"/>
    </row>
    <row r="99" spans="1:7" ht="24" customHeight="1" thickBot="1" x14ac:dyDescent="0.3">
      <c r="A99" s="30" t="s">
        <v>237</v>
      </c>
      <c r="B99" s="31" t="s">
        <v>150</v>
      </c>
      <c r="C99" s="61" t="s">
        <v>117</v>
      </c>
      <c r="D99" s="51">
        <f>'[1]2. PRODUCTOS'!$L$118</f>
        <v>7000</v>
      </c>
      <c r="E99" s="52"/>
      <c r="F99" s="35">
        <f>'[1]2. PRODUCTOS'!$AX$118</f>
        <v>952.39</v>
      </c>
      <c r="G99" s="56"/>
    </row>
    <row r="100" spans="1:7" ht="16.5" thickBot="1" x14ac:dyDescent="0.3">
      <c r="A100" s="325" t="s">
        <v>171</v>
      </c>
      <c r="B100" s="326"/>
      <c r="C100" s="327"/>
      <c r="D100" s="42">
        <f>SUM(D88:D97)</f>
        <v>96000</v>
      </c>
      <c r="E100" s="57"/>
      <c r="F100" s="42">
        <f>SUM(F88:F97)</f>
        <v>7163.45</v>
      </c>
      <c r="G100" s="44"/>
    </row>
    <row r="101" spans="1:7" ht="64.5" customHeight="1" x14ac:dyDescent="0.25">
      <c r="A101" s="19" t="s">
        <v>35</v>
      </c>
      <c r="B101" s="62"/>
      <c r="C101" s="63"/>
      <c r="D101" s="64"/>
      <c r="E101" s="63"/>
      <c r="F101" s="63"/>
      <c r="G101" s="65"/>
    </row>
    <row r="102" spans="1:7" ht="60.75" customHeight="1" thickBot="1" x14ac:dyDescent="0.3">
      <c r="A102" s="30" t="s">
        <v>36</v>
      </c>
      <c r="B102" s="66"/>
      <c r="C102" s="67"/>
      <c r="D102" s="68">
        <f>SUM(D18,D51,D70,D83,D98)</f>
        <v>26254</v>
      </c>
      <c r="E102" s="67"/>
      <c r="F102" s="68">
        <f>SUM(F18,F51,F70,F83,F98)</f>
        <v>109305.23000000001</v>
      </c>
      <c r="G102" s="53"/>
    </row>
    <row r="103" spans="1:7" ht="16.5" thickBot="1" x14ac:dyDescent="0.3">
      <c r="A103" s="69" t="s">
        <v>37</v>
      </c>
      <c r="B103" s="70" t="s">
        <v>31</v>
      </c>
      <c r="C103" s="70"/>
      <c r="D103" s="71"/>
      <c r="E103" s="72"/>
      <c r="F103" s="73"/>
      <c r="G103" s="74"/>
    </row>
    <row r="104" spans="1:7" ht="15.75" x14ac:dyDescent="0.25">
      <c r="A104" s="374" t="s">
        <v>238</v>
      </c>
      <c r="B104" s="375"/>
      <c r="C104" s="375"/>
      <c r="D104" s="75">
        <f>SUM(D53,D85,D100,D101:D103)</f>
        <v>934523</v>
      </c>
      <c r="E104" s="76"/>
      <c r="F104" s="75">
        <f>SUM(F53,F85,F100,F101:F103)</f>
        <v>408155.80000000005</v>
      </c>
      <c r="G104" s="77"/>
    </row>
    <row r="105" spans="1:7" ht="15.75" x14ac:dyDescent="0.25">
      <c r="A105" s="376" t="s">
        <v>239</v>
      </c>
      <c r="B105" s="377"/>
      <c r="C105" s="377"/>
      <c r="D105" s="78">
        <f>D104*0.07</f>
        <v>65416.610000000008</v>
      </c>
      <c r="E105" s="79"/>
      <c r="F105" s="78">
        <f>F104*0.07</f>
        <v>28570.906000000006</v>
      </c>
      <c r="G105" s="80"/>
    </row>
    <row r="106" spans="1:7" ht="16.5" thickBot="1" x14ac:dyDescent="0.3">
      <c r="A106" s="378" t="s">
        <v>240</v>
      </c>
      <c r="B106" s="379"/>
      <c r="C106" s="379"/>
      <c r="D106" s="81">
        <f>IFERROR(D104+D105,0)</f>
        <v>999939.61</v>
      </c>
      <c r="E106" s="82"/>
      <c r="F106" s="81">
        <f>F104+F105</f>
        <v>436726.70600000006</v>
      </c>
      <c r="G106" s="83"/>
    </row>
  </sheetData>
  <sheetProtection sheet="1" objects="1" scenarios="1"/>
  <mergeCells count="53">
    <mergeCell ref="A85:C85"/>
    <mergeCell ref="A104:C104"/>
    <mergeCell ref="A105:C105"/>
    <mergeCell ref="A106:C106"/>
    <mergeCell ref="A93:A97"/>
    <mergeCell ref="B93:B97"/>
    <mergeCell ref="C93:C97"/>
    <mergeCell ref="E93:E97"/>
    <mergeCell ref="G93:G97"/>
    <mergeCell ref="A100:C100"/>
    <mergeCell ref="A86:G86"/>
    <mergeCell ref="B87:G87"/>
    <mergeCell ref="A88:A92"/>
    <mergeCell ref="B88:B92"/>
    <mergeCell ref="C88:C92"/>
    <mergeCell ref="E88:E92"/>
    <mergeCell ref="G88:G92"/>
    <mergeCell ref="C73:C75"/>
    <mergeCell ref="D73:D75"/>
    <mergeCell ref="E73:E75"/>
    <mergeCell ref="F73:F75"/>
    <mergeCell ref="G73:G75"/>
    <mergeCell ref="G60:G62"/>
    <mergeCell ref="B72:G72"/>
    <mergeCell ref="B55:G55"/>
    <mergeCell ref="C56:C57"/>
    <mergeCell ref="D56:D57"/>
    <mergeCell ref="E56:E57"/>
    <mergeCell ref="F56:F57"/>
    <mergeCell ref="G56:G57"/>
    <mergeCell ref="C60:C62"/>
    <mergeCell ref="D60:D62"/>
    <mergeCell ref="E60:E62"/>
    <mergeCell ref="F60:F62"/>
    <mergeCell ref="A21:A25"/>
    <mergeCell ref="B21:B25"/>
    <mergeCell ref="A54:G54"/>
    <mergeCell ref="A26:A29"/>
    <mergeCell ref="B26:B29"/>
    <mergeCell ref="A30:A35"/>
    <mergeCell ref="B30:B35"/>
    <mergeCell ref="A36:A40"/>
    <mergeCell ref="B36:B40"/>
    <mergeCell ref="A41:A42"/>
    <mergeCell ref="B41:B42"/>
    <mergeCell ref="A43:A48"/>
    <mergeCell ref="B43:B48"/>
    <mergeCell ref="A53:C53"/>
    <mergeCell ref="C2:G2"/>
    <mergeCell ref="C7:D7"/>
    <mergeCell ref="A8:G8"/>
    <mergeCell ref="B9:G9"/>
    <mergeCell ref="B20:G20"/>
  </mergeCells>
  <pageMargins left="0.23622047244094491" right="0.23622047244094491" top="0.74803149606299213" bottom="0.74803149606299213" header="0.31496062992125984" footer="0.31496062992125984"/>
  <pageSetup scale="66" fitToHeight="0" orientation="landscape" r:id="rId1"/>
  <rowBreaks count="3" manualBreakCount="3">
    <brk id="15" max="6" man="1"/>
    <brk id="48" max="6" man="1"/>
    <brk id="71" max="6"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N76"/>
  <sheetViews>
    <sheetView zoomScale="50" zoomScaleNormal="50" zoomScaleSheetLayoutView="40" workbookViewId="0">
      <selection activeCell="I8" sqref="I8"/>
    </sheetView>
  </sheetViews>
  <sheetFormatPr defaultColWidth="8.85546875" defaultRowHeight="15" x14ac:dyDescent="0.25"/>
  <cols>
    <col min="1" max="1" width="22" customWidth="1"/>
    <col min="2" max="2" width="60.42578125" customWidth="1"/>
    <col min="3" max="3" width="30.140625" customWidth="1"/>
    <col min="4" max="4" width="34.42578125" style="9" customWidth="1"/>
    <col min="5" max="5" width="25.42578125" style="6" customWidth="1"/>
    <col min="6" max="6" width="25.7109375" customWidth="1"/>
    <col min="7" max="7" width="66.85546875" customWidth="1"/>
    <col min="8" max="8" width="22.7109375" customWidth="1"/>
    <col min="9" max="11" width="28.7109375" customWidth="1"/>
    <col min="12" max="12" width="34.140625" customWidth="1"/>
    <col min="14" max="14" width="10.5703125" bestFit="1" customWidth="1"/>
  </cols>
  <sheetData>
    <row r="2" spans="1:7" ht="21" x14ac:dyDescent="0.35">
      <c r="A2" s="4" t="s">
        <v>77</v>
      </c>
      <c r="B2" s="3"/>
      <c r="D2" s="382" t="s">
        <v>316</v>
      </c>
      <c r="E2" s="382"/>
      <c r="F2" s="382"/>
      <c r="G2" s="382"/>
    </row>
    <row r="3" spans="1:7" ht="15.75" x14ac:dyDescent="0.25">
      <c r="A3" s="2" t="s">
        <v>34</v>
      </c>
      <c r="B3" s="2"/>
    </row>
    <row r="5" spans="1:7" ht="15.75" x14ac:dyDescent="0.25">
      <c r="A5" s="2" t="s">
        <v>38</v>
      </c>
    </row>
    <row r="6" spans="1:7" ht="15.75" thickBot="1" x14ac:dyDescent="0.3"/>
    <row r="7" spans="1:7" ht="138.75" customHeight="1" thickBot="1" x14ac:dyDescent="0.3">
      <c r="A7" s="1" t="s">
        <v>0</v>
      </c>
      <c r="B7" s="1" t="s">
        <v>1</v>
      </c>
      <c r="C7" s="1" t="s">
        <v>39</v>
      </c>
      <c r="D7" s="1" t="s">
        <v>43</v>
      </c>
      <c r="E7" s="7" t="s">
        <v>32</v>
      </c>
      <c r="F7" s="1" t="s">
        <v>40</v>
      </c>
      <c r="G7" s="1" t="s">
        <v>33</v>
      </c>
    </row>
    <row r="8" spans="1:7" ht="46.5" customHeight="1" thickBot="1" x14ac:dyDescent="0.3">
      <c r="A8" s="317" t="s">
        <v>78</v>
      </c>
      <c r="B8" s="318"/>
      <c r="C8" s="318"/>
      <c r="D8" s="318"/>
      <c r="E8" s="318"/>
      <c r="F8" s="318"/>
      <c r="G8" s="319"/>
    </row>
    <row r="9" spans="1:7" ht="46.5" customHeight="1" thickBot="1" x14ac:dyDescent="0.3">
      <c r="A9" s="58" t="s">
        <v>2</v>
      </c>
      <c r="B9" s="364" t="s">
        <v>79</v>
      </c>
      <c r="C9" s="365"/>
      <c r="D9" s="365"/>
      <c r="E9" s="365"/>
      <c r="F9" s="365"/>
      <c r="G9" s="366"/>
    </row>
    <row r="10" spans="1:7" ht="63" customHeight="1" x14ac:dyDescent="0.25">
      <c r="A10" s="183" t="s">
        <v>3</v>
      </c>
      <c r="B10" s="187" t="s">
        <v>82</v>
      </c>
      <c r="C10" s="250">
        <v>7500</v>
      </c>
      <c r="D10" s="251"/>
      <c r="E10" s="252">
        <v>0.15</v>
      </c>
      <c r="F10" s="253">
        <v>1907.8200000000002</v>
      </c>
      <c r="G10" s="254">
        <v>0</v>
      </c>
    </row>
    <row r="11" spans="1:7" ht="55.5" customHeight="1" x14ac:dyDescent="0.25">
      <c r="A11" s="189" t="s">
        <v>4</v>
      </c>
      <c r="B11" s="178" t="s">
        <v>83</v>
      </c>
      <c r="C11" s="249">
        <v>600</v>
      </c>
      <c r="D11" s="247"/>
      <c r="E11" s="178"/>
      <c r="F11" s="249">
        <v>527.62</v>
      </c>
      <c r="G11" s="255">
        <v>0</v>
      </c>
    </row>
    <row r="12" spans="1:7" ht="39.75" customHeight="1" x14ac:dyDescent="0.25">
      <c r="A12" s="189" t="s">
        <v>5</v>
      </c>
      <c r="B12" s="178" t="s">
        <v>84</v>
      </c>
      <c r="C12" s="249">
        <v>4500</v>
      </c>
      <c r="D12" s="247"/>
      <c r="E12" s="248">
        <v>0.15</v>
      </c>
      <c r="F12" s="249">
        <v>680.59999999999991</v>
      </c>
      <c r="G12" s="255">
        <v>0</v>
      </c>
    </row>
    <row r="13" spans="1:7" ht="39.75" customHeight="1" x14ac:dyDescent="0.25">
      <c r="A13" s="189" t="s">
        <v>85</v>
      </c>
      <c r="B13" s="178" t="s">
        <v>86</v>
      </c>
      <c r="C13" s="249">
        <v>2250</v>
      </c>
      <c r="D13" s="247"/>
      <c r="E13" s="248">
        <v>0.15</v>
      </c>
      <c r="F13" s="249">
        <v>675</v>
      </c>
      <c r="G13" s="255">
        <v>0</v>
      </c>
    </row>
    <row r="14" spans="1:7" ht="39.75" customHeight="1" x14ac:dyDescent="0.25">
      <c r="A14" s="189" t="s">
        <v>87</v>
      </c>
      <c r="B14" s="178" t="s">
        <v>88</v>
      </c>
      <c r="C14" s="249">
        <v>6300</v>
      </c>
      <c r="D14" s="247"/>
      <c r="E14" s="248">
        <v>0.15</v>
      </c>
      <c r="F14" s="249">
        <v>0</v>
      </c>
      <c r="G14" s="255">
        <v>0</v>
      </c>
    </row>
    <row r="15" spans="1:7" ht="39.75" customHeight="1" x14ac:dyDescent="0.25">
      <c r="A15" s="189" t="s">
        <v>89</v>
      </c>
      <c r="B15" s="178" t="s">
        <v>90</v>
      </c>
      <c r="C15" s="249">
        <v>4000</v>
      </c>
      <c r="D15" s="247"/>
      <c r="E15" s="248">
        <v>0.15</v>
      </c>
      <c r="F15" s="249">
        <v>354.75000000000006</v>
      </c>
      <c r="G15" s="255">
        <v>0</v>
      </c>
    </row>
    <row r="16" spans="1:7" ht="65.25" customHeight="1" thickBot="1" x14ac:dyDescent="0.3">
      <c r="A16" s="256" t="s">
        <v>91</v>
      </c>
      <c r="B16" s="221" t="s">
        <v>92</v>
      </c>
      <c r="C16" s="257">
        <v>18000</v>
      </c>
      <c r="D16" s="258"/>
      <c r="E16" s="259"/>
      <c r="F16" s="257">
        <v>11250.84</v>
      </c>
      <c r="G16" s="260"/>
    </row>
    <row r="17" spans="1:12" s="261" customFormat="1" ht="42" customHeight="1" thickBot="1" x14ac:dyDescent="0.3">
      <c r="A17" s="58" t="s">
        <v>6</v>
      </c>
      <c r="B17" s="364" t="s">
        <v>80</v>
      </c>
      <c r="C17" s="365"/>
      <c r="D17" s="365"/>
      <c r="E17" s="365"/>
      <c r="F17" s="365"/>
      <c r="G17" s="366"/>
    </row>
    <row r="18" spans="1:12" ht="81" customHeight="1" thickBot="1" x14ac:dyDescent="0.3">
      <c r="A18" s="262" t="s">
        <v>7</v>
      </c>
      <c r="B18" s="231" t="s">
        <v>93</v>
      </c>
      <c r="C18" s="263">
        <v>31500</v>
      </c>
      <c r="D18" s="264"/>
      <c r="E18" s="231"/>
      <c r="F18" s="263"/>
      <c r="G18" s="265">
        <v>0</v>
      </c>
    </row>
    <row r="19" spans="1:12" s="261" customFormat="1" ht="42" customHeight="1" thickBot="1" x14ac:dyDescent="0.3">
      <c r="A19" s="58" t="s">
        <v>8</v>
      </c>
      <c r="B19" s="364" t="s">
        <v>81</v>
      </c>
      <c r="C19" s="365"/>
      <c r="D19" s="365"/>
      <c r="E19" s="365"/>
      <c r="F19" s="365"/>
      <c r="G19" s="366"/>
    </row>
    <row r="20" spans="1:12" ht="63.75" customHeight="1" x14ac:dyDescent="0.25">
      <c r="A20" s="183" t="s">
        <v>9</v>
      </c>
      <c r="B20" s="187" t="s">
        <v>94</v>
      </c>
      <c r="C20" s="266">
        <v>10000</v>
      </c>
      <c r="D20" s="251"/>
      <c r="E20" s="187"/>
      <c r="F20" s="253">
        <v>2024.21</v>
      </c>
      <c r="G20" s="254">
        <v>0</v>
      </c>
    </row>
    <row r="21" spans="1:12" ht="63.75" customHeight="1" x14ac:dyDescent="0.25">
      <c r="A21" s="189" t="s">
        <v>10</v>
      </c>
      <c r="B21" s="178" t="s">
        <v>95</v>
      </c>
      <c r="C21" s="226">
        <v>4000</v>
      </c>
      <c r="D21" s="247"/>
      <c r="E21" s="248">
        <v>0.25</v>
      </c>
      <c r="F21" s="249">
        <v>13.54</v>
      </c>
      <c r="G21" s="255">
        <v>0</v>
      </c>
    </row>
    <row r="22" spans="1:12" ht="63.75" customHeight="1" x14ac:dyDescent="0.25">
      <c r="A22" s="189" t="s">
        <v>11</v>
      </c>
      <c r="B22" s="178" t="s">
        <v>96</v>
      </c>
      <c r="C22" s="226">
        <v>200</v>
      </c>
      <c r="D22" s="247"/>
      <c r="E22" s="178"/>
      <c r="F22" s="249">
        <v>0</v>
      </c>
      <c r="G22" s="255">
        <v>0</v>
      </c>
    </row>
    <row r="23" spans="1:12" ht="63.75" customHeight="1" x14ac:dyDescent="0.25">
      <c r="A23" s="189" t="s">
        <v>97</v>
      </c>
      <c r="B23" s="178" t="s">
        <v>98</v>
      </c>
      <c r="C23" s="226">
        <v>700</v>
      </c>
      <c r="D23" s="247"/>
      <c r="E23" s="178"/>
      <c r="F23" s="249">
        <v>261.45999999999998</v>
      </c>
      <c r="G23" s="255">
        <v>0</v>
      </c>
    </row>
    <row r="24" spans="1:12" ht="35.25" customHeight="1" x14ac:dyDescent="0.25">
      <c r="A24" s="189" t="s">
        <v>99</v>
      </c>
      <c r="B24" s="178" t="s">
        <v>100</v>
      </c>
      <c r="C24" s="226">
        <v>7000</v>
      </c>
      <c r="D24" s="247"/>
      <c r="E24" s="178"/>
      <c r="F24" s="249">
        <v>1496</v>
      </c>
      <c r="G24" s="255">
        <v>1496</v>
      </c>
    </row>
    <row r="25" spans="1:12" ht="32.25" customHeight="1" x14ac:dyDescent="0.25">
      <c r="A25" s="189" t="s">
        <v>101</v>
      </c>
      <c r="B25" s="178" t="s">
        <v>102</v>
      </c>
      <c r="C25" s="226">
        <v>3000</v>
      </c>
      <c r="D25" s="247"/>
      <c r="E25" s="178"/>
      <c r="F25" s="249">
        <v>0</v>
      </c>
      <c r="G25" s="255">
        <v>0</v>
      </c>
    </row>
    <row r="26" spans="1:12" ht="68.25" customHeight="1" x14ac:dyDescent="0.25">
      <c r="A26" s="189" t="s">
        <v>103</v>
      </c>
      <c r="B26" s="178" t="s">
        <v>104</v>
      </c>
      <c r="C26" s="226">
        <v>2400</v>
      </c>
      <c r="D26" s="247"/>
      <c r="E26" s="248">
        <v>0.25</v>
      </c>
      <c r="F26" s="249"/>
      <c r="G26" s="255">
        <v>0</v>
      </c>
      <c r="K26" s="5"/>
      <c r="L26" s="14"/>
    </row>
    <row r="27" spans="1:12" ht="48" customHeight="1" x14ac:dyDescent="0.25">
      <c r="A27" s="189" t="s">
        <v>105</v>
      </c>
      <c r="B27" s="178" t="s">
        <v>106</v>
      </c>
      <c r="C27" s="226">
        <v>1467</v>
      </c>
      <c r="D27" s="247"/>
      <c r="E27" s="178"/>
      <c r="F27" s="249">
        <v>742.02</v>
      </c>
      <c r="G27" s="255">
        <v>0</v>
      </c>
    </row>
    <row r="28" spans="1:12" ht="51.75" customHeight="1" thickBot="1" x14ac:dyDescent="0.3">
      <c r="A28" s="256" t="s">
        <v>107</v>
      </c>
      <c r="B28" s="221" t="s">
        <v>108</v>
      </c>
      <c r="C28" s="267">
        <v>15350</v>
      </c>
      <c r="D28" s="258"/>
      <c r="E28" s="221"/>
      <c r="F28" s="257">
        <v>6482.76</v>
      </c>
      <c r="G28" s="268">
        <v>0</v>
      </c>
    </row>
    <row r="29" spans="1:12" ht="43.5" customHeight="1" thickBot="1" x14ac:dyDescent="0.3">
      <c r="A29" s="392" t="s">
        <v>109</v>
      </c>
      <c r="B29" s="392"/>
      <c r="C29" s="392"/>
      <c r="D29" s="392"/>
      <c r="E29" s="392"/>
      <c r="F29" s="392"/>
      <c r="G29" s="392"/>
    </row>
    <row r="30" spans="1:12" ht="33" customHeight="1" thickBot="1" x14ac:dyDescent="0.3">
      <c r="A30" s="317" t="s">
        <v>41</v>
      </c>
      <c r="B30" s="318"/>
      <c r="C30" s="318"/>
      <c r="D30" s="318"/>
      <c r="E30" s="318"/>
      <c r="F30" s="318"/>
      <c r="G30" s="319"/>
    </row>
    <row r="31" spans="1:12" ht="61.5" customHeight="1" thickBot="1" x14ac:dyDescent="0.3">
      <c r="A31" s="58" t="s">
        <v>12</v>
      </c>
      <c r="B31" s="364" t="s">
        <v>42</v>
      </c>
      <c r="C31" s="365"/>
      <c r="D31" s="365"/>
      <c r="E31" s="365">
        <v>1</v>
      </c>
      <c r="F31" s="365"/>
      <c r="G31" s="366"/>
    </row>
    <row r="32" spans="1:12" ht="70.5" customHeight="1" x14ac:dyDescent="0.25">
      <c r="A32" s="183" t="s">
        <v>13</v>
      </c>
      <c r="B32" s="187" t="s">
        <v>44</v>
      </c>
      <c r="C32" s="266">
        <v>56184.32</v>
      </c>
      <c r="D32" s="266">
        <v>83202.789999999994</v>
      </c>
      <c r="E32" s="252">
        <v>1</v>
      </c>
      <c r="F32" s="266">
        <v>83202.789999999994</v>
      </c>
      <c r="G32" s="188" t="s">
        <v>122</v>
      </c>
    </row>
    <row r="33" spans="1:11" ht="63.75" thickBot="1" x14ac:dyDescent="0.3">
      <c r="A33" s="256" t="s">
        <v>14</v>
      </c>
      <c r="B33" s="221" t="s">
        <v>68</v>
      </c>
      <c r="C33" s="267">
        <v>27018.47</v>
      </c>
      <c r="D33" s="267">
        <v>37901.870000000003</v>
      </c>
      <c r="E33" s="259">
        <v>1</v>
      </c>
      <c r="F33" s="267">
        <v>37901.870000000003</v>
      </c>
      <c r="G33" s="222" t="s">
        <v>122</v>
      </c>
    </row>
    <row r="34" spans="1:11" ht="61.5" customHeight="1" thickBot="1" x14ac:dyDescent="0.3">
      <c r="A34" s="45" t="s">
        <v>15</v>
      </c>
      <c r="B34" s="334" t="s">
        <v>67</v>
      </c>
      <c r="C34" s="320"/>
      <c r="D34" s="320"/>
      <c r="E34" s="320">
        <v>1</v>
      </c>
      <c r="F34" s="320"/>
      <c r="G34" s="321"/>
    </row>
    <row r="35" spans="1:11" ht="112.5" customHeight="1" x14ac:dyDescent="0.25">
      <c r="A35" s="183" t="s">
        <v>16</v>
      </c>
      <c r="B35" s="187" t="s">
        <v>45</v>
      </c>
      <c r="C35" s="266">
        <v>12000</v>
      </c>
      <c r="D35" s="266">
        <v>10414.969999999999</v>
      </c>
      <c r="E35" s="252">
        <v>1</v>
      </c>
      <c r="F35" s="266">
        <v>10414.969999999999</v>
      </c>
      <c r="G35" s="271" t="s">
        <v>123</v>
      </c>
    </row>
    <row r="36" spans="1:11" ht="189.75" thickBot="1" x14ac:dyDescent="0.3">
      <c r="A36" s="256" t="s">
        <v>17</v>
      </c>
      <c r="B36" s="221" t="s">
        <v>46</v>
      </c>
      <c r="C36" s="267">
        <v>47818.47</v>
      </c>
      <c r="D36" s="267">
        <v>5000</v>
      </c>
      <c r="E36" s="259">
        <v>1</v>
      </c>
      <c r="F36" s="267">
        <v>5000</v>
      </c>
      <c r="G36" s="222" t="s">
        <v>124</v>
      </c>
    </row>
    <row r="37" spans="1:11" ht="36" customHeight="1" thickBot="1" x14ac:dyDescent="0.3">
      <c r="A37" s="103" t="s">
        <v>18</v>
      </c>
      <c r="B37" s="103"/>
      <c r="C37" s="103"/>
      <c r="D37" s="103"/>
      <c r="E37" s="269"/>
      <c r="F37" s="103"/>
      <c r="G37" s="103"/>
    </row>
    <row r="38" spans="1:11" ht="45" customHeight="1" thickBot="1" x14ac:dyDescent="0.3">
      <c r="A38" s="58" t="s">
        <v>19</v>
      </c>
      <c r="B38" s="364" t="s">
        <v>47</v>
      </c>
      <c r="C38" s="365"/>
      <c r="D38" s="365"/>
      <c r="E38" s="365">
        <v>1</v>
      </c>
      <c r="F38" s="365"/>
      <c r="G38" s="366"/>
    </row>
    <row r="39" spans="1:11" ht="55.5" customHeight="1" x14ac:dyDescent="0.25">
      <c r="A39" s="183" t="s">
        <v>20</v>
      </c>
      <c r="B39" s="187" t="s">
        <v>50</v>
      </c>
      <c r="C39" s="266">
        <v>22375.55</v>
      </c>
      <c r="D39" s="274">
        <v>4404</v>
      </c>
      <c r="E39" s="275">
        <v>1</v>
      </c>
      <c r="F39" s="266">
        <v>4404</v>
      </c>
      <c r="G39" s="188" t="s">
        <v>125</v>
      </c>
    </row>
    <row r="40" spans="1:11" ht="77.25" customHeight="1" x14ac:dyDescent="0.25">
      <c r="A40" s="189" t="s">
        <v>21</v>
      </c>
      <c r="B40" s="178" t="s">
        <v>53</v>
      </c>
      <c r="C40" s="226"/>
      <c r="D40" s="273"/>
      <c r="E40" s="272"/>
      <c r="F40" s="226"/>
      <c r="G40" s="190" t="s">
        <v>69</v>
      </c>
    </row>
    <row r="41" spans="1:11" ht="25.5" customHeight="1" x14ac:dyDescent="0.25">
      <c r="A41" s="189" t="s">
        <v>22</v>
      </c>
      <c r="B41" s="178" t="s">
        <v>111</v>
      </c>
      <c r="C41" s="226"/>
      <c r="D41" s="273">
        <v>13991.65</v>
      </c>
      <c r="E41" s="272">
        <f>F41/D41</f>
        <v>1</v>
      </c>
      <c r="F41" s="226">
        <v>13991.65</v>
      </c>
      <c r="G41" s="190"/>
    </row>
    <row r="42" spans="1:11" ht="31.5" x14ac:dyDescent="0.25">
      <c r="A42" s="189" t="s">
        <v>48</v>
      </c>
      <c r="B42" s="178" t="s">
        <v>51</v>
      </c>
      <c r="C42" s="226">
        <v>9518.4699999999993</v>
      </c>
      <c r="D42" s="277">
        <v>2500</v>
      </c>
      <c r="E42" s="272">
        <v>1</v>
      </c>
      <c r="F42" s="226">
        <v>2500</v>
      </c>
      <c r="G42" s="190" t="s">
        <v>52</v>
      </c>
    </row>
    <row r="43" spans="1:11" ht="77.25" customHeight="1" x14ac:dyDescent="0.25">
      <c r="A43" s="189" t="s">
        <v>49</v>
      </c>
      <c r="B43" s="178" t="s">
        <v>54</v>
      </c>
      <c r="C43" s="178"/>
      <c r="D43" s="226">
        <v>6000</v>
      </c>
      <c r="E43" s="272">
        <v>1</v>
      </c>
      <c r="F43" s="226">
        <v>6000</v>
      </c>
      <c r="G43" s="190" t="s">
        <v>71</v>
      </c>
    </row>
    <row r="44" spans="1:11" ht="60.75" customHeight="1" x14ac:dyDescent="0.25">
      <c r="A44" s="189" t="s">
        <v>49</v>
      </c>
      <c r="B44" s="178" t="s">
        <v>56</v>
      </c>
      <c r="C44" s="178"/>
      <c r="D44" s="226">
        <v>4000</v>
      </c>
      <c r="E44" s="278">
        <v>1</v>
      </c>
      <c r="F44" s="226">
        <v>4000</v>
      </c>
      <c r="G44" s="190" t="s">
        <v>70</v>
      </c>
    </row>
    <row r="45" spans="1:11" ht="76.5" customHeight="1" thickBot="1" x14ac:dyDescent="0.3">
      <c r="A45" s="256" t="s">
        <v>57</v>
      </c>
      <c r="B45" s="221" t="s">
        <v>58</v>
      </c>
      <c r="C45" s="221"/>
      <c r="D45" s="267">
        <v>7500</v>
      </c>
      <c r="E45" s="276">
        <v>1</v>
      </c>
      <c r="F45" s="267">
        <v>7500</v>
      </c>
      <c r="G45" s="222" t="s">
        <v>55</v>
      </c>
      <c r="I45" s="5"/>
      <c r="K45" s="5"/>
    </row>
    <row r="46" spans="1:11" ht="16.5" thickBot="1" x14ac:dyDescent="0.3">
      <c r="A46" s="392" t="s">
        <v>126</v>
      </c>
      <c r="B46" s="392"/>
      <c r="C46" s="392"/>
      <c r="D46" s="392"/>
      <c r="E46" s="392"/>
      <c r="F46" s="392"/>
      <c r="G46" s="392"/>
    </row>
    <row r="47" spans="1:11" ht="55.5" customHeight="1" thickBot="1" x14ac:dyDescent="0.3">
      <c r="A47" s="317" t="s">
        <v>61</v>
      </c>
      <c r="B47" s="318"/>
      <c r="C47" s="318"/>
      <c r="D47" s="318"/>
      <c r="E47" s="318"/>
      <c r="F47" s="318"/>
      <c r="G47" s="319"/>
    </row>
    <row r="48" spans="1:11" ht="51" customHeight="1" thickBot="1" x14ac:dyDescent="0.3">
      <c r="A48" s="58" t="s">
        <v>23</v>
      </c>
      <c r="B48" s="364" t="s">
        <v>72</v>
      </c>
      <c r="C48" s="365"/>
      <c r="D48" s="365"/>
      <c r="E48" s="365">
        <v>0.1</v>
      </c>
      <c r="F48" s="365"/>
      <c r="G48" s="366"/>
    </row>
    <row r="49" spans="1:12" ht="52.5" customHeight="1" x14ac:dyDescent="0.25">
      <c r="A49" s="281" t="s">
        <v>24</v>
      </c>
      <c r="B49" s="282" t="s">
        <v>62</v>
      </c>
      <c r="C49" s="283">
        <v>177821.37</v>
      </c>
      <c r="D49" s="283"/>
      <c r="E49" s="284">
        <v>0.1</v>
      </c>
      <c r="F49" s="285">
        <f>139322.97+38774.21</f>
        <v>178097.18</v>
      </c>
      <c r="G49" s="286"/>
    </row>
    <row r="50" spans="1:12" ht="52.5" customHeight="1" x14ac:dyDescent="0.25">
      <c r="A50" s="287" t="s">
        <v>25</v>
      </c>
      <c r="B50" s="270" t="s">
        <v>66</v>
      </c>
      <c r="C50" s="279">
        <v>2000</v>
      </c>
      <c r="D50" s="279"/>
      <c r="E50" s="280"/>
      <c r="F50" s="277">
        <v>800</v>
      </c>
      <c r="G50" s="288"/>
    </row>
    <row r="51" spans="1:12" ht="33" customHeight="1" x14ac:dyDescent="0.25">
      <c r="A51" s="287" t="s">
        <v>26</v>
      </c>
      <c r="B51" s="270" t="s">
        <v>63</v>
      </c>
      <c r="C51" s="279">
        <v>18900</v>
      </c>
      <c r="D51" s="279"/>
      <c r="E51" s="280"/>
      <c r="F51" s="277">
        <v>18554</v>
      </c>
      <c r="G51" s="288"/>
      <c r="I51" s="12"/>
    </row>
    <row r="52" spans="1:12" ht="66" customHeight="1" x14ac:dyDescent="0.25">
      <c r="A52" s="287" t="s">
        <v>59</v>
      </c>
      <c r="B52" s="270" t="s">
        <v>73</v>
      </c>
      <c r="C52" s="279">
        <v>14000</v>
      </c>
      <c r="D52" s="279"/>
      <c r="E52" s="280"/>
      <c r="F52" s="277">
        <v>7400</v>
      </c>
      <c r="G52" s="288"/>
    </row>
    <row r="53" spans="1:12" ht="75" customHeight="1" thickBot="1" x14ac:dyDescent="0.3">
      <c r="A53" s="289" t="s">
        <v>60</v>
      </c>
      <c r="B53" s="290" t="s">
        <v>74</v>
      </c>
      <c r="C53" s="291">
        <v>9800</v>
      </c>
      <c r="D53" s="291"/>
      <c r="E53" s="292"/>
      <c r="F53" s="293">
        <f>4950</f>
        <v>4950</v>
      </c>
      <c r="G53" s="294"/>
    </row>
    <row r="54" spans="1:12" ht="34.5" customHeight="1" thickBot="1" x14ac:dyDescent="0.3">
      <c r="A54" s="45" t="s">
        <v>27</v>
      </c>
      <c r="B54" s="334" t="s">
        <v>64</v>
      </c>
      <c r="C54" s="320"/>
      <c r="D54" s="320"/>
      <c r="E54" s="320">
        <v>0</v>
      </c>
      <c r="F54" s="320"/>
      <c r="G54" s="321"/>
    </row>
    <row r="55" spans="1:12" ht="72.75" customHeight="1" thickBot="1" x14ac:dyDescent="0.3">
      <c r="A55" s="262" t="s">
        <v>28</v>
      </c>
      <c r="B55" s="231" t="s">
        <v>75</v>
      </c>
      <c r="C55" s="295">
        <v>5200</v>
      </c>
      <c r="D55" s="295"/>
      <c r="E55" s="296"/>
      <c r="F55" s="297">
        <v>818.07</v>
      </c>
      <c r="G55" s="232"/>
    </row>
    <row r="56" spans="1:12" ht="43.5" customHeight="1" thickBot="1" x14ac:dyDescent="0.3">
      <c r="A56" s="45" t="s">
        <v>29</v>
      </c>
      <c r="B56" s="334" t="s">
        <v>65</v>
      </c>
      <c r="C56" s="320"/>
      <c r="D56" s="320"/>
      <c r="E56" s="320">
        <v>0.25</v>
      </c>
      <c r="F56" s="320"/>
      <c r="G56" s="321"/>
      <c r="I56" s="5"/>
    </row>
    <row r="57" spans="1:12" ht="34.5" customHeight="1" thickBot="1" x14ac:dyDescent="0.3">
      <c r="A57" s="262" t="s">
        <v>30</v>
      </c>
      <c r="B57" s="231" t="s">
        <v>76</v>
      </c>
      <c r="C57" s="295">
        <v>41084.239999999998</v>
      </c>
      <c r="D57" s="295"/>
      <c r="E57" s="298">
        <v>0.25</v>
      </c>
      <c r="F57" s="297">
        <f>34900+6600</f>
        <v>41500</v>
      </c>
      <c r="G57" s="232"/>
      <c r="L57" s="5"/>
    </row>
    <row r="58" spans="1:12" ht="43.5" customHeight="1" thickBot="1" x14ac:dyDescent="0.3">
      <c r="A58" s="45" t="s">
        <v>120</v>
      </c>
      <c r="B58" s="334" t="s">
        <v>118</v>
      </c>
      <c r="C58" s="320"/>
      <c r="D58" s="320"/>
      <c r="E58" s="320"/>
      <c r="F58" s="320"/>
      <c r="G58" s="321"/>
      <c r="L58" s="5"/>
    </row>
    <row r="59" spans="1:12" ht="46.5" customHeight="1" thickBot="1" x14ac:dyDescent="0.3">
      <c r="A59" s="299" t="s">
        <v>119</v>
      </c>
      <c r="B59" s="300" t="s">
        <v>121</v>
      </c>
      <c r="C59" s="301">
        <v>61568.22</v>
      </c>
      <c r="D59" s="301"/>
      <c r="E59" s="302">
        <v>0.1</v>
      </c>
      <c r="F59" s="303">
        <v>35356.61</v>
      </c>
      <c r="G59" s="304"/>
      <c r="L59" s="5"/>
    </row>
    <row r="60" spans="1:12" s="9" customFormat="1" ht="55.5" customHeight="1" thickBot="1" x14ac:dyDescent="0.3">
      <c r="A60" s="299" t="s">
        <v>112</v>
      </c>
      <c r="B60" s="305"/>
      <c r="C60" s="305"/>
      <c r="D60" s="305"/>
      <c r="E60" s="305"/>
      <c r="F60" s="306">
        <f>SUM(F10+F11+F12+F13+F15+F20+F21+F23+F24+F27+F27+F28+F32+F33+F35+F36+F39+F41+F42+F43+F44+F45+F49+F50+F51+F52+F53+F55+F57+F59)</f>
        <v>478298.94</v>
      </c>
      <c r="G60" s="307"/>
    </row>
    <row r="61" spans="1:12" ht="76.5" customHeight="1" x14ac:dyDescent="0.25">
      <c r="A61" s="183" t="s">
        <v>35</v>
      </c>
      <c r="B61" s="309"/>
      <c r="C61" s="266">
        <v>10890.004800000001</v>
      </c>
      <c r="D61" s="309"/>
      <c r="E61" s="310"/>
      <c r="F61" s="309"/>
      <c r="G61" s="311"/>
    </row>
    <row r="62" spans="1:12" ht="79.5" customHeight="1" thickBot="1" x14ac:dyDescent="0.3">
      <c r="A62" s="256" t="s">
        <v>36</v>
      </c>
      <c r="B62" s="312"/>
      <c r="C62" s="267">
        <v>45258.282200000001</v>
      </c>
      <c r="D62" s="312"/>
      <c r="E62" s="313"/>
      <c r="F62" s="312"/>
      <c r="G62" s="314"/>
      <c r="J62" s="15"/>
    </row>
    <row r="63" spans="1:12" ht="48" customHeight="1" thickBot="1" x14ac:dyDescent="0.3">
      <c r="A63" s="103" t="s">
        <v>37</v>
      </c>
      <c r="B63" s="103" t="s">
        <v>31</v>
      </c>
      <c r="C63" s="103"/>
      <c r="D63" s="103"/>
      <c r="E63" s="269"/>
      <c r="F63" s="308">
        <f>SUM(F60:F62)</f>
        <v>478298.94</v>
      </c>
      <c r="G63" s="103"/>
      <c r="J63" s="14"/>
      <c r="L63" s="5"/>
    </row>
    <row r="64" spans="1:12" ht="28.5" customHeight="1" thickBot="1" x14ac:dyDescent="0.3">
      <c r="A64" s="383" t="s">
        <v>114</v>
      </c>
      <c r="B64" s="384"/>
      <c r="C64" s="384"/>
      <c r="D64" s="384"/>
      <c r="E64" s="384"/>
      <c r="F64" s="384"/>
      <c r="G64" s="385"/>
      <c r="J64" s="14"/>
      <c r="L64" s="5"/>
    </row>
    <row r="65" spans="1:14" ht="28.5" customHeight="1" thickBot="1" x14ac:dyDescent="0.3">
      <c r="A65" s="386" t="s">
        <v>113</v>
      </c>
      <c r="B65" s="387"/>
      <c r="C65" s="387"/>
      <c r="D65" s="387"/>
      <c r="E65" s="387"/>
      <c r="F65" s="387"/>
      <c r="G65" s="388"/>
      <c r="J65" s="14"/>
      <c r="L65" s="5"/>
      <c r="N65" s="14"/>
    </row>
    <row r="66" spans="1:14" ht="28.5" customHeight="1" thickBot="1" x14ac:dyDescent="0.3">
      <c r="A66" s="389" t="s">
        <v>110</v>
      </c>
      <c r="B66" s="390"/>
      <c r="C66" s="390"/>
      <c r="D66" s="390"/>
      <c r="E66" s="390"/>
      <c r="F66" s="390"/>
      <c r="G66" s="391"/>
      <c r="J66" s="14"/>
      <c r="L66" s="5"/>
    </row>
    <row r="70" spans="1:14" x14ac:dyDescent="0.25">
      <c r="D70" s="10"/>
    </row>
    <row r="71" spans="1:14" x14ac:dyDescent="0.25">
      <c r="D71" s="10"/>
    </row>
    <row r="72" spans="1:14" ht="25.5" customHeight="1" x14ac:dyDescent="0.25">
      <c r="D72" s="10"/>
    </row>
    <row r="73" spans="1:14" x14ac:dyDescent="0.25">
      <c r="D73" s="11"/>
    </row>
    <row r="74" spans="1:14" x14ac:dyDescent="0.25">
      <c r="D74" s="10"/>
    </row>
    <row r="75" spans="1:14" x14ac:dyDescent="0.25">
      <c r="D75" s="10"/>
    </row>
    <row r="76" spans="1:14" x14ac:dyDescent="0.25">
      <c r="D76" s="10"/>
    </row>
  </sheetData>
  <sheetProtection sheet="1" objects="1" scenarios="1"/>
  <mergeCells count="19">
    <mergeCell ref="A65:G65"/>
    <mergeCell ref="A66:G66"/>
    <mergeCell ref="A8:G8"/>
    <mergeCell ref="A29:G29"/>
    <mergeCell ref="A30:G30"/>
    <mergeCell ref="A46:G46"/>
    <mergeCell ref="A47:G47"/>
    <mergeCell ref="B9:G9"/>
    <mergeCell ref="B17:G17"/>
    <mergeCell ref="B19:G19"/>
    <mergeCell ref="B31:G31"/>
    <mergeCell ref="B34:G34"/>
    <mergeCell ref="B38:G38"/>
    <mergeCell ref="B48:G48"/>
    <mergeCell ref="B54:G54"/>
    <mergeCell ref="B56:G56"/>
    <mergeCell ref="B58:G58"/>
    <mergeCell ref="D2:G2"/>
    <mergeCell ref="A64:G64"/>
  </mergeCells>
  <pageMargins left="0.25" right="0.25" top="0.75" bottom="0.75" header="0.3" footer="0.3"/>
  <pageSetup scale="50" fitToHeight="0" orientation="landscape" r:id="rId1"/>
  <rowBreaks count="4" manualBreakCount="4">
    <brk id="18" max="16383" man="1"/>
    <brk id="33" max="16383" man="1"/>
    <brk id="46" max="16383" man="1"/>
    <brk id="69" max="16383"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1C4FEB-CEFF-405B-A3A5-7E5BC1F7E9B1}">
  <sheetPr>
    <pageSetUpPr fitToPage="1"/>
  </sheetPr>
  <dimension ref="A1:G73"/>
  <sheetViews>
    <sheetView topLeftCell="A16" zoomScaleNormal="100" workbookViewId="0">
      <selection activeCell="B6" sqref="B6"/>
    </sheetView>
  </sheetViews>
  <sheetFormatPr defaultRowHeight="15" x14ac:dyDescent="0.25"/>
  <cols>
    <col min="1" max="1" width="20.42578125" style="127" customWidth="1"/>
    <col min="2" max="2" width="60.42578125" style="127" customWidth="1"/>
    <col min="3" max="3" width="14.7109375" style="127" customWidth="1"/>
    <col min="4" max="4" width="17.42578125" style="127" customWidth="1"/>
    <col min="5" max="5" width="34.42578125" style="127" customWidth="1"/>
    <col min="6" max="6" width="25.28515625" style="127" customWidth="1"/>
    <col min="7" max="7" width="28.7109375" style="127" customWidth="1"/>
    <col min="8" max="16384" width="9.140625" style="127"/>
  </cols>
  <sheetData>
    <row r="1" spans="1:7" ht="20.25" x14ac:dyDescent="0.3">
      <c r="A1" s="125" t="s">
        <v>242</v>
      </c>
      <c r="B1" s="126"/>
      <c r="C1" s="126"/>
      <c r="D1" s="396" t="s">
        <v>317</v>
      </c>
      <c r="E1" s="396"/>
      <c r="F1" s="396"/>
      <c r="G1" s="396"/>
    </row>
    <row r="2" spans="1:7" ht="15.75" x14ac:dyDescent="0.25">
      <c r="A2" s="128"/>
      <c r="B2" s="128"/>
      <c r="C2" s="128"/>
      <c r="D2" s="128"/>
    </row>
    <row r="3" spans="1:7" ht="15.75" x14ac:dyDescent="0.25">
      <c r="A3" s="128" t="s">
        <v>34</v>
      </c>
      <c r="B3" s="128"/>
      <c r="C3" s="128"/>
      <c r="D3" s="128"/>
    </row>
    <row r="5" spans="1:7" ht="15.75" x14ac:dyDescent="0.25">
      <c r="A5" s="128" t="s">
        <v>38</v>
      </c>
    </row>
    <row r="6" spans="1:7" ht="15.75" thickBot="1" x14ac:dyDescent="0.3"/>
    <row r="7" spans="1:7" ht="79.5" thickBot="1" x14ac:dyDescent="0.3">
      <c r="A7" s="1" t="s">
        <v>0</v>
      </c>
      <c r="B7" s="84" t="s">
        <v>1</v>
      </c>
      <c r="C7" s="397" t="s">
        <v>39</v>
      </c>
      <c r="D7" s="398"/>
      <c r="E7" s="84" t="s">
        <v>32</v>
      </c>
      <c r="F7" s="84" t="s">
        <v>40</v>
      </c>
      <c r="G7" s="84" t="s">
        <v>33</v>
      </c>
    </row>
    <row r="8" spans="1:7" ht="16.5" thickBot="1" x14ac:dyDescent="0.3">
      <c r="A8" s="399" t="s">
        <v>243</v>
      </c>
      <c r="B8" s="400"/>
      <c r="C8" s="400"/>
      <c r="D8" s="400"/>
      <c r="E8" s="400"/>
      <c r="F8" s="400"/>
      <c r="G8" s="401"/>
    </row>
    <row r="9" spans="1:7" ht="15.75" thickBot="1" x14ac:dyDescent="0.3">
      <c r="A9" s="402" t="s">
        <v>244</v>
      </c>
      <c r="B9" s="403"/>
      <c r="C9" s="403"/>
      <c r="D9" s="403"/>
      <c r="E9" s="403"/>
      <c r="F9" s="403"/>
      <c r="G9" s="404"/>
    </row>
    <row r="10" spans="1:7" ht="32.25" customHeight="1" x14ac:dyDescent="0.25">
      <c r="A10" s="141" t="s">
        <v>3</v>
      </c>
      <c r="B10" s="142" t="s">
        <v>245</v>
      </c>
      <c r="C10" s="143" t="s">
        <v>115</v>
      </c>
      <c r="D10" s="144">
        <v>9000</v>
      </c>
      <c r="E10" s="142"/>
      <c r="F10" s="144"/>
      <c r="G10" s="145"/>
    </row>
    <row r="11" spans="1:7" ht="32.25" customHeight="1" x14ac:dyDescent="0.25">
      <c r="A11" s="146" t="s">
        <v>4</v>
      </c>
      <c r="B11" s="138" t="s">
        <v>246</v>
      </c>
      <c r="C11" s="139" t="s">
        <v>115</v>
      </c>
      <c r="D11" s="140">
        <v>22000</v>
      </c>
      <c r="E11" s="138"/>
      <c r="F11" s="140"/>
      <c r="G11" s="147"/>
    </row>
    <row r="12" spans="1:7" ht="32.25" customHeight="1" x14ac:dyDescent="0.25">
      <c r="A12" s="146" t="s">
        <v>5</v>
      </c>
      <c r="B12" s="138" t="s">
        <v>247</v>
      </c>
      <c r="C12" s="139" t="s">
        <v>115</v>
      </c>
      <c r="D12" s="140">
        <v>5000</v>
      </c>
      <c r="E12" s="138"/>
      <c r="F12" s="140"/>
      <c r="G12" s="147"/>
    </row>
    <row r="13" spans="1:7" ht="24.75" customHeight="1" x14ac:dyDescent="0.25">
      <c r="A13" s="146" t="s">
        <v>85</v>
      </c>
      <c r="B13" s="138" t="s">
        <v>248</v>
      </c>
      <c r="C13" s="139" t="s">
        <v>115</v>
      </c>
      <c r="D13" s="140">
        <v>9000</v>
      </c>
      <c r="E13" s="138"/>
      <c r="F13" s="140"/>
      <c r="G13" s="147"/>
    </row>
    <row r="14" spans="1:7" ht="32.25" customHeight="1" x14ac:dyDescent="0.25">
      <c r="A14" s="146" t="s">
        <v>87</v>
      </c>
      <c r="B14" s="138" t="s">
        <v>249</v>
      </c>
      <c r="C14" s="139" t="s">
        <v>115</v>
      </c>
      <c r="D14" s="140">
        <v>7350</v>
      </c>
      <c r="E14" s="138"/>
      <c r="F14" s="140"/>
      <c r="G14" s="147"/>
    </row>
    <row r="15" spans="1:7" ht="32.25" customHeight="1" x14ac:dyDescent="0.25">
      <c r="A15" s="146" t="s">
        <v>89</v>
      </c>
      <c r="B15" s="138" t="s">
        <v>250</v>
      </c>
      <c r="C15" s="139" t="s">
        <v>115</v>
      </c>
      <c r="D15" s="140">
        <v>10000</v>
      </c>
      <c r="E15" s="138"/>
      <c r="F15" s="140"/>
      <c r="G15" s="147"/>
    </row>
    <row r="16" spans="1:7" ht="23.25" customHeight="1" thickBot="1" x14ac:dyDescent="0.3">
      <c r="A16" s="148" t="s">
        <v>91</v>
      </c>
      <c r="B16" s="149" t="s">
        <v>251</v>
      </c>
      <c r="C16" s="150" t="s">
        <v>115</v>
      </c>
      <c r="D16" s="151">
        <v>3000</v>
      </c>
      <c r="E16" s="149"/>
      <c r="F16" s="151"/>
      <c r="G16" s="152"/>
    </row>
    <row r="17" spans="1:7" ht="15.75" thickBot="1" x14ac:dyDescent="0.3">
      <c r="A17" s="133"/>
      <c r="B17" s="134"/>
      <c r="C17" s="135"/>
      <c r="D17" s="136">
        <f>SUM(D10:D16)</f>
        <v>65350</v>
      </c>
      <c r="E17" s="134"/>
      <c r="F17" s="134"/>
      <c r="G17" s="137"/>
    </row>
    <row r="18" spans="1:7" ht="32.25" customHeight="1" thickBot="1" x14ac:dyDescent="0.3">
      <c r="A18" s="405" t="s">
        <v>252</v>
      </c>
      <c r="B18" s="406"/>
      <c r="C18" s="406"/>
      <c r="D18" s="406"/>
      <c r="E18" s="406"/>
      <c r="F18" s="406"/>
      <c r="G18" s="407"/>
    </row>
    <row r="19" spans="1:7" ht="35.25" customHeight="1" x14ac:dyDescent="0.25">
      <c r="A19" s="158" t="s">
        <v>7</v>
      </c>
      <c r="B19" s="159" t="s">
        <v>253</v>
      </c>
      <c r="C19" s="160" t="s">
        <v>115</v>
      </c>
      <c r="D19" s="161">
        <v>4000</v>
      </c>
      <c r="E19" s="159"/>
      <c r="F19" s="159"/>
      <c r="G19" s="162"/>
    </row>
    <row r="20" spans="1:7" ht="39.75" customHeight="1" x14ac:dyDescent="0.25">
      <c r="A20" s="163" t="s">
        <v>254</v>
      </c>
      <c r="B20" s="164" t="s">
        <v>255</v>
      </c>
      <c r="C20" s="165" t="s">
        <v>115</v>
      </c>
      <c r="D20" s="166">
        <v>6000</v>
      </c>
      <c r="E20" s="164"/>
      <c r="F20" s="164"/>
      <c r="G20" s="167"/>
    </row>
    <row r="21" spans="1:7" ht="25.5" x14ac:dyDescent="0.25">
      <c r="A21" s="163" t="s">
        <v>256</v>
      </c>
      <c r="B21" s="164" t="s">
        <v>257</v>
      </c>
      <c r="C21" s="165" t="s">
        <v>115</v>
      </c>
      <c r="D21" s="166">
        <v>48000</v>
      </c>
      <c r="E21" s="164"/>
      <c r="F21" s="164"/>
      <c r="G21" s="167"/>
    </row>
    <row r="22" spans="1:7" ht="30.75" customHeight="1" x14ac:dyDescent="0.25">
      <c r="A22" s="163" t="s">
        <v>258</v>
      </c>
      <c r="B22" s="164" t="s">
        <v>259</v>
      </c>
      <c r="C22" s="165" t="s">
        <v>115</v>
      </c>
      <c r="D22" s="166">
        <v>2500</v>
      </c>
      <c r="E22" s="164"/>
      <c r="F22" s="164"/>
      <c r="G22" s="167"/>
    </row>
    <row r="23" spans="1:7" ht="30" customHeight="1" x14ac:dyDescent="0.25">
      <c r="A23" s="163" t="s">
        <v>260</v>
      </c>
      <c r="B23" s="164" t="s">
        <v>261</v>
      </c>
      <c r="C23" s="165" t="s">
        <v>115</v>
      </c>
      <c r="D23" s="166">
        <v>2190</v>
      </c>
      <c r="E23" s="164"/>
      <c r="F23" s="164"/>
      <c r="G23" s="167"/>
    </row>
    <row r="24" spans="1:7" ht="25.5" x14ac:dyDescent="0.25">
      <c r="A24" s="163" t="s">
        <v>262</v>
      </c>
      <c r="B24" s="164" t="s">
        <v>263</v>
      </c>
      <c r="C24" s="165" t="s">
        <v>115</v>
      </c>
      <c r="D24" s="166">
        <v>1460</v>
      </c>
      <c r="E24" s="164"/>
      <c r="F24" s="164"/>
      <c r="G24" s="167"/>
    </row>
    <row r="25" spans="1:7" ht="26.25" thickBot="1" x14ac:dyDescent="0.3">
      <c r="A25" s="168" t="s">
        <v>264</v>
      </c>
      <c r="B25" s="169" t="s">
        <v>265</v>
      </c>
      <c r="C25" s="170" t="s">
        <v>115</v>
      </c>
      <c r="D25" s="171">
        <v>1500</v>
      </c>
      <c r="E25" s="169"/>
      <c r="F25" s="169"/>
      <c r="G25" s="172"/>
    </row>
    <row r="26" spans="1:7" ht="16.5" customHeight="1" x14ac:dyDescent="0.25">
      <c r="A26" s="173"/>
      <c r="B26" s="174"/>
      <c r="C26" s="175"/>
      <c r="D26" s="176">
        <f>SUM(D19:D25)</f>
        <v>65650</v>
      </c>
      <c r="E26" s="174"/>
      <c r="F26" s="174"/>
      <c r="G26" s="177"/>
    </row>
    <row r="27" spans="1:7" ht="32.25" thickBot="1" x14ac:dyDescent="0.3">
      <c r="A27" s="153" t="s">
        <v>266</v>
      </c>
      <c r="B27" s="154"/>
      <c r="C27" s="154"/>
      <c r="D27" s="155">
        <f>SUM(D17+D26)</f>
        <v>131000</v>
      </c>
      <c r="E27" s="156"/>
      <c r="F27" s="156"/>
      <c r="G27" s="157"/>
    </row>
    <row r="28" spans="1:7" ht="32.25" customHeight="1" x14ac:dyDescent="0.25">
      <c r="A28" s="408" t="s">
        <v>267</v>
      </c>
      <c r="B28" s="409"/>
      <c r="C28" s="409"/>
      <c r="D28" s="410"/>
      <c r="E28" s="410"/>
      <c r="F28" s="410"/>
      <c r="G28" s="411"/>
    </row>
    <row r="29" spans="1:7" ht="48" customHeight="1" x14ac:dyDescent="0.25">
      <c r="A29" s="91" t="s">
        <v>13</v>
      </c>
      <c r="B29" s="91" t="s">
        <v>268</v>
      </c>
      <c r="C29" s="92" t="s">
        <v>116</v>
      </c>
      <c r="D29" s="93">
        <v>7200</v>
      </c>
      <c r="E29" s="91"/>
      <c r="F29" s="120">
        <v>6175.74</v>
      </c>
      <c r="G29" s="91"/>
    </row>
    <row r="30" spans="1:7" ht="48" customHeight="1" x14ac:dyDescent="0.25">
      <c r="A30" s="91" t="s">
        <v>14</v>
      </c>
      <c r="B30" s="91" t="s">
        <v>269</v>
      </c>
      <c r="C30" s="92" t="s">
        <v>116</v>
      </c>
      <c r="D30" s="93">
        <v>40000</v>
      </c>
      <c r="E30" s="91"/>
      <c r="F30" s="120">
        <v>5161.1499999999996</v>
      </c>
      <c r="G30" s="91"/>
    </row>
    <row r="31" spans="1:7" ht="48" customHeight="1" x14ac:dyDescent="0.25">
      <c r="A31" s="91" t="s">
        <v>270</v>
      </c>
      <c r="B31" s="91" t="s">
        <v>271</v>
      </c>
      <c r="C31" s="92" t="s">
        <v>116</v>
      </c>
      <c r="D31" s="93">
        <v>30000</v>
      </c>
      <c r="E31" s="91"/>
      <c r="F31" s="120">
        <v>11393.01</v>
      </c>
      <c r="G31" s="91"/>
    </row>
    <row r="32" spans="1:7" ht="48" customHeight="1" x14ac:dyDescent="0.25">
      <c r="A32" s="94"/>
      <c r="B32" s="94"/>
      <c r="C32" s="94"/>
      <c r="D32" s="95">
        <f>SUM(D29:D31)</f>
        <v>77200</v>
      </c>
      <c r="E32" s="94"/>
      <c r="F32" s="121">
        <f>SUM(F29:F31)</f>
        <v>22729.9</v>
      </c>
      <c r="G32" s="94"/>
    </row>
    <row r="33" spans="1:7" ht="48" customHeight="1" x14ac:dyDescent="0.25">
      <c r="A33" s="393" t="s">
        <v>272</v>
      </c>
      <c r="B33" s="394"/>
      <c r="C33" s="394"/>
      <c r="D33" s="394"/>
      <c r="E33" s="394"/>
      <c r="F33" s="394"/>
      <c r="G33" s="395"/>
    </row>
    <row r="34" spans="1:7" ht="48" customHeight="1" x14ac:dyDescent="0.25">
      <c r="A34" s="91" t="s">
        <v>16</v>
      </c>
      <c r="B34" s="91" t="s">
        <v>273</v>
      </c>
      <c r="C34" s="92" t="s">
        <v>116</v>
      </c>
      <c r="D34" s="93">
        <v>13075</v>
      </c>
      <c r="E34" s="91"/>
      <c r="F34" s="124">
        <v>4217.5255925062802</v>
      </c>
      <c r="G34" s="91"/>
    </row>
    <row r="35" spans="1:7" ht="48" customHeight="1" x14ac:dyDescent="0.25">
      <c r="A35" s="91" t="s">
        <v>17</v>
      </c>
      <c r="B35" s="91" t="s">
        <v>274</v>
      </c>
      <c r="C35" s="92" t="s">
        <v>116</v>
      </c>
      <c r="D35" s="93">
        <v>44703.33</v>
      </c>
      <c r="E35" s="91"/>
      <c r="F35" s="124">
        <v>2036.462424293569</v>
      </c>
      <c r="G35" s="91"/>
    </row>
    <row r="36" spans="1:7" ht="48" customHeight="1" x14ac:dyDescent="0.25">
      <c r="A36" s="91" t="s">
        <v>18</v>
      </c>
      <c r="B36" s="91" t="s">
        <v>275</v>
      </c>
      <c r="C36" s="92" t="s">
        <v>116</v>
      </c>
      <c r="D36" s="93">
        <v>10000</v>
      </c>
      <c r="E36" s="91"/>
      <c r="F36" s="124">
        <v>17000</v>
      </c>
      <c r="G36" s="91"/>
    </row>
    <row r="37" spans="1:7" ht="48" customHeight="1" x14ac:dyDescent="0.25">
      <c r="A37" s="91" t="s">
        <v>18</v>
      </c>
      <c r="B37" s="91" t="s">
        <v>276</v>
      </c>
      <c r="C37" s="92" t="s">
        <v>116</v>
      </c>
      <c r="D37" s="93">
        <v>15030.14</v>
      </c>
      <c r="E37" s="91"/>
      <c r="F37" s="124">
        <v>11505.683256626138</v>
      </c>
      <c r="G37" s="91"/>
    </row>
    <row r="38" spans="1:7" ht="25.5" customHeight="1" thickBot="1" x14ac:dyDescent="0.3">
      <c r="A38" s="96" t="s">
        <v>18</v>
      </c>
      <c r="B38" s="96" t="s">
        <v>277</v>
      </c>
      <c r="C38" s="97" t="s">
        <v>116</v>
      </c>
      <c r="D38" s="98">
        <v>165827.67000000001</v>
      </c>
      <c r="E38" s="96"/>
      <c r="F38" s="124">
        <v>49516.93032736337</v>
      </c>
      <c r="G38" s="96"/>
    </row>
    <row r="39" spans="1:7" ht="24" customHeight="1" x14ac:dyDescent="0.25">
      <c r="A39" s="99"/>
      <c r="B39" s="99"/>
      <c r="C39" s="99"/>
      <c r="D39" s="100">
        <f>SUM(D34:D38)</f>
        <v>248636.14</v>
      </c>
      <c r="E39" s="99"/>
      <c r="F39" s="122">
        <f>SUM(F34:F38)</f>
        <v>84276.601600789349</v>
      </c>
      <c r="G39" s="99"/>
    </row>
    <row r="40" spans="1:7" ht="48" customHeight="1" thickBot="1" x14ac:dyDescent="0.3">
      <c r="A40" s="101" t="s">
        <v>278</v>
      </c>
      <c r="B40" s="101"/>
      <c r="C40" s="101"/>
      <c r="D40" s="102">
        <f>SUM(D32+D39)</f>
        <v>325836.14</v>
      </c>
      <c r="E40" s="101"/>
      <c r="F40" s="123">
        <f>SUM(F32+F39)</f>
        <v>107006.50160078934</v>
      </c>
      <c r="G40" s="101"/>
    </row>
    <row r="41" spans="1:7" ht="32.25" customHeight="1" x14ac:dyDescent="0.25">
      <c r="A41" s="413" t="s">
        <v>279</v>
      </c>
      <c r="B41" s="410"/>
      <c r="C41" s="410"/>
      <c r="D41" s="410"/>
      <c r="E41" s="410"/>
      <c r="F41" s="410"/>
      <c r="G41" s="414"/>
    </row>
    <row r="42" spans="1:7" ht="26.25" customHeight="1" thickBot="1" x14ac:dyDescent="0.3">
      <c r="A42" s="415" t="s">
        <v>280</v>
      </c>
      <c r="B42" s="416"/>
      <c r="C42" s="416"/>
      <c r="D42" s="416"/>
      <c r="E42" s="416"/>
      <c r="F42" s="416"/>
      <c r="G42" s="417"/>
    </row>
    <row r="43" spans="1:7" ht="36" customHeight="1" x14ac:dyDescent="0.25">
      <c r="A43" s="183" t="s">
        <v>24</v>
      </c>
      <c r="B43" s="184" t="s">
        <v>281</v>
      </c>
      <c r="C43" s="185" t="s">
        <v>282</v>
      </c>
      <c r="D43" s="186">
        <v>5560</v>
      </c>
      <c r="E43" s="187"/>
      <c r="F43" s="187"/>
      <c r="G43" s="188"/>
    </row>
    <row r="44" spans="1:7" ht="33.75" customHeight="1" x14ac:dyDescent="0.25">
      <c r="A44" s="189" t="s">
        <v>25</v>
      </c>
      <c r="B44" s="179" t="s">
        <v>283</v>
      </c>
      <c r="C44" s="180" t="s">
        <v>282</v>
      </c>
      <c r="D44" s="181">
        <v>5195</v>
      </c>
      <c r="E44" s="178"/>
      <c r="F44" s="178"/>
      <c r="G44" s="190"/>
    </row>
    <row r="45" spans="1:7" ht="30.75" customHeight="1" x14ac:dyDescent="0.25">
      <c r="A45" s="189" t="s">
        <v>26</v>
      </c>
      <c r="B45" s="179" t="s">
        <v>284</v>
      </c>
      <c r="C45" s="180" t="s">
        <v>282</v>
      </c>
      <c r="D45" s="181">
        <v>4185.05</v>
      </c>
      <c r="E45" s="178"/>
      <c r="F45" s="178"/>
      <c r="G45" s="190"/>
    </row>
    <row r="46" spans="1:7" ht="33" customHeight="1" thickBot="1" x14ac:dyDescent="0.3">
      <c r="A46" s="191" t="s">
        <v>59</v>
      </c>
      <c r="B46" s="192" t="s">
        <v>285</v>
      </c>
      <c r="C46" s="193" t="s">
        <v>282</v>
      </c>
      <c r="D46" s="194">
        <v>5160.2749999999996</v>
      </c>
      <c r="E46" s="195"/>
      <c r="F46" s="195"/>
      <c r="G46" s="196"/>
    </row>
    <row r="47" spans="1:7" ht="25.5" customHeight="1" thickBot="1" x14ac:dyDescent="0.3">
      <c r="A47" s="197" t="s">
        <v>286</v>
      </c>
      <c r="B47" s="198"/>
      <c r="C47" s="198"/>
      <c r="D47" s="199">
        <f>SUM(D43:D46)</f>
        <v>20100.324999999997</v>
      </c>
      <c r="E47" s="200"/>
      <c r="F47" s="200"/>
      <c r="G47" s="201"/>
    </row>
    <row r="48" spans="1:7" ht="48" customHeight="1" x14ac:dyDescent="0.25">
      <c r="A48" s="418" t="s">
        <v>287</v>
      </c>
      <c r="B48" s="409"/>
      <c r="C48" s="409"/>
      <c r="D48" s="409"/>
      <c r="E48" s="409" t="s">
        <v>288</v>
      </c>
      <c r="F48" s="409"/>
      <c r="G48" s="419"/>
    </row>
    <row r="49" spans="1:7" ht="33" customHeight="1" x14ac:dyDescent="0.25">
      <c r="A49" s="178" t="s">
        <v>28</v>
      </c>
      <c r="B49" s="202" t="s">
        <v>288</v>
      </c>
      <c r="C49" s="180" t="s">
        <v>282</v>
      </c>
      <c r="D49" s="181">
        <v>2746.61</v>
      </c>
      <c r="E49" s="202"/>
      <c r="F49" s="202"/>
      <c r="G49" s="202"/>
    </row>
    <row r="50" spans="1:7" ht="42.75" customHeight="1" x14ac:dyDescent="0.25">
      <c r="A50" s="178" t="s">
        <v>289</v>
      </c>
      <c r="B50" s="202" t="s">
        <v>290</v>
      </c>
      <c r="C50" s="180" t="s">
        <v>282</v>
      </c>
      <c r="D50" s="181">
        <v>3863.34</v>
      </c>
      <c r="E50" s="202"/>
      <c r="F50" s="202"/>
      <c r="G50" s="202"/>
    </row>
    <row r="51" spans="1:7" s="207" customFormat="1" ht="45.75" customHeight="1" x14ac:dyDescent="0.25">
      <c r="A51" s="178" t="s">
        <v>291</v>
      </c>
      <c r="B51" s="202" t="s">
        <v>312</v>
      </c>
      <c r="C51" s="180" t="s">
        <v>282</v>
      </c>
      <c r="D51" s="181">
        <v>1000</v>
      </c>
      <c r="E51" s="202"/>
      <c r="F51" s="202"/>
      <c r="G51" s="202"/>
    </row>
    <row r="52" spans="1:7" ht="33" customHeight="1" x14ac:dyDescent="0.25">
      <c r="A52" s="178" t="s">
        <v>292</v>
      </c>
      <c r="B52" s="202" t="s">
        <v>313</v>
      </c>
      <c r="C52" s="180" t="s">
        <v>282</v>
      </c>
      <c r="D52" s="181">
        <v>2500</v>
      </c>
      <c r="E52" s="203"/>
      <c r="F52" s="202"/>
      <c r="G52" s="202"/>
    </row>
    <row r="53" spans="1:7" ht="30" customHeight="1" x14ac:dyDescent="0.25">
      <c r="A53" s="178" t="s">
        <v>293</v>
      </c>
      <c r="B53" s="202" t="s">
        <v>314</v>
      </c>
      <c r="C53" s="180" t="s">
        <v>282</v>
      </c>
      <c r="D53" s="181">
        <v>2500</v>
      </c>
      <c r="E53" s="178"/>
      <c r="F53" s="178"/>
      <c r="G53" s="178"/>
    </row>
    <row r="54" spans="1:7" ht="27.75" customHeight="1" x14ac:dyDescent="0.25">
      <c r="A54" s="204" t="s">
        <v>27</v>
      </c>
      <c r="B54" s="205"/>
      <c r="C54" s="206" t="s">
        <v>282</v>
      </c>
      <c r="D54" s="182">
        <f>SUM(D49:D53)</f>
        <v>12609.95</v>
      </c>
      <c r="E54" s="205"/>
      <c r="F54" s="205"/>
      <c r="G54" s="205"/>
    </row>
    <row r="55" spans="1:7" ht="31.5" customHeight="1" thickBot="1" x14ac:dyDescent="0.3">
      <c r="A55" s="420" t="s">
        <v>294</v>
      </c>
      <c r="B55" s="421"/>
      <c r="C55" s="421"/>
      <c r="D55" s="421"/>
      <c r="E55" s="421"/>
      <c r="F55" s="421"/>
      <c r="G55" s="422"/>
    </row>
    <row r="56" spans="1:7" ht="48" customHeight="1" x14ac:dyDescent="0.25">
      <c r="A56" s="214" t="s">
        <v>30</v>
      </c>
      <c r="B56" s="215" t="s">
        <v>295</v>
      </c>
      <c r="C56" s="216" t="s">
        <v>117</v>
      </c>
      <c r="D56" s="186">
        <v>131100</v>
      </c>
      <c r="E56" s="187"/>
      <c r="F56" s="187"/>
      <c r="G56" s="188"/>
    </row>
    <row r="57" spans="1:7" ht="48" customHeight="1" x14ac:dyDescent="0.25">
      <c r="A57" s="189" t="s">
        <v>296</v>
      </c>
      <c r="B57" s="212" t="s">
        <v>297</v>
      </c>
      <c r="C57" s="213" t="s">
        <v>117</v>
      </c>
      <c r="D57" s="181">
        <v>69500</v>
      </c>
      <c r="E57" s="178"/>
      <c r="F57" s="178"/>
      <c r="G57" s="190"/>
    </row>
    <row r="58" spans="1:7" ht="38.25" customHeight="1" x14ac:dyDescent="0.25">
      <c r="A58" s="189" t="s">
        <v>298</v>
      </c>
      <c r="B58" s="212" t="s">
        <v>299</v>
      </c>
      <c r="C58" s="213" t="s">
        <v>117</v>
      </c>
      <c r="D58" s="181">
        <v>9000</v>
      </c>
      <c r="E58" s="178"/>
      <c r="F58" s="178"/>
      <c r="G58" s="190"/>
    </row>
    <row r="59" spans="1:7" ht="38.25" customHeight="1" x14ac:dyDescent="0.25">
      <c r="A59" s="189" t="s">
        <v>300</v>
      </c>
      <c r="B59" s="212" t="s">
        <v>301</v>
      </c>
      <c r="C59" s="213" t="s">
        <v>117</v>
      </c>
      <c r="D59" s="181">
        <v>1825.5</v>
      </c>
      <c r="E59" s="178"/>
      <c r="F59" s="178"/>
      <c r="G59" s="190"/>
    </row>
    <row r="60" spans="1:7" ht="48" customHeight="1" x14ac:dyDescent="0.25">
      <c r="A60" s="189" t="s">
        <v>302</v>
      </c>
      <c r="B60" s="212" t="s">
        <v>303</v>
      </c>
      <c r="C60" s="213" t="s">
        <v>117</v>
      </c>
      <c r="D60" s="181">
        <v>3000</v>
      </c>
      <c r="E60" s="178"/>
      <c r="F60" s="178"/>
      <c r="G60" s="190"/>
    </row>
    <row r="61" spans="1:7" ht="48" customHeight="1" thickBot="1" x14ac:dyDescent="0.3">
      <c r="A61" s="217" t="s">
        <v>304</v>
      </c>
      <c r="B61" s="218" t="s">
        <v>303</v>
      </c>
      <c r="C61" s="219" t="s">
        <v>117</v>
      </c>
      <c r="D61" s="220">
        <v>3000</v>
      </c>
      <c r="E61" s="221"/>
      <c r="F61" s="221"/>
      <c r="G61" s="222"/>
    </row>
    <row r="62" spans="1:7" ht="26.25" customHeight="1" thickBot="1" x14ac:dyDescent="0.3">
      <c r="A62" s="129" t="s">
        <v>305</v>
      </c>
      <c r="B62" s="129"/>
      <c r="C62" s="129"/>
      <c r="D62" s="208">
        <f>SUM(D56:D61)</f>
        <v>217425.5</v>
      </c>
      <c r="E62" s="209"/>
      <c r="F62" s="210"/>
      <c r="G62" s="211"/>
    </row>
    <row r="63" spans="1:7" ht="41.25" customHeight="1" thickBot="1" x14ac:dyDescent="0.3">
      <c r="A63" s="423" t="s">
        <v>306</v>
      </c>
      <c r="B63" s="424"/>
      <c r="C63" s="424"/>
      <c r="D63" s="424"/>
      <c r="E63" s="424"/>
      <c r="F63" s="424"/>
      <c r="G63" s="425"/>
    </row>
    <row r="64" spans="1:7" ht="48" customHeight="1" thickBot="1" x14ac:dyDescent="0.3">
      <c r="A64" s="227" t="s">
        <v>307</v>
      </c>
      <c r="B64" s="228" t="s">
        <v>308</v>
      </c>
      <c r="C64" s="229" t="s">
        <v>309</v>
      </c>
      <c r="D64" s="230">
        <v>23364.48</v>
      </c>
      <c r="E64" s="231"/>
      <c r="F64" s="231"/>
      <c r="G64" s="232"/>
    </row>
    <row r="65" spans="1:7" ht="31.5" customHeight="1" thickBot="1" x14ac:dyDescent="0.3">
      <c r="A65" s="223"/>
      <c r="B65" s="104"/>
      <c r="C65" s="224"/>
      <c r="D65" s="225">
        <f>SUM(D47+D54)</f>
        <v>32710.274999999998</v>
      </c>
      <c r="E65" s="105"/>
      <c r="F65" s="105"/>
      <c r="G65" s="106"/>
    </row>
    <row r="66" spans="1:7" ht="32.25" customHeight="1" thickBot="1" x14ac:dyDescent="0.3">
      <c r="A66" s="107" t="s">
        <v>310</v>
      </c>
      <c r="B66" s="108"/>
      <c r="C66" s="108"/>
      <c r="D66" s="130">
        <f>SUM(D47+D54+D62+D65)</f>
        <v>282846.05</v>
      </c>
      <c r="E66" s="108"/>
      <c r="F66" s="108"/>
      <c r="G66" s="109"/>
    </row>
    <row r="67" spans="1:7" ht="48" customHeight="1" thickBot="1" x14ac:dyDescent="0.3">
      <c r="A67" s="1" t="s">
        <v>35</v>
      </c>
      <c r="D67" s="8">
        <v>170238.32</v>
      </c>
      <c r="E67" s="85"/>
      <c r="F67" s="8">
        <v>29715.41</v>
      </c>
      <c r="G67" s="85"/>
    </row>
    <row r="68" spans="1:7" ht="48" customHeight="1" thickBot="1" x14ac:dyDescent="0.3">
      <c r="A68" s="1" t="s">
        <v>36</v>
      </c>
      <c r="B68" s="85"/>
      <c r="C68" s="85"/>
      <c r="D68" s="131">
        <v>27130.84</v>
      </c>
      <c r="E68" s="85"/>
      <c r="F68" s="85"/>
      <c r="G68" s="85"/>
    </row>
    <row r="69" spans="1:7" ht="27.75" customHeight="1" thickBot="1" x14ac:dyDescent="0.3">
      <c r="A69" s="103" t="s">
        <v>37</v>
      </c>
      <c r="B69" s="13" t="s">
        <v>31</v>
      </c>
      <c r="C69" s="13"/>
      <c r="D69" s="131">
        <v>98185.75</v>
      </c>
      <c r="E69" s="13"/>
      <c r="F69" s="13"/>
      <c r="G69" s="13"/>
    </row>
    <row r="70" spans="1:7" ht="32.25" customHeight="1" thickBot="1" x14ac:dyDescent="0.3">
      <c r="A70" s="426" t="s">
        <v>238</v>
      </c>
      <c r="B70" s="427"/>
      <c r="C70" s="110"/>
      <c r="D70" s="111">
        <f>SUM(D27+D40+D66+D67+D68+D69)</f>
        <v>1035237.1</v>
      </c>
      <c r="E70" s="112"/>
      <c r="F70" s="112">
        <f>SUM(F40+F67)</f>
        <v>136721.91160078935</v>
      </c>
      <c r="G70" s="113"/>
    </row>
    <row r="71" spans="1:7" ht="28.5" customHeight="1" thickBot="1" x14ac:dyDescent="0.3">
      <c r="A71" s="397" t="s">
        <v>311</v>
      </c>
      <c r="B71" s="412"/>
      <c r="C71" s="114"/>
      <c r="D71" s="8">
        <f>SUM(D70*0.07)</f>
        <v>72466.597000000009</v>
      </c>
      <c r="E71" s="1"/>
      <c r="F71" s="120">
        <v>22806.42</v>
      </c>
      <c r="G71" s="84"/>
    </row>
    <row r="72" spans="1:7" ht="26.25" customHeight="1" thickBot="1" x14ac:dyDescent="0.3">
      <c r="A72" s="115" t="s">
        <v>240</v>
      </c>
      <c r="B72" s="116"/>
      <c r="C72" s="116"/>
      <c r="D72" s="117">
        <f>SUM(D70:D71)</f>
        <v>1107703.6969999999</v>
      </c>
      <c r="E72" s="118"/>
      <c r="F72" s="118">
        <v>159528.32999999999</v>
      </c>
      <c r="G72" s="119"/>
    </row>
    <row r="73" spans="1:7" ht="15.75" thickBot="1" x14ac:dyDescent="0.3">
      <c r="D73" s="132"/>
    </row>
  </sheetData>
  <sheetProtection sheet="1" objects="1" scenarios="1"/>
  <mergeCells count="14">
    <mergeCell ref="A71:B71"/>
    <mergeCell ref="A41:G41"/>
    <mergeCell ref="A42:G42"/>
    <mergeCell ref="A48:G48"/>
    <mergeCell ref="A55:G55"/>
    <mergeCell ref="A63:G63"/>
    <mergeCell ref="A70:B70"/>
    <mergeCell ref="A33:G33"/>
    <mergeCell ref="D1:G1"/>
    <mergeCell ref="C7:D7"/>
    <mergeCell ref="A8:G8"/>
    <mergeCell ref="A9:G9"/>
    <mergeCell ref="A18:G18"/>
    <mergeCell ref="A28:G28"/>
  </mergeCells>
  <pageMargins left="0.25" right="0.25" top="0.75" bottom="0.75" header="0.3" footer="0.3"/>
  <pageSetup scale="66" fitToHeight="0" orientation="landscape" r:id="rId1"/>
  <rowBreaks count="3" manualBreakCount="3">
    <brk id="27" max="16383" man="1"/>
    <brk id="47" max="6" man="1"/>
    <brk id="6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HND </vt:lpstr>
      <vt:lpstr> ESV </vt:lpstr>
      <vt:lpstr>GTM</vt:lpstr>
      <vt:lpstr>'HND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Carlos A. Paredes Solís</cp:lastModifiedBy>
  <cp:lastPrinted>2019-06-12T18:16:44Z</cp:lastPrinted>
  <dcterms:created xsi:type="dcterms:W3CDTF">2017-11-15T21:17:43Z</dcterms:created>
  <dcterms:modified xsi:type="dcterms:W3CDTF">2019-06-14T17:19:42Z</dcterms:modified>
</cp:coreProperties>
</file>