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/>
  <mc:AlternateContent xmlns:mc="http://schemas.openxmlformats.org/markup-compatibility/2006">
    <mc:Choice Requires="x15">
      <x15ac:absPath xmlns:x15ac="http://schemas.microsoft.com/office/spreadsheetml/2010/11/ac" url="C:\Users\Herizo Randriamampia\Documents\Rapport annuel\2018 IDIRC\finances\"/>
    </mc:Choice>
  </mc:AlternateContent>
  <xr:revisionPtr revIDLastSave="0" documentId="8_{7D0B42B3-59C9-4B91-85FF-5ADE6EDE52FB}" xr6:coauthVersionLast="31" xr6:coauthVersionMax="31" xr10:uidLastSave="{00000000-0000-0000-0000-000000000000}"/>
  <bookViews>
    <workbookView xWindow="0" yWindow="0" windowWidth="28800" windowHeight="11736" activeTab="1" xr2:uid="{00000000-000D-0000-FFFF-FFFF00000000}"/>
  </bookViews>
  <sheets>
    <sheet name="IDIRC RECAP" sheetId="5" r:id="rId1"/>
    <sheet name="Sheet2" sheetId="2" r:id="rId2"/>
  </sheets>
  <externalReferences>
    <externalReference r:id="rId3"/>
    <externalReference r:id="rId4"/>
  </externalReferences>
  <calcPr calcId="179017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2" l="1"/>
  <c r="I16" i="2"/>
  <c r="G16" i="2"/>
  <c r="H15" i="2"/>
  <c r="G14" i="2" l="1"/>
  <c r="H14" i="2"/>
  <c r="H12" i="2" l="1"/>
  <c r="H13" i="2"/>
  <c r="H11" i="2"/>
  <c r="H10" i="2"/>
  <c r="H9" i="2"/>
  <c r="H8" i="2"/>
  <c r="H7" i="2"/>
  <c r="H44" i="5" l="1"/>
  <c r="H35" i="5"/>
  <c r="H28" i="5"/>
  <c r="H17" i="5"/>
  <c r="H21" i="5" s="1"/>
  <c r="H12" i="5"/>
  <c r="H9" i="5"/>
  <c r="J7" i="2"/>
  <c r="I8" i="2"/>
  <c r="I9" i="2"/>
  <c r="I10" i="2"/>
  <c r="I11" i="2"/>
  <c r="I12" i="2"/>
  <c r="I13" i="2"/>
  <c r="I14" i="2"/>
  <c r="I15" i="2"/>
  <c r="I7" i="2"/>
  <c r="C16" i="2"/>
  <c r="C14" i="2"/>
  <c r="G35" i="5" l="1"/>
  <c r="G44" i="5"/>
  <c r="G39" i="5"/>
  <c r="E16" i="2" l="1"/>
  <c r="E14" i="2"/>
  <c r="E56" i="5"/>
  <c r="I33" i="5"/>
  <c r="J15" i="2" l="1"/>
  <c r="J8" i="2"/>
  <c r="J9" i="2"/>
  <c r="J10" i="2"/>
  <c r="J11" i="2"/>
  <c r="J12" i="2"/>
  <c r="J13" i="2"/>
  <c r="D14" i="2"/>
  <c r="D16" i="2" s="1"/>
  <c r="H16" i="2" s="1"/>
  <c r="F14" i="2"/>
  <c r="F16" i="2" s="1"/>
  <c r="F44" i="5" l="1"/>
  <c r="E44" i="5"/>
  <c r="E39" i="5"/>
  <c r="C39" i="5"/>
  <c r="E35" i="5"/>
  <c r="C35" i="5"/>
  <c r="D28" i="5"/>
  <c r="D33" i="5" s="1"/>
  <c r="E28" i="5"/>
  <c r="E33" i="5" s="1"/>
  <c r="C21" i="5"/>
  <c r="J21" i="5"/>
  <c r="D21" i="5"/>
  <c r="E21" i="5"/>
  <c r="H33" i="5"/>
  <c r="G33" i="5"/>
  <c r="F33" i="5"/>
  <c r="C28" i="5"/>
  <c r="C33" i="5" s="1"/>
  <c r="J40" i="5"/>
  <c r="I44" i="5"/>
  <c r="I48" i="5" s="1"/>
  <c r="I50" i="5" s="1"/>
  <c r="J9" i="5"/>
  <c r="C44" i="5" l="1"/>
  <c r="C48" i="5" s="1"/>
  <c r="C50" i="5" s="1"/>
  <c r="H48" i="5"/>
  <c r="H50" i="5" s="1"/>
  <c r="H51" i="5" s="1"/>
  <c r="F48" i="5"/>
  <c r="F50" i="5" s="1"/>
  <c r="J36" i="5"/>
  <c r="J38" i="5"/>
  <c r="J41" i="5"/>
  <c r="J32" i="5"/>
  <c r="J31" i="5"/>
  <c r="J29" i="5"/>
  <c r="J28" i="5"/>
  <c r="J27" i="5"/>
  <c r="J30" i="5"/>
  <c r="J26" i="5"/>
  <c r="J25" i="5"/>
  <c r="J20" i="5"/>
  <c r="J19" i="5"/>
  <c r="J10" i="5"/>
  <c r="J11" i="5"/>
  <c r="J12" i="5"/>
  <c r="J13" i="5"/>
  <c r="J14" i="5"/>
  <c r="J15" i="5"/>
  <c r="J16" i="5"/>
  <c r="J17" i="5"/>
  <c r="J18" i="5"/>
  <c r="E49" i="5" l="1"/>
  <c r="J46" i="5"/>
  <c r="E46" i="5"/>
  <c r="E48" i="5" s="1"/>
  <c r="E50" i="5" s="1"/>
  <c r="I51" i="5" s="1"/>
  <c r="I24" i="5"/>
  <c r="J24" i="5" l="1"/>
  <c r="G47" i="5"/>
  <c r="J47" i="5" s="1"/>
  <c r="J43" i="5"/>
  <c r="J42" i="5"/>
  <c r="J37" i="5"/>
  <c r="J35" i="5"/>
  <c r="D45" i="5"/>
  <c r="D43" i="5"/>
  <c r="B43" i="5"/>
  <c r="D42" i="5"/>
  <c r="B42" i="5"/>
  <c r="D37" i="5"/>
  <c r="D35" i="5" s="1"/>
  <c r="J23" i="5" l="1"/>
  <c r="J33" i="5"/>
  <c r="D39" i="5"/>
  <c r="D44" i="5" s="1"/>
  <c r="D48" i="5" s="1"/>
  <c r="D50" i="5" s="1"/>
  <c r="J39" i="5"/>
  <c r="G48" i="5"/>
  <c r="J45" i="5"/>
  <c r="B14" i="2"/>
  <c r="G49" i="5" l="1"/>
  <c r="J49" i="5" s="1"/>
  <c r="B16" i="2"/>
  <c r="J16" i="2" s="1"/>
  <c r="J14" i="2"/>
  <c r="J44" i="5"/>
  <c r="G50" i="5" l="1"/>
  <c r="G51" i="5" s="1"/>
  <c r="J48" i="5"/>
  <c r="J50" i="5" s="1"/>
  <c r="J51" i="5" s="1"/>
</calcChain>
</file>

<file path=xl/sharedStrings.xml><?xml version="1.0" encoding="utf-8"?>
<sst xmlns="http://schemas.openxmlformats.org/spreadsheetml/2006/main" count="110" uniqueCount="108">
  <si>
    <t xml:space="preserve"> </t>
  </si>
  <si>
    <t>CATEGORIES</t>
  </si>
  <si>
    <t>TOTAL</t>
  </si>
  <si>
    <t>Total tranche 1</t>
  </si>
  <si>
    <t>Annexe D - Budget du projet PBF</t>
  </si>
  <si>
    <t>Note: S'il s'agit de revision de projet, veuillez inclure colonnes additionnelles pour montrer le changement.</t>
  </si>
  <si>
    <t>Tableau 1 - Budget du projet PBF par resultat, produit et activite</t>
  </si>
  <si>
    <t>Nombre de resultat/ produit</t>
  </si>
  <si>
    <t>Formulation du resultat/ produit/ activite</t>
  </si>
  <si>
    <t xml:space="preserve">Pourcentage du budget pour chaque produit ou activite reserve pour action directe sur le genre (cas echeant) </t>
  </si>
  <si>
    <t>Notes quelconque le cas echeant (.e.g sur types des entrants ou justification du budget)</t>
  </si>
  <si>
    <t>Produit 1.1:</t>
  </si>
  <si>
    <t>Produit 1.2:</t>
  </si>
  <si>
    <t>Produit 1.3:</t>
  </si>
  <si>
    <t>Produit 2.1:</t>
  </si>
  <si>
    <t>Produit 2.2:</t>
  </si>
  <si>
    <t>Produit 3.1:</t>
  </si>
  <si>
    <t>Produit 3.2:</t>
  </si>
  <si>
    <t>Activite 1.1.1:</t>
  </si>
  <si>
    <t>Activite 1.1.2:</t>
  </si>
  <si>
    <t>Activite 1.2.1:</t>
  </si>
  <si>
    <t>Activite 1.2.2:</t>
  </si>
  <si>
    <t>Activite 1.2.3:</t>
  </si>
  <si>
    <t>Activite 1.3.1:</t>
  </si>
  <si>
    <t>Activite 1.3.2:</t>
  </si>
  <si>
    <t>Activite 1.3.3:</t>
  </si>
  <si>
    <t>Activite 2.1.1:</t>
  </si>
  <si>
    <t>Activite 2.1.2:</t>
  </si>
  <si>
    <t>Activite 2.1.3:</t>
  </si>
  <si>
    <t>Activite 2.2.1:</t>
  </si>
  <si>
    <t>Activite 2.2.2:</t>
  </si>
  <si>
    <t>Activite 2.2.3:</t>
  </si>
  <si>
    <t>Activite 3.1.1:</t>
  </si>
  <si>
    <t>Activite 3.1.2:</t>
  </si>
  <si>
    <t>Activite 3.1.3:</t>
  </si>
  <si>
    <t>Activite 3.2.1:</t>
  </si>
  <si>
    <t>Activite 3.2.2:</t>
  </si>
  <si>
    <t>Activite 3.2.3:</t>
  </si>
  <si>
    <t>Cout de personnel du projet si pas inclus dans les activites si-dessus</t>
  </si>
  <si>
    <t>Couts operationnels si pas inclus dans les activites si-dessus</t>
  </si>
  <si>
    <t>Budget S&amp;E du projet</t>
  </si>
  <si>
    <t>Couts indirects (7%):</t>
  </si>
  <si>
    <t>BUDGET TOTAL DU PROJET:</t>
  </si>
  <si>
    <t>Tableau 2 - Budget de projet PBF par categorie de cout de l'ONU</t>
  </si>
  <si>
    <t>Note: S'il s'agit d'une revision budgetaire, veuillez inclure des colonnes additionnelles pour montrer les changements</t>
  </si>
  <si>
    <t xml:space="preserve"> TOTAL PROJET</t>
  </si>
  <si>
    <t>1. Personnel et autres employés</t>
  </si>
  <si>
    <t>2. Fournitures, produits de base, matériels</t>
  </si>
  <si>
    <t>3. Équipement, véhicules et mobilier (compte tenu de la dépréciation)</t>
  </si>
  <si>
    <t>4. Services contractuels</t>
  </si>
  <si>
    <t>5. Frais de déplacement</t>
  </si>
  <si>
    <t>6. Transferts et subventions aux homologues</t>
  </si>
  <si>
    <t>7. Frais généraux de fonctionnement et autres coûts directs</t>
  </si>
  <si>
    <t>Sous-total</t>
  </si>
  <si>
    <t xml:space="preserve">8. Coûts indirects*  </t>
  </si>
  <si>
    <t>TOTAL $ pour Resultat 1:</t>
  </si>
  <si>
    <t>TOTAL $ pour Resultat 2:</t>
  </si>
  <si>
    <t>TOTAL $ pour Resultat 3:</t>
  </si>
  <si>
    <t>SOUS TOTAL DU BUDGET DE PROJET:</t>
  </si>
  <si>
    <t>Activite 1.2.4:</t>
  </si>
  <si>
    <t>Activite 2.2.4:</t>
  </si>
  <si>
    <t>Agence Recipiendiaire : PNUD</t>
  </si>
  <si>
    <t>Tranche 1 (100%)</t>
  </si>
  <si>
    <t>Renforcer les capacités et la visibilité des centres d'information et de documentation de l'Administration Publique</t>
  </si>
  <si>
    <t>La population utilise de manière accrue son droit à l'accès aux documents administratifs et institutionnels</t>
  </si>
  <si>
    <t>Les OSC et les médias mènent des interpellations et plaidoyers pertinents et responsables</t>
  </si>
  <si>
    <t>Activité 3,2,4</t>
  </si>
  <si>
    <t xml:space="preserve">Niveau de depense/ engagement actuel en USD (a remplir au moment des rapports de projet) PNUD </t>
  </si>
  <si>
    <t>Resultat 3: La population malgaches est plus résilient et participe de façon responsable et informée à la gestion de la chose politique</t>
  </si>
  <si>
    <t>Les violations de droits de l’homme sont investiguées et dénoncées</t>
  </si>
  <si>
    <t xml:space="preserve">Appuyer l’opérationnalisation de la Commission Nationale Indépendante des Droits de l’Homme (CNIDH), y compris son plan stratégique </t>
  </si>
  <si>
    <t xml:space="preserve">Renforcer les capacités des membres relatives aux compétences et connaissances fondamentales </t>
  </si>
  <si>
    <t xml:space="preserve">Mener des campagnes de vulgarisation  </t>
  </si>
  <si>
    <t>Apporter des appuis techniques requis pour l’obtention de l’accréditation au statut « A » auprès du Global Alliance of National Human Rights Institutions (GANHRI)</t>
  </si>
  <si>
    <t>Activite 2.1.4:</t>
  </si>
  <si>
    <t>Resultat 1: La lutte contre la corruption à Madagascar est renforcée en efficacité</t>
  </si>
  <si>
    <t>Les institutions nationales de lutte contre la corruption, y compris la Justice, assurent leur mandat avec efficacité et intégrité</t>
  </si>
  <si>
    <t xml:space="preserve">L’impunité est réduite à travers le renforcement des mécanismes de contrôle interne de la Justice, le renforcement des capacités, des cadres légaux et institutionnels. </t>
  </si>
  <si>
    <t xml:space="preserve">La population est habilitée à utiliser à bon escient les mécanismes de lutte contre la corruption </t>
  </si>
  <si>
    <t xml:space="preserve">Resultat 2: Le contrat social entre la population et l’Etat est renforcé, en améliorant la confiance et redevabilité mutuelle, l’inclusivité et transparence des organes de redevabilité malagasy </t>
  </si>
  <si>
    <t xml:space="preserve">Niveau de depense/ engagement actuel en USD (a remplir au moment des rapports de projet) TOTAL </t>
  </si>
  <si>
    <t>Réaliser une étude sur la corruption basée sur le genre et élaborer des outils de sensibilisation</t>
  </si>
  <si>
    <t>Niveau de depense/ engagement actuel en USD (a remplir au moment des rapports de projet) HCDH</t>
  </si>
  <si>
    <t>Budget par agence recipiendiaire en USD -  HCDH</t>
  </si>
  <si>
    <t>Budget par agence recipiendiaire en USD UNESCO</t>
  </si>
  <si>
    <t>Accompagner la mise en place et opérationnalisation des PAC</t>
  </si>
  <si>
    <t>Renforcer les capacités du BIANCO, CSI et SAMIFIN et leur coordination (entre eux et avec PAC)</t>
  </si>
  <si>
    <t>Appuyer les mécanismes d’intégrité du système judiciaire</t>
  </si>
  <si>
    <t xml:space="preserve">Appuyer l’effectivité de l’exécution des peines grâce à la frappe des jugements </t>
  </si>
  <si>
    <t>Informatisation du casier judiciaire</t>
  </si>
  <si>
    <t>Appuyer la mise en œuvre de la loi sur le recouvrement des avoirs</t>
  </si>
  <si>
    <t>Mise en place d'un mécanisme de protection des dénonciateurs (whistleblowers)</t>
  </si>
  <si>
    <t xml:space="preserve">Communiquer à la population les mécanismes et dispositions prévues pour la LCC </t>
  </si>
  <si>
    <t xml:space="preserve">Renforcer la connaissance des Parlementaires sur leur redevabilité, la transparence et la lutte contre la corruption </t>
  </si>
  <si>
    <t xml:space="preserve">Renforcer les capacités des commissions juridiques de l’AN et du Sénat et de leur staff à analyser les textes et projets de loi </t>
  </si>
  <si>
    <t xml:space="preserve">Appuyer l’élaboration d’outils de dialogue entre parlementaires et électeurs </t>
  </si>
  <si>
    <t xml:space="preserve">Organisation de journées portes ouvertes du Parlement </t>
  </si>
  <si>
    <t>Appuyer des initiatives de sensibilisation et mobilisation des jeunes en matière de lutte contre la corruption, redevabilité et/ou prévention et gestion de conflit</t>
  </si>
  <si>
    <t xml:space="preserve">Mettre en œuvre une campagne d’éducation aux droits de l'homme, à la paix et à la citoyenneté </t>
  </si>
  <si>
    <t>Budget par agence recipiendiaire en USD -   PNUD</t>
  </si>
  <si>
    <t>Niveau de depense/ engagement actuel en USD (a remplir au moment des rapports de projet) UNESCO</t>
  </si>
  <si>
    <t xml:space="preserve">taux d'execution financière </t>
  </si>
  <si>
    <t>Agence Recipiendiaire UNESCO</t>
  </si>
  <si>
    <t>Agence Recipiendiaire HCDH</t>
  </si>
  <si>
    <t xml:space="preserve">Depenses PNUD </t>
  </si>
  <si>
    <t>Depenses UNESCO</t>
  </si>
  <si>
    <t xml:space="preserve">Total des dépenses </t>
  </si>
  <si>
    <t>Depenses HCDH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</si>
</sst>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1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sz val="12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B3B3B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rgb="FF000000"/>
      </top>
      <bottom/>
      <diagonal/>
    </border>
  </borders>
  <cellStyleXfs count="5">
    <xf numFmtId="0" fontId="0" fillId="0" borderId="0"/>
    <xf numFmtId="43" fontId="11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81">
    <xf numFmtId="0" fontId="0" fillId="0" borderId="0" xfId="0"/>
    <xf numFmtId="0" fontId="1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3" fillId="0" borderId="0" xfId="0" applyFont="1"/>
    <xf numFmtId="0" fontId="4" fillId="3" borderId="9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12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10" fillId="4" borderId="8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4" fillId="2" borderId="10" xfId="0" applyFont="1" applyFill="1" applyBorder="1" applyAlignment="1">
      <alignment horizontal="center" vertical="center" wrapText="1"/>
    </xf>
    <xf numFmtId="3" fontId="1" fillId="0" borderId="4" xfId="0" applyNumberFormat="1" applyFont="1" applyBorder="1" applyAlignment="1">
      <alignment vertical="center" wrapText="1"/>
    </xf>
    <xf numFmtId="3" fontId="2" fillId="0" borderId="4" xfId="0" applyNumberFormat="1" applyFont="1" applyBorder="1" applyAlignment="1">
      <alignment horizontal="left" vertical="center" wrapText="1"/>
    </xf>
    <xf numFmtId="0" fontId="2" fillId="5" borderId="3" xfId="0" applyFont="1" applyFill="1" applyBorder="1" applyAlignment="1">
      <alignment vertical="center" wrapText="1"/>
    </xf>
    <xf numFmtId="3" fontId="2" fillId="5" borderId="3" xfId="0" applyNumberFormat="1" applyFont="1" applyFill="1" applyBorder="1" applyAlignment="1">
      <alignment horizontal="left" vertical="center" wrapText="1"/>
    </xf>
    <xf numFmtId="0" fontId="2" fillId="6" borderId="4" xfId="0" applyFont="1" applyFill="1" applyBorder="1" applyAlignment="1">
      <alignment vertical="center" wrapText="1"/>
    </xf>
    <xf numFmtId="0" fontId="1" fillId="6" borderId="4" xfId="0" applyFont="1" applyFill="1" applyBorder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164" fontId="13" fillId="0" borderId="16" xfId="1" applyNumberFormat="1" applyFont="1" applyBorder="1" applyAlignment="1">
      <alignment horizontal="left" vertical="center"/>
    </xf>
    <xf numFmtId="0" fontId="14" fillId="0" borderId="17" xfId="0" applyFont="1" applyBorder="1" applyAlignment="1">
      <alignment vertical="center" wrapText="1"/>
    </xf>
    <xf numFmtId="164" fontId="14" fillId="0" borderId="17" xfId="1" applyNumberFormat="1" applyFont="1" applyBorder="1" applyAlignment="1">
      <alignment horizontal="left" vertical="center"/>
    </xf>
    <xf numFmtId="0" fontId="15" fillId="0" borderId="17" xfId="0" applyFont="1" applyBorder="1" applyAlignment="1">
      <alignment vertical="center" wrapText="1"/>
    </xf>
    <xf numFmtId="0" fontId="1" fillId="0" borderId="18" xfId="0" applyFont="1" applyFill="1" applyBorder="1" applyAlignment="1">
      <alignment vertical="center" wrapText="1"/>
    </xf>
    <xf numFmtId="164" fontId="14" fillId="0" borderId="18" xfId="1" applyNumberFormat="1" applyFont="1" applyBorder="1" applyAlignment="1">
      <alignment horizontal="left" vertical="center"/>
    </xf>
    <xf numFmtId="164" fontId="2" fillId="0" borderId="16" xfId="1" applyNumberFormat="1" applyFont="1" applyBorder="1" applyAlignment="1">
      <alignment vertical="center" wrapText="1"/>
    </xf>
    <xf numFmtId="164" fontId="1" fillId="0" borderId="17" xfId="1" applyNumberFormat="1" applyFont="1" applyBorder="1" applyAlignment="1">
      <alignment vertical="center" wrapText="1"/>
    </xf>
    <xf numFmtId="164" fontId="1" fillId="0" borderId="18" xfId="1" applyNumberFormat="1" applyFont="1" applyBorder="1" applyAlignment="1">
      <alignment vertical="center" wrapText="1"/>
    </xf>
    <xf numFmtId="9" fontId="1" fillId="0" borderId="4" xfId="0" applyNumberFormat="1" applyFont="1" applyBorder="1" applyAlignment="1">
      <alignment vertical="center" wrapText="1"/>
    </xf>
    <xf numFmtId="3" fontId="1" fillId="0" borderId="4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9" fontId="0" fillId="0" borderId="0" xfId="4" applyFont="1"/>
    <xf numFmtId="0" fontId="1" fillId="0" borderId="4" xfId="0" applyFont="1" applyBorder="1" applyAlignment="1">
      <alignment horizontal="right" vertical="center" wrapText="1"/>
    </xf>
    <xf numFmtId="3" fontId="2" fillId="0" borderId="4" xfId="0" applyNumberFormat="1" applyFont="1" applyBorder="1" applyAlignment="1">
      <alignment horizontal="right" vertical="center" wrapText="1"/>
    </xf>
    <xf numFmtId="3" fontId="2" fillId="5" borderId="3" xfId="0" applyNumberFormat="1" applyFont="1" applyFill="1" applyBorder="1" applyAlignment="1">
      <alignment horizontal="right" vertical="center" wrapText="1"/>
    </xf>
    <xf numFmtId="164" fontId="1" fillId="0" borderId="17" xfId="1" applyNumberFormat="1" applyFont="1" applyBorder="1" applyAlignment="1">
      <alignment horizontal="right" vertical="center" wrapText="1"/>
    </xf>
    <xf numFmtId="3" fontId="2" fillId="0" borderId="4" xfId="0" applyNumberFormat="1" applyFont="1" applyBorder="1" applyAlignment="1">
      <alignment vertical="center" wrapText="1"/>
    </xf>
    <xf numFmtId="3" fontId="2" fillId="5" borderId="3" xfId="0" applyNumberFormat="1" applyFont="1" applyFill="1" applyBorder="1" applyAlignment="1">
      <alignment vertical="center" wrapText="1"/>
    </xf>
    <xf numFmtId="164" fontId="1" fillId="0" borderId="4" xfId="1" applyNumberFormat="1" applyFont="1" applyBorder="1" applyAlignment="1">
      <alignment vertical="center" wrapText="1"/>
    </xf>
    <xf numFmtId="164" fontId="16" fillId="0" borderId="1" xfId="1" applyNumberFormat="1" applyFont="1" applyBorder="1" applyAlignment="1">
      <alignment horizontal="right" vertical="center" wrapText="1"/>
    </xf>
    <xf numFmtId="164" fontId="1" fillId="0" borderId="1" xfId="1" applyNumberFormat="1" applyFont="1" applyBorder="1" applyAlignment="1">
      <alignment horizontal="right" vertical="center" wrapText="1"/>
    </xf>
    <xf numFmtId="164" fontId="1" fillId="0" borderId="4" xfId="1" applyNumberFormat="1" applyFont="1" applyBorder="1" applyAlignment="1">
      <alignment horizontal="right" vertical="center" wrapText="1"/>
    </xf>
    <xf numFmtId="164" fontId="16" fillId="0" borderId="4" xfId="1" applyNumberFormat="1" applyFont="1" applyBorder="1" applyAlignment="1">
      <alignment vertical="center" wrapText="1"/>
    </xf>
    <xf numFmtId="164" fontId="2" fillId="0" borderId="1" xfId="1" applyNumberFormat="1" applyFont="1" applyBorder="1" applyAlignment="1">
      <alignment vertical="center" wrapText="1"/>
    </xf>
    <xf numFmtId="164" fontId="2" fillId="0" borderId="6" xfId="1" applyNumberFormat="1" applyFont="1" applyBorder="1" applyAlignment="1">
      <alignment vertical="center" wrapText="1"/>
    </xf>
    <xf numFmtId="3" fontId="2" fillId="5" borderId="19" xfId="0" applyNumberFormat="1" applyFont="1" applyFill="1" applyBorder="1" applyAlignment="1">
      <alignment horizontal="right" vertical="center" wrapText="1"/>
    </xf>
    <xf numFmtId="0" fontId="2" fillId="5" borderId="4" xfId="0" applyFont="1" applyFill="1" applyBorder="1" applyAlignment="1">
      <alignment vertical="center" wrapText="1"/>
    </xf>
    <xf numFmtId="164" fontId="1" fillId="0" borderId="3" xfId="1" applyNumberFormat="1" applyFont="1" applyBorder="1" applyAlignment="1">
      <alignment horizontal="right" vertical="center" wrapText="1"/>
    </xf>
    <xf numFmtId="164" fontId="2" fillId="5" borderId="17" xfId="1" applyNumberFormat="1" applyFont="1" applyFill="1" applyBorder="1" applyAlignment="1">
      <alignment horizontal="right" vertical="center" wrapText="1"/>
    </xf>
    <xf numFmtId="164" fontId="1" fillId="0" borderId="20" xfId="1" applyNumberFormat="1" applyFont="1" applyBorder="1" applyAlignment="1">
      <alignment horizontal="right" vertical="center" wrapText="1"/>
    </xf>
    <xf numFmtId="164" fontId="2" fillId="0" borderId="17" xfId="1" applyNumberFormat="1" applyFont="1" applyBorder="1" applyAlignment="1">
      <alignment horizontal="right" vertical="center" wrapText="1"/>
    </xf>
    <xf numFmtId="3" fontId="2" fillId="5" borderId="19" xfId="0" applyNumberFormat="1" applyFont="1" applyFill="1" applyBorder="1" applyAlignment="1">
      <alignment horizontal="left" vertical="center" wrapText="1"/>
    </xf>
    <xf numFmtId="0" fontId="2" fillId="6" borderId="20" xfId="0" applyFont="1" applyFill="1" applyBorder="1" applyAlignment="1">
      <alignment vertical="center" wrapText="1"/>
    </xf>
    <xf numFmtId="3" fontId="2" fillId="0" borderId="20" xfId="0" applyNumberFormat="1" applyFont="1" applyBorder="1" applyAlignment="1">
      <alignment horizontal="left" vertical="center" wrapText="1"/>
    </xf>
    <xf numFmtId="3" fontId="1" fillId="0" borderId="20" xfId="0" applyNumberFormat="1" applyFont="1" applyBorder="1" applyAlignment="1">
      <alignment vertical="center" wrapText="1"/>
    </xf>
    <xf numFmtId="3" fontId="2" fillId="0" borderId="21" xfId="0" applyNumberFormat="1" applyFont="1" applyBorder="1" applyAlignment="1">
      <alignment horizontal="right" vertical="center" wrapText="1"/>
    </xf>
    <xf numFmtId="3" fontId="2" fillId="5" borderId="17" xfId="0" applyNumberFormat="1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vertical="center" wrapText="1"/>
    </xf>
    <xf numFmtId="164" fontId="5" fillId="0" borderId="9" xfId="1" applyNumberFormat="1" applyFont="1" applyBorder="1" applyAlignment="1">
      <alignment vertical="center" wrapText="1"/>
    </xf>
    <xf numFmtId="164" fontId="5" fillId="4" borderId="9" xfId="1" applyNumberFormat="1" applyFont="1" applyFill="1" applyBorder="1" applyAlignment="1">
      <alignment vertical="center" wrapText="1"/>
    </xf>
    <xf numFmtId="164" fontId="5" fillId="0" borderId="9" xfId="0" applyNumberFormat="1" applyFont="1" applyBorder="1" applyAlignment="1">
      <alignment horizontal="right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vertical="center" wrapText="1"/>
    </xf>
    <xf numFmtId="0" fontId="2" fillId="6" borderId="5" xfId="0" applyFont="1" applyFill="1" applyBorder="1" applyAlignment="1">
      <alignment vertical="center" wrapText="1"/>
    </xf>
    <xf numFmtId="0" fontId="2" fillId="6" borderId="6" xfId="0" applyFont="1" applyFill="1" applyBorder="1" applyAlignment="1">
      <alignment vertical="center" wrapText="1"/>
    </xf>
    <xf numFmtId="0" fontId="2" fillId="6" borderId="2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</cellXfs>
  <cellStyles count="5">
    <cellStyle name="Milliers" xfId="1" builtinId="3"/>
    <cellStyle name="Milliers 2" xfId="3" xr:uid="{00000000-0005-0000-0000-000001000000}"/>
    <cellStyle name="Normal" xfId="0" builtinId="0"/>
    <cellStyle name="Normal 2" xfId="2" xr:uid="{00000000-0005-0000-0000-000003000000}"/>
    <cellStyle name="Pourcentag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izo%20Randriamampia/Documents/rapport%20semestriel%202018/finances/Copie%20de%20BUDGET%20PBF%2031%20MAI%202018-UNESC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izo%20Randriamampia/Documents/rapport%20semestriel%202018/finances/Copie%20de%203.%20PBF%20project%20document%20-%20Annex%20D%20on%20budget%20-%202018%20-%20FRENCH%20%20-%20HCDH%2004%20-06-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37">
          <cell r="E37">
            <v>46567</v>
          </cell>
        </row>
        <row r="39">
          <cell r="C39">
            <v>47945</v>
          </cell>
        </row>
        <row r="44">
          <cell r="B44" t="str">
            <v>Appuyer le journalisme d'investigation</v>
          </cell>
          <cell r="C44">
            <v>163082</v>
          </cell>
        </row>
        <row r="45">
          <cell r="B45" t="str">
            <v>Appuyer les moyens de communication et information dans le Sud</v>
          </cell>
          <cell r="C45">
            <v>119058</v>
          </cell>
        </row>
        <row r="65">
          <cell r="C65">
            <v>90476</v>
          </cell>
        </row>
        <row r="67">
          <cell r="E67">
            <v>17320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35">
          <cell r="E35">
            <v>56718</v>
          </cell>
        </row>
        <row r="36">
          <cell r="C36">
            <v>41276</v>
          </cell>
        </row>
        <row r="39">
          <cell r="C39">
            <v>29439.270000000004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6"/>
  <sheetViews>
    <sheetView topLeftCell="A4" zoomScaleNormal="100" zoomScaleSheetLayoutView="100" workbookViewId="0">
      <pane ySplit="4" topLeftCell="A44" activePane="bottomLeft" state="frozen"/>
      <selection activeCell="A4" sqref="A4"/>
      <selection pane="bottomLeft" activeCell="H55" sqref="H55"/>
    </sheetView>
  </sheetViews>
  <sheetFormatPr baseColWidth="10" defaultColWidth="9.109375" defaultRowHeight="14.4" x14ac:dyDescent="0.3"/>
  <cols>
    <col min="1" max="1" width="27.5546875" customWidth="1"/>
    <col min="2" max="2" width="24.6640625" customWidth="1"/>
    <col min="3" max="5" width="25.5546875" customWidth="1"/>
    <col min="6" max="6" width="22.5546875" hidden="1" customWidth="1"/>
    <col min="7" max="8" width="22.109375" bestFit="1" customWidth="1"/>
    <col min="9" max="10" width="22.5546875" customWidth="1"/>
    <col min="11" max="11" width="20.88671875" customWidth="1"/>
    <col min="12" max="12" width="22.6640625" customWidth="1"/>
    <col min="13" max="15" width="28.6640625" customWidth="1"/>
    <col min="16" max="16" width="34.109375" customWidth="1"/>
  </cols>
  <sheetData>
    <row r="1" spans="1:11" ht="21" x14ac:dyDescent="0.4">
      <c r="A1" s="10" t="s">
        <v>4</v>
      </c>
      <c r="B1" s="9"/>
    </row>
    <row r="2" spans="1:11" ht="15.6" x14ac:dyDescent="0.3">
      <c r="A2" s="5"/>
      <c r="B2" s="5"/>
    </row>
    <row r="3" spans="1:11" ht="15.6" x14ac:dyDescent="0.3">
      <c r="A3" s="5" t="s">
        <v>5</v>
      </c>
      <c r="B3" s="5"/>
    </row>
    <row r="5" spans="1:11" ht="15.6" x14ac:dyDescent="0.3">
      <c r="A5" s="5" t="s">
        <v>6</v>
      </c>
    </row>
    <row r="6" spans="1:11" ht="15" thickBot="1" x14ac:dyDescent="0.35"/>
    <row r="7" spans="1:11" ht="138.75" customHeight="1" thickBot="1" x14ac:dyDescent="0.35">
      <c r="A7" s="1" t="s">
        <v>7</v>
      </c>
      <c r="B7" s="15" t="s">
        <v>8</v>
      </c>
      <c r="C7" s="75" t="s">
        <v>99</v>
      </c>
      <c r="D7" s="75" t="s">
        <v>84</v>
      </c>
      <c r="E7" s="75" t="s">
        <v>83</v>
      </c>
      <c r="F7" s="70" t="s">
        <v>9</v>
      </c>
      <c r="G7" s="70" t="s">
        <v>100</v>
      </c>
      <c r="H7" s="70" t="s">
        <v>67</v>
      </c>
      <c r="I7" s="75" t="s">
        <v>82</v>
      </c>
      <c r="J7" s="70" t="s">
        <v>80</v>
      </c>
      <c r="K7" s="15" t="s">
        <v>10</v>
      </c>
    </row>
    <row r="8" spans="1:11" ht="16.2" thickBot="1" x14ac:dyDescent="0.35">
      <c r="A8" s="76" t="s">
        <v>75</v>
      </c>
      <c r="B8" s="77"/>
      <c r="C8" s="77"/>
      <c r="D8" s="77"/>
      <c r="E8" s="77"/>
      <c r="F8" s="77"/>
      <c r="G8" s="77"/>
      <c r="H8" s="77"/>
      <c r="I8" s="77"/>
      <c r="J8" s="77"/>
      <c r="K8" s="78"/>
    </row>
    <row r="9" spans="1:11" ht="94.2" thickBot="1" x14ac:dyDescent="0.35">
      <c r="A9" s="2" t="s">
        <v>11</v>
      </c>
      <c r="B9" s="3" t="s">
        <v>76</v>
      </c>
      <c r="C9" s="49">
        <v>261780</v>
      </c>
      <c r="D9" s="49"/>
      <c r="E9" s="49"/>
      <c r="F9" s="3"/>
      <c r="G9" s="3"/>
      <c r="H9" s="49">
        <f>SUM(H10:H11)</f>
        <v>252113</v>
      </c>
      <c r="I9" s="49"/>
      <c r="J9" s="49">
        <f>SUM(G9,H9,I9)</f>
        <v>252113</v>
      </c>
      <c r="K9" s="3"/>
    </row>
    <row r="10" spans="1:11" ht="63" thickBot="1" x14ac:dyDescent="0.35">
      <c r="A10" s="4" t="s">
        <v>18</v>
      </c>
      <c r="B10" s="3" t="s">
        <v>85</v>
      </c>
      <c r="C10" s="18">
        <v>241780</v>
      </c>
      <c r="D10" s="18"/>
      <c r="E10" s="18"/>
      <c r="F10" s="3"/>
      <c r="G10" s="3"/>
      <c r="H10" s="18">
        <v>221205</v>
      </c>
      <c r="I10" s="18"/>
      <c r="J10" s="49">
        <f t="shared" ref="J10:J18" si="0">SUM(G10,H10,I10)</f>
        <v>221205</v>
      </c>
      <c r="K10" s="3"/>
    </row>
    <row r="11" spans="1:11" ht="78.599999999999994" thickBot="1" x14ac:dyDescent="0.35">
      <c r="A11" s="4" t="s">
        <v>19</v>
      </c>
      <c r="B11" s="3" t="s">
        <v>86</v>
      </c>
      <c r="C11" s="18">
        <v>20000</v>
      </c>
      <c r="D11" s="18"/>
      <c r="E11" s="18"/>
      <c r="F11" s="3"/>
      <c r="G11" s="3"/>
      <c r="H11" s="18">
        <v>30908</v>
      </c>
      <c r="I11" s="18"/>
      <c r="J11" s="49">
        <f t="shared" si="0"/>
        <v>30908</v>
      </c>
      <c r="K11" s="3"/>
    </row>
    <row r="12" spans="1:11" ht="109.8" thickBot="1" x14ac:dyDescent="0.35">
      <c r="A12" s="2" t="s">
        <v>12</v>
      </c>
      <c r="B12" s="3" t="s">
        <v>77</v>
      </c>
      <c r="C12" s="49">
        <v>133690</v>
      </c>
      <c r="D12" s="49"/>
      <c r="E12" s="49"/>
      <c r="F12" s="3"/>
      <c r="G12" s="3"/>
      <c r="H12" s="49">
        <f>SUM(H13:H16)</f>
        <v>156490</v>
      </c>
      <c r="I12" s="49"/>
      <c r="J12" s="49">
        <f t="shared" si="0"/>
        <v>156490</v>
      </c>
      <c r="K12" s="3"/>
    </row>
    <row r="13" spans="1:11" ht="47.4" thickBot="1" x14ac:dyDescent="0.35">
      <c r="A13" s="4" t="s">
        <v>20</v>
      </c>
      <c r="B13" s="3" t="s">
        <v>87</v>
      </c>
      <c r="C13" s="18">
        <v>38000</v>
      </c>
      <c r="D13" s="18"/>
      <c r="E13" s="18"/>
      <c r="F13" s="3"/>
      <c r="G13" s="3"/>
      <c r="H13" s="18">
        <v>58149</v>
      </c>
      <c r="I13" s="18"/>
      <c r="J13" s="49">
        <f t="shared" si="0"/>
        <v>58149</v>
      </c>
      <c r="K13" s="3"/>
    </row>
    <row r="14" spans="1:11" ht="63" thickBot="1" x14ac:dyDescent="0.35">
      <c r="A14" s="4" t="s">
        <v>21</v>
      </c>
      <c r="B14" s="3" t="s">
        <v>88</v>
      </c>
      <c r="C14" s="18">
        <v>10000</v>
      </c>
      <c r="D14" s="18"/>
      <c r="E14" s="18"/>
      <c r="F14" s="3"/>
      <c r="G14" s="3"/>
      <c r="H14" s="18">
        <v>0</v>
      </c>
      <c r="I14" s="18"/>
      <c r="J14" s="49">
        <f t="shared" si="0"/>
        <v>0</v>
      </c>
      <c r="K14" s="3"/>
    </row>
    <row r="15" spans="1:11" ht="31.8" thickBot="1" x14ac:dyDescent="0.35">
      <c r="A15" s="4" t="s">
        <v>22</v>
      </c>
      <c r="B15" s="3" t="s">
        <v>89</v>
      </c>
      <c r="C15" s="18">
        <v>20690</v>
      </c>
      <c r="D15" s="18"/>
      <c r="E15" s="18"/>
      <c r="F15" s="3"/>
      <c r="G15" s="3"/>
      <c r="H15" s="18">
        <v>5821</v>
      </c>
      <c r="I15" s="18"/>
      <c r="J15" s="49">
        <f t="shared" si="0"/>
        <v>5821</v>
      </c>
      <c r="K15" s="3"/>
    </row>
    <row r="16" spans="1:11" ht="47.4" thickBot="1" x14ac:dyDescent="0.35">
      <c r="A16" s="4" t="s">
        <v>59</v>
      </c>
      <c r="B16" s="3" t="s">
        <v>90</v>
      </c>
      <c r="C16" s="18">
        <v>65000</v>
      </c>
      <c r="D16" s="18"/>
      <c r="E16" s="18"/>
      <c r="F16" s="3"/>
      <c r="G16" s="3"/>
      <c r="H16" s="18">
        <v>92520</v>
      </c>
      <c r="I16" s="18"/>
      <c r="J16" s="49">
        <f t="shared" si="0"/>
        <v>92520</v>
      </c>
      <c r="K16" s="3"/>
    </row>
    <row r="17" spans="1:11" ht="63" thickBot="1" x14ac:dyDescent="0.35">
      <c r="A17" s="2" t="s">
        <v>13</v>
      </c>
      <c r="B17" s="3" t="s">
        <v>78</v>
      </c>
      <c r="C17" s="49">
        <v>163120</v>
      </c>
      <c r="D17" s="49"/>
      <c r="E17" s="49"/>
      <c r="F17" s="3"/>
      <c r="G17" s="3"/>
      <c r="H17" s="49">
        <f>SUM(H18:H20)</f>
        <v>90964</v>
      </c>
      <c r="I17" s="49"/>
      <c r="J17" s="49">
        <f t="shared" si="0"/>
        <v>90964</v>
      </c>
      <c r="K17" s="3"/>
    </row>
    <row r="18" spans="1:11" ht="28.8" customHeight="1" thickBot="1" x14ac:dyDescent="0.35">
      <c r="A18" s="4" t="s">
        <v>23</v>
      </c>
      <c r="B18" s="3" t="s">
        <v>91</v>
      </c>
      <c r="C18" s="18">
        <v>60020</v>
      </c>
      <c r="D18" s="18"/>
      <c r="E18" s="18"/>
      <c r="F18" s="3"/>
      <c r="G18" s="3"/>
      <c r="H18" s="18">
        <v>55607</v>
      </c>
      <c r="I18" s="18"/>
      <c r="J18" s="49">
        <f t="shared" si="0"/>
        <v>55607</v>
      </c>
      <c r="K18" s="3"/>
    </row>
    <row r="19" spans="1:11" ht="63" thickBot="1" x14ac:dyDescent="0.35">
      <c r="A19" s="4" t="s">
        <v>24</v>
      </c>
      <c r="B19" s="3" t="s">
        <v>81</v>
      </c>
      <c r="C19" s="18">
        <v>69600</v>
      </c>
      <c r="D19" s="18"/>
      <c r="E19" s="18"/>
      <c r="F19" s="41">
        <v>1</v>
      </c>
      <c r="G19" s="3"/>
      <c r="H19" s="18">
        <v>12844</v>
      </c>
      <c r="I19" s="18"/>
      <c r="J19" s="49">
        <f>SUM(G19,H19,I19)</f>
        <v>12844</v>
      </c>
      <c r="K19" s="3"/>
    </row>
    <row r="20" spans="1:11" ht="78.599999999999994" thickBot="1" x14ac:dyDescent="0.35">
      <c r="A20" s="4" t="s">
        <v>25</v>
      </c>
      <c r="B20" s="3" t="s">
        <v>92</v>
      </c>
      <c r="C20" s="18">
        <v>33500</v>
      </c>
      <c r="D20" s="18"/>
      <c r="E20" s="18"/>
      <c r="F20" s="3"/>
      <c r="G20" s="3"/>
      <c r="H20" s="18">
        <v>22513</v>
      </c>
      <c r="I20" s="18"/>
      <c r="J20" s="49">
        <f>SUM(G20,H20,I20)</f>
        <v>22513</v>
      </c>
      <c r="K20" s="3"/>
    </row>
    <row r="21" spans="1:11" ht="24" customHeight="1" thickBot="1" x14ac:dyDescent="0.35">
      <c r="A21" s="20" t="s">
        <v>55</v>
      </c>
      <c r="B21" s="20"/>
      <c r="C21" s="50">
        <f>SUM(C9,C12,C17)</f>
        <v>558590</v>
      </c>
      <c r="D21" s="50">
        <f t="shared" ref="D21:E21" si="1">SUM(D9,D12,D17)</f>
        <v>0</v>
      </c>
      <c r="E21" s="50">
        <f t="shared" si="1"/>
        <v>0</v>
      </c>
      <c r="F21" s="20"/>
      <c r="G21" s="20"/>
      <c r="H21" s="50">
        <f>SUM(H12,H9,H17)</f>
        <v>499567</v>
      </c>
      <c r="I21" s="50"/>
      <c r="J21" s="50">
        <f>SUM(G21,H21,I21)</f>
        <v>499567</v>
      </c>
      <c r="K21" s="20"/>
    </row>
    <row r="22" spans="1:11" ht="16.2" thickBot="1" x14ac:dyDescent="0.35">
      <c r="A22" s="76" t="s">
        <v>79</v>
      </c>
      <c r="B22" s="77"/>
      <c r="C22" s="77"/>
      <c r="D22" s="77"/>
      <c r="E22" s="77"/>
      <c r="F22" s="77"/>
      <c r="G22" s="77"/>
      <c r="H22" s="77"/>
      <c r="I22" s="77"/>
      <c r="J22" s="77"/>
      <c r="K22" s="78"/>
    </row>
    <row r="23" spans="1:11" ht="63" thickBot="1" x14ac:dyDescent="0.35">
      <c r="A23" s="2" t="s">
        <v>14</v>
      </c>
      <c r="B23" s="31" t="s">
        <v>69</v>
      </c>
      <c r="C23" s="3"/>
      <c r="D23" s="3"/>
      <c r="E23" s="32">
        <v>240793</v>
      </c>
      <c r="F23" s="3"/>
      <c r="G23" s="3"/>
      <c r="H23" s="3"/>
      <c r="I23" s="38">
        <v>208786</v>
      </c>
      <c r="J23" s="46">
        <f t="shared" ref="J23:J29" si="2">SUM(G23,H23,I23)</f>
        <v>208786</v>
      </c>
      <c r="K23" s="3"/>
    </row>
    <row r="24" spans="1:11" ht="109.8" thickBot="1" x14ac:dyDescent="0.35">
      <c r="A24" s="4" t="s">
        <v>26</v>
      </c>
      <c r="B24" s="33" t="s">
        <v>70</v>
      </c>
      <c r="C24" s="3"/>
      <c r="D24" s="3"/>
      <c r="E24" s="34">
        <v>56920</v>
      </c>
      <c r="F24" s="3"/>
      <c r="G24" s="3"/>
      <c r="H24" s="3"/>
      <c r="I24" s="39">
        <f>21605.58+15000+11376</f>
        <v>47981.58</v>
      </c>
      <c r="J24" s="46">
        <f t="shared" si="2"/>
        <v>47981.58</v>
      </c>
      <c r="K24" s="3"/>
    </row>
    <row r="25" spans="1:11" ht="78.599999999999994" thickBot="1" x14ac:dyDescent="0.35">
      <c r="A25" s="4" t="s">
        <v>27</v>
      </c>
      <c r="B25" s="35" t="s">
        <v>71</v>
      </c>
      <c r="C25" s="3"/>
      <c r="D25" s="3"/>
      <c r="E25" s="34">
        <v>62344</v>
      </c>
      <c r="F25" s="3"/>
      <c r="G25" s="3"/>
      <c r="H25" s="3"/>
      <c r="I25" s="39">
        <v>62344</v>
      </c>
      <c r="J25" s="46">
        <f t="shared" si="2"/>
        <v>62344</v>
      </c>
      <c r="K25" s="3"/>
    </row>
    <row r="26" spans="1:11" ht="31.8" thickBot="1" x14ac:dyDescent="0.35">
      <c r="A26" s="4" t="s">
        <v>28</v>
      </c>
      <c r="B26" s="35" t="s">
        <v>72</v>
      </c>
      <c r="C26" s="3"/>
      <c r="D26" s="3"/>
      <c r="E26" s="34">
        <v>47872</v>
      </c>
      <c r="F26" s="3"/>
      <c r="G26" s="3"/>
      <c r="H26" s="3"/>
      <c r="I26" s="39">
        <v>47872</v>
      </c>
      <c r="J26" s="46">
        <f t="shared" si="2"/>
        <v>47872</v>
      </c>
      <c r="K26" s="3"/>
    </row>
    <row r="27" spans="1:11" ht="125.4" thickBot="1" x14ac:dyDescent="0.35">
      <c r="A27" s="4" t="s">
        <v>74</v>
      </c>
      <c r="B27" s="36" t="s">
        <v>73</v>
      </c>
      <c r="C27" s="3"/>
      <c r="D27" s="3"/>
      <c r="E27" s="37">
        <v>73657</v>
      </c>
      <c r="F27" s="3"/>
      <c r="G27" s="3"/>
      <c r="H27" s="3"/>
      <c r="I27" s="40">
        <v>50558</v>
      </c>
      <c r="J27" s="46">
        <f t="shared" si="2"/>
        <v>50558</v>
      </c>
      <c r="K27" s="3"/>
    </row>
    <row r="28" spans="1:11" ht="16.2" thickBot="1" x14ac:dyDescent="0.35">
      <c r="A28" s="2" t="s">
        <v>15</v>
      </c>
      <c r="C28" s="19">
        <f>SUM(C29:C32)</f>
        <v>142710</v>
      </c>
      <c r="D28" s="19">
        <f t="shared" ref="D28:E28" si="3">SUM(D29:D32)</f>
        <v>0</v>
      </c>
      <c r="E28" s="19">
        <f t="shared" si="3"/>
        <v>0</v>
      </c>
      <c r="F28" s="3"/>
      <c r="G28" s="3"/>
      <c r="H28" s="19">
        <f>SUM(H29:H32)</f>
        <v>160089</v>
      </c>
      <c r="I28" s="19"/>
      <c r="J28" s="46">
        <f t="shared" si="2"/>
        <v>160089</v>
      </c>
      <c r="K28" s="3"/>
    </row>
    <row r="29" spans="1:11" ht="78.599999999999994" thickBot="1" x14ac:dyDescent="0.35">
      <c r="A29" s="4" t="s">
        <v>29</v>
      </c>
      <c r="B29" s="3" t="s">
        <v>93</v>
      </c>
      <c r="C29" s="18">
        <v>27000</v>
      </c>
      <c r="D29" s="18"/>
      <c r="E29" s="18"/>
      <c r="F29" s="3"/>
      <c r="G29" s="3"/>
      <c r="H29" s="18">
        <v>7858</v>
      </c>
      <c r="I29" s="18"/>
      <c r="J29" s="46">
        <f t="shared" si="2"/>
        <v>7858</v>
      </c>
      <c r="K29" s="3"/>
    </row>
    <row r="30" spans="1:11" ht="94.2" thickBot="1" x14ac:dyDescent="0.35">
      <c r="A30" s="4" t="s">
        <v>30</v>
      </c>
      <c r="B30" s="3" t="s">
        <v>94</v>
      </c>
      <c r="C30" s="18">
        <v>15000</v>
      </c>
      <c r="D30" s="18"/>
      <c r="E30" s="18"/>
      <c r="F30" s="3"/>
      <c r="G30" s="3"/>
      <c r="H30" s="18">
        <v>17143</v>
      </c>
      <c r="I30" s="18"/>
      <c r="J30" s="46">
        <f t="shared" ref="J30" si="4">SUM(G30,H30,I30)</f>
        <v>17143</v>
      </c>
      <c r="K30" s="3"/>
    </row>
    <row r="31" spans="1:11" ht="63" thickBot="1" x14ac:dyDescent="0.35">
      <c r="A31" s="4" t="s">
        <v>31</v>
      </c>
      <c r="B31" s="3" t="s">
        <v>95</v>
      </c>
      <c r="C31" s="18">
        <v>67710</v>
      </c>
      <c r="D31" s="18"/>
      <c r="E31" s="18"/>
      <c r="F31" s="3"/>
      <c r="G31" s="3"/>
      <c r="H31" s="18">
        <v>83141</v>
      </c>
      <c r="I31" s="18"/>
      <c r="J31" s="46">
        <f>SUM(G31,H31,I31)</f>
        <v>83141</v>
      </c>
      <c r="K31" s="3"/>
    </row>
    <row r="32" spans="1:11" ht="47.4" thickBot="1" x14ac:dyDescent="0.35">
      <c r="A32" s="4" t="s">
        <v>60</v>
      </c>
      <c r="B32" s="3" t="s">
        <v>96</v>
      </c>
      <c r="C32" s="18">
        <v>33000</v>
      </c>
      <c r="D32" s="18"/>
      <c r="E32" s="18"/>
      <c r="F32" s="3"/>
      <c r="G32" s="3"/>
      <c r="H32" s="18">
        <v>51947</v>
      </c>
      <c r="I32" s="18"/>
      <c r="J32" s="68">
        <f>SUM(G32,H32,I32)</f>
        <v>51947</v>
      </c>
      <c r="K32" s="3"/>
    </row>
    <row r="33" spans="1:11" ht="16.2" thickBot="1" x14ac:dyDescent="0.35">
      <c r="A33" s="20" t="s">
        <v>56</v>
      </c>
      <c r="B33" s="20"/>
      <c r="C33" s="21">
        <f>SUM(C28,C23)</f>
        <v>142710</v>
      </c>
      <c r="D33" s="21">
        <f t="shared" ref="D33:F33" si="5">SUM(D28,D23)</f>
        <v>0</v>
      </c>
      <c r="E33" s="21">
        <f>SUM(E28,E23)</f>
        <v>240793</v>
      </c>
      <c r="F33" s="21">
        <f t="shared" si="5"/>
        <v>0</v>
      </c>
      <c r="G33" s="21">
        <f>SUM(G28,G23)</f>
        <v>0</v>
      </c>
      <c r="H33" s="21">
        <f t="shared" ref="H33" si="6">SUM(H28,H23)</f>
        <v>160089</v>
      </c>
      <c r="I33" s="64">
        <f>SUM(I28,I23)</f>
        <v>208786</v>
      </c>
      <c r="J33" s="69">
        <f>SUM(G33,H33,I33)</f>
        <v>368875</v>
      </c>
      <c r="K33" s="59"/>
    </row>
    <row r="34" spans="1:11" ht="16.2" thickBot="1" x14ac:dyDescent="0.35">
      <c r="A34" s="76" t="s">
        <v>68</v>
      </c>
      <c r="B34" s="77"/>
      <c r="C34" s="77"/>
      <c r="D34" s="77"/>
      <c r="E34" s="77"/>
      <c r="F34" s="78"/>
      <c r="G34" s="22"/>
      <c r="H34" s="22"/>
      <c r="I34" s="65"/>
      <c r="J34" s="65"/>
      <c r="K34" s="23"/>
    </row>
    <row r="35" spans="1:11" ht="78.599999999999994" thickBot="1" x14ac:dyDescent="0.35">
      <c r="A35" s="2" t="s">
        <v>16</v>
      </c>
      <c r="B35" s="3" t="s">
        <v>64</v>
      </c>
      <c r="C35" s="19">
        <f>SUM(C36:C38)</f>
        <v>100000</v>
      </c>
      <c r="D35" s="19">
        <f t="shared" ref="D35:E35" si="7">SUM(D36:D38)</f>
        <v>47945</v>
      </c>
      <c r="E35" s="19">
        <f t="shared" si="7"/>
        <v>0</v>
      </c>
      <c r="F35" s="3"/>
      <c r="G35" s="3">
        <f>SUM(G36:G38)</f>
        <v>47274</v>
      </c>
      <c r="H35" s="19">
        <f>SUM(H36:H38)</f>
        <v>76631</v>
      </c>
      <c r="I35" s="66"/>
      <c r="J35" s="63">
        <f>SUM(G35,H35,I35)</f>
        <v>123905</v>
      </c>
      <c r="K35" s="3"/>
    </row>
    <row r="36" spans="1:11" ht="16.2" thickBot="1" x14ac:dyDescent="0.35">
      <c r="A36" s="4" t="s">
        <v>32</v>
      </c>
      <c r="B36" s="3"/>
      <c r="C36" s="18">
        <v>24000</v>
      </c>
      <c r="D36" s="18"/>
      <c r="E36" s="18"/>
      <c r="F36" s="3"/>
      <c r="G36" s="3"/>
      <c r="H36" s="18">
        <v>0</v>
      </c>
      <c r="I36" s="67"/>
      <c r="J36" s="63">
        <f t="shared" ref="J36:J44" si="8">SUM(G36,H36,I36)</f>
        <v>0</v>
      </c>
      <c r="K36" s="3"/>
    </row>
    <row r="37" spans="1:11" ht="78.599999999999994" thickBot="1" x14ac:dyDescent="0.35">
      <c r="A37" s="4" t="s">
        <v>33</v>
      </c>
      <c r="B37" s="3" t="s">
        <v>63</v>
      </c>
      <c r="C37" s="18">
        <v>76000</v>
      </c>
      <c r="D37" s="18">
        <f>+[1]Sheet1!$C$39</f>
        <v>47945</v>
      </c>
      <c r="E37" s="18"/>
      <c r="F37" s="3"/>
      <c r="G37" s="3">
        <v>47274</v>
      </c>
      <c r="H37" s="18">
        <v>76631</v>
      </c>
      <c r="I37" s="67"/>
      <c r="J37" s="63">
        <f t="shared" si="8"/>
        <v>123905</v>
      </c>
      <c r="K37" s="3"/>
    </row>
    <row r="38" spans="1:11" ht="16.2" thickBot="1" x14ac:dyDescent="0.35">
      <c r="A38" s="4" t="s">
        <v>34</v>
      </c>
      <c r="B38" s="3"/>
      <c r="C38" s="18"/>
      <c r="D38" s="18"/>
      <c r="E38" s="18"/>
      <c r="F38" s="3"/>
      <c r="G38" s="3"/>
      <c r="H38" s="18">
        <v>0</v>
      </c>
      <c r="I38" s="67"/>
      <c r="J38" s="63">
        <f t="shared" si="8"/>
        <v>0</v>
      </c>
      <c r="K38" s="3"/>
    </row>
    <row r="39" spans="1:11" ht="63" thickBot="1" x14ac:dyDescent="0.35">
      <c r="A39" s="2" t="s">
        <v>17</v>
      </c>
      <c r="B39" s="3" t="s">
        <v>65</v>
      </c>
      <c r="C39" s="3">
        <f>SUM(C40:C43)</f>
        <v>0</v>
      </c>
      <c r="D39" s="51">
        <f t="shared" ref="D39:E39" si="9">SUM(D40:D43)</f>
        <v>282140</v>
      </c>
      <c r="E39" s="54">
        <f t="shared" si="9"/>
        <v>77621</v>
      </c>
      <c r="F39" s="51"/>
      <c r="G39" s="54">
        <f>+G42+G43</f>
        <v>230558</v>
      </c>
      <c r="H39" s="45"/>
      <c r="I39" s="62">
        <v>77620</v>
      </c>
      <c r="J39" s="63">
        <f t="shared" si="8"/>
        <v>308178</v>
      </c>
      <c r="K39" s="3"/>
    </row>
    <row r="40" spans="1:11" ht="109.8" thickBot="1" x14ac:dyDescent="0.35">
      <c r="A40" s="4" t="s">
        <v>35</v>
      </c>
      <c r="B40" s="3" t="s">
        <v>97</v>
      </c>
      <c r="C40" s="3"/>
      <c r="D40" s="51"/>
      <c r="E40" s="54">
        <v>24172</v>
      </c>
      <c r="F40" s="51"/>
      <c r="G40" s="54"/>
      <c r="H40" s="45"/>
      <c r="I40" s="62">
        <v>24172</v>
      </c>
      <c r="J40" s="63">
        <f>SUM(G40,H40,I40)</f>
        <v>24172</v>
      </c>
      <c r="K40" s="3"/>
    </row>
    <row r="41" spans="1:11" ht="63" thickBot="1" x14ac:dyDescent="0.35">
      <c r="A41" s="4" t="s">
        <v>36</v>
      </c>
      <c r="B41" s="3" t="s">
        <v>98</v>
      </c>
      <c r="C41" s="3"/>
      <c r="D41" s="51"/>
      <c r="E41" s="54">
        <v>29863</v>
      </c>
      <c r="F41" s="51"/>
      <c r="G41" s="54"/>
      <c r="H41" s="45"/>
      <c r="I41" s="62">
        <v>29863</v>
      </c>
      <c r="J41" s="63">
        <f t="shared" si="8"/>
        <v>29863</v>
      </c>
      <c r="K41" s="3"/>
    </row>
    <row r="42" spans="1:11" ht="31.8" thickBot="1" x14ac:dyDescent="0.35">
      <c r="A42" s="4" t="s">
        <v>37</v>
      </c>
      <c r="B42" s="3" t="str">
        <f>+[1]Sheet1!$B$44</f>
        <v>Appuyer le journalisme d'investigation</v>
      </c>
      <c r="C42" s="3"/>
      <c r="D42" s="54">
        <f>+[1]Sheet1!$C$44</f>
        <v>163082</v>
      </c>
      <c r="E42" s="54">
        <v>23586</v>
      </c>
      <c r="F42" s="54"/>
      <c r="G42" s="54">
        <v>158904</v>
      </c>
      <c r="H42" s="45"/>
      <c r="I42" s="62">
        <v>23586</v>
      </c>
      <c r="J42" s="48">
        <f t="shared" si="8"/>
        <v>182490</v>
      </c>
      <c r="K42" s="3"/>
    </row>
    <row r="43" spans="1:11" ht="47.4" thickBot="1" x14ac:dyDescent="0.35">
      <c r="A43" s="4" t="s">
        <v>66</v>
      </c>
      <c r="B43" s="3" t="str">
        <f>+[1]Sheet1!$B$45</f>
        <v>Appuyer les moyens de communication et information dans le Sud</v>
      </c>
      <c r="C43" s="3"/>
      <c r="D43" s="54">
        <f>+[1]Sheet1!$C$45</f>
        <v>119058</v>
      </c>
      <c r="E43" s="54"/>
      <c r="F43" s="54"/>
      <c r="G43" s="54">
        <v>71654</v>
      </c>
      <c r="H43" s="45"/>
      <c r="I43" s="62"/>
      <c r="J43" s="63">
        <f t="shared" si="8"/>
        <v>71654</v>
      </c>
      <c r="K43" s="3"/>
    </row>
    <row r="44" spans="1:11" ht="16.2" thickBot="1" x14ac:dyDescent="0.35">
      <c r="A44" s="20" t="s">
        <v>57</v>
      </c>
      <c r="B44" s="20"/>
      <c r="C44" s="47">
        <f>SUM(C39,C35)</f>
        <v>100000</v>
      </c>
      <c r="D44" s="47">
        <f t="shared" ref="D44:I44" si="10">SUM(D39,D35)</f>
        <v>330085</v>
      </c>
      <c r="E44" s="47">
        <f t="shared" si="10"/>
        <v>77621</v>
      </c>
      <c r="F44" s="47">
        <f t="shared" si="10"/>
        <v>0</v>
      </c>
      <c r="G44" s="47">
        <f>SUM(G39,G35)</f>
        <v>277832</v>
      </c>
      <c r="H44" s="47">
        <f>+H35+H39</f>
        <v>76631</v>
      </c>
      <c r="I44" s="58">
        <f t="shared" si="10"/>
        <v>77620</v>
      </c>
      <c r="J44" s="61">
        <f t="shared" si="8"/>
        <v>432083</v>
      </c>
      <c r="K44" s="59"/>
    </row>
    <row r="45" spans="1:11" ht="47.4" thickBot="1" x14ac:dyDescent="0.35">
      <c r="A45" s="1" t="s">
        <v>38</v>
      </c>
      <c r="B45" s="14"/>
      <c r="C45" s="42">
        <v>246386</v>
      </c>
      <c r="D45" s="52">
        <f>+[1]Sheet1!$C$65</f>
        <v>90476</v>
      </c>
      <c r="E45" s="53">
        <v>60872</v>
      </c>
      <c r="F45" s="53"/>
      <c r="G45" s="53">
        <v>89953</v>
      </c>
      <c r="H45" s="54">
        <v>224038</v>
      </c>
      <c r="I45" s="53">
        <v>60872</v>
      </c>
      <c r="J45" s="60">
        <f t="shared" ref="J45:J47" si="11">SUM(G45,H45,I45)</f>
        <v>374863</v>
      </c>
      <c r="K45" s="14"/>
    </row>
    <row r="46" spans="1:11" ht="47.4" thickBot="1" x14ac:dyDescent="0.35">
      <c r="A46" s="1" t="s">
        <v>39</v>
      </c>
      <c r="B46" s="14"/>
      <c r="C46" s="43">
        <v>17500</v>
      </c>
      <c r="D46" s="52"/>
      <c r="E46" s="53">
        <f>+[2]Sheet1!$C$36</f>
        <v>41276</v>
      </c>
      <c r="F46" s="53"/>
      <c r="G46" s="53"/>
      <c r="H46" s="53">
        <v>3571</v>
      </c>
      <c r="I46" s="53">
        <v>33911</v>
      </c>
      <c r="J46" s="53">
        <f t="shared" si="11"/>
        <v>37482</v>
      </c>
      <c r="K46" s="14"/>
    </row>
    <row r="47" spans="1:11" ht="16.2" thickBot="1" x14ac:dyDescent="0.35">
      <c r="A47" s="4" t="s">
        <v>40</v>
      </c>
      <c r="B47" s="3" t="s">
        <v>0</v>
      </c>
      <c r="C47" s="3">
        <v>17500</v>
      </c>
      <c r="D47" s="55">
        <v>29439</v>
      </c>
      <c r="E47" s="51">
        <v>0</v>
      </c>
      <c r="F47" s="51"/>
      <c r="G47" s="51">
        <f>+[1]Sheet1!$E$67</f>
        <v>17320</v>
      </c>
      <c r="H47" s="51">
        <v>4492</v>
      </c>
      <c r="I47" s="51"/>
      <c r="J47" s="56">
        <f t="shared" si="11"/>
        <v>21812</v>
      </c>
      <c r="K47" s="3"/>
    </row>
    <row r="48" spans="1:11" ht="31.8" thickBot="1" x14ac:dyDescent="0.35">
      <c r="A48" s="25" t="s">
        <v>58</v>
      </c>
      <c r="B48" s="26"/>
      <c r="C48" s="57">
        <f t="shared" ref="C48:H48" si="12">SUM(C45:C47)+C44+C33+C21</f>
        <v>1082686</v>
      </c>
      <c r="D48" s="57">
        <f t="shared" si="12"/>
        <v>450000</v>
      </c>
      <c r="E48" s="57">
        <f t="shared" si="12"/>
        <v>420562</v>
      </c>
      <c r="F48" s="57">
        <f t="shared" si="12"/>
        <v>0</v>
      </c>
      <c r="G48" s="57">
        <f t="shared" si="12"/>
        <v>385105</v>
      </c>
      <c r="H48" s="57">
        <f t="shared" si="12"/>
        <v>968388</v>
      </c>
      <c r="I48" s="57">
        <f>SUM(I45:I47)+I44+I33+I21</f>
        <v>381189</v>
      </c>
      <c r="J48" s="57">
        <f t="shared" ref="J48" si="13">SUM(J45:J47)+J44+J33+J21</f>
        <v>1734682</v>
      </c>
      <c r="K48" s="21"/>
    </row>
    <row r="49" spans="1:11" ht="28.2" customHeight="1" thickBot="1" x14ac:dyDescent="0.35">
      <c r="A49" s="27" t="s">
        <v>41</v>
      </c>
      <c r="B49" s="28"/>
      <c r="C49" s="28">
        <v>17314</v>
      </c>
      <c r="D49" s="28"/>
      <c r="E49" s="28">
        <f>+[2]Sheet1!$C$39</f>
        <v>29439.270000000004</v>
      </c>
      <c r="F49" s="28"/>
      <c r="G49" s="28">
        <f>+G48*0.07</f>
        <v>26957.350000000002</v>
      </c>
      <c r="H49" s="28"/>
      <c r="I49" s="28">
        <v>29439</v>
      </c>
      <c r="J49" s="24">
        <f>SUM(G49,H49,I49)</f>
        <v>56396.350000000006</v>
      </c>
      <c r="K49" s="29"/>
    </row>
    <row r="50" spans="1:11" ht="36" customHeight="1" thickBot="1" x14ac:dyDescent="0.35">
      <c r="A50" s="16" t="s">
        <v>42</v>
      </c>
      <c r="B50" s="14"/>
      <c r="C50" s="24">
        <f t="shared" ref="C50:H50" si="14">SUM(C48,C49)</f>
        <v>1100000</v>
      </c>
      <c r="D50" s="24">
        <f t="shared" si="14"/>
        <v>450000</v>
      </c>
      <c r="E50" s="24">
        <f>SUM(E48,E49)</f>
        <v>450001.27</v>
      </c>
      <c r="F50" s="24">
        <f t="shared" si="14"/>
        <v>0</v>
      </c>
      <c r="G50" s="24">
        <f t="shared" si="14"/>
        <v>412062.35</v>
      </c>
      <c r="H50" s="24">
        <f t="shared" si="14"/>
        <v>968388</v>
      </c>
      <c r="I50" s="24">
        <f>SUM(I48,I49)</f>
        <v>410628</v>
      </c>
      <c r="J50" s="24">
        <f t="shared" ref="J50" si="15">SUM(J48,J49)</f>
        <v>1791078.35</v>
      </c>
      <c r="K50" s="14"/>
    </row>
    <row r="51" spans="1:11" x14ac:dyDescent="0.3">
      <c r="A51" t="s">
        <v>101</v>
      </c>
      <c r="G51" s="44">
        <f>+G50/D50</f>
        <v>0.9156941111111111</v>
      </c>
      <c r="H51" s="44">
        <f>+H50/C50</f>
        <v>0.88035272727272729</v>
      </c>
      <c r="I51" s="44">
        <f>+I50/E50</f>
        <v>0.91250409137734212</v>
      </c>
      <c r="J51" s="44">
        <f>+J50/(C50+D50+E50)</f>
        <v>0.89553860633298499</v>
      </c>
    </row>
    <row r="55" spans="1:11" ht="15" thickBot="1" x14ac:dyDescent="0.35"/>
    <row r="56" spans="1:11" ht="25.5" customHeight="1" thickBot="1" x14ac:dyDescent="0.35">
      <c r="E56" s="24">
        <f>SUM(E54,E55)</f>
        <v>0</v>
      </c>
    </row>
  </sheetData>
  <mergeCells count="3">
    <mergeCell ref="A8:K8"/>
    <mergeCell ref="A22:K22"/>
    <mergeCell ref="A34:F34"/>
  </mergeCells>
  <pageMargins left="0.7" right="0.7" top="0.75" bottom="0.75" header="0.3" footer="0.3"/>
  <pageSetup scale="74" orientation="landscape" r:id="rId1"/>
  <rowBreaks count="2" manualBreakCount="2">
    <brk id="33" max="16383" man="1"/>
    <brk id="5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7"/>
  <sheetViews>
    <sheetView tabSelected="1" topLeftCell="C1" workbookViewId="0">
      <pane ySplit="6" topLeftCell="A13" activePane="bottomLeft" state="frozen"/>
      <selection pane="bottomLeft" activeCell="F4" sqref="F4"/>
    </sheetView>
  </sheetViews>
  <sheetFormatPr baseColWidth="10" defaultColWidth="9.109375" defaultRowHeight="14.4" x14ac:dyDescent="0.3"/>
  <cols>
    <col min="1" max="1" width="15.5546875" customWidth="1"/>
    <col min="2" max="3" width="28.6640625" customWidth="1"/>
    <col min="4" max="5" width="27.21875" customWidth="1"/>
    <col min="6" max="7" width="25.77734375" customWidth="1"/>
    <col min="8" max="9" width="20.6640625" customWidth="1"/>
    <col min="10" max="10" width="25.6640625" customWidth="1"/>
  </cols>
  <sheetData>
    <row r="1" spans="1:10" ht="15.6" x14ac:dyDescent="0.3">
      <c r="A1" s="5" t="s">
        <v>43</v>
      </c>
      <c r="B1" s="5"/>
      <c r="C1" s="5"/>
      <c r="D1" s="5"/>
      <c r="E1" s="5"/>
    </row>
    <row r="2" spans="1:10" x14ac:dyDescent="0.3">
      <c r="A2" s="8"/>
      <c r="B2" s="8"/>
      <c r="C2" s="8"/>
      <c r="D2" s="8"/>
      <c r="E2" s="8"/>
    </row>
    <row r="3" spans="1:10" x14ac:dyDescent="0.3">
      <c r="A3" s="8" t="s">
        <v>44</v>
      </c>
      <c r="B3" s="8"/>
      <c r="C3" s="8"/>
      <c r="D3" s="8"/>
      <c r="E3" s="8"/>
    </row>
    <row r="4" spans="1:10" ht="15" thickBot="1" x14ac:dyDescent="0.35"/>
    <row r="5" spans="1:10" ht="26.25" customHeight="1" thickBot="1" x14ac:dyDescent="0.35">
      <c r="A5" s="79" t="s">
        <v>1</v>
      </c>
      <c r="B5" s="17" t="s">
        <v>61</v>
      </c>
      <c r="C5" s="30" t="s">
        <v>104</v>
      </c>
      <c r="D5" s="30" t="s">
        <v>103</v>
      </c>
      <c r="E5" s="30" t="s">
        <v>107</v>
      </c>
      <c r="F5" s="30" t="s">
        <v>102</v>
      </c>
      <c r="G5" s="74" t="s">
        <v>105</v>
      </c>
      <c r="H5" s="7" t="s">
        <v>3</v>
      </c>
      <c r="I5" s="7" t="s">
        <v>106</v>
      </c>
      <c r="J5" s="79" t="s">
        <v>45</v>
      </c>
    </row>
    <row r="6" spans="1:10" ht="15" thickBot="1" x14ac:dyDescent="0.35">
      <c r="A6" s="80"/>
      <c r="B6" s="6" t="s">
        <v>62</v>
      </c>
      <c r="C6" s="6"/>
      <c r="D6" s="6" t="s">
        <v>62</v>
      </c>
      <c r="E6" s="6"/>
      <c r="F6" s="6" t="s">
        <v>62</v>
      </c>
      <c r="G6" s="6"/>
      <c r="H6" s="6"/>
      <c r="I6" s="6"/>
      <c r="J6" s="80"/>
    </row>
    <row r="7" spans="1:10" ht="39" customHeight="1" thickBot="1" x14ac:dyDescent="0.35">
      <c r="A7" s="11" t="s">
        <v>46</v>
      </c>
      <c r="B7" s="71">
        <v>250689</v>
      </c>
      <c r="C7" s="71">
        <v>171497</v>
      </c>
      <c r="D7" s="71">
        <v>60872</v>
      </c>
      <c r="E7" s="71">
        <v>55799</v>
      </c>
      <c r="F7" s="71">
        <v>68256</v>
      </c>
      <c r="G7" s="71">
        <v>75081</v>
      </c>
      <c r="H7" s="73">
        <f>SUM(B7:G7)</f>
        <v>682194</v>
      </c>
      <c r="I7" s="73">
        <f>+C7+E7+G7</f>
        <v>302377</v>
      </c>
      <c r="J7" s="73">
        <f>+H7</f>
        <v>682194</v>
      </c>
    </row>
    <row r="8" spans="1:10" ht="64.5" customHeight="1" thickBot="1" x14ac:dyDescent="0.35">
      <c r="A8" s="12" t="s">
        <v>47</v>
      </c>
      <c r="B8" s="71">
        <v>41000</v>
      </c>
      <c r="C8" s="71">
        <v>10904</v>
      </c>
      <c r="D8" s="71">
        <v>50781</v>
      </c>
      <c r="E8" s="71">
        <v>50741</v>
      </c>
      <c r="F8" s="71">
        <v>3423</v>
      </c>
      <c r="G8" s="71">
        <v>18652</v>
      </c>
      <c r="H8" s="73">
        <f>SUM(B8:G8)</f>
        <v>175501</v>
      </c>
      <c r="I8" s="73">
        <f t="shared" ref="I8:I15" si="0">+C8+E8+G8</f>
        <v>80297</v>
      </c>
      <c r="J8" s="73">
        <f t="shared" ref="J8:J16" si="1">+H8</f>
        <v>175501</v>
      </c>
    </row>
    <row r="9" spans="1:10" ht="85.2" customHeight="1" thickBot="1" x14ac:dyDescent="0.35">
      <c r="A9" s="12" t="s">
        <v>48</v>
      </c>
      <c r="B9" s="71">
        <v>200000</v>
      </c>
      <c r="C9" s="71">
        <v>162269</v>
      </c>
      <c r="D9" s="71">
        <v>7365</v>
      </c>
      <c r="E9" s="71">
        <v>1416</v>
      </c>
      <c r="F9" s="71">
        <v>55400</v>
      </c>
      <c r="G9" s="71">
        <v>64702</v>
      </c>
      <c r="H9" s="73">
        <f>SUM(B9:G9)</f>
        <v>491152</v>
      </c>
      <c r="I9" s="73">
        <f t="shared" si="0"/>
        <v>228387</v>
      </c>
      <c r="J9" s="73">
        <f t="shared" si="1"/>
        <v>491152</v>
      </c>
    </row>
    <row r="10" spans="1:10" ht="51.75" customHeight="1" thickBot="1" x14ac:dyDescent="0.35">
      <c r="A10" s="12" t="s">
        <v>49</v>
      </c>
      <c r="B10" s="71">
        <v>428100</v>
      </c>
      <c r="C10" s="71">
        <v>442101</v>
      </c>
      <c r="D10" s="71">
        <v>135733</v>
      </c>
      <c r="E10" s="71">
        <v>119528</v>
      </c>
      <c r="F10" s="71">
        <v>268062</v>
      </c>
      <c r="G10" s="71">
        <v>168464</v>
      </c>
      <c r="H10" s="73">
        <f>SUM(B10:G10)</f>
        <v>1561988</v>
      </c>
      <c r="I10" s="73">
        <f t="shared" si="0"/>
        <v>730093</v>
      </c>
      <c r="J10" s="73">
        <f t="shared" si="1"/>
        <v>1561988</v>
      </c>
    </row>
    <row r="11" spans="1:10" ht="27" thickBot="1" x14ac:dyDescent="0.35">
      <c r="A11" s="12" t="s">
        <v>50</v>
      </c>
      <c r="B11" s="71">
        <v>49750</v>
      </c>
      <c r="C11" s="71">
        <v>31288</v>
      </c>
      <c r="D11" s="71">
        <v>131898</v>
      </c>
      <c r="E11" s="71">
        <v>119791</v>
      </c>
      <c r="F11" s="71">
        <v>15808</v>
      </c>
      <c r="G11" s="71">
        <v>14553</v>
      </c>
      <c r="H11" s="73">
        <f>SUM(B11:G11)</f>
        <v>363088</v>
      </c>
      <c r="I11" s="73">
        <f t="shared" si="0"/>
        <v>165632</v>
      </c>
      <c r="J11" s="73">
        <f t="shared" si="1"/>
        <v>363088</v>
      </c>
    </row>
    <row r="12" spans="1:10" ht="77.25" customHeight="1" thickBot="1" x14ac:dyDescent="0.35">
      <c r="A12" s="12" t="s">
        <v>51</v>
      </c>
      <c r="B12" s="71">
        <v>50000</v>
      </c>
      <c r="C12" s="71">
        <v>45981</v>
      </c>
      <c r="D12" s="71">
        <v>0</v>
      </c>
      <c r="E12" s="71">
        <v>0</v>
      </c>
      <c r="F12" s="71">
        <v>0</v>
      </c>
      <c r="G12" s="71"/>
      <c r="H12" s="73">
        <f>SUM(B12:F12)</f>
        <v>95981</v>
      </c>
      <c r="I12" s="73">
        <f t="shared" si="0"/>
        <v>45981</v>
      </c>
      <c r="J12" s="73">
        <f t="shared" si="1"/>
        <v>95981</v>
      </c>
    </row>
    <row r="13" spans="1:10" ht="64.5" customHeight="1" thickBot="1" x14ac:dyDescent="0.35">
      <c r="A13" s="12" t="s">
        <v>52</v>
      </c>
      <c r="B13" s="71">
        <v>8498</v>
      </c>
      <c r="C13" s="71">
        <v>47024</v>
      </c>
      <c r="D13" s="71">
        <v>33911</v>
      </c>
      <c r="E13" s="71">
        <v>33911</v>
      </c>
      <c r="F13" s="71">
        <v>9608</v>
      </c>
      <c r="G13" s="71">
        <v>43652</v>
      </c>
      <c r="H13" s="73">
        <f>SUM(B13:G13)</f>
        <v>176604</v>
      </c>
      <c r="I13" s="73">
        <f t="shared" si="0"/>
        <v>124587</v>
      </c>
      <c r="J13" s="73">
        <f t="shared" si="1"/>
        <v>176604</v>
      </c>
    </row>
    <row r="14" spans="1:10" ht="39" customHeight="1" thickBot="1" x14ac:dyDescent="0.35">
      <c r="A14" s="13" t="s">
        <v>53</v>
      </c>
      <c r="B14" s="72">
        <f>SUM(B7:B13)</f>
        <v>1028037</v>
      </c>
      <c r="C14" s="72">
        <f>SUM(C7:C13)</f>
        <v>911064</v>
      </c>
      <c r="D14" s="72">
        <f>SUM(D7:D13)</f>
        <v>420560</v>
      </c>
      <c r="E14" s="72">
        <f>SUM(E7:E13)</f>
        <v>381186</v>
      </c>
      <c r="F14" s="72">
        <f>SUM(F7:F13)</f>
        <v>420557</v>
      </c>
      <c r="G14" s="72">
        <f>SUM(G7:G13)</f>
        <v>385104</v>
      </c>
      <c r="H14" s="73">
        <f>SUM(B14:G14)</f>
        <v>3546508</v>
      </c>
      <c r="I14" s="73">
        <f t="shared" si="0"/>
        <v>1677354</v>
      </c>
      <c r="J14" s="73">
        <f t="shared" si="1"/>
        <v>3546508</v>
      </c>
    </row>
    <row r="15" spans="1:10" ht="15" thickBot="1" x14ac:dyDescent="0.35">
      <c r="A15" s="12" t="s">
        <v>54</v>
      </c>
      <c r="B15" s="71">
        <v>71962.590000000011</v>
      </c>
      <c r="C15" s="71">
        <v>57322</v>
      </c>
      <c r="D15" s="71">
        <v>29440</v>
      </c>
      <c r="E15" s="71">
        <v>29443</v>
      </c>
      <c r="F15" s="71">
        <v>29443</v>
      </c>
      <c r="G15" s="71">
        <v>26958</v>
      </c>
      <c r="H15" s="73">
        <f>SUM(B15:G15)</f>
        <v>244568.59000000003</v>
      </c>
      <c r="I15" s="73">
        <f t="shared" si="0"/>
        <v>113723</v>
      </c>
      <c r="J15" s="73">
        <f t="shared" si="1"/>
        <v>244568.59000000003</v>
      </c>
    </row>
    <row r="16" spans="1:10" ht="15" thickBot="1" x14ac:dyDescent="0.35">
      <c r="A16" s="13" t="s">
        <v>2</v>
      </c>
      <c r="B16" s="72">
        <f>B14+B15</f>
        <v>1099999.5900000001</v>
      </c>
      <c r="C16" s="72">
        <f>+C14+C15</f>
        <v>968386</v>
      </c>
      <c r="D16" s="72">
        <f>+D14+D15</f>
        <v>450000</v>
      </c>
      <c r="E16" s="72">
        <f>SUM(E15,E14)</f>
        <v>410629</v>
      </c>
      <c r="F16" s="72">
        <f>SUM(F14,F15)</f>
        <v>450000</v>
      </c>
      <c r="G16" s="72">
        <f>+G14+G15</f>
        <v>412062</v>
      </c>
      <c r="H16" s="73">
        <f>+B16+D16+F16</f>
        <v>1999999.59</v>
      </c>
      <c r="I16" s="73">
        <f>+G16+E16+C16</f>
        <v>1791077</v>
      </c>
      <c r="J16" s="73">
        <f t="shared" si="1"/>
        <v>1999999.59</v>
      </c>
    </row>
    <row r="17" spans="10:10" x14ac:dyDescent="0.3">
      <c r="J17" s="44">
        <f>+I16/J16</f>
        <v>0.8955386835854301</v>
      </c>
    </row>
  </sheetData>
  <mergeCells count="2">
    <mergeCell ref="J5:J6"/>
    <mergeCell ref="A5:A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IDIRC RECAP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 Zelenovic</dc:creator>
  <cp:lastModifiedBy>Herizo Randriamampia</cp:lastModifiedBy>
  <cp:lastPrinted>2017-12-11T22:51:21Z</cp:lastPrinted>
  <dcterms:created xsi:type="dcterms:W3CDTF">2017-11-15T21:17:43Z</dcterms:created>
  <dcterms:modified xsi:type="dcterms:W3CDTF">2018-11-14T09:28:55Z</dcterms:modified>
</cp:coreProperties>
</file>