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natacha\Documents\PBF Coordination\Reports\Novembre 2018\FSI\"/>
    </mc:Choice>
  </mc:AlternateContent>
  <xr:revisionPtr revIDLastSave="0" documentId="10_ncr:100000_{4C489DC2-1E52-4CBB-994E-02DDF859507A}" xr6:coauthVersionLast="31" xr6:coauthVersionMax="31" xr10:uidLastSave="{00000000-0000-0000-0000-000000000000}"/>
  <bookViews>
    <workbookView xWindow="0" yWindow="0" windowWidth="10476" windowHeight="2676" xr2:uid="{00000000-000D-0000-FFFF-FFFF00000000}"/>
  </bookViews>
  <sheets>
    <sheet name="Sheet1" sheetId="1" r:id="rId1"/>
    <sheet name="Sheet2"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D14" i="1"/>
  <c r="E46" i="1" l="1"/>
  <c r="E44" i="1"/>
  <c r="E39" i="1"/>
  <c r="E38" i="1"/>
  <c r="E33" i="1"/>
  <c r="E22" i="1"/>
  <c r="E16" i="1"/>
  <c r="E13" i="1"/>
  <c r="E11" i="1"/>
  <c r="C35" i="1"/>
  <c r="C21" i="1"/>
  <c r="C14" i="1"/>
  <c r="C9" i="1"/>
  <c r="E14" i="1"/>
  <c r="D35" i="1" l="1"/>
  <c r="M13" i="1" l="1"/>
  <c r="I8" i="2"/>
  <c r="I9" i="2"/>
  <c r="I10" i="2"/>
  <c r="I11" i="2"/>
  <c r="I12" i="2"/>
  <c r="I13" i="2"/>
  <c r="I7" i="2"/>
  <c r="H9" i="2"/>
  <c r="H10" i="2"/>
  <c r="H11" i="2"/>
  <c r="H12" i="2"/>
  <c r="H13" i="2"/>
  <c r="H8" i="2"/>
  <c r="J8" i="2" s="1"/>
  <c r="H7" i="2"/>
  <c r="C14" i="2"/>
  <c r="I14" i="2" s="1"/>
  <c r="B14" i="2"/>
  <c r="J12" i="2" l="1"/>
  <c r="C15" i="2"/>
  <c r="I15" i="2" s="1"/>
  <c r="J13" i="2"/>
  <c r="J9" i="2"/>
  <c r="B15" i="2"/>
  <c r="H15" i="2" s="1"/>
  <c r="J15" i="2" s="1"/>
  <c r="C16" i="2"/>
  <c r="I16" i="2" s="1"/>
  <c r="H14" i="2"/>
  <c r="J14" i="2" s="1"/>
  <c r="J11" i="2"/>
  <c r="J10" i="2"/>
  <c r="J7" i="2"/>
  <c r="B16" i="2" l="1"/>
  <c r="H16" i="2" s="1"/>
  <c r="J16" i="2" s="1"/>
  <c r="E35" i="1"/>
  <c r="E31" i="1"/>
  <c r="E21" i="1"/>
  <c r="E24" i="1"/>
  <c r="E9" i="1"/>
</calcChain>
</file>

<file path=xl/sharedStrings.xml><?xml version="1.0" encoding="utf-8"?>
<sst xmlns="http://schemas.openxmlformats.org/spreadsheetml/2006/main" count="120" uniqueCount="112">
  <si>
    <t xml:space="preserve"> </t>
  </si>
  <si>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</si>
  <si>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</si>
  <si>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</si>
  <si>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</si>
  <si>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</si>
  <si>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</si>
  <si>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</si>
  <si>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</si>
  <si>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</si>
  <si>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</si>
  <si>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</si>
  <si>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</si>
  <si>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</si>
  <si>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Produit 1.2:</t>
  </si>
  <si>
    <t>Produit 2.2:</t>
  </si>
  <si>
    <t>Produit 3.2:</t>
  </si>
  <si>
    <t>Produit 4.3:</t>
  </si>
  <si>
    <t>Activite 1.1.1:</t>
  </si>
  <si>
    <t>Activite 1.1.2:</t>
  </si>
  <si>
    <t>Activite 1.1.3:</t>
  </si>
  <si>
    <t>Activite 1.2.1:</t>
  </si>
  <si>
    <t>Activite 1.2.2:</t>
  </si>
  <si>
    <t>Activite 1.2.3:</t>
  </si>
  <si>
    <t>Activite 2.1.2:</t>
  </si>
  <si>
    <t>Activite 2.2.1:</t>
  </si>
  <si>
    <t>Activite 2.2.2:</t>
  </si>
  <si>
    <t>Activite 2.2.3:</t>
  </si>
  <si>
    <t>Activite 3.1.1:</t>
  </si>
  <si>
    <t>Activite 3.1.2:</t>
  </si>
  <si>
    <t>Activite 3.1.3:</t>
  </si>
  <si>
    <t>Activite 3.2.1:</t>
  </si>
  <si>
    <t>Activite 3.2.2:</t>
  </si>
  <si>
    <t>Activite 3.2.3:</t>
  </si>
  <si>
    <t>Activite 4.1.1:</t>
  </si>
  <si>
    <t>Activite 4.2.1:</t>
  </si>
  <si>
    <t>Activite 4.3.1:</t>
  </si>
  <si>
    <t>Cout de personnel du projet si pas inclus dans les activites si-dessus</t>
  </si>
  <si>
    <t>Couts operationnels si pas inclus dans les activites si-dessus</t>
  </si>
  <si>
    <t>Budget S&amp;E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</si>
  <si>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</si>
  <si>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</si>
  <si>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</si>
  <si>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</si>
  <si>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</si>
  <si>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</si>
  <si>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</si>
  <si>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</si>
  <si>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</si>
  <si>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</si>
  <si>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</si>
  <si>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</si>
  <si>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Budget par agence recipiendiaire en USD - Veuillez ajouter une nouvelle colonne par agence recipiendiaire</t>
  </si>
  <si>
    <t>Niveau de depense/ engagement actuel en USD (a remplir au moment des rapports de projet)</t>
  </si>
  <si>
    <t xml:space="preserve">Produit 1.1: </t>
  </si>
  <si>
    <t>La Police et la Gendarmerie disposent d'institutions capables de former des forces de sécurité professionnelles</t>
  </si>
  <si>
    <t>Former 500 gendarmes et policiers nouvellement recrutés (appui des experts externs dans les matières clés de la formation initiale)</t>
  </si>
  <si>
    <t>Assurer la couverture des frais du régime d'internat des recrues pendant tout leur séjour à l'école</t>
  </si>
  <si>
    <t>Doter les recrues d'un paquetage d'équipements individuel pour les différentes activités de la formation</t>
  </si>
  <si>
    <t>Activite 1.1.4:</t>
  </si>
  <si>
    <t>Organiser des cérémonies d'ouverture de la formation et de graduation des 500 recrues</t>
  </si>
  <si>
    <t xml:space="preserve">La formation initiale au sein des écoles </t>
  </si>
  <si>
    <t>Organiser des ateliers d'évaluation et de perfectionnement des formateurs, de conception et de validation des curricula</t>
  </si>
  <si>
    <t>Editer des supports pédagogiques pour accompagner les personnels formés</t>
  </si>
  <si>
    <t>Activite 1.2.4:</t>
  </si>
  <si>
    <t>Actvités de communication</t>
  </si>
  <si>
    <t>Activités de suivi</t>
  </si>
  <si>
    <t xml:space="preserve">Activite 2.1.1: </t>
  </si>
  <si>
    <t xml:space="preserve">Produit 2.1: </t>
  </si>
  <si>
    <t>Le départ à la retraite est facilité à travers le paiement d'une prime et le renforcement des mécanismes de gestion des ressources humaines</t>
  </si>
  <si>
    <t>Organiser un audit pour faciliter la gestion des recrutements et le développement des mécanismes des départs à la retraite des personnels</t>
  </si>
  <si>
    <t>Payer les primes de départ à la retraite pour 500 personnes</t>
  </si>
  <si>
    <t>Les capacités des services des ressources humaines de la police et de la gendarmerie sont renforcées pour une intégration transparente et représentative des nouvelles recrues au sein des FSI</t>
  </si>
  <si>
    <t>Former les directeurs des ressources humaines et des chefs des services sur la bonne gestion des ressources humaines, notamment la transparence, notion de représentativité, spécifiquement la prise en compte du genre au sein de la police et de la gendarmerie</t>
  </si>
  <si>
    <t>Former le personnel des intendances (en concertation avec la formation des gestionnaires et financiers des écoles de police et gendarmerie)</t>
  </si>
  <si>
    <t>Activite 2.2.4:</t>
  </si>
  <si>
    <t>Activités de communication</t>
  </si>
  <si>
    <t xml:space="preserve">Produit 3.1: </t>
  </si>
  <si>
    <t>Les capacités de communication des acteurs étatiques en charge de la RSS, des médias, et de la société civile (y compris les groupements des femmes et les associations des jeunes) sont renforcées</t>
  </si>
  <si>
    <t>Elaborer plan de communication avec des messages et des outils appropriés aux activités nationales pour bien communiquer sur la RSS</t>
  </si>
  <si>
    <t>Organiser des forums entre les autorités étatiques en charge de RSS, les médias et la société civile (y compris les organisations de femmes et les associations de jeunes) sur la RSS</t>
  </si>
  <si>
    <t>Organiser des formations sectorielles et conjointes pour les acteurs étatiques en charge de la RSS, les services de communication et des relations publiques des FSI, les médias, société civile (y compris les organistions de femmes et les associations de jeunes) sur la RSS, ainsi que sur le rôle et les missions des FSI</t>
  </si>
  <si>
    <t>La compréhension des missions des FSI par les bénéficiaires, ainsi que la confiance entre les autorités nationales, les populations et les FSI sont renforcées</t>
  </si>
  <si>
    <t>Sensibiliser la population sur le rôle et les missions des FSI à travers le développement de messages et la facilitation activités de terrain</t>
  </si>
  <si>
    <t>Organiser des activités de sensibilisation des autorité, des populations et des FSI à Bangui, Bambari et Bria dans l'objectif de garantir un écho national et de couvrir à terme l'ensemble du territoire en collaboration avec les comités locaux de sécurité</t>
  </si>
  <si>
    <t>Mettre en œuvre le plan de communication</t>
  </si>
  <si>
    <t>Activite 3.2.4:</t>
  </si>
  <si>
    <t>Activite 3.2.5:</t>
  </si>
  <si>
    <t>Paiement du personnel du projet</t>
  </si>
  <si>
    <t>Gestion quotidienne</t>
  </si>
  <si>
    <t>Evaluation de l'impact du projet</t>
  </si>
  <si>
    <t>8. Coûts indirects* (7%)</t>
  </si>
  <si>
    <t>Resultat 1: La sécurité et la stabilité sont améliorées à travers le déploiement de 500 nouvelles recrues de la Police et de la Gendarmerie</t>
  </si>
  <si>
    <r>
      <t>TOTAL $ pour Resultat 1:</t>
    </r>
    <r>
      <rPr>
        <b/>
        <sz val="12"/>
        <rFont val="Times New Roman"/>
        <family val="1"/>
      </rPr>
      <t xml:space="preserve"> 1 352 585 USD</t>
    </r>
  </si>
  <si>
    <t>Resultat 2: La facilitation des départs à la retraite et la gestion des ressources humaines sont efficacement assurées et contribuent à la paix et à la cohésion sociale</t>
  </si>
  <si>
    <t>TOTAL $ pour Resultat 2: 219 634 USD</t>
  </si>
  <si>
    <t>Resultat 3: Le plan de communication RSS favorise une meilleure connaissance de la RSS ainsi que le renforcement de la confiance entre les autorités, les populations et les FSI</t>
  </si>
  <si>
    <r>
      <t>TOTAL $ pour Resultat 3: 178 500</t>
    </r>
    <r>
      <rPr>
        <b/>
        <sz val="12"/>
        <rFont val="Times New Roman"/>
        <family val="1"/>
      </rPr>
      <t xml:space="preserve"> USD</t>
    </r>
  </si>
  <si>
    <t>Resultat 4: La coordination et la gestion du projet est efficace</t>
  </si>
  <si>
    <t>Produit 4.1: Staff</t>
  </si>
  <si>
    <t>Produit 4.2: Gestion quotidienne</t>
  </si>
  <si>
    <t>TOTAL $ pour Resultat 4: 320 138 USD</t>
  </si>
  <si>
    <r>
      <t xml:space="preserve">SOUS TOTAL DU BUDGET DE PROJET: </t>
    </r>
    <r>
      <rPr>
        <b/>
        <sz val="12"/>
        <rFont val="Times New Roman"/>
        <family val="1"/>
      </rPr>
      <t>1 935 381,07 USD</t>
    </r>
  </si>
  <si>
    <r>
      <t xml:space="preserve">Couts indirects (7%): </t>
    </r>
    <r>
      <rPr>
        <sz val="12"/>
        <rFont val="Times New Roman"/>
        <family val="1"/>
      </rPr>
      <t>135 476,67 USD</t>
    </r>
  </si>
  <si>
    <r>
      <t>BUDGET TOTAL DU PROJET:</t>
    </r>
    <r>
      <rPr>
        <b/>
        <sz val="12"/>
        <rFont val="Times New Roman"/>
        <family val="1"/>
      </rPr>
      <t xml:space="preserve"> 2 070 857,74 USD</t>
    </r>
  </si>
  <si>
    <t>la somme de 8005,74 USD a été budgétisée en plus pour permettre le paiement des équipements informatiques sur l'année 2017.</t>
  </si>
  <si>
    <t>69 689 USD représente l'avance NIM</t>
  </si>
  <si>
    <t>Les ressources sont destinées à la formation, la nutrition, la dotation d'équipements individuels, et cérémonie de graduation des hommes et des femmes. D'où le pourcentage.</t>
  </si>
  <si>
    <t>Personnels formés (500 nouvelles recrues) sont des hommes et des femmes de l'Ecole Nationale de Police et de l'Ecole de la Gendarmerie Nationale. D'où le pourcentage.</t>
  </si>
  <si>
    <t>la particition active des femmes dans les ateliers. D'où le pourcentage.</t>
  </si>
  <si>
    <t>L'équipe du Ministère de la Communication chargé de la mise en œuvre du plan de communication RSS est composé en majorité de femme. De plus le renforcement des capacités des hommes et des femmes. D'où le pourcentage.</t>
  </si>
  <si>
    <t>PNUD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</si>
</sst>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5"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2"/>
      <color rgb="FF00B050"/>
      <name val="Times New Roman"/>
      <family val="1"/>
    </font>
    <font>
      <sz val="11"/>
      <color theme="1"/>
      <name val="Calibri"/>
      <family val="2"/>
      <scheme val="minor"/>
    </font>
    <font>
      <sz val="12"/>
      <name val="Times New Roman"/>
      <family val="1"/>
    </font>
    <font>
      <b/>
      <sz val="12"/>
      <name val="Times New Roman"/>
      <family val="1"/>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s>
  <cellStyleXfs count="4">
    <xf numFmtId="0" fontId="0" fillId="0" borderId="0"/>
    <xf numFmtId="164"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cellStyleXfs>
  <cellXfs count="59">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2" fillId="0" borderId="4" xfId="0" applyFont="1" applyBorder="1" applyAlignment="1">
      <alignment vertical="center" wrapText="1"/>
    </xf>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0" fontId="1" fillId="0" borderId="2" xfId="0" applyFont="1" applyBorder="1" applyAlignment="1">
      <alignment vertical="center" wrapText="1"/>
    </xf>
    <xf numFmtId="0" fontId="2" fillId="0" borderId="1" xfId="0" applyFont="1" applyBorder="1" applyAlignment="1">
      <alignment vertical="center" wrapText="1"/>
    </xf>
    <xf numFmtId="0" fontId="11" fillId="0" borderId="4" xfId="0" applyFont="1" applyBorder="1" applyAlignment="1">
      <alignment vertical="center" wrapText="1"/>
    </xf>
    <xf numFmtId="4" fontId="11" fillId="0" borderId="4" xfId="0" applyNumberFormat="1" applyFont="1" applyBorder="1" applyAlignment="1">
      <alignment vertical="center" wrapText="1"/>
    </xf>
    <xf numFmtId="0" fontId="1" fillId="0" borderId="4" xfId="0" applyFont="1" applyFill="1" applyBorder="1" applyAlignment="1">
      <alignment vertical="center" wrapText="1"/>
    </xf>
    <xf numFmtId="0" fontId="11" fillId="0" borderId="4" xfId="0" applyFont="1" applyFill="1" applyBorder="1" applyAlignment="1">
      <alignment vertical="center" wrapText="1"/>
    </xf>
    <xf numFmtId="164" fontId="5" fillId="0" borderId="10" xfId="1" applyFont="1" applyBorder="1" applyAlignment="1">
      <alignment horizontal="right" vertical="center" wrapText="1"/>
    </xf>
    <xf numFmtId="164" fontId="5" fillId="0" borderId="10" xfId="0" applyNumberFormat="1" applyFont="1" applyBorder="1" applyAlignment="1">
      <alignment horizontal="right" vertical="center" wrapText="1"/>
    </xf>
    <xf numFmtId="164" fontId="4" fillId="4" borderId="10" xfId="1" applyFont="1" applyFill="1" applyBorder="1" applyAlignment="1">
      <alignment horizontal="right" vertical="center" wrapText="1"/>
    </xf>
    <xf numFmtId="164" fontId="4" fillId="4" borderId="10" xfId="0" applyNumberFormat="1" applyFont="1" applyFill="1" applyBorder="1" applyAlignment="1">
      <alignment horizontal="right" vertical="center" wrapText="1"/>
    </xf>
    <xf numFmtId="0" fontId="0" fillId="0" borderId="0" xfId="0" applyAlignment="1">
      <alignment horizontal="right"/>
    </xf>
    <xf numFmtId="0" fontId="13" fillId="0" borderId="4" xfId="0" applyFont="1" applyBorder="1" applyAlignment="1">
      <alignment vertical="center" wrapText="1"/>
    </xf>
    <xf numFmtId="4" fontId="14" fillId="0" borderId="4" xfId="0" applyNumberFormat="1" applyFont="1" applyBorder="1" applyAlignment="1">
      <alignment vertical="center" wrapText="1"/>
    </xf>
    <xf numFmtId="4" fontId="13" fillId="0" borderId="4" xfId="0" applyNumberFormat="1" applyFont="1" applyBorder="1" applyAlignment="1">
      <alignment vertical="center" wrapText="1"/>
    </xf>
    <xf numFmtId="3" fontId="13" fillId="0" borderId="4" xfId="0" applyNumberFormat="1" applyFont="1" applyBorder="1" applyAlignment="1">
      <alignment vertical="center" wrapText="1"/>
    </xf>
    <xf numFmtId="0" fontId="14" fillId="0" borderId="3" xfId="0" applyFont="1" applyBorder="1" applyAlignment="1">
      <alignment vertical="center" wrapText="1"/>
    </xf>
    <xf numFmtId="165" fontId="0" fillId="0" borderId="0" xfId="0" applyNumberFormat="1"/>
    <xf numFmtId="165" fontId="13" fillId="0" borderId="4" xfId="1" applyNumberFormat="1" applyFont="1" applyFill="1" applyBorder="1" applyAlignment="1">
      <alignment horizontal="right" vertical="center" wrapText="1"/>
    </xf>
    <xf numFmtId="0" fontId="0" fillId="0" borderId="0" xfId="0"/>
    <xf numFmtId="0" fontId="1" fillId="0" borderId="4" xfId="0" applyFont="1" applyBorder="1" applyAlignment="1">
      <alignment vertical="center" wrapText="1"/>
    </xf>
    <xf numFmtId="0" fontId="2" fillId="0" borderId="4" xfId="0" applyFont="1" applyBorder="1" applyAlignment="1">
      <alignment vertical="center" wrapText="1"/>
    </xf>
    <xf numFmtId="0" fontId="13" fillId="0" borderId="4" xfId="0" applyFont="1" applyBorder="1" applyAlignment="1">
      <alignment vertical="center" wrapText="1"/>
    </xf>
    <xf numFmtId="165" fontId="14" fillId="0" borderId="4" xfId="0" applyNumberFormat="1" applyFont="1" applyFill="1" applyBorder="1" applyAlignment="1">
      <alignment horizontal="right" vertical="center" wrapText="1"/>
    </xf>
    <xf numFmtId="0" fontId="13" fillId="0" borderId="4" xfId="0" applyFont="1" applyFill="1" applyBorder="1" applyAlignment="1">
      <alignment horizontal="right" vertical="center" wrapText="1"/>
    </xf>
    <xf numFmtId="0" fontId="13" fillId="0" borderId="4" xfId="0" applyFont="1" applyFill="1" applyBorder="1" applyAlignment="1">
      <alignment vertical="center" wrapText="1"/>
    </xf>
    <xf numFmtId="9" fontId="14" fillId="0" borderId="4" xfId="2" applyFont="1" applyBorder="1" applyAlignment="1">
      <alignment vertical="center" wrapText="1"/>
    </xf>
    <xf numFmtId="0" fontId="14" fillId="0" borderId="4" xfId="0" applyFont="1" applyFill="1" applyBorder="1" applyAlignment="1">
      <alignment vertical="center" wrapText="1"/>
    </xf>
    <xf numFmtId="0" fontId="14" fillId="0" borderId="4" xfId="0" applyFont="1" applyBorder="1" applyAlignment="1">
      <alignment vertical="center" wrapText="1"/>
    </xf>
    <xf numFmtId="3" fontId="14" fillId="0" borderId="4" xfId="0" applyNumberFormat="1" applyFont="1" applyBorder="1" applyAlignment="1">
      <alignment vertical="center" wrapText="1"/>
    </xf>
    <xf numFmtId="165" fontId="14" fillId="0" borderId="4" xfId="1" applyNumberFormat="1" applyFont="1" applyFill="1" applyBorder="1" applyAlignment="1">
      <alignment horizontal="righ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2"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4">
    <cellStyle name="Comma" xfId="1" builtinId="3"/>
    <cellStyle name="Milliers 2" xfId="3" xr:uid="{00000000-0005-0000-0000-00002F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3"/>
  <sheetViews>
    <sheetView tabSelected="1" topLeftCell="A7" zoomScaleNormal="100" workbookViewId="0">
      <pane ySplit="1" topLeftCell="A8" activePane="bottomLeft" state="frozen"/>
      <selection activeCell="A7" sqref="A7"/>
      <selection pane="bottomLeft" activeCell="G52" sqref="G52"/>
    </sheetView>
  </sheetViews>
  <sheetFormatPr defaultColWidth="8.88671875" defaultRowHeight="14.4" x14ac:dyDescent="0.3"/>
  <cols>
    <col min="1" max="1" width="24" customWidth="1"/>
    <col min="2" max="2" width="24.6640625" customWidth="1"/>
    <col min="3" max="3" width="25.5546875" customWidth="1"/>
    <col min="4" max="5" width="22.5546875" customWidth="1"/>
    <col min="6" max="6" width="20.88671875" customWidth="1"/>
    <col min="7" max="7" width="22.6640625" customWidth="1"/>
    <col min="8" max="10" width="28.6640625" customWidth="1"/>
    <col min="11" max="11" width="34.109375" customWidth="1"/>
  </cols>
  <sheetData>
    <row r="1" spans="1:13" ht="21" x14ac:dyDescent="0.4">
      <c r="A1" s="12" t="s">
        <v>7</v>
      </c>
      <c r="B1" s="10"/>
    </row>
    <row r="2" spans="1:13" ht="15.6" x14ac:dyDescent="0.3">
      <c r="A2" s="6"/>
      <c r="B2" s="6"/>
    </row>
    <row r="3" spans="1:13" ht="15.6" x14ac:dyDescent="0.3">
      <c r="A3" s="6" t="s">
        <v>8</v>
      </c>
      <c r="B3" s="6"/>
    </row>
    <row r="5" spans="1:13" ht="15.6" x14ac:dyDescent="0.3">
      <c r="A5" s="6" t="s">
        <v>9</v>
      </c>
    </row>
    <row r="6" spans="1:13" ht="15" thickBot="1" x14ac:dyDescent="0.35"/>
    <row r="7" spans="1:13" ht="138.75" customHeight="1" thickBot="1" x14ac:dyDescent="0.35">
      <c r="A7" s="1" t="s">
        <v>10</v>
      </c>
      <c r="B7" s="2" t="s">
        <v>11</v>
      </c>
      <c r="C7" s="2" t="s">
        <v>52</v>
      </c>
      <c r="D7" s="2" t="s">
        <v>12</v>
      </c>
      <c r="E7" s="16" t="s">
        <v>53</v>
      </c>
      <c r="F7" s="2" t="s">
        <v>13</v>
      </c>
    </row>
    <row r="8" spans="1:13" ht="26.4" customHeight="1" thickBot="1" x14ac:dyDescent="0.35">
      <c r="A8" s="46" t="s">
        <v>92</v>
      </c>
      <c r="B8" s="47"/>
      <c r="C8" s="47"/>
      <c r="D8" s="47"/>
      <c r="E8" s="47"/>
      <c r="F8" s="48"/>
    </row>
    <row r="9" spans="1:13" ht="172.2" thickBot="1" x14ac:dyDescent="0.35">
      <c r="A9" s="3" t="s">
        <v>54</v>
      </c>
      <c r="B9" s="27" t="s">
        <v>55</v>
      </c>
      <c r="C9" s="28">
        <f>C10+C11+C12+C13</f>
        <v>1206735.74</v>
      </c>
      <c r="D9" s="41">
        <v>0.6</v>
      </c>
      <c r="E9" s="38">
        <f>E10+E11+E12+E13</f>
        <v>1029284</v>
      </c>
      <c r="F9" s="4" t="s">
        <v>107</v>
      </c>
    </row>
    <row r="10" spans="1:13" ht="94.2" thickBot="1" x14ac:dyDescent="0.35">
      <c r="A10" s="5" t="s">
        <v>18</v>
      </c>
      <c r="B10" s="27" t="s">
        <v>56</v>
      </c>
      <c r="C10" s="29">
        <v>5644.25</v>
      </c>
      <c r="D10" s="27"/>
      <c r="E10" s="39">
        <v>0</v>
      </c>
      <c r="F10" s="4"/>
    </row>
    <row r="11" spans="1:13" ht="63" thickBot="1" x14ac:dyDescent="0.35">
      <c r="A11" s="5" t="s">
        <v>19</v>
      </c>
      <c r="B11" s="27" t="s">
        <v>57</v>
      </c>
      <c r="C11" s="29">
        <v>969750</v>
      </c>
      <c r="D11" s="27"/>
      <c r="E11" s="33">
        <f>6925+883393</f>
        <v>890318</v>
      </c>
      <c r="F11" s="4" t="s">
        <v>106</v>
      </c>
    </row>
    <row r="12" spans="1:13" ht="78.599999999999994" thickBot="1" x14ac:dyDescent="0.35">
      <c r="A12" s="5" t="s">
        <v>20</v>
      </c>
      <c r="B12" s="27" t="s">
        <v>58</v>
      </c>
      <c r="C12" s="29">
        <v>225991.49</v>
      </c>
      <c r="D12" s="37"/>
      <c r="E12" s="33">
        <v>133542</v>
      </c>
      <c r="F12" s="4"/>
    </row>
    <row r="13" spans="1:13" ht="63" thickBot="1" x14ac:dyDescent="0.35">
      <c r="A13" s="5" t="s">
        <v>59</v>
      </c>
      <c r="B13" s="27" t="s">
        <v>60</v>
      </c>
      <c r="C13" s="29">
        <v>5350</v>
      </c>
      <c r="D13" s="37"/>
      <c r="E13" s="29">
        <f>3312+2112</f>
        <v>5424</v>
      </c>
      <c r="F13" s="4"/>
      <c r="M13">
        <f>Sheet1!C48</f>
        <v>0</v>
      </c>
    </row>
    <row r="14" spans="1:13" ht="156.6" thickBot="1" x14ac:dyDescent="0.35">
      <c r="A14" s="3" t="s">
        <v>14</v>
      </c>
      <c r="B14" s="27" t="s">
        <v>61</v>
      </c>
      <c r="C14" s="28">
        <f>C15+C16+C17+C18</f>
        <v>145850</v>
      </c>
      <c r="D14" s="41">
        <f>40/100</f>
        <v>0.4</v>
      </c>
      <c r="E14" s="38">
        <f>E15+E16+E17+E18</f>
        <v>90403</v>
      </c>
      <c r="F14" s="4" t="s">
        <v>108</v>
      </c>
    </row>
    <row r="15" spans="1:13" ht="94.2" thickBot="1" x14ac:dyDescent="0.35">
      <c r="A15" s="5" t="s">
        <v>21</v>
      </c>
      <c r="B15" s="27" t="s">
        <v>62</v>
      </c>
      <c r="C15" s="29">
        <v>25601</v>
      </c>
      <c r="D15" s="4"/>
      <c r="E15" s="39">
        <v>0</v>
      </c>
      <c r="F15" s="4"/>
    </row>
    <row r="16" spans="1:13" ht="63" thickBot="1" x14ac:dyDescent="0.35">
      <c r="A16" s="5" t="s">
        <v>22</v>
      </c>
      <c r="B16" s="27" t="s">
        <v>63</v>
      </c>
      <c r="C16" s="30">
        <v>108000</v>
      </c>
      <c r="D16" s="4"/>
      <c r="E16" s="33">
        <f>55874+27580</f>
        <v>83454</v>
      </c>
      <c r="F16" s="4"/>
    </row>
    <row r="17" spans="1:6" ht="31.8" thickBot="1" x14ac:dyDescent="0.35">
      <c r="A17" s="5" t="s">
        <v>23</v>
      </c>
      <c r="B17" s="27" t="s">
        <v>65</v>
      </c>
      <c r="C17" s="30">
        <v>12249</v>
      </c>
      <c r="D17" s="4"/>
      <c r="E17" s="33">
        <v>6949</v>
      </c>
      <c r="F17" s="4"/>
    </row>
    <row r="18" spans="1:6" ht="16.2" thickBot="1" x14ac:dyDescent="0.35">
      <c r="A18" s="5" t="s">
        <v>64</v>
      </c>
      <c r="B18" s="27" t="s">
        <v>66</v>
      </c>
      <c r="C18" s="27">
        <v>0</v>
      </c>
      <c r="D18" s="4"/>
      <c r="E18" s="39">
        <v>0</v>
      </c>
      <c r="F18" s="4"/>
    </row>
    <row r="19" spans="1:6" ht="16.2" thickBot="1" x14ac:dyDescent="0.35">
      <c r="A19" s="49" t="s">
        <v>93</v>
      </c>
      <c r="B19" s="50"/>
      <c r="C19" s="50"/>
      <c r="D19" s="50"/>
      <c r="E19" s="50"/>
      <c r="F19" s="51"/>
    </row>
    <row r="20" spans="1:6" ht="41.4" customHeight="1" thickBot="1" x14ac:dyDescent="0.35">
      <c r="A20" s="46" t="s">
        <v>94</v>
      </c>
      <c r="B20" s="47"/>
      <c r="C20" s="47"/>
      <c r="D20" s="47"/>
      <c r="E20" s="47"/>
      <c r="F20" s="48"/>
    </row>
    <row r="21" spans="1:6" ht="94.2" thickBot="1" x14ac:dyDescent="0.35">
      <c r="A21" s="3" t="s">
        <v>68</v>
      </c>
      <c r="B21" s="27" t="s">
        <v>69</v>
      </c>
      <c r="C21" s="44">
        <f>C22+C23</f>
        <v>219634</v>
      </c>
      <c r="D21" s="41">
        <v>0</v>
      </c>
      <c r="E21" s="44">
        <f>E22+E23</f>
        <v>13827</v>
      </c>
      <c r="F21" s="4"/>
    </row>
    <row r="22" spans="1:6" ht="94.2" thickBot="1" x14ac:dyDescent="0.35">
      <c r="A22" s="5" t="s">
        <v>67</v>
      </c>
      <c r="B22" s="27" t="s">
        <v>70</v>
      </c>
      <c r="C22" s="30">
        <v>21400</v>
      </c>
      <c r="D22" s="4"/>
      <c r="E22" s="30">
        <f>5081+8746</f>
        <v>13827</v>
      </c>
      <c r="F22" s="4"/>
    </row>
    <row r="23" spans="1:6" ht="47.4" thickBot="1" x14ac:dyDescent="0.35">
      <c r="A23" s="5" t="s">
        <v>24</v>
      </c>
      <c r="B23" s="27" t="s">
        <v>71</v>
      </c>
      <c r="C23" s="30">
        <v>198234</v>
      </c>
      <c r="D23" s="4"/>
      <c r="E23" s="40">
        <v>0</v>
      </c>
      <c r="F23" s="4"/>
    </row>
    <row r="24" spans="1:6" ht="141" thickBot="1" x14ac:dyDescent="0.35">
      <c r="A24" s="3" t="s">
        <v>15</v>
      </c>
      <c r="B24" s="27" t="s">
        <v>72</v>
      </c>
      <c r="C24" s="43">
        <v>0</v>
      </c>
      <c r="D24" s="41">
        <v>0</v>
      </c>
      <c r="E24" s="42">
        <f>E25+E26+E27+E28</f>
        <v>0</v>
      </c>
      <c r="F24" s="4"/>
    </row>
    <row r="25" spans="1:6" ht="187.8" thickBot="1" x14ac:dyDescent="0.35">
      <c r="A25" s="5" t="s">
        <v>25</v>
      </c>
      <c r="B25" s="27" t="s">
        <v>73</v>
      </c>
      <c r="C25" s="27">
        <v>0</v>
      </c>
      <c r="D25" s="4"/>
      <c r="E25" s="40">
        <v>0</v>
      </c>
      <c r="F25" s="4"/>
    </row>
    <row r="26" spans="1:6" ht="109.8" thickBot="1" x14ac:dyDescent="0.35">
      <c r="A26" s="5" t="s">
        <v>26</v>
      </c>
      <c r="B26" s="27" t="s">
        <v>74</v>
      </c>
      <c r="C26" s="27">
        <v>0</v>
      </c>
      <c r="D26" s="4"/>
      <c r="E26" s="40">
        <v>0</v>
      </c>
      <c r="F26" s="4"/>
    </row>
    <row r="27" spans="1:6" ht="31.8" thickBot="1" x14ac:dyDescent="0.35">
      <c r="A27" s="5" t="s">
        <v>27</v>
      </c>
      <c r="B27" s="27" t="s">
        <v>76</v>
      </c>
      <c r="C27" s="27">
        <v>0</v>
      </c>
      <c r="D27" s="4"/>
      <c r="E27" s="40">
        <v>0</v>
      </c>
      <c r="F27" s="4"/>
    </row>
    <row r="28" spans="1:6" ht="16.2" thickBot="1" x14ac:dyDescent="0.35">
      <c r="A28" s="5" t="s">
        <v>75</v>
      </c>
      <c r="B28" s="27" t="s">
        <v>66</v>
      </c>
      <c r="C28" s="27">
        <v>0</v>
      </c>
      <c r="D28" s="4"/>
      <c r="E28" s="40">
        <v>0</v>
      </c>
      <c r="F28" s="4"/>
    </row>
    <row r="29" spans="1:6" ht="16.2" thickBot="1" x14ac:dyDescent="0.35">
      <c r="A29" s="46" t="s">
        <v>95</v>
      </c>
      <c r="B29" s="47"/>
      <c r="C29" s="47"/>
      <c r="D29" s="47"/>
      <c r="E29" s="47"/>
      <c r="F29" s="48"/>
    </row>
    <row r="30" spans="1:6" ht="45" customHeight="1" thickBot="1" x14ac:dyDescent="0.35">
      <c r="A30" s="46" t="s">
        <v>96</v>
      </c>
      <c r="B30" s="47"/>
      <c r="C30" s="47"/>
      <c r="D30" s="48"/>
      <c r="E30" s="11"/>
      <c r="F30" s="4"/>
    </row>
    <row r="31" spans="1:6" ht="141" thickBot="1" x14ac:dyDescent="0.35">
      <c r="A31" s="3" t="s">
        <v>77</v>
      </c>
      <c r="B31" s="27" t="s">
        <v>78</v>
      </c>
      <c r="C31" s="44">
        <v>21400</v>
      </c>
      <c r="D31" s="41">
        <f>50/100</f>
        <v>0.5</v>
      </c>
      <c r="E31" s="44">
        <f>E32+E33+E34</f>
        <v>4671</v>
      </c>
      <c r="F31" s="4" t="s">
        <v>109</v>
      </c>
    </row>
    <row r="32" spans="1:6" ht="94.2" thickBot="1" x14ac:dyDescent="0.35">
      <c r="A32" s="5" t="s">
        <v>28</v>
      </c>
      <c r="B32" s="27" t="s">
        <v>79</v>
      </c>
      <c r="C32" s="37">
        <v>0</v>
      </c>
      <c r="D32" s="37"/>
      <c r="E32" s="40"/>
      <c r="F32" s="4"/>
    </row>
    <row r="33" spans="1:6" ht="125.4" thickBot="1" x14ac:dyDescent="0.35">
      <c r="A33" s="5" t="s">
        <v>29</v>
      </c>
      <c r="B33" s="27" t="s">
        <v>80</v>
      </c>
      <c r="C33" s="30">
        <v>21400</v>
      </c>
      <c r="D33" s="37"/>
      <c r="E33" s="30">
        <f>4123+548</f>
        <v>4671</v>
      </c>
      <c r="F33" s="4"/>
    </row>
    <row r="34" spans="1:6" ht="219" thickBot="1" x14ac:dyDescent="0.35">
      <c r="A34" s="5" t="s">
        <v>30</v>
      </c>
      <c r="B34" s="27" t="s">
        <v>81</v>
      </c>
      <c r="C34" s="37">
        <v>0</v>
      </c>
      <c r="D34" s="37"/>
      <c r="E34" s="40">
        <v>0</v>
      </c>
      <c r="F34" s="4"/>
    </row>
    <row r="35" spans="1:6" ht="187.8" thickBot="1" x14ac:dyDescent="0.35">
      <c r="A35" s="3" t="s">
        <v>16</v>
      </c>
      <c r="B35" s="27" t="s">
        <v>82</v>
      </c>
      <c r="C35" s="44">
        <f>C36+C37+C38+C39+C40</f>
        <v>157100</v>
      </c>
      <c r="D35" s="41">
        <f>60/100</f>
        <v>0.6</v>
      </c>
      <c r="E35" s="38">
        <f>E36+E37+E38+E39+E40</f>
        <v>165508</v>
      </c>
      <c r="F35" s="4" t="s">
        <v>110</v>
      </c>
    </row>
    <row r="36" spans="1:6" ht="94.2" thickBot="1" x14ac:dyDescent="0.35">
      <c r="A36" s="5" t="s">
        <v>31</v>
      </c>
      <c r="B36" s="27" t="s">
        <v>83</v>
      </c>
      <c r="C36" s="37">
        <v>0</v>
      </c>
      <c r="D36" s="37"/>
      <c r="E36" s="40">
        <v>0</v>
      </c>
      <c r="F36" s="4"/>
    </row>
    <row r="37" spans="1:6" ht="172.2" thickBot="1" x14ac:dyDescent="0.35">
      <c r="A37" s="5" t="s">
        <v>32</v>
      </c>
      <c r="B37" s="27" t="s">
        <v>84</v>
      </c>
      <c r="C37" s="30">
        <v>0</v>
      </c>
      <c r="D37" s="37"/>
      <c r="E37" s="40">
        <v>0</v>
      </c>
      <c r="F37" s="4"/>
    </row>
    <row r="38" spans="1:6" ht="31.8" thickBot="1" x14ac:dyDescent="0.35">
      <c r="A38" s="5" t="s">
        <v>33</v>
      </c>
      <c r="B38" s="27" t="s">
        <v>85</v>
      </c>
      <c r="C38" s="30">
        <v>128149</v>
      </c>
      <c r="D38" s="37"/>
      <c r="E38" s="33">
        <f>54453+63023</f>
        <v>117476</v>
      </c>
      <c r="F38" s="4"/>
    </row>
    <row r="39" spans="1:6" ht="31.8" thickBot="1" x14ac:dyDescent="0.35">
      <c r="A39" s="5" t="s">
        <v>86</v>
      </c>
      <c r="B39" s="27" t="s">
        <v>76</v>
      </c>
      <c r="C39" s="30">
        <v>28951</v>
      </c>
      <c r="D39" s="37"/>
      <c r="E39" s="30">
        <f>28955+37090-3453-14560</f>
        <v>48032</v>
      </c>
      <c r="F39" s="4"/>
    </row>
    <row r="40" spans="1:6" ht="16.2" thickBot="1" x14ac:dyDescent="0.35">
      <c r="A40" s="5" t="s">
        <v>87</v>
      </c>
      <c r="B40" s="27" t="s">
        <v>66</v>
      </c>
      <c r="C40" s="37">
        <v>0</v>
      </c>
      <c r="D40" s="37"/>
      <c r="E40" s="40">
        <v>0</v>
      </c>
      <c r="F40" s="4"/>
    </row>
    <row r="41" spans="1:6" ht="16.2" thickBot="1" x14ac:dyDescent="0.35">
      <c r="A41" s="49" t="s">
        <v>97</v>
      </c>
      <c r="B41" s="50"/>
      <c r="C41" s="50"/>
      <c r="D41" s="50"/>
      <c r="E41" s="50"/>
      <c r="F41" s="51"/>
    </row>
    <row r="42" spans="1:6" ht="16.2" thickBot="1" x14ac:dyDescent="0.35">
      <c r="A42" s="46" t="s">
        <v>98</v>
      </c>
      <c r="B42" s="47"/>
      <c r="C42" s="47"/>
      <c r="D42" s="47"/>
      <c r="E42" s="47"/>
      <c r="F42" s="48"/>
    </row>
    <row r="43" spans="1:6" ht="16.2" thickBot="1" x14ac:dyDescent="0.35">
      <c r="A43" s="31" t="s">
        <v>99</v>
      </c>
      <c r="B43" s="18"/>
      <c r="C43" s="19"/>
      <c r="D43" s="4"/>
      <c r="E43" s="20"/>
      <c r="F43" s="4"/>
    </row>
    <row r="44" spans="1:6" ht="31.8" thickBot="1" x14ac:dyDescent="0.35">
      <c r="A44" s="5" t="s">
        <v>34</v>
      </c>
      <c r="B44" s="27" t="s">
        <v>88</v>
      </c>
      <c r="C44" s="28">
        <v>245825</v>
      </c>
      <c r="D44" s="43"/>
      <c r="E44" s="45">
        <f>110460+33061</f>
        <v>143521</v>
      </c>
      <c r="F44" s="4"/>
    </row>
    <row r="45" spans="1:6" ht="31.8" thickBot="1" x14ac:dyDescent="0.35">
      <c r="A45" s="31" t="s">
        <v>100</v>
      </c>
      <c r="B45" s="18"/>
      <c r="C45" s="18"/>
      <c r="D45" s="4"/>
      <c r="E45" s="21"/>
      <c r="F45" s="4"/>
    </row>
    <row r="46" spans="1:6" ht="109.8" thickBot="1" x14ac:dyDescent="0.35">
      <c r="A46" s="5" t="s">
        <v>35</v>
      </c>
      <c r="B46" s="27" t="s">
        <v>89</v>
      </c>
      <c r="C46" s="28">
        <v>74313</v>
      </c>
      <c r="D46" s="36"/>
      <c r="E46" s="45">
        <f>694+16298+11236</f>
        <v>28228</v>
      </c>
      <c r="F46" s="35" t="s">
        <v>105</v>
      </c>
    </row>
    <row r="47" spans="1:6" ht="16.2" thickBot="1" x14ac:dyDescent="0.35">
      <c r="A47" s="3" t="s">
        <v>17</v>
      </c>
      <c r="B47" s="18"/>
      <c r="C47" s="18"/>
      <c r="D47" s="4"/>
      <c r="E47" s="21"/>
      <c r="F47" s="4"/>
    </row>
    <row r="48" spans="1:6" ht="31.8" thickBot="1" x14ac:dyDescent="0.35">
      <c r="A48" s="5" t="s">
        <v>36</v>
      </c>
      <c r="B48" s="27" t="s">
        <v>90</v>
      </c>
      <c r="C48" s="27">
        <v>0</v>
      </c>
      <c r="D48" s="4"/>
      <c r="E48" s="21"/>
      <c r="F48" s="4"/>
    </row>
    <row r="49" spans="1:6" ht="16.2" thickBot="1" x14ac:dyDescent="0.35">
      <c r="A49" s="3"/>
      <c r="B49" s="18"/>
      <c r="C49" s="18"/>
      <c r="D49" s="4"/>
      <c r="E49" s="21"/>
      <c r="F49" s="4"/>
    </row>
    <row r="50" spans="1:6" ht="16.2" thickBot="1" x14ac:dyDescent="0.35">
      <c r="A50" s="46" t="s">
        <v>101</v>
      </c>
      <c r="B50" s="47"/>
      <c r="C50" s="47"/>
      <c r="D50" s="47"/>
      <c r="E50" s="47"/>
      <c r="F50" s="48"/>
    </row>
    <row r="51" spans="1:6" ht="70.5" customHeight="1" thickBot="1" x14ac:dyDescent="0.35">
      <c r="A51" s="1" t="s">
        <v>37</v>
      </c>
      <c r="B51" s="17"/>
      <c r="C51" s="17"/>
      <c r="D51" s="17"/>
      <c r="E51" s="17"/>
      <c r="F51" s="17"/>
    </row>
    <row r="52" spans="1:6" ht="50.25" customHeight="1" thickBot="1" x14ac:dyDescent="0.35">
      <c r="A52" s="1" t="s">
        <v>38</v>
      </c>
      <c r="B52" s="17"/>
      <c r="C52" s="17"/>
      <c r="D52" s="17"/>
      <c r="E52" s="17"/>
      <c r="F52" s="17"/>
    </row>
    <row r="53" spans="1:6" ht="36" customHeight="1" thickBot="1" x14ac:dyDescent="0.35">
      <c r="A53" s="5" t="s">
        <v>39</v>
      </c>
      <c r="B53" s="4" t="s">
        <v>0</v>
      </c>
      <c r="C53" s="4"/>
      <c r="D53" s="4"/>
      <c r="E53" s="4"/>
      <c r="F53" s="4"/>
    </row>
    <row r="54" spans="1:6" ht="16.2" thickBot="1" x14ac:dyDescent="0.35">
      <c r="A54" s="49" t="s">
        <v>102</v>
      </c>
      <c r="B54" s="50"/>
      <c r="C54" s="50"/>
      <c r="D54" s="50"/>
      <c r="E54" s="50"/>
      <c r="F54" s="51"/>
    </row>
    <row r="55" spans="1:6" ht="16.2" thickBot="1" x14ac:dyDescent="0.35">
      <c r="A55" s="52" t="s">
        <v>103</v>
      </c>
      <c r="B55" s="53"/>
      <c r="C55" s="53"/>
      <c r="D55" s="53"/>
      <c r="E55" s="53"/>
      <c r="F55" s="54"/>
    </row>
    <row r="56" spans="1:6" ht="16.2" thickBot="1" x14ac:dyDescent="0.35">
      <c r="A56" s="49" t="s">
        <v>104</v>
      </c>
      <c r="B56" s="50"/>
      <c r="C56" s="50"/>
      <c r="D56" s="50"/>
      <c r="E56" s="50"/>
      <c r="F56" s="51"/>
    </row>
    <row r="59" spans="1:6" x14ac:dyDescent="0.3">
      <c r="E59" s="32"/>
    </row>
    <row r="60" spans="1:6" x14ac:dyDescent="0.3">
      <c r="E60" s="34"/>
    </row>
    <row r="61" spans="1:6" x14ac:dyDescent="0.3">
      <c r="E61" s="34"/>
    </row>
    <row r="62" spans="1:6" ht="25.5" customHeight="1" x14ac:dyDescent="0.3">
      <c r="E62" s="34"/>
    </row>
    <row r="63" spans="1:6" x14ac:dyDescent="0.3">
      <c r="E63" s="34"/>
    </row>
  </sheetData>
  <mergeCells count="11">
    <mergeCell ref="A41:F41"/>
    <mergeCell ref="A8:F8"/>
    <mergeCell ref="A19:F19"/>
    <mergeCell ref="A20:F20"/>
    <mergeCell ref="A29:F29"/>
    <mergeCell ref="A30:D30"/>
    <mergeCell ref="A42:F42"/>
    <mergeCell ref="A50:F50"/>
    <mergeCell ref="A54:F54"/>
    <mergeCell ref="A55:F55"/>
    <mergeCell ref="A56:F56"/>
  </mergeCells>
  <pageMargins left="0.7" right="0.7" top="0.75" bottom="0.75" header="0.3" footer="0.3"/>
  <pageSetup scale="74" orientation="landscape" r:id="rId1"/>
  <rowBreaks count="2" manualBreakCount="2">
    <brk id="29" max="16383" man="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
  <sheetViews>
    <sheetView topLeftCell="A10" workbookViewId="0">
      <selection activeCell="M9" sqref="M9"/>
    </sheetView>
  </sheetViews>
  <sheetFormatPr defaultColWidth="8.88671875" defaultRowHeight="14.4" x14ac:dyDescent="0.3"/>
  <cols>
    <col min="1" max="1" width="19.6640625" customWidth="1"/>
    <col min="2" max="2" width="13.109375" bestFit="1" customWidth="1"/>
    <col min="3" max="3" width="11.6640625" bestFit="1" customWidth="1"/>
    <col min="8" max="8" width="13.109375" bestFit="1" customWidth="1"/>
    <col min="9" max="9" width="13.5546875" customWidth="1"/>
    <col min="10" max="10" width="13.109375" bestFit="1" customWidth="1"/>
    <col min="13" max="13" width="14.109375" bestFit="1" customWidth="1"/>
    <col min="15" max="15" width="14.109375" bestFit="1" customWidth="1"/>
    <col min="16" max="16" width="14.6640625" customWidth="1"/>
  </cols>
  <sheetData>
    <row r="1" spans="1:10" ht="15.6" x14ac:dyDescent="0.3">
      <c r="A1" s="6" t="s">
        <v>40</v>
      </c>
      <c r="B1" s="6"/>
      <c r="C1" s="6"/>
      <c r="D1" s="6"/>
    </row>
    <row r="2" spans="1:10" x14ac:dyDescent="0.3">
      <c r="A2" s="9"/>
      <c r="B2" s="9"/>
      <c r="C2" s="9"/>
      <c r="D2" s="9"/>
    </row>
    <row r="3" spans="1:10" x14ac:dyDescent="0.3">
      <c r="A3" s="9" t="s">
        <v>41</v>
      </c>
      <c r="B3" s="9"/>
      <c r="C3" s="9"/>
      <c r="D3" s="9"/>
    </row>
    <row r="4" spans="1:10" ht="15" thickBot="1" x14ac:dyDescent="0.35"/>
    <row r="5" spans="1:10" ht="15" customHeight="1" thickBot="1" x14ac:dyDescent="0.35">
      <c r="A5" s="57" t="s">
        <v>1</v>
      </c>
      <c r="B5" s="55" t="s">
        <v>111</v>
      </c>
      <c r="C5" s="56"/>
      <c r="D5" s="55" t="s">
        <v>42</v>
      </c>
      <c r="E5" s="56"/>
      <c r="F5" s="55" t="s">
        <v>42</v>
      </c>
      <c r="G5" s="56"/>
      <c r="H5" s="8" t="s">
        <v>5</v>
      </c>
      <c r="I5" s="8" t="s">
        <v>6</v>
      </c>
      <c r="J5" s="57" t="s">
        <v>43</v>
      </c>
    </row>
    <row r="6" spans="1:10" ht="28.2" thickBot="1" x14ac:dyDescent="0.35">
      <c r="A6" s="58"/>
      <c r="B6" s="7" t="s">
        <v>3</v>
      </c>
      <c r="C6" s="7" t="s">
        <v>4</v>
      </c>
      <c r="D6" s="7" t="s">
        <v>3</v>
      </c>
      <c r="E6" s="7" t="s">
        <v>4</v>
      </c>
      <c r="F6" s="7" t="s">
        <v>3</v>
      </c>
      <c r="G6" s="7" t="s">
        <v>4</v>
      </c>
      <c r="H6" s="7"/>
      <c r="I6" s="7"/>
      <c r="J6" s="58"/>
    </row>
    <row r="7" spans="1:10" ht="39" customHeight="1" thickBot="1" x14ac:dyDescent="0.35">
      <c r="A7" s="13" t="s">
        <v>44</v>
      </c>
      <c r="B7" s="22">
        <v>173124.82</v>
      </c>
      <c r="C7" s="22">
        <v>74196.350000000006</v>
      </c>
      <c r="D7" s="22">
        <v>0</v>
      </c>
      <c r="E7" s="22">
        <v>0</v>
      </c>
      <c r="F7" s="22">
        <v>0</v>
      </c>
      <c r="G7" s="22">
        <v>0</v>
      </c>
      <c r="H7" s="23">
        <f>B7+D7+F7</f>
        <v>173124.82</v>
      </c>
      <c r="I7" s="23">
        <f>C7+E7+G7</f>
        <v>74196.350000000006</v>
      </c>
      <c r="J7" s="23">
        <f>H7+I7</f>
        <v>247321.17</v>
      </c>
    </row>
    <row r="8" spans="1:10" ht="64.5" customHeight="1" thickBot="1" x14ac:dyDescent="0.35">
      <c r="A8" s="14" t="s">
        <v>45</v>
      </c>
      <c r="B8" s="22">
        <v>833862.4</v>
      </c>
      <c r="C8" s="22">
        <v>357369.59999999998</v>
      </c>
      <c r="D8" s="22">
        <v>0</v>
      </c>
      <c r="E8" s="22">
        <v>0</v>
      </c>
      <c r="F8" s="22">
        <v>0</v>
      </c>
      <c r="G8" s="22">
        <v>0</v>
      </c>
      <c r="H8" s="23">
        <f>B8+D8+F8</f>
        <v>833862.4</v>
      </c>
      <c r="I8" s="23">
        <f>C8+E8+G8</f>
        <v>357369.59999999998</v>
      </c>
      <c r="J8" s="23">
        <f t="shared" ref="J8:J13" si="0">H8+I8</f>
        <v>1191232</v>
      </c>
    </row>
    <row r="9" spans="1:10" ht="115.5" customHeight="1" thickBot="1" x14ac:dyDescent="0.35">
      <c r="A9" s="14" t="s">
        <v>46</v>
      </c>
      <c r="B9" s="22">
        <v>24080</v>
      </c>
      <c r="C9" s="22">
        <v>10320</v>
      </c>
      <c r="D9" s="22">
        <v>0</v>
      </c>
      <c r="E9" s="22">
        <v>0</v>
      </c>
      <c r="F9" s="22">
        <v>0</v>
      </c>
      <c r="G9" s="22">
        <v>0</v>
      </c>
      <c r="H9" s="23">
        <f>B9+D9+F9</f>
        <v>24080</v>
      </c>
      <c r="I9" s="23">
        <f>C9+E9+G9</f>
        <v>10320</v>
      </c>
      <c r="J9" s="23">
        <f t="shared" si="0"/>
        <v>34400</v>
      </c>
    </row>
    <row r="10" spans="1:10" ht="51.75" customHeight="1" thickBot="1" x14ac:dyDescent="0.35">
      <c r="A10" s="14" t="s">
        <v>47</v>
      </c>
      <c r="B10" s="22">
        <v>342547.1</v>
      </c>
      <c r="C10" s="22">
        <v>146805.9</v>
      </c>
      <c r="D10" s="22">
        <v>0</v>
      </c>
      <c r="E10" s="22">
        <v>0</v>
      </c>
      <c r="F10" s="22">
        <v>0</v>
      </c>
      <c r="G10" s="22">
        <v>0</v>
      </c>
      <c r="H10" s="23">
        <f>B10+D10+F10</f>
        <v>342547.1</v>
      </c>
      <c r="I10" s="23">
        <f>C10+E10+G10</f>
        <v>146805.9</v>
      </c>
      <c r="J10" s="23">
        <f t="shared" si="0"/>
        <v>489353</v>
      </c>
    </row>
    <row r="11" spans="1:10" ht="15" thickBot="1" x14ac:dyDescent="0.35">
      <c r="A11" s="14" t="s">
        <v>48</v>
      </c>
      <c r="B11" s="22">
        <v>0</v>
      </c>
      <c r="C11" s="22">
        <v>0</v>
      </c>
      <c r="D11" s="22">
        <v>0</v>
      </c>
      <c r="E11" s="22">
        <v>0</v>
      </c>
      <c r="F11" s="22">
        <v>0</v>
      </c>
      <c r="G11" s="22">
        <v>0</v>
      </c>
      <c r="H11" s="23">
        <f>B11+D11+F11</f>
        <v>0</v>
      </c>
      <c r="I11" s="23">
        <f>C11+E11+G11</f>
        <v>0</v>
      </c>
      <c r="J11" s="23">
        <f t="shared" si="0"/>
        <v>0</v>
      </c>
    </row>
    <row r="12" spans="1:10" ht="77.25" customHeight="1" thickBot="1" x14ac:dyDescent="0.35">
      <c r="A12" s="14" t="s">
        <v>49</v>
      </c>
      <c r="B12" s="22">
        <v>420000</v>
      </c>
      <c r="C12" s="22">
        <v>180000</v>
      </c>
      <c r="D12" s="22">
        <v>0</v>
      </c>
      <c r="E12" s="22">
        <v>0</v>
      </c>
      <c r="F12" s="22">
        <v>0</v>
      </c>
      <c r="G12" s="22">
        <v>0</v>
      </c>
      <c r="H12" s="23">
        <f>B12+D12+F12</f>
        <v>420000</v>
      </c>
      <c r="I12" s="23">
        <f>C12+E12+G12</f>
        <v>180000</v>
      </c>
      <c r="J12" s="23">
        <f t="shared" si="0"/>
        <v>600000</v>
      </c>
    </row>
    <row r="13" spans="1:10" ht="64.5" customHeight="1" thickBot="1" x14ac:dyDescent="0.35">
      <c r="A13" s="14" t="s">
        <v>50</v>
      </c>
      <c r="B13" s="22">
        <v>134284.57</v>
      </c>
      <c r="C13" s="22">
        <v>57550.53</v>
      </c>
      <c r="D13" s="22">
        <v>0</v>
      </c>
      <c r="E13" s="22">
        <v>0</v>
      </c>
      <c r="F13" s="22">
        <v>0</v>
      </c>
      <c r="G13" s="22">
        <v>0</v>
      </c>
      <c r="H13" s="23">
        <f>B13+D13+F13</f>
        <v>134284.57</v>
      </c>
      <c r="I13" s="23">
        <f>C13+E13+G13</f>
        <v>57550.53</v>
      </c>
      <c r="J13" s="23">
        <f t="shared" si="0"/>
        <v>191835.1</v>
      </c>
    </row>
    <row r="14" spans="1:10" ht="39" customHeight="1" thickBot="1" x14ac:dyDescent="0.35">
      <c r="A14" s="15" t="s">
        <v>51</v>
      </c>
      <c r="B14" s="24">
        <f>SUM(B7:B13)</f>
        <v>1927898.89</v>
      </c>
      <c r="C14" s="24">
        <f>SUM(C7:C13)</f>
        <v>826242.38</v>
      </c>
      <c r="D14" s="24">
        <v>0</v>
      </c>
      <c r="E14" s="24">
        <v>0</v>
      </c>
      <c r="F14" s="24">
        <v>0</v>
      </c>
      <c r="G14" s="24">
        <v>0</v>
      </c>
      <c r="H14" s="25">
        <f>B14+D14+F14</f>
        <v>1927898.89</v>
      </c>
      <c r="I14" s="25">
        <f>C14+E14+G14</f>
        <v>826242.38</v>
      </c>
      <c r="J14" s="25">
        <f>H14+I14</f>
        <v>2754141.27</v>
      </c>
    </row>
    <row r="15" spans="1:10" ht="27" thickBot="1" x14ac:dyDescent="0.35">
      <c r="A15" s="14" t="s">
        <v>91</v>
      </c>
      <c r="B15" s="22">
        <f>B14*7%</f>
        <v>134952.92230000001</v>
      </c>
      <c r="C15" s="22">
        <f>C14*7%</f>
        <v>57836.966600000007</v>
      </c>
      <c r="D15" s="22">
        <v>0</v>
      </c>
      <c r="E15" s="22">
        <v>0</v>
      </c>
      <c r="F15" s="22">
        <v>0</v>
      </c>
      <c r="G15" s="22">
        <v>0</v>
      </c>
      <c r="H15" s="23">
        <f>B15+D15+F15</f>
        <v>134952.92230000001</v>
      </c>
      <c r="I15" s="23">
        <f>C15+E15+G15</f>
        <v>57836.966600000007</v>
      </c>
      <c r="J15" s="23">
        <f>H15+I15</f>
        <v>192789.88890000002</v>
      </c>
    </row>
    <row r="16" spans="1:10" ht="15" thickBot="1" x14ac:dyDescent="0.35">
      <c r="A16" s="15" t="s">
        <v>2</v>
      </c>
      <c r="B16" s="24">
        <f>B14+B15</f>
        <v>2062851.8122999999</v>
      </c>
      <c r="C16" s="24">
        <f>C14+C15</f>
        <v>884079.34660000005</v>
      </c>
      <c r="D16" s="24">
        <v>0</v>
      </c>
      <c r="E16" s="24">
        <v>0</v>
      </c>
      <c r="F16" s="24">
        <v>0</v>
      </c>
      <c r="G16" s="24">
        <v>0</v>
      </c>
      <c r="H16" s="25">
        <f>B16+D16+F16</f>
        <v>2062851.8122999999</v>
      </c>
      <c r="I16" s="25">
        <f>C16+E16+G16</f>
        <v>884079.34660000005</v>
      </c>
      <c r="J16" s="25">
        <f>H16+I16</f>
        <v>2946931.1589000002</v>
      </c>
    </row>
    <row r="18" spans="13:13" x14ac:dyDescent="0.3">
      <c r="M18" s="26"/>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natacha kunama</cp:lastModifiedBy>
  <cp:lastPrinted>2017-12-11T22:51:21Z</cp:lastPrinted>
  <dcterms:created xsi:type="dcterms:W3CDTF">2017-11-15T21:17:43Z</dcterms:created>
  <dcterms:modified xsi:type="dcterms:W3CDTF">2018-11-20T09:15:46Z</dcterms:modified>
</cp:coreProperties>
</file>