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paredes\OneDrive - United Nations Development Programme\M&amp;E\2019\INFORMES\SEMI ANUAL\Versión Final\OJ -DEIC\"/>
    </mc:Choice>
  </mc:AlternateContent>
  <xr:revisionPtr revIDLastSave="5" documentId="13_ncr:1_{22B6542C-457B-4324-92BA-874C5D14740B}" xr6:coauthVersionLast="36" xr6:coauthVersionMax="41" xr10:uidLastSave="{6D0CD756-A7D5-49B9-8131-FB8F6A2D6BD3}"/>
  <bookViews>
    <workbookView xWindow="0" yWindow="0" windowWidth="20490" windowHeight="7545" xr2:uid="{00000000-000D-0000-FFFF-FFFF00000000}"/>
  </bookViews>
  <sheets>
    <sheet name="Budget" sheetId="4" r:id="rId1"/>
    <sheet name="Tabla 2" sheetId="6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4" l="1"/>
  <c r="F11" i="4" l="1"/>
  <c r="F10" i="4"/>
  <c r="F33" i="4" l="1"/>
  <c r="D8" i="6" l="1"/>
  <c r="E8" i="6" s="1"/>
  <c r="D9" i="6"/>
  <c r="E9" i="6"/>
  <c r="D10" i="6"/>
  <c r="E10" i="6" s="1"/>
  <c r="D11" i="6"/>
  <c r="E11" i="6" s="1"/>
  <c r="D12" i="6"/>
  <c r="E12" i="6" s="1"/>
  <c r="D13" i="6"/>
  <c r="E13" i="6" s="1"/>
  <c r="D7" i="6"/>
  <c r="E7" i="6" s="1"/>
  <c r="C14" i="6"/>
  <c r="C15" i="6" s="1"/>
  <c r="C16" i="6" s="1"/>
  <c r="B14" i="6"/>
  <c r="B15" i="6" s="1"/>
  <c r="B16" i="6" l="1"/>
  <c r="E14" i="6"/>
  <c r="D14" i="6"/>
  <c r="F34" i="4"/>
  <c r="F36" i="4" s="1"/>
  <c r="D11" i="4"/>
  <c r="D18" i="4"/>
  <c r="D17" i="4"/>
  <c r="D16" i="4"/>
  <c r="D15" i="4"/>
  <c r="D13" i="4"/>
  <c r="D15" i="6" l="1"/>
  <c r="D16" i="6" s="1"/>
  <c r="E15" i="6"/>
  <c r="E16" i="6" s="1"/>
  <c r="D33" i="4"/>
  <c r="D34" i="4" s="1"/>
  <c r="D35" i="4" s="1"/>
  <c r="D36" i="4" s="1"/>
</calcChain>
</file>

<file path=xl/sharedStrings.xml><?xml version="1.0" encoding="utf-8"?>
<sst xmlns="http://schemas.openxmlformats.org/spreadsheetml/2006/main" count="101" uniqueCount="83">
  <si>
    <t>Annex D - PBF project budget</t>
  </si>
  <si>
    <t>Outcome/ Output number</t>
  </si>
  <si>
    <t>Outcome/ output/ activity formulation:</t>
  </si>
  <si>
    <t>Activity 1.1.1:</t>
  </si>
  <si>
    <t>Activity 1.1.2:</t>
  </si>
  <si>
    <t>Output 1.2:</t>
  </si>
  <si>
    <t>Activity 1.2.1:</t>
  </si>
  <si>
    <t>Activity 1.2.2:</t>
  </si>
  <si>
    <t>Output 1.3:</t>
  </si>
  <si>
    <t>Activity 1.3.1:</t>
  </si>
  <si>
    <t>TOTAL $ FOR OUTCOME 1: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</si>
  <si>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</si>
  <si>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</si>
  <si>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</si>
  <si>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</si>
  <si>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</si>
  <si>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</si>
  <si>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</si>
  <si>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</si>
  <si>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</si>
  <si>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</si>
  <si>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</si>
  <si>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</si>
  <si>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</si>
  <si>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</si>
  <si>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</si>
  <si>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</si>
  <si>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</si>
  <si>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</si>
  <si>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Note: If this is a budget revision, insert extra columns to show budget changes.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</si>
  <si>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</si>
  <si>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</si>
  <si>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</si>
  <si>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 xml:space="preserve">Output 1.1: </t>
  </si>
  <si>
    <t>Budget by recipient organization in USD -</t>
  </si>
  <si>
    <t>OUTCOME 1:   Ampliado el acceso de las mujeres, niñas y pueblos indígenas a la justicia a través de la incorporación de una perspectiva de derechos humanos, igualdad de género y derechos de los pueblos indígenas en la administración de justicia, y mejorado los mecanismos de coordinación interinstitucionales para la investigación de los delitos de femicidio, violencia contra la mujer y contra la niñez.</t>
  </si>
  <si>
    <t>Los órganos jurisdiccionales especializados en femicidio y otras formas de violencia contra la mujer incorporan los estándares internacionales en materia de derechos humanos de las mujeres y la perspectiva de igualdad étnica, etaria y de género en la administración de justicia.</t>
  </si>
  <si>
    <t xml:space="preserve"> Incorporación de los estándares internacionales en los criterios judiciales</t>
  </si>
  <si>
    <t>Apoyo al desarrollo de mecanismos de seguimiento a los autos y sentencias emitidas por los órganos jurisdiccionales especializados en femicidio y otras formas de violencia contra las mujeres, niñas y niños</t>
  </si>
  <si>
    <t xml:space="preserve">Establecimiento y apoyo al funcionamiento de mecanismos de coordinación interinstitucional e intrainstitucional para la aplicación de la perspectiva de derechos humanos de las mujeres e igualdad de género y etnia </t>
  </si>
  <si>
    <t>Activity 1.1.3:</t>
  </si>
  <si>
    <t xml:space="preserve">Actualización del sistema de monitoreo y evaluación de desempeño </t>
  </si>
  <si>
    <t>Activity 1.1.4:</t>
  </si>
  <si>
    <t>Los jueces y juezas incrementan sus capacidades de incorporar el enfoque de derechos humanos e igualdad de género, priorizando el acceso lingüístico, geográfico, de atención, pertinencia cultural y el respeto a las decisiones de las autoridades indígenas en la administración de justicia</t>
  </si>
  <si>
    <t>Revisión y actualización de las curricula, de los programas de formación y materiales de la Escuela de Estudios Judiciales para la formación de los operadores de justicia asegurando el enfoque de derechos humanos y la perspectiva de género en las sentencias de casos de femicidio y otra forma de violencia contra la mujer.</t>
  </si>
  <si>
    <t>Implementación del módulo sobre derechos de pueblos indígenas de la Escuela de Estudios Judiciales para la formación inicial y continuada de los jueves, juezas, magistrados y magistradas del organismo judicial</t>
  </si>
  <si>
    <t xml:space="preserve">Organización de fórum y seminarios sobre el contenido y alcance del sistema jurídico de los pueblos indígenas y las pautas de coordinación entre el sistema jurídico de los pueblos indígenas y el sistema ordinario de justicia.  </t>
  </si>
  <si>
    <t>Activity 1.2.3:</t>
  </si>
  <si>
    <t xml:space="preserve">Coordinación e intercambio de conocimientos entre autoridades estatales y autoridades ancestrales sobre administración de justicia con perspectiva de igualdad de género, derechos humanos y pueblos indígenas </t>
  </si>
  <si>
    <t>Activity 1.2.4:</t>
  </si>
  <si>
    <t>Producto 1.3 Los juzgados de alto riesgo incorporan una perspectiva de derechos humanos con especial atención a los derechos de las mujeres y de igualdad de género y etnia</t>
  </si>
  <si>
    <t xml:space="preserve"> Formación especializada a jueces de alto riesgo sobre la aplicación de los estándares internacionales con especial atención a los derechos de las mujeres y de los pueblos indígenas en coordinación con la Escuela de Estudios Judiciales</t>
  </si>
  <si>
    <t>Output 1.4:</t>
  </si>
  <si>
    <t>La Dirección Especial de Investigación Criminal de la Policía Nacional Civil, DEIC, incrementa sus capacidades y su coordinación con el Ministerio Público para la investigación de los delitos de femicidio, violencia contra la mujer y contra la niñez</t>
  </si>
  <si>
    <t>Activity 1.4.1:</t>
  </si>
  <si>
    <t>Apoyo a la descentralización de los modelos de investigación criminal y fortalecimiento de la coordinación con fiscalías de femicidio, trata, mujer y niñez</t>
  </si>
  <si>
    <t>UNODC</t>
  </si>
  <si>
    <t>Activity 1.4.2:</t>
  </si>
  <si>
    <t>Apoyo al Departamento de Análisis de la División Especializada de Investigación Criminal para el análisis de información estadística; implementación de la Sección de Análisis de Video Forense y la Unidad de Cibercrimen de la División Especializada de Investigación Criminal.</t>
  </si>
  <si>
    <t>Activity 1.4.3:</t>
  </si>
  <si>
    <t>Apoyo para el establecimiento de mecanismos de   coordinación entre las diversas unidades y divisiones de la Policía Nacional Civil que proveen servicios a la Especializada de Investigación Criminal, incluyendo coordinación con el MP</t>
  </si>
  <si>
    <t>Activity 1.4.4:</t>
  </si>
  <si>
    <t xml:space="preserve">Implementación de la Unidad de Femicidio de la Sección del Departamento de Investigación de Delitos contra la Vida de la División Especializada de Investigación Criminal. </t>
  </si>
  <si>
    <t>Activity 1.4.5:</t>
  </si>
  <si>
    <t xml:space="preserve">Apoyo a la incorporación del Módulo de Control para empresas no regularizadas al Sistema Informático de Control de Empresas de Seguridad Privada </t>
  </si>
  <si>
    <t>Activity 1.4.6:</t>
  </si>
  <si>
    <t xml:space="preserve">Implementación de la guía del investigador criminal de la Policía Nacional Civil. (elaboración del plan de investigación para delitos de violencia sexual y contra la niñez)     </t>
  </si>
  <si>
    <t>Desarrollo de malla curricular para la especialización del personal de DEIC en delitos sexuales y contra la niñez.</t>
  </si>
  <si>
    <t>Activity 1.4.7:</t>
  </si>
  <si>
    <t xml:space="preserve"> Desarrollo e implementación de sistema de archivo y registro de casos de violencia sexual y contra la niñez, en la DEIC</t>
  </si>
  <si>
    <t>Activity 1.4.8:</t>
  </si>
  <si>
    <t>Activity 1.4.9:</t>
  </si>
  <si>
    <t>Talleres de formación y mesas de trabajo para la implementación de protocolos de coordinación interinsticuonal entre MP y PNC.</t>
  </si>
  <si>
    <t>UNODC/UNICEF</t>
  </si>
  <si>
    <t>ONU Mujeres</t>
  </si>
  <si>
    <t>ONU Mujeres/OACNUDH</t>
  </si>
  <si>
    <t>Output 1.5:</t>
  </si>
  <si>
    <t>Gestión y coordinación del Proyecto</t>
  </si>
  <si>
    <t>Activity 1.5.1:</t>
  </si>
  <si>
    <t>Amount Recipient 
UN WOMEN</t>
  </si>
  <si>
    <t>Amount Recipient  UNODC</t>
  </si>
  <si>
    <t>Tranche 1 (100%)</t>
  </si>
  <si>
    <t>El detalle refleja los gastos a la fecha y contrato institucional en fase administrativa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</si>
</sst>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9" fontId="0" fillId="0" borderId="0" xfId="0" applyNumberFormat="1" applyAlignment="1">
      <alignment horizontal="center"/>
    </xf>
    <xf numFmtId="9" fontId="1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" fillId="0" borderId="4" xfId="0" applyNumberFormat="1" applyFont="1" applyBorder="1" applyAlignment="1">
      <alignment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0" fillId="0" borderId="0" xfId="0" applyNumberFormat="1"/>
    <xf numFmtId="3" fontId="6" fillId="0" borderId="0" xfId="0" applyNumberFormat="1" applyFont="1"/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ol.ponciano\Documents\Programas\PBF\106367%20OJ%20Access%20to%20Justice\Informes\2019\Annex%20D%20on%20budget%20may%202019%20INFORME%20ANUAL%20II%20UN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ol.ponciano\Documents\Programas\Portafolio%20MPYS%20II%20Semestre%202019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heet1"/>
    </sheetNames>
    <sheetDataSet>
      <sheetData sheetId="0">
        <row r="10">
          <cell r="I10">
            <v>11465.029999999999</v>
          </cell>
        </row>
        <row r="11">
          <cell r="I11">
            <v>2985.92</v>
          </cell>
        </row>
        <row r="13">
          <cell r="I13">
            <v>43520.19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4">
          <cell r="I64">
            <v>42500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topLeftCell="A2" zoomScale="70" zoomScaleNormal="70" workbookViewId="0">
      <selection activeCell="A14" sqref="A14:XFD14"/>
    </sheetView>
  </sheetViews>
  <sheetFormatPr defaultColWidth="9.140625" defaultRowHeight="15" x14ac:dyDescent="0.25"/>
  <cols>
    <col min="1" max="1" width="25.42578125" customWidth="1"/>
    <col min="2" max="2" width="41.42578125" customWidth="1"/>
    <col min="3" max="3" width="22.85546875" customWidth="1"/>
    <col min="4" max="4" width="18.28515625" style="12" customWidth="1"/>
    <col min="5" max="5" width="31.7109375" style="10" customWidth="1"/>
    <col min="6" max="6" width="30.5703125" style="12" customWidth="1"/>
    <col min="7" max="7" width="26.85546875" customWidth="1"/>
    <col min="8" max="8" width="22.7109375" customWidth="1"/>
    <col min="9" max="11" width="28.7109375" customWidth="1"/>
    <col min="12" max="12" width="34.140625" customWidth="1"/>
  </cols>
  <sheetData>
    <row r="1" spans="1:9" ht="21" x14ac:dyDescent="0.35">
      <c r="A1" s="6" t="s">
        <v>0</v>
      </c>
      <c r="B1" s="5"/>
      <c r="C1" s="5"/>
    </row>
    <row r="2" spans="1:9" ht="15.75" x14ac:dyDescent="0.25">
      <c r="A2" s="1"/>
      <c r="B2" s="1"/>
      <c r="C2" s="1"/>
    </row>
    <row r="3" spans="1:9" ht="15.75" x14ac:dyDescent="0.25">
      <c r="A3" s="1" t="s">
        <v>29</v>
      </c>
      <c r="B3" s="1"/>
      <c r="C3" s="1"/>
    </row>
    <row r="5" spans="1:9" ht="15.75" x14ac:dyDescent="0.25">
      <c r="A5" s="1" t="s">
        <v>31</v>
      </c>
    </row>
    <row r="6" spans="1:9" ht="15.75" thickBot="1" x14ac:dyDescent="0.3"/>
    <row r="7" spans="1:9" ht="138.75" customHeight="1" x14ac:dyDescent="0.25">
      <c r="A7" s="26" t="s">
        <v>1</v>
      </c>
      <c r="B7" s="27" t="s">
        <v>2</v>
      </c>
      <c r="C7" s="40" t="s">
        <v>34</v>
      </c>
      <c r="D7" s="40"/>
      <c r="E7" s="28" t="s">
        <v>14</v>
      </c>
      <c r="F7" s="29" t="s">
        <v>32</v>
      </c>
      <c r="G7" s="30" t="s">
        <v>15</v>
      </c>
    </row>
    <row r="8" spans="1:9" ht="48.75" customHeight="1" x14ac:dyDescent="0.25">
      <c r="A8" s="41" t="s">
        <v>35</v>
      </c>
      <c r="B8" s="42"/>
      <c r="C8" s="42"/>
      <c r="D8" s="42"/>
      <c r="E8" s="42"/>
      <c r="F8" s="42"/>
      <c r="G8" s="43"/>
    </row>
    <row r="9" spans="1:9" ht="58.5" customHeight="1" x14ac:dyDescent="0.25">
      <c r="A9" s="31" t="s">
        <v>33</v>
      </c>
      <c r="B9" s="42" t="s">
        <v>36</v>
      </c>
      <c r="C9" s="42"/>
      <c r="D9" s="42"/>
      <c r="E9" s="42"/>
      <c r="F9" s="42"/>
      <c r="G9" s="43"/>
    </row>
    <row r="10" spans="1:9" ht="43.5" customHeight="1" x14ac:dyDescent="0.25">
      <c r="A10" s="32" t="s">
        <v>3</v>
      </c>
      <c r="B10" s="8" t="s">
        <v>37</v>
      </c>
      <c r="C10" s="25" t="s">
        <v>74</v>
      </c>
      <c r="D10" s="13">
        <v>28000</v>
      </c>
      <c r="E10" s="11">
        <v>1</v>
      </c>
      <c r="F10" s="13">
        <f>[1]Budget!$I$10</f>
        <v>11465.029999999999</v>
      </c>
      <c r="G10" s="33"/>
    </row>
    <row r="11" spans="1:9" ht="99.75" customHeight="1" x14ac:dyDescent="0.25">
      <c r="A11" s="32" t="s">
        <v>4</v>
      </c>
      <c r="B11" s="8" t="s">
        <v>38</v>
      </c>
      <c r="C11" s="25" t="s">
        <v>74</v>
      </c>
      <c r="D11" s="13">
        <f>10738+799</f>
        <v>11537</v>
      </c>
      <c r="E11" s="11">
        <v>1</v>
      </c>
      <c r="F11" s="13">
        <f>[1]Budget!$I$11</f>
        <v>2985.92</v>
      </c>
      <c r="G11" s="33"/>
    </row>
    <row r="12" spans="1:9" ht="100.5" customHeight="1" x14ac:dyDescent="0.25">
      <c r="A12" s="32" t="s">
        <v>40</v>
      </c>
      <c r="B12" s="8" t="s">
        <v>39</v>
      </c>
      <c r="C12" s="25" t="s">
        <v>74</v>
      </c>
      <c r="D12" s="13">
        <v>10000</v>
      </c>
      <c r="E12" s="11">
        <v>1</v>
      </c>
      <c r="F12" s="13">
        <v>0</v>
      </c>
      <c r="G12" s="33"/>
      <c r="H12" s="12"/>
    </row>
    <row r="13" spans="1:9" ht="63" x14ac:dyDescent="0.25">
      <c r="A13" s="32" t="s">
        <v>42</v>
      </c>
      <c r="B13" s="8" t="s">
        <v>41</v>
      </c>
      <c r="C13" s="25" t="s">
        <v>74</v>
      </c>
      <c r="D13" s="13">
        <f>110000+8839+15000+6000</f>
        <v>139839</v>
      </c>
      <c r="E13" s="11">
        <v>1</v>
      </c>
      <c r="F13" s="13">
        <f>[1]Budget!$I$13+[2]Sheet1!$I$64</f>
        <v>86020.19</v>
      </c>
      <c r="G13" s="33" t="s">
        <v>82</v>
      </c>
    </row>
    <row r="14" spans="1:9" ht="88.5" customHeight="1" x14ac:dyDescent="0.25">
      <c r="A14" s="31" t="s">
        <v>5</v>
      </c>
      <c r="B14" s="42" t="s">
        <v>43</v>
      </c>
      <c r="C14" s="42"/>
      <c r="D14" s="42"/>
      <c r="E14" s="42"/>
      <c r="F14" s="42"/>
      <c r="G14" s="43"/>
      <c r="I14" s="7"/>
    </row>
    <row r="15" spans="1:9" ht="126" x14ac:dyDescent="0.25">
      <c r="A15" s="32" t="s">
        <v>6</v>
      </c>
      <c r="B15" s="8" t="s">
        <v>44</v>
      </c>
      <c r="C15" s="25" t="s">
        <v>75</v>
      </c>
      <c r="D15" s="13">
        <f>6000+17000+4000</f>
        <v>27000</v>
      </c>
      <c r="E15" s="11">
        <v>1</v>
      </c>
      <c r="F15" s="13">
        <v>0</v>
      </c>
      <c r="G15" s="33"/>
      <c r="I15" s="7"/>
    </row>
    <row r="16" spans="1:9" ht="78.75" x14ac:dyDescent="0.25">
      <c r="A16" s="32" t="s">
        <v>7</v>
      </c>
      <c r="B16" s="8" t="s">
        <v>45</v>
      </c>
      <c r="C16" s="25" t="s">
        <v>75</v>
      </c>
      <c r="D16" s="13">
        <f>2245+18000</f>
        <v>20245</v>
      </c>
      <c r="E16" s="11">
        <v>1</v>
      </c>
      <c r="F16" s="13">
        <v>0</v>
      </c>
      <c r="G16" s="33"/>
      <c r="I16" s="7"/>
    </row>
    <row r="17" spans="1:9" ht="121.5" customHeight="1" x14ac:dyDescent="0.25">
      <c r="A17" s="32" t="s">
        <v>47</v>
      </c>
      <c r="B17" s="8" t="s">
        <v>46</v>
      </c>
      <c r="C17" s="25" t="s">
        <v>75</v>
      </c>
      <c r="D17" s="13">
        <f>4000+9755</f>
        <v>13755</v>
      </c>
      <c r="E17" s="11">
        <v>1</v>
      </c>
      <c r="F17" s="13">
        <v>0</v>
      </c>
      <c r="G17" s="33"/>
      <c r="I17" s="7"/>
    </row>
    <row r="18" spans="1:9" ht="121.5" customHeight="1" x14ac:dyDescent="0.25">
      <c r="A18" s="32" t="s">
        <v>49</v>
      </c>
      <c r="B18" s="8" t="s">
        <v>48</v>
      </c>
      <c r="C18" s="25" t="s">
        <v>74</v>
      </c>
      <c r="D18" s="13">
        <f>20000+16000</f>
        <v>36000</v>
      </c>
      <c r="E18" s="11">
        <v>1</v>
      </c>
      <c r="F18" s="13">
        <v>0</v>
      </c>
      <c r="G18" s="33"/>
      <c r="I18" s="7"/>
    </row>
    <row r="19" spans="1:9" ht="37.5" customHeight="1" x14ac:dyDescent="0.25">
      <c r="A19" s="31" t="s">
        <v>8</v>
      </c>
      <c r="B19" s="38" t="s">
        <v>50</v>
      </c>
      <c r="C19" s="38"/>
      <c r="D19" s="38"/>
      <c r="E19" s="38"/>
      <c r="F19" s="38"/>
      <c r="G19" s="39"/>
      <c r="I19" s="7"/>
    </row>
    <row r="20" spans="1:9" ht="116.25" customHeight="1" x14ac:dyDescent="0.25">
      <c r="A20" s="32" t="s">
        <v>9</v>
      </c>
      <c r="B20" s="8" t="s">
        <v>51</v>
      </c>
      <c r="C20" s="25" t="s">
        <v>75</v>
      </c>
      <c r="D20" s="13">
        <v>14984</v>
      </c>
      <c r="E20" s="11">
        <v>1</v>
      </c>
      <c r="F20" s="13">
        <v>0</v>
      </c>
      <c r="G20" s="33"/>
      <c r="I20" s="7"/>
    </row>
    <row r="21" spans="1:9" ht="37.5" customHeight="1" x14ac:dyDescent="0.25">
      <c r="A21" s="31" t="s">
        <v>52</v>
      </c>
      <c r="B21" s="38" t="s">
        <v>53</v>
      </c>
      <c r="C21" s="38"/>
      <c r="D21" s="38"/>
      <c r="E21" s="38"/>
      <c r="F21" s="38"/>
      <c r="G21" s="39"/>
      <c r="I21" s="7"/>
    </row>
    <row r="22" spans="1:9" ht="84" customHeight="1" x14ac:dyDescent="0.25">
      <c r="A22" s="32" t="s">
        <v>54</v>
      </c>
      <c r="B22" s="9" t="s">
        <v>55</v>
      </c>
      <c r="C22" s="25" t="s">
        <v>56</v>
      </c>
      <c r="D22" s="13">
        <v>7500</v>
      </c>
      <c r="E22" s="11">
        <v>1</v>
      </c>
      <c r="F22" s="13">
        <v>7500</v>
      </c>
      <c r="G22" s="34"/>
      <c r="H22" s="12"/>
      <c r="I22" s="7"/>
    </row>
    <row r="23" spans="1:9" ht="110.25" x14ac:dyDescent="0.25">
      <c r="A23" s="32" t="s">
        <v>57</v>
      </c>
      <c r="B23" s="8" t="s">
        <v>58</v>
      </c>
      <c r="C23" s="25" t="s">
        <v>56</v>
      </c>
      <c r="D23" s="13">
        <v>143216</v>
      </c>
      <c r="E23" s="11">
        <v>1</v>
      </c>
      <c r="F23" s="13">
        <v>69000</v>
      </c>
      <c r="G23" s="33"/>
      <c r="I23" s="7"/>
    </row>
    <row r="24" spans="1:9" ht="94.5" x14ac:dyDescent="0.25">
      <c r="A24" s="32" t="s">
        <v>59</v>
      </c>
      <c r="B24" s="8" t="s">
        <v>60</v>
      </c>
      <c r="C24" s="25" t="s">
        <v>56</v>
      </c>
      <c r="D24" s="13">
        <v>211758</v>
      </c>
      <c r="E24" s="11">
        <v>1</v>
      </c>
      <c r="F24" s="13">
        <v>88106</v>
      </c>
      <c r="G24" s="33"/>
      <c r="I24" s="7"/>
    </row>
    <row r="25" spans="1:9" ht="78.75" x14ac:dyDescent="0.25">
      <c r="A25" s="32" t="s">
        <v>61</v>
      </c>
      <c r="B25" s="8" t="s">
        <v>62</v>
      </c>
      <c r="C25" s="25" t="s">
        <v>56</v>
      </c>
      <c r="D25" s="13">
        <v>10000</v>
      </c>
      <c r="E25" s="11">
        <v>1</v>
      </c>
      <c r="F25" s="13">
        <v>10000</v>
      </c>
      <c r="G25" s="33"/>
      <c r="I25" s="7"/>
    </row>
    <row r="26" spans="1:9" ht="63" x14ac:dyDescent="0.25">
      <c r="A26" s="32" t="s">
        <v>63</v>
      </c>
      <c r="B26" s="8" t="s">
        <v>64</v>
      </c>
      <c r="C26" s="25" t="s">
        <v>56</v>
      </c>
      <c r="D26" s="13">
        <v>10258</v>
      </c>
      <c r="E26" s="14"/>
      <c r="F26" s="13">
        <v>0</v>
      </c>
      <c r="G26" s="33"/>
      <c r="I26" s="7"/>
    </row>
    <row r="27" spans="1:9" ht="63" x14ac:dyDescent="0.25">
      <c r="A27" s="32" t="s">
        <v>65</v>
      </c>
      <c r="B27" s="8" t="s">
        <v>66</v>
      </c>
      <c r="C27" s="25" t="s">
        <v>73</v>
      </c>
      <c r="D27" s="13">
        <v>5889</v>
      </c>
      <c r="E27" s="11">
        <v>1</v>
      </c>
      <c r="F27" s="13">
        <v>5889</v>
      </c>
      <c r="G27" s="33"/>
      <c r="H27" s="16"/>
      <c r="I27" s="7"/>
    </row>
    <row r="28" spans="1:9" ht="73.5" customHeight="1" x14ac:dyDescent="0.25">
      <c r="A28" s="32" t="s">
        <v>68</v>
      </c>
      <c r="B28" s="8" t="s">
        <v>67</v>
      </c>
      <c r="C28" s="25" t="s">
        <v>73</v>
      </c>
      <c r="D28" s="13">
        <v>18000</v>
      </c>
      <c r="E28" s="11">
        <v>1</v>
      </c>
      <c r="F28" s="13">
        <v>18000</v>
      </c>
      <c r="G28" s="33"/>
      <c r="I28" s="7"/>
    </row>
    <row r="29" spans="1:9" ht="47.25" x14ac:dyDescent="0.25">
      <c r="A29" s="32" t="s">
        <v>70</v>
      </c>
      <c r="B29" s="8" t="s">
        <v>69</v>
      </c>
      <c r="C29" s="25" t="s">
        <v>73</v>
      </c>
      <c r="D29" s="13">
        <v>50000</v>
      </c>
      <c r="E29" s="11">
        <v>1</v>
      </c>
      <c r="F29" s="13">
        <v>17401</v>
      </c>
      <c r="G29" s="33"/>
      <c r="I29" s="7"/>
    </row>
    <row r="30" spans="1:9" ht="63" x14ac:dyDescent="0.25">
      <c r="A30" s="32" t="s">
        <v>71</v>
      </c>
      <c r="B30" s="8" t="s">
        <v>72</v>
      </c>
      <c r="C30" s="25" t="s">
        <v>73</v>
      </c>
      <c r="D30" s="13">
        <v>2095</v>
      </c>
      <c r="E30" s="11">
        <v>1</v>
      </c>
      <c r="F30" s="13">
        <v>0</v>
      </c>
      <c r="G30" s="33"/>
      <c r="I30" s="7"/>
    </row>
    <row r="31" spans="1:9" ht="15.75" x14ac:dyDescent="0.25">
      <c r="A31" s="31" t="s">
        <v>76</v>
      </c>
      <c r="B31" s="38" t="s">
        <v>77</v>
      </c>
      <c r="C31" s="38"/>
      <c r="D31" s="38"/>
      <c r="E31" s="38"/>
      <c r="F31" s="38"/>
      <c r="G31" s="39"/>
      <c r="I31" s="7"/>
    </row>
    <row r="32" spans="1:9" ht="15.75" x14ac:dyDescent="0.25">
      <c r="A32" s="32" t="s">
        <v>78</v>
      </c>
      <c r="B32" s="8" t="s">
        <v>77</v>
      </c>
      <c r="C32" s="25" t="s">
        <v>74</v>
      </c>
      <c r="D32" s="13">
        <v>130000</v>
      </c>
      <c r="E32" s="11">
        <v>1</v>
      </c>
      <c r="F32" s="13">
        <v>40000</v>
      </c>
      <c r="G32" s="33"/>
      <c r="I32" s="7"/>
    </row>
    <row r="33" spans="1:9" ht="16.5" customHeight="1" x14ac:dyDescent="0.25">
      <c r="A33" s="44" t="s">
        <v>10</v>
      </c>
      <c r="B33" s="45"/>
      <c r="C33" s="45"/>
      <c r="D33" s="24">
        <f>D10+D11+D12+D13+D15+D16+D17+D18+D20+D22+D23+D24+D25+D26+D27+D28+D29+D30+D32</f>
        <v>890076</v>
      </c>
      <c r="E33" s="24"/>
      <c r="F33" s="24">
        <f>F10+F11+F12+F13+F15+F16+F17+F18+F20+F22+F23+F24+F25+F26+F27+F28+F29+F30+F32</f>
        <v>356367.14</v>
      </c>
      <c r="G33" s="35"/>
      <c r="I33" s="7"/>
    </row>
    <row r="34" spans="1:9" ht="15.75" customHeight="1" x14ac:dyDescent="0.25">
      <c r="A34" s="44" t="s">
        <v>11</v>
      </c>
      <c r="B34" s="45"/>
      <c r="C34" s="45"/>
      <c r="D34" s="24">
        <f>D33</f>
        <v>890076</v>
      </c>
      <c r="E34" s="24"/>
      <c r="F34" s="24">
        <f t="shared" ref="F34" si="0">F33</f>
        <v>356367.14</v>
      </c>
      <c r="G34" s="35"/>
    </row>
    <row r="35" spans="1:9" ht="15.75" customHeight="1" x14ac:dyDescent="0.25">
      <c r="A35" s="46" t="s">
        <v>12</v>
      </c>
      <c r="B35" s="47"/>
      <c r="C35" s="47"/>
      <c r="D35" s="13">
        <f>D34*0.07</f>
        <v>62305.320000000007</v>
      </c>
      <c r="E35" s="11"/>
      <c r="F35" s="13">
        <v>30159</v>
      </c>
      <c r="G35" s="33"/>
    </row>
    <row r="36" spans="1:9" ht="16.5" customHeight="1" thickBot="1" x14ac:dyDescent="0.3">
      <c r="A36" s="48" t="s">
        <v>13</v>
      </c>
      <c r="B36" s="49"/>
      <c r="C36" s="49"/>
      <c r="D36" s="36">
        <f>D34+D35</f>
        <v>952381.32000000007</v>
      </c>
      <c r="E36" s="36"/>
      <c r="F36" s="36">
        <f t="shared" ref="F36" si="1">F34+F35</f>
        <v>386526.14</v>
      </c>
      <c r="G36" s="37"/>
    </row>
    <row r="39" spans="1:9" x14ac:dyDescent="0.25">
      <c r="G39" s="16"/>
    </row>
    <row r="40" spans="1:9" x14ac:dyDescent="0.25">
      <c r="G40" s="12"/>
    </row>
    <row r="42" spans="1:9" ht="25.5" customHeight="1" x14ac:dyDescent="0.25"/>
  </sheetData>
  <sheetProtection sheet="1" objects="1" scenarios="1"/>
  <mergeCells count="11">
    <mergeCell ref="A33:C33"/>
    <mergeCell ref="A34:C34"/>
    <mergeCell ref="A35:C35"/>
    <mergeCell ref="A36:C36"/>
    <mergeCell ref="B31:G31"/>
    <mergeCell ref="B21:G21"/>
    <mergeCell ref="C7:D7"/>
    <mergeCell ref="A8:G8"/>
    <mergeCell ref="B9:G9"/>
    <mergeCell ref="B14:G14"/>
    <mergeCell ref="B19:G19"/>
  </mergeCells>
  <pageMargins left="0.25" right="0.25" top="0.75" bottom="0.75" header="0.3" footer="0.3"/>
  <pageSetup scale="67" fitToHeight="0" orientation="landscape" r:id="rId1"/>
  <rowBreaks count="2" manualBreakCount="2">
    <brk id="22" max="6" man="1"/>
    <brk id="39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8C21-E1C2-4569-AB71-254007FEABFA}">
  <dimension ref="A1:E16"/>
  <sheetViews>
    <sheetView workbookViewId="0">
      <selection activeCell="B6" sqref="B6"/>
    </sheetView>
  </sheetViews>
  <sheetFormatPr defaultColWidth="9.140625" defaultRowHeight="15" x14ac:dyDescent="0.25"/>
  <cols>
    <col min="1" max="1" width="23.140625" customWidth="1"/>
    <col min="2" max="2" width="17.140625" style="16" customWidth="1"/>
    <col min="3" max="3" width="15.7109375" style="16" customWidth="1"/>
    <col min="4" max="4" width="17.42578125" style="16" customWidth="1"/>
    <col min="5" max="5" width="17.7109375" style="16" customWidth="1"/>
  </cols>
  <sheetData>
    <row r="1" spans="1:5" ht="15.75" x14ac:dyDescent="0.25">
      <c r="A1" s="1" t="s">
        <v>30</v>
      </c>
      <c r="B1" s="15"/>
      <c r="C1" s="15"/>
    </row>
    <row r="2" spans="1:5" x14ac:dyDescent="0.25">
      <c r="A2" s="4"/>
      <c r="B2" s="17"/>
      <c r="C2" s="17"/>
    </row>
    <row r="3" spans="1:5" x14ac:dyDescent="0.25">
      <c r="A3" s="4" t="s">
        <v>29</v>
      </c>
      <c r="B3" s="17"/>
      <c r="C3" s="17"/>
    </row>
    <row r="4" spans="1:5" ht="15.75" thickBot="1" x14ac:dyDescent="0.3"/>
    <row r="5" spans="1:5" ht="26.25" thickBot="1" x14ac:dyDescent="0.3">
      <c r="A5" s="50" t="s">
        <v>16</v>
      </c>
      <c r="B5" s="18" t="s">
        <v>79</v>
      </c>
      <c r="C5" s="19" t="s">
        <v>80</v>
      </c>
      <c r="D5" s="54" t="s">
        <v>27</v>
      </c>
      <c r="E5" s="52" t="s">
        <v>28</v>
      </c>
    </row>
    <row r="6" spans="1:5" ht="15.75" thickBot="1" x14ac:dyDescent="0.3">
      <c r="A6" s="51"/>
      <c r="B6" s="20" t="s">
        <v>81</v>
      </c>
      <c r="C6" s="21" t="s">
        <v>81</v>
      </c>
      <c r="D6" s="55"/>
      <c r="E6" s="53"/>
    </row>
    <row r="7" spans="1:5" ht="15.75" thickBot="1" x14ac:dyDescent="0.3">
      <c r="A7" s="2" t="s">
        <v>18</v>
      </c>
      <c r="B7" s="22">
        <v>28800</v>
      </c>
      <c r="C7" s="22"/>
      <c r="D7" s="22">
        <f>B7+C7</f>
        <v>28800</v>
      </c>
      <c r="E7" s="22">
        <f>D7</f>
        <v>28800</v>
      </c>
    </row>
    <row r="8" spans="1:5" ht="26.25" thickBot="1" x14ac:dyDescent="0.3">
      <c r="A8" s="2" t="s">
        <v>19</v>
      </c>
      <c r="B8" s="22">
        <v>68722</v>
      </c>
      <c r="C8" s="22">
        <v>13389</v>
      </c>
      <c r="D8" s="22">
        <f t="shared" ref="D8:D13" si="0">B8+C8</f>
        <v>82111</v>
      </c>
      <c r="E8" s="22">
        <f t="shared" ref="E8:E13" si="1">D8</f>
        <v>82111</v>
      </c>
    </row>
    <row r="9" spans="1:5" ht="39" thickBot="1" x14ac:dyDescent="0.3">
      <c r="A9" s="2" t="s">
        <v>20</v>
      </c>
      <c r="B9" s="22">
        <v>10000</v>
      </c>
      <c r="C9" s="22">
        <v>161216</v>
      </c>
      <c r="D9" s="22">
        <f t="shared" si="0"/>
        <v>171216</v>
      </c>
      <c r="E9" s="22">
        <f t="shared" si="1"/>
        <v>171216</v>
      </c>
    </row>
    <row r="10" spans="1:5" ht="15.75" thickBot="1" x14ac:dyDescent="0.3">
      <c r="A10" s="2" t="s">
        <v>21</v>
      </c>
      <c r="B10" s="22">
        <v>257000</v>
      </c>
      <c r="C10" s="22">
        <v>261758</v>
      </c>
      <c r="D10" s="22">
        <f t="shared" si="0"/>
        <v>518758</v>
      </c>
      <c r="E10" s="22">
        <f t="shared" si="1"/>
        <v>518758</v>
      </c>
    </row>
    <row r="11" spans="1:5" ht="15.75" thickBot="1" x14ac:dyDescent="0.3">
      <c r="A11" s="2" t="s">
        <v>22</v>
      </c>
      <c r="B11" s="22">
        <v>23839</v>
      </c>
      <c r="C11" s="22">
        <v>12095</v>
      </c>
      <c r="D11" s="22">
        <f t="shared" si="0"/>
        <v>35934</v>
      </c>
      <c r="E11" s="22">
        <f t="shared" si="1"/>
        <v>35934</v>
      </c>
    </row>
    <row r="12" spans="1:5" ht="26.25" thickBot="1" x14ac:dyDescent="0.3">
      <c r="A12" s="2" t="s">
        <v>23</v>
      </c>
      <c r="B12" s="22">
        <v>35000</v>
      </c>
      <c r="C12" s="22"/>
      <c r="D12" s="22">
        <f t="shared" si="0"/>
        <v>35000</v>
      </c>
      <c r="E12" s="22">
        <f t="shared" si="1"/>
        <v>35000</v>
      </c>
    </row>
    <row r="13" spans="1:5" ht="26.25" thickBot="1" x14ac:dyDescent="0.3">
      <c r="A13" s="2" t="s">
        <v>24</v>
      </c>
      <c r="B13" s="22">
        <v>8000</v>
      </c>
      <c r="C13" s="22">
        <v>10258</v>
      </c>
      <c r="D13" s="22">
        <f t="shared" si="0"/>
        <v>18258</v>
      </c>
      <c r="E13" s="22">
        <f t="shared" si="1"/>
        <v>18258</v>
      </c>
    </row>
    <row r="14" spans="1:5" ht="15.75" thickBot="1" x14ac:dyDescent="0.3">
      <c r="A14" s="3" t="s">
        <v>25</v>
      </c>
      <c r="B14" s="23">
        <f>SUM(B7:B13)</f>
        <v>431361</v>
      </c>
      <c r="C14" s="23">
        <f t="shared" ref="C14:E14" si="2">SUM(C7:C13)</f>
        <v>458716</v>
      </c>
      <c r="D14" s="23">
        <f t="shared" si="2"/>
        <v>890077</v>
      </c>
      <c r="E14" s="23">
        <f t="shared" si="2"/>
        <v>890077</v>
      </c>
    </row>
    <row r="15" spans="1:5" ht="26.25" thickBot="1" x14ac:dyDescent="0.3">
      <c r="A15" s="2" t="s">
        <v>26</v>
      </c>
      <c r="B15" s="22">
        <f>B14*0.07</f>
        <v>30195.270000000004</v>
      </c>
      <c r="C15" s="22">
        <f>C14*0.07-1</f>
        <v>32109.120000000003</v>
      </c>
      <c r="D15" s="22">
        <f t="shared" ref="D15:E15" si="3">D14*0.07</f>
        <v>62305.390000000007</v>
      </c>
      <c r="E15" s="22">
        <f t="shared" si="3"/>
        <v>62305.390000000007</v>
      </c>
    </row>
    <row r="16" spans="1:5" ht="15.75" thickBot="1" x14ac:dyDescent="0.3">
      <c r="A16" s="3" t="s">
        <v>17</v>
      </c>
      <c r="B16" s="23">
        <f>B14+B15</f>
        <v>461556.27</v>
      </c>
      <c r="C16" s="23">
        <f t="shared" ref="C16:E16" si="4">C14+C15</f>
        <v>490825.12</v>
      </c>
      <c r="D16" s="23">
        <f t="shared" si="4"/>
        <v>952382.39</v>
      </c>
      <c r="E16" s="23">
        <f t="shared" si="4"/>
        <v>952382.39</v>
      </c>
    </row>
  </sheetData>
  <sheetProtection sheet="1" objects="1" scenarios="1"/>
  <mergeCells count="3">
    <mergeCell ref="A5:A6"/>
    <mergeCell ref="E5:E6"/>
    <mergeCell ref="D5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Tabla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Carlos  Paredes </cp:lastModifiedBy>
  <cp:lastPrinted>2019-06-11T21:58:35Z</cp:lastPrinted>
  <dcterms:created xsi:type="dcterms:W3CDTF">2017-11-15T21:17:43Z</dcterms:created>
  <dcterms:modified xsi:type="dcterms:W3CDTF">2019-06-14T16:33:28Z</dcterms:modified>
</cp:coreProperties>
</file>