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phonse\Documents\PROJETS BPF\Rapports Annuels 2019 Portefeuille PBF Burundi\Rapports annuels 2019 Versions finales.Zip\CORDAID\"/>
    </mc:Choice>
  </mc:AlternateContent>
  <xr:revisionPtr revIDLastSave="0" documentId="8_{0044E419-89E8-4998-B810-58A3DA8565F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 " sheetId="3" r:id="rId1"/>
    <sheet name="Sheet2 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5" l="1"/>
  <c r="L8" i="5"/>
  <c r="L7" i="5"/>
  <c r="B14" i="5"/>
  <c r="B7" i="5"/>
  <c r="B13" i="5"/>
  <c r="B12" i="5" l="1"/>
  <c r="B11" i="5"/>
  <c r="B10" i="5"/>
  <c r="B9" i="5"/>
  <c r="B8" i="5"/>
  <c r="I14" i="5"/>
  <c r="I15" i="5" s="1"/>
  <c r="L15" i="5" s="1"/>
  <c r="L13" i="5"/>
  <c r="L12" i="5"/>
  <c r="L11" i="5"/>
  <c r="L10" i="5"/>
  <c r="L14" i="5"/>
  <c r="C25" i="3"/>
  <c r="B15" i="5" l="1"/>
  <c r="B16" i="5" s="1"/>
  <c r="I16" i="5"/>
  <c r="L16" i="5" s="1"/>
  <c r="E70" i="3" l="1"/>
  <c r="E38" i="3" l="1"/>
  <c r="E34" i="3"/>
  <c r="E29" i="3"/>
  <c r="E25" i="3"/>
  <c r="D25" i="3" s="1"/>
  <c r="E23" i="3"/>
  <c r="E19" i="3"/>
  <c r="D15" i="3"/>
  <c r="E15" i="3"/>
  <c r="D9" i="3"/>
  <c r="E9" i="3"/>
  <c r="D69" i="3"/>
  <c r="D68" i="3"/>
  <c r="D67" i="3"/>
  <c r="D36" i="3"/>
  <c r="D35" i="3"/>
  <c r="C34" i="3"/>
  <c r="D33" i="3"/>
  <c r="D32" i="3"/>
  <c r="D31" i="3"/>
  <c r="D30" i="3"/>
  <c r="D29" i="3"/>
  <c r="C29" i="3"/>
  <c r="D27" i="3"/>
  <c r="D26" i="3"/>
  <c r="D22" i="3"/>
  <c r="D20" i="3"/>
  <c r="D19" i="3"/>
  <c r="C19" i="3"/>
  <c r="D17" i="3"/>
  <c r="D16" i="3"/>
  <c r="C15" i="3"/>
  <c r="D12" i="3"/>
  <c r="D10" i="3"/>
  <c r="C9" i="3"/>
  <c r="D34" i="3" l="1"/>
  <c r="E71" i="3"/>
  <c r="E72" i="3" s="1"/>
  <c r="D72" i="3" s="1"/>
</calcChain>
</file>

<file path=xl/sharedStrings.xml><?xml version="1.0" encoding="utf-8"?>
<sst xmlns="http://schemas.openxmlformats.org/spreadsheetml/2006/main" count="130" uniqueCount="124">
  <si>
    <t xml:space="preserve"> </t>
  </si>
  <si>
    <t>CATEGORIES</t>
  </si>
  <si>
    <t>TOTAL</t>
  </si>
  <si>
    <t>Tranche 1 (70%)</t>
  </si>
  <si>
    <t>Tranche 2 (30%)</t>
  </si>
  <si>
    <t>Total tranche 1</t>
  </si>
  <si>
    <t>Total tranche 2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</si>
  <si>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</si>
  <si>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</si>
  <si>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</si>
  <si>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</si>
  <si>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</si>
  <si>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</si>
  <si>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</si>
  <si>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Resultat 3:</t>
  </si>
  <si>
    <t>Resultat 4:</t>
  </si>
  <si>
    <t>Produit 1.1:</t>
  </si>
  <si>
    <t>Produit 1.2:</t>
  </si>
  <si>
    <t>Produit 1.3:</t>
  </si>
  <si>
    <t>Produit 2.1:</t>
  </si>
  <si>
    <t>Produit 2.2:</t>
  </si>
  <si>
    <t>Produit 2.3:</t>
  </si>
  <si>
    <t>Produit 3.1:</t>
  </si>
  <si>
    <t>Produit 3.2:</t>
  </si>
  <si>
    <t>Produit 3.3:</t>
  </si>
  <si>
    <t>Produit 4.1:</t>
  </si>
  <si>
    <t>Produit 4.2:</t>
  </si>
  <si>
    <t>Produit 4.3:</t>
  </si>
  <si>
    <t>Activite 1.1.1:</t>
  </si>
  <si>
    <t>Activite 1.1.2:</t>
  </si>
  <si>
    <t>Activite 1.1.3:</t>
  </si>
  <si>
    <t>Activite 1.2.1:</t>
  </si>
  <si>
    <t>Activite 1.2.2:</t>
  </si>
  <si>
    <t>Activite 1.2.3:</t>
  </si>
  <si>
    <t>Activite 1.3.1:</t>
  </si>
  <si>
    <t>Activite 1.3.2:</t>
  </si>
  <si>
    <t>Activite 1.3.3: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</si>
  <si>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</si>
  <si>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</si>
  <si>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</si>
  <si>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</si>
  <si>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</si>
  <si>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</si>
  <si>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2.3.1:</t>
  </si>
  <si>
    <t>Activite 2.3.2:</t>
  </si>
  <si>
    <t>Activite 2.3.3:</t>
  </si>
  <si>
    <t>Activite 3.1.1:</t>
  </si>
  <si>
    <t>Activite 3.1.2:</t>
  </si>
  <si>
    <t>Activite 3.1.3:</t>
  </si>
  <si>
    <t>Activite 3.2.1:</t>
  </si>
  <si>
    <t>Activite 3.2.2:</t>
  </si>
  <si>
    <t>Activite 3.2.3:</t>
  </si>
  <si>
    <t>Activite 3.3.1:</t>
  </si>
  <si>
    <t>Activite 3.3.2:</t>
  </si>
  <si>
    <t>Activite 3.3.3:</t>
  </si>
  <si>
    <t>Activite 4.1.1:</t>
  </si>
  <si>
    <t>Activite 4.1.2:</t>
  </si>
  <si>
    <t>Activite 4.1.3:</t>
  </si>
  <si>
    <t>Activite 4.2.1:</t>
  </si>
  <si>
    <t>Activite 4.2.2:</t>
  </si>
  <si>
    <t>Activite 4.2.3:</t>
  </si>
  <si>
    <t>Activite 4.3.1:</t>
  </si>
  <si>
    <t>Activite 4.3.2:</t>
  </si>
  <si>
    <t>Activite 4.3.3:</t>
  </si>
  <si>
    <t>Cout de personnel du projet si pas inclus dans les activites si-dessus</t>
  </si>
  <si>
    <t>Couts operationnels si pas inclus dans les activites si-dessus</t>
  </si>
  <si>
    <t>Budget S&amp;E du projet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</si>
  <si>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</si>
  <si>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</si>
  <si>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</si>
  <si>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Agence Recipiendiaire </t>
  </si>
  <si>
    <t>Agence Recipiendiaire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</si>
  <si>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</si>
  <si>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</si>
  <si>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</si>
  <si>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</si>
  <si>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</si>
  <si>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</si>
  <si>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</si>
  <si>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</si>
  <si>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</si>
  <si>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</si>
  <si>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</si>
  <si>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</si>
  <si>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TOTAL $ pour Resultat 3:</t>
  </si>
  <si>
    <t>TOTAL $ pour Resultat 4:</t>
  </si>
  <si>
    <t>SOUS TOTAL DU BUDGET DE PROJET:</t>
  </si>
  <si>
    <t>Budget par agence recipiendiaire en USD - Veuillez ajouter une nouvelle colonne par agence recipiendiaire</t>
  </si>
  <si>
    <t>Niveau de depense/ engagement actuel en USD (a remplir au moment des rapports de projet)</t>
  </si>
  <si>
    <t xml:space="preserve">Resultat 1: Community security and prospects for inclusive peace in 6 provinces significantly improved, driven by youth leadership and with attention to the everyday safety needs of women and girls
</t>
  </si>
  <si>
    <t>Young women and men trained for data collection and leadership and advocacy on gender-transformative community security and peacebuilding</t>
  </si>
  <si>
    <t xml:space="preserve"> Identification and selection of local youth groups in 6 provinces</t>
  </si>
  <si>
    <t xml:space="preserve"> Development of youth leader training curricula </t>
  </si>
  <si>
    <t xml:space="preserve"> Identification, screening and selection of youth leaders</t>
  </si>
  <si>
    <t>Data collected at local level and joint analysis conducted in collaboration with communities to identify priority safety issues, with specific attention to the everyday safety needs of women and girls</t>
  </si>
  <si>
    <t>Design and delivery of community-level data collection</t>
  </si>
  <si>
    <t>Implementation of data collection and joint  analysis with community members to identify priority safety issues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</si>
  <si>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Approval of financial and monitoring plans for targeted peacebuilding initiatives approved</t>
    </r>
  </si>
  <si>
    <t>Targeted peacebuilding initiatives designed and delivered, based on priority safety issues</t>
  </si>
  <si>
    <t xml:space="preserve">Preparation of plans for 36 targeted peacebuilding initiatives </t>
  </si>
  <si>
    <t>Implimentation of targeted peacebuilding initiatives in conjuction with communities</t>
  </si>
  <si>
    <t>Resultat 2: Meaningful particpation of Young Women and men in relevant security and peacebuiling policy dialoguesa and outcomes enhanced at local, national and international levels</t>
  </si>
  <si>
    <t xml:space="preserve">Emergent best practices highlighted by project implementation shared with policymakers via project advocacy report </t>
  </si>
  <si>
    <t>Translation of data on priority safety issues, documentation and analysis of targeted peacebuilding initiatives into project advocacy report</t>
  </si>
  <si>
    <t>Organisation of Local advocacy campaigns for women  in order to take part to decison making bodies</t>
  </si>
  <si>
    <t>Lobby and advocacy actions toward local and national policymakers planned and implemented, and influence relevant security and peacebuilding policy dialogues and outcomes</t>
  </si>
  <si>
    <t xml:space="preserve">Regular briefings with local officials </t>
  </si>
  <si>
    <t>Regular briefings with relevant officials in 6 provinces</t>
  </si>
  <si>
    <t xml:space="preserve">Regular briefings with officials from relevant government ministries (Home Affairs, Human Rights &amp; Gender, </t>
  </si>
  <si>
    <t>Activite 2.2.4:</t>
  </si>
  <si>
    <t>  Policy impact tracked and documented by project partners</t>
  </si>
  <si>
    <t>Lobby and advocacy actions toward regional and international policymakers planned and implemented, and influence relevant security and peacebuilding policy dialogues and outcomes</t>
  </si>
  <si>
    <t xml:space="preserve"> Regular briefings conducted with PBF focal person,UN resident coordinator,EU Delegation and key diplomatic missions in Bujumbura </t>
  </si>
  <si>
    <t>Policy impact tracked and documented by project partners</t>
  </si>
  <si>
    <t>Activite 1.1.4:</t>
  </si>
  <si>
    <t>Activite 1.1.5:</t>
  </si>
  <si>
    <t>Implementation of youth leader baseline survey</t>
  </si>
  <si>
    <t>Implementation and evaluation of training</t>
  </si>
  <si>
    <t>-</t>
  </si>
  <si>
    <t xml:space="preserve">Couts indirects (7%):   </t>
  </si>
  <si>
    <t>Tranche 1 (35%)</t>
  </si>
  <si>
    <t>Tranche 2 (35%)</t>
  </si>
  <si>
    <t>Tranche 3 (30%)</t>
  </si>
  <si>
    <t>Total tranche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</si>
</sst>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_-* #,##0.0_-;\-* #,##0.0_-;_-* &quot;-&quot;??_-;_-@_-"/>
    <numFmt numFmtId="167" formatCode="_-* #,##0.0\ _€_-;\-* #,##0.0\ _€_-;_-* &quot;-&quot;?\ _€_-;_-@_-"/>
    <numFmt numFmtId="168" formatCode="#,##0.00_ ;\-#,##0.00\ 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Wingdings"/>
      <charset val="2"/>
    </font>
    <font>
      <b/>
      <sz val="12"/>
      <color theme="1"/>
      <name val="Calibri"/>
      <family val="2"/>
    </font>
    <font>
      <i/>
      <sz val="12"/>
      <name val="Calibri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vertical="top" wrapText="1"/>
    </xf>
    <xf numFmtId="0" fontId="18" fillId="0" borderId="14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wrapText="1"/>
    </xf>
    <xf numFmtId="0" fontId="19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center" wrapText="1"/>
    </xf>
    <xf numFmtId="0" fontId="0" fillId="0" borderId="0" xfId="0" applyFill="1"/>
    <xf numFmtId="0" fontId="13" fillId="0" borderId="14" xfId="0" applyFont="1" applyBorder="1" applyAlignment="1">
      <alignment horizontal="left" vertical="center" wrapText="1" indent="1"/>
    </xf>
    <xf numFmtId="43" fontId="0" fillId="0" borderId="0" xfId="1" applyFont="1"/>
    <xf numFmtId="43" fontId="1" fillId="0" borderId="2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164" fontId="0" fillId="0" borderId="0" xfId="1" applyNumberFormat="1" applyFont="1"/>
    <xf numFmtId="164" fontId="1" fillId="0" borderId="2" xfId="1" applyNumberFormat="1" applyFont="1" applyBorder="1" applyAlignment="1">
      <alignment vertical="center" wrapText="1"/>
    </xf>
    <xf numFmtId="164" fontId="1" fillId="0" borderId="4" xfId="1" applyNumberFormat="1" applyFont="1" applyBorder="1" applyAlignment="1">
      <alignment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1" fillId="0" borderId="4" xfId="1" applyNumberFormat="1" applyFont="1" applyFill="1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1" xfId="1" applyFont="1" applyBorder="1" applyAlignment="1">
      <alignment vertical="center" wrapText="1"/>
    </xf>
    <xf numFmtId="9" fontId="1" fillId="0" borderId="4" xfId="2" applyFont="1" applyBorder="1" applyAlignment="1">
      <alignment vertical="center" wrapText="1"/>
    </xf>
    <xf numFmtId="166" fontId="0" fillId="0" borderId="0" xfId="1" applyNumberFormat="1" applyFont="1"/>
    <xf numFmtId="164" fontId="0" fillId="0" borderId="0" xfId="0" applyNumberFormat="1"/>
    <xf numFmtId="167" fontId="0" fillId="0" borderId="0" xfId="0" applyNumberFormat="1"/>
    <xf numFmtId="165" fontId="0" fillId="0" borderId="0" xfId="0" applyNumberFormat="1"/>
    <xf numFmtId="9" fontId="0" fillId="0" borderId="0" xfId="2" applyFont="1"/>
    <xf numFmtId="0" fontId="1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3" fontId="2" fillId="0" borderId="16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2" fillId="0" borderId="19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3" fontId="1" fillId="0" borderId="14" xfId="1" applyFont="1" applyBorder="1" applyAlignment="1">
      <alignment vertical="center" wrapText="1"/>
    </xf>
    <xf numFmtId="9" fontId="2" fillId="0" borderId="19" xfId="2" applyFont="1" applyBorder="1" applyAlignment="1">
      <alignment vertical="center" wrapText="1"/>
    </xf>
    <xf numFmtId="43" fontId="3" fillId="0" borderId="0" xfId="1" applyFont="1"/>
    <xf numFmtId="43" fontId="6" fillId="0" borderId="0" xfId="1" applyFont="1"/>
    <xf numFmtId="43" fontId="4" fillId="2" borderId="12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5" fillId="0" borderId="10" xfId="1" applyFont="1" applyBorder="1" applyAlignment="1">
      <alignment horizontal="right" vertical="center" wrapText="1"/>
    </xf>
    <xf numFmtId="43" fontId="5" fillId="0" borderId="10" xfId="1" applyFont="1" applyBorder="1" applyAlignment="1">
      <alignment horizontal="center" vertical="center" wrapText="1"/>
    </xf>
    <xf numFmtId="43" fontId="5" fillId="4" borderId="10" xfId="1" applyFont="1" applyFill="1" applyBorder="1" applyAlignment="1">
      <alignment horizontal="right" vertical="center" wrapText="1"/>
    </xf>
    <xf numFmtId="9" fontId="1" fillId="0" borderId="1" xfId="2" applyFont="1" applyBorder="1" applyAlignment="1">
      <alignment vertical="center" wrapText="1"/>
    </xf>
    <xf numFmtId="165" fontId="2" fillId="0" borderId="1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164" fontId="1" fillId="5" borderId="4" xfId="1" applyNumberFormat="1" applyFont="1" applyFill="1" applyBorder="1" applyAlignment="1">
      <alignment vertical="center" wrapText="1"/>
    </xf>
    <xf numFmtId="9" fontId="1" fillId="5" borderId="4" xfId="2" applyFont="1" applyFill="1" applyBorder="1" applyAlignment="1">
      <alignment vertical="center" wrapText="1"/>
    </xf>
    <xf numFmtId="43" fontId="1" fillId="5" borderId="4" xfId="1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left" vertical="center" wrapText="1" indent="1"/>
    </xf>
    <xf numFmtId="0" fontId="15" fillId="5" borderId="14" xfId="0" applyFont="1" applyFill="1" applyBorder="1" applyAlignment="1">
      <alignment horizontal="left" vertical="center" wrapText="1" indent="1"/>
    </xf>
    <xf numFmtId="165" fontId="2" fillId="0" borderId="6" xfId="0" applyNumberFormat="1" applyFont="1" applyBorder="1" applyAlignment="1">
      <alignment vertical="center" wrapText="1"/>
    </xf>
    <xf numFmtId="0" fontId="17" fillId="5" borderId="14" xfId="0" applyFont="1" applyFill="1" applyBorder="1" applyAlignment="1">
      <alignment horizontal="left" vertical="center" wrapText="1" indent="1"/>
    </xf>
    <xf numFmtId="164" fontId="3" fillId="0" borderId="0" xfId="1" applyNumberFormat="1" applyFont="1"/>
    <xf numFmtId="164" fontId="6" fillId="0" borderId="0" xfId="1" applyNumberFormat="1" applyFont="1"/>
    <xf numFmtId="164" fontId="4" fillId="3" borderId="10" xfId="1" applyNumberFormat="1" applyFont="1" applyFill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right" vertical="center" wrapText="1"/>
    </xf>
    <xf numFmtId="164" fontId="5" fillId="4" borderId="10" xfId="1" applyNumberFormat="1" applyFont="1" applyFill="1" applyBorder="1" applyAlignment="1">
      <alignment horizontal="right" vertical="center" wrapText="1"/>
    </xf>
    <xf numFmtId="168" fontId="0" fillId="0" borderId="0" xfId="1" applyNumberFormat="1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3" fontId="4" fillId="2" borderId="11" xfId="1" applyFont="1" applyFill="1" applyBorder="1" applyAlignment="1">
      <alignment horizontal="center" vertical="center" wrapText="1"/>
    </xf>
    <xf numFmtId="43" fontId="4" fillId="2" borderId="20" xfId="1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23BA3-B79C-420C-B28D-62F0C709EAC7}">
  <dimension ref="A1:G78"/>
  <sheetViews>
    <sheetView tabSelected="1" zoomScaleNormal="100" zoomScaleSheetLayoutView="100" workbookViewId="0">
      <selection activeCell="D72" sqref="D72"/>
    </sheetView>
  </sheetViews>
  <sheetFormatPr baseColWidth="10" defaultColWidth="9.140625" defaultRowHeight="15" x14ac:dyDescent="0.25"/>
  <cols>
    <col min="1" max="1" width="26.140625" customWidth="1"/>
    <col min="2" max="2" width="24.7109375" customWidth="1"/>
    <col min="3" max="3" width="25.5703125" style="33" customWidth="1"/>
    <col min="4" max="4" width="22.5703125" customWidth="1"/>
    <col min="5" max="5" width="22.5703125" style="29" customWidth="1"/>
    <col min="6" max="6" width="20.85546875" customWidth="1"/>
    <col min="7" max="7" width="22.7109375" customWidth="1"/>
    <col min="8" max="8" width="12.140625" customWidth="1"/>
    <col min="9" max="10" width="28.7109375" customWidth="1"/>
    <col min="11" max="11" width="34.140625" customWidth="1"/>
  </cols>
  <sheetData>
    <row r="1" spans="1:7" ht="21" x14ac:dyDescent="0.35">
      <c r="A1" s="9" t="s">
        <v>7</v>
      </c>
      <c r="B1" s="8"/>
    </row>
    <row r="2" spans="1:7" ht="15.75" x14ac:dyDescent="0.25">
      <c r="A2" s="6"/>
      <c r="B2" s="6"/>
    </row>
    <row r="3" spans="1:7" ht="15.75" x14ac:dyDescent="0.25">
      <c r="A3" s="6" t="s">
        <v>8</v>
      </c>
      <c r="B3" s="6"/>
    </row>
    <row r="5" spans="1:7" ht="15.75" x14ac:dyDescent="0.25">
      <c r="A5" s="6" t="s">
        <v>9</v>
      </c>
    </row>
    <row r="6" spans="1:7" ht="15.75" thickBot="1" x14ac:dyDescent="0.3"/>
    <row r="7" spans="1:7" ht="105.6" customHeight="1" thickBot="1" x14ac:dyDescent="0.3">
      <c r="A7" s="1" t="s">
        <v>10</v>
      </c>
      <c r="B7" s="2" t="s">
        <v>11</v>
      </c>
      <c r="C7" s="34" t="s">
        <v>87</v>
      </c>
      <c r="D7" s="2" t="s">
        <v>12</v>
      </c>
      <c r="E7" s="30" t="s">
        <v>88</v>
      </c>
      <c r="F7" s="2" t="s">
        <v>13</v>
      </c>
    </row>
    <row r="8" spans="1:7" ht="16.5" thickBot="1" x14ac:dyDescent="0.3">
      <c r="A8" s="85" t="s">
        <v>89</v>
      </c>
      <c r="B8" s="86"/>
      <c r="C8" s="86"/>
      <c r="D8" s="86"/>
      <c r="E8" s="86"/>
      <c r="F8" s="87"/>
    </row>
    <row r="9" spans="1:7" ht="95.25" thickBot="1" x14ac:dyDescent="0.3">
      <c r="A9" s="70" t="s">
        <v>16</v>
      </c>
      <c r="B9" s="71" t="s">
        <v>90</v>
      </c>
      <c r="C9" s="72">
        <f>C10+C12</f>
        <v>8400</v>
      </c>
      <c r="D9" s="73">
        <f>E9/C9</f>
        <v>0.91488095238095235</v>
      </c>
      <c r="E9" s="74">
        <f>E10+E11+E12+E13+E14</f>
        <v>7685</v>
      </c>
      <c r="F9" s="71"/>
    </row>
    <row r="10" spans="1:7" ht="48" thickBot="1" x14ac:dyDescent="0.3">
      <c r="A10" s="5" t="s">
        <v>28</v>
      </c>
      <c r="B10" s="14" t="s">
        <v>91</v>
      </c>
      <c r="C10" s="35">
        <v>4800</v>
      </c>
      <c r="D10" s="41">
        <f>E10/C10</f>
        <v>0.87062499999999998</v>
      </c>
      <c r="E10" s="31">
        <v>4179</v>
      </c>
      <c r="F10" s="4"/>
      <c r="G10" s="45"/>
    </row>
    <row r="11" spans="1:7" ht="48" thickBot="1" x14ac:dyDescent="0.3">
      <c r="A11" s="5" t="s">
        <v>29</v>
      </c>
      <c r="B11" s="14" t="s">
        <v>92</v>
      </c>
      <c r="C11" s="36" t="s">
        <v>118</v>
      </c>
      <c r="D11" s="41"/>
      <c r="E11" s="31"/>
      <c r="F11" s="4"/>
      <c r="G11" s="45"/>
    </row>
    <row r="12" spans="1:7" ht="48" thickBot="1" x14ac:dyDescent="0.3">
      <c r="A12" s="5" t="s">
        <v>30</v>
      </c>
      <c r="B12" s="14" t="s">
        <v>93</v>
      </c>
      <c r="C12" s="35">
        <v>3600</v>
      </c>
      <c r="D12" s="41">
        <f>E12/C12</f>
        <v>0.97388888888888892</v>
      </c>
      <c r="E12" s="31">
        <v>3506</v>
      </c>
      <c r="F12" s="4"/>
      <c r="G12" s="46"/>
    </row>
    <row r="13" spans="1:7" ht="48" thickBot="1" x14ac:dyDescent="0.3">
      <c r="A13" s="5" t="s">
        <v>114</v>
      </c>
      <c r="B13" s="28" t="s">
        <v>116</v>
      </c>
      <c r="C13" s="36" t="s">
        <v>118</v>
      </c>
      <c r="D13" s="41"/>
      <c r="E13" s="31"/>
      <c r="F13" s="4"/>
    </row>
    <row r="14" spans="1:7" ht="32.25" thickBot="1" x14ac:dyDescent="0.3">
      <c r="A14" s="5" t="s">
        <v>115</v>
      </c>
      <c r="B14" s="18" t="s">
        <v>117</v>
      </c>
      <c r="C14" s="36" t="s">
        <v>118</v>
      </c>
      <c r="D14" s="41"/>
      <c r="E14" s="31"/>
      <c r="F14" s="4"/>
    </row>
    <row r="15" spans="1:7" ht="158.25" thickBot="1" x14ac:dyDescent="0.3">
      <c r="A15" s="70" t="s">
        <v>17</v>
      </c>
      <c r="B15" s="75" t="s">
        <v>94</v>
      </c>
      <c r="C15" s="72">
        <f>C16+C17</f>
        <v>94200</v>
      </c>
      <c r="D15" s="73">
        <f>E15/C15</f>
        <v>0.26105095541401274</v>
      </c>
      <c r="E15" s="74">
        <f>E16+E17+E18</f>
        <v>24591</v>
      </c>
      <c r="F15" s="71"/>
      <c r="G15" s="43"/>
    </row>
    <row r="16" spans="1:7" ht="48" thickBot="1" x14ac:dyDescent="0.3">
      <c r="A16" s="5" t="s">
        <v>31</v>
      </c>
      <c r="B16" s="15" t="s">
        <v>95</v>
      </c>
      <c r="C16" s="35">
        <v>85200</v>
      </c>
      <c r="D16" s="41">
        <f>E16/C16</f>
        <v>0.28862676056338027</v>
      </c>
      <c r="E16" s="31">
        <v>24591</v>
      </c>
      <c r="F16" s="4"/>
    </row>
    <row r="17" spans="1:6" ht="79.5" thickBot="1" x14ac:dyDescent="0.3">
      <c r="A17" s="5" t="s">
        <v>32</v>
      </c>
      <c r="B17" s="16" t="s">
        <v>96</v>
      </c>
      <c r="C17" s="35">
        <v>9000</v>
      </c>
      <c r="D17" s="41">
        <f>E17/C17</f>
        <v>0</v>
      </c>
      <c r="E17" s="31"/>
      <c r="F17" s="4"/>
    </row>
    <row r="18" spans="1:6" ht="16.5" thickBot="1" x14ac:dyDescent="0.3">
      <c r="A18" s="5" t="s">
        <v>33</v>
      </c>
      <c r="B18" s="17"/>
      <c r="C18" s="35"/>
      <c r="D18" s="41"/>
      <c r="E18" s="31"/>
      <c r="F18" s="4"/>
    </row>
    <row r="19" spans="1:6" ht="95.25" thickBot="1" x14ac:dyDescent="0.3">
      <c r="A19" s="70" t="s">
        <v>18</v>
      </c>
      <c r="B19" s="76" t="s">
        <v>98</v>
      </c>
      <c r="C19" s="72">
        <f>C20+C22</f>
        <v>105600</v>
      </c>
      <c r="D19" s="73">
        <f t="shared" ref="D19:D22" si="0">E19/C19</f>
        <v>2.8712121212121213E-2</v>
      </c>
      <c r="E19" s="74">
        <f>E20+E21+E22</f>
        <v>3032</v>
      </c>
      <c r="F19" s="71"/>
    </row>
    <row r="20" spans="1:6" ht="48" thickBot="1" x14ac:dyDescent="0.3">
      <c r="A20" s="5" t="s">
        <v>34</v>
      </c>
      <c r="B20" s="18" t="s">
        <v>99</v>
      </c>
      <c r="C20" s="35">
        <v>15600</v>
      </c>
      <c r="D20" s="41">
        <f>E20/C20</f>
        <v>0.19435897435897437</v>
      </c>
      <c r="E20" s="31">
        <v>3032</v>
      </c>
      <c r="F20" s="4"/>
    </row>
    <row r="21" spans="1:6" ht="79.5" thickBot="1" x14ac:dyDescent="0.3">
      <c r="A21" s="5" t="s">
        <v>35</v>
      </c>
      <c r="B21" s="17" t="s">
        <v>97</v>
      </c>
      <c r="C21" s="36" t="s">
        <v>118</v>
      </c>
      <c r="D21" s="41"/>
      <c r="E21" s="31"/>
      <c r="F21" s="4"/>
    </row>
    <row r="22" spans="1:6" ht="63.75" thickBot="1" x14ac:dyDescent="0.3">
      <c r="A22" s="5" t="s">
        <v>36</v>
      </c>
      <c r="B22" s="18" t="s">
        <v>100</v>
      </c>
      <c r="C22" s="35">
        <v>90000</v>
      </c>
      <c r="D22" s="41">
        <f t="shared" si="0"/>
        <v>0</v>
      </c>
      <c r="E22" s="31"/>
      <c r="F22" s="4"/>
    </row>
    <row r="23" spans="1:6" ht="21.6" customHeight="1" thickBot="1" x14ac:dyDescent="0.3">
      <c r="A23" s="67" t="s">
        <v>82</v>
      </c>
      <c r="B23" s="68"/>
      <c r="C23" s="68"/>
      <c r="D23" s="68"/>
      <c r="E23" s="77">
        <f>E9+E15+E19</f>
        <v>35308</v>
      </c>
      <c r="F23" s="69"/>
    </row>
    <row r="24" spans="1:6" ht="16.5" thickBot="1" x14ac:dyDescent="0.3">
      <c r="A24" s="85" t="s">
        <v>101</v>
      </c>
      <c r="B24" s="86"/>
      <c r="C24" s="86"/>
      <c r="D24" s="86"/>
      <c r="E24" s="86"/>
      <c r="F24" s="87"/>
    </row>
    <row r="25" spans="1:6" ht="126.75" thickBot="1" x14ac:dyDescent="0.3">
      <c r="A25" s="70" t="s">
        <v>19</v>
      </c>
      <c r="B25" s="76" t="s">
        <v>102</v>
      </c>
      <c r="C25" s="72">
        <f>C26+C27+C28</f>
        <v>49720</v>
      </c>
      <c r="D25" s="73">
        <f>E25/C25</f>
        <v>8.2401448109412717E-2</v>
      </c>
      <c r="E25" s="74">
        <f>E26+E27+E28</f>
        <v>4097</v>
      </c>
      <c r="F25" s="71"/>
    </row>
    <row r="26" spans="1:6" ht="111" thickBot="1" x14ac:dyDescent="0.3">
      <c r="A26" s="5" t="s">
        <v>37</v>
      </c>
      <c r="B26" s="18" t="s">
        <v>103</v>
      </c>
      <c r="C26" s="35">
        <v>7000</v>
      </c>
      <c r="D26" s="41">
        <f>E26/C26</f>
        <v>0</v>
      </c>
      <c r="E26" s="31"/>
      <c r="F26" s="4"/>
    </row>
    <row r="27" spans="1:6" ht="79.5" thickBot="1" x14ac:dyDescent="0.3">
      <c r="A27" s="5" t="s">
        <v>38</v>
      </c>
      <c r="B27" s="19" t="s">
        <v>104</v>
      </c>
      <c r="C27" s="35">
        <v>42720</v>
      </c>
      <c r="D27" s="41">
        <f>E27/C27</f>
        <v>9.5903558052434459E-2</v>
      </c>
      <c r="E27" s="31">
        <v>4097</v>
      </c>
      <c r="F27" s="4"/>
    </row>
    <row r="28" spans="1:6" ht="16.5" thickBot="1" x14ac:dyDescent="0.3">
      <c r="A28" s="5" t="s">
        <v>39</v>
      </c>
      <c r="B28" s="4"/>
      <c r="C28" s="35"/>
      <c r="D28" s="4"/>
      <c r="E28" s="31"/>
      <c r="F28" s="4"/>
    </row>
    <row r="29" spans="1:6" ht="189.75" thickBot="1" x14ac:dyDescent="0.3">
      <c r="A29" s="70" t="s">
        <v>20</v>
      </c>
      <c r="B29" s="78" t="s">
        <v>105</v>
      </c>
      <c r="C29" s="72">
        <f>C30+C31+C32+C33</f>
        <v>30900</v>
      </c>
      <c r="D29" s="73">
        <f t="shared" ref="D29:D36" si="1">E29/C29</f>
        <v>0</v>
      </c>
      <c r="E29" s="74">
        <f>E30+E31+E32+E33</f>
        <v>0</v>
      </c>
      <c r="F29" s="71"/>
    </row>
    <row r="30" spans="1:6" ht="30.75" thickBot="1" x14ac:dyDescent="0.3">
      <c r="A30" s="5" t="s">
        <v>40</v>
      </c>
      <c r="B30" s="20" t="s">
        <v>106</v>
      </c>
      <c r="C30" s="35">
        <v>16800</v>
      </c>
      <c r="D30" s="41">
        <f t="shared" si="1"/>
        <v>0</v>
      </c>
      <c r="E30" s="31"/>
      <c r="F30" s="4"/>
    </row>
    <row r="31" spans="1:6" ht="45.75" thickBot="1" x14ac:dyDescent="0.3">
      <c r="A31" s="5" t="s">
        <v>41</v>
      </c>
      <c r="B31" s="20" t="s">
        <v>107</v>
      </c>
      <c r="C31" s="35">
        <v>4200</v>
      </c>
      <c r="D31" s="41">
        <f t="shared" si="1"/>
        <v>0</v>
      </c>
      <c r="E31" s="31"/>
      <c r="F31" s="4"/>
    </row>
    <row r="32" spans="1:6" ht="76.5" thickBot="1" x14ac:dyDescent="0.3">
      <c r="A32" s="5" t="s">
        <v>42</v>
      </c>
      <c r="B32" s="21" t="s">
        <v>108</v>
      </c>
      <c r="C32" s="35">
        <v>8400</v>
      </c>
      <c r="D32" s="41">
        <f t="shared" si="1"/>
        <v>0</v>
      </c>
      <c r="E32" s="31"/>
      <c r="F32" s="4"/>
    </row>
    <row r="33" spans="1:6" s="27" customFormat="1" ht="49.5" customHeight="1" thickBot="1" x14ac:dyDescent="0.3">
      <c r="A33" s="24" t="s">
        <v>109</v>
      </c>
      <c r="B33" s="25" t="s">
        <v>110</v>
      </c>
      <c r="C33" s="37">
        <v>1500</v>
      </c>
      <c r="D33" s="41">
        <f t="shared" si="1"/>
        <v>0</v>
      </c>
      <c r="E33" s="32"/>
      <c r="F33" s="26"/>
    </row>
    <row r="34" spans="1:6" ht="189.75" thickBot="1" x14ac:dyDescent="0.3">
      <c r="A34" s="70" t="s">
        <v>21</v>
      </c>
      <c r="B34" s="78" t="s">
        <v>111</v>
      </c>
      <c r="C34" s="72">
        <f>C35+C36</f>
        <v>10300</v>
      </c>
      <c r="D34" s="73">
        <f t="shared" si="1"/>
        <v>9.8058252427184467E-3</v>
      </c>
      <c r="E34" s="74">
        <f>E35+E36</f>
        <v>101</v>
      </c>
      <c r="F34" s="71"/>
    </row>
    <row r="35" spans="1:6" ht="120.75" thickBot="1" x14ac:dyDescent="0.3">
      <c r="A35" s="5" t="s">
        <v>43</v>
      </c>
      <c r="B35" s="22" t="s">
        <v>112</v>
      </c>
      <c r="C35" s="35">
        <v>9300</v>
      </c>
      <c r="D35" s="41">
        <f t="shared" si="1"/>
        <v>0</v>
      </c>
      <c r="E35" s="31"/>
      <c r="F35" s="4"/>
    </row>
    <row r="36" spans="1:6" ht="48" customHeight="1" thickBot="1" x14ac:dyDescent="0.3">
      <c r="A36" s="5" t="s">
        <v>44</v>
      </c>
      <c r="B36" s="20" t="s">
        <v>113</v>
      </c>
      <c r="C36" s="35">
        <v>1000</v>
      </c>
      <c r="D36" s="41">
        <f t="shared" si="1"/>
        <v>0.10100000000000001</v>
      </c>
      <c r="E36" s="31">
        <v>101</v>
      </c>
      <c r="F36" s="4"/>
    </row>
    <row r="37" spans="1:6" ht="16.5" thickBot="1" x14ac:dyDescent="0.3">
      <c r="A37" s="5" t="s">
        <v>45</v>
      </c>
      <c r="B37" s="4"/>
      <c r="C37" s="35"/>
      <c r="D37" s="4"/>
      <c r="E37" s="31"/>
      <c r="F37" s="4"/>
    </row>
    <row r="38" spans="1:6" ht="32.25" thickBot="1" x14ac:dyDescent="0.3">
      <c r="A38" s="67" t="s">
        <v>83</v>
      </c>
      <c r="B38" s="68"/>
      <c r="C38" s="68"/>
      <c r="D38" s="68"/>
      <c r="E38" s="77">
        <f>E25+E29+E34</f>
        <v>4198</v>
      </c>
      <c r="F38" s="69"/>
    </row>
    <row r="39" spans="1:6" ht="16.5" thickBot="1" x14ac:dyDescent="0.3">
      <c r="A39" s="85" t="s">
        <v>14</v>
      </c>
      <c r="B39" s="86"/>
      <c r="C39" s="86"/>
      <c r="D39" s="87"/>
      <c r="E39" s="39"/>
      <c r="F39" s="4"/>
    </row>
    <row r="40" spans="1:6" ht="16.5" thickBot="1" x14ac:dyDescent="0.3">
      <c r="A40" s="3" t="s">
        <v>22</v>
      </c>
      <c r="B40" s="4"/>
      <c r="C40" s="35"/>
      <c r="D40" s="4"/>
      <c r="E40" s="31"/>
      <c r="F40" s="4"/>
    </row>
    <row r="41" spans="1:6" ht="16.5" thickBot="1" x14ac:dyDescent="0.3">
      <c r="A41" s="5" t="s">
        <v>46</v>
      </c>
      <c r="B41" s="4"/>
      <c r="C41" s="35"/>
      <c r="D41" s="4"/>
      <c r="E41" s="31"/>
      <c r="F41" s="4"/>
    </row>
    <row r="42" spans="1:6" ht="16.5" thickBot="1" x14ac:dyDescent="0.3">
      <c r="A42" s="5" t="s">
        <v>47</v>
      </c>
      <c r="B42" s="4"/>
      <c r="C42" s="35"/>
      <c r="D42" s="4"/>
      <c r="E42" s="31"/>
      <c r="F42" s="4"/>
    </row>
    <row r="43" spans="1:6" ht="16.5" thickBot="1" x14ac:dyDescent="0.3">
      <c r="A43" s="5" t="s">
        <v>48</v>
      </c>
      <c r="B43" s="4"/>
      <c r="C43" s="35"/>
      <c r="D43" s="4"/>
      <c r="E43" s="31"/>
      <c r="F43" s="4"/>
    </row>
    <row r="44" spans="1:6" ht="16.5" thickBot="1" x14ac:dyDescent="0.3">
      <c r="A44" s="3" t="s">
        <v>23</v>
      </c>
      <c r="B44" s="4"/>
      <c r="C44" s="35"/>
      <c r="D44" s="4"/>
      <c r="E44" s="31"/>
      <c r="F44" s="4"/>
    </row>
    <row r="45" spans="1:6" ht="16.5" thickBot="1" x14ac:dyDescent="0.3">
      <c r="A45" s="5" t="s">
        <v>49</v>
      </c>
      <c r="B45" s="4"/>
      <c r="C45" s="35"/>
      <c r="D45" s="4"/>
      <c r="E45" s="31"/>
      <c r="F45" s="4"/>
    </row>
    <row r="46" spans="1:6" ht="16.5" thickBot="1" x14ac:dyDescent="0.3">
      <c r="A46" s="5" t="s">
        <v>50</v>
      </c>
      <c r="B46" s="4"/>
      <c r="C46" s="35"/>
      <c r="D46" s="4"/>
      <c r="E46" s="31"/>
      <c r="F46" s="4"/>
    </row>
    <row r="47" spans="1:6" ht="16.5" thickBot="1" x14ac:dyDescent="0.3">
      <c r="A47" s="5" t="s">
        <v>51</v>
      </c>
      <c r="B47" s="4"/>
      <c r="C47" s="35"/>
      <c r="D47" s="4"/>
      <c r="E47" s="31"/>
      <c r="F47" s="4"/>
    </row>
    <row r="48" spans="1:6" ht="16.5" thickBot="1" x14ac:dyDescent="0.3">
      <c r="A48" s="3" t="s">
        <v>24</v>
      </c>
      <c r="B48" s="4"/>
      <c r="C48" s="35"/>
      <c r="D48" s="4"/>
      <c r="E48" s="31"/>
      <c r="F48" s="4"/>
    </row>
    <row r="49" spans="1:6" ht="16.5" thickBot="1" x14ac:dyDescent="0.3">
      <c r="A49" s="5" t="s">
        <v>52</v>
      </c>
      <c r="B49" s="4"/>
      <c r="C49" s="35"/>
      <c r="D49" s="4"/>
      <c r="E49" s="31"/>
      <c r="F49" s="4"/>
    </row>
    <row r="50" spans="1:6" ht="16.5" thickBot="1" x14ac:dyDescent="0.3">
      <c r="A50" s="5" t="s">
        <v>53</v>
      </c>
      <c r="B50" s="4"/>
      <c r="C50" s="35"/>
      <c r="D50" s="4"/>
      <c r="E50" s="31"/>
      <c r="F50" s="4"/>
    </row>
    <row r="51" spans="1:6" ht="16.5" thickBot="1" x14ac:dyDescent="0.3">
      <c r="A51" s="5" t="s">
        <v>54</v>
      </c>
      <c r="B51" s="4"/>
      <c r="C51" s="35"/>
      <c r="D51" s="4"/>
      <c r="E51" s="31"/>
      <c r="F51" s="4"/>
    </row>
    <row r="52" spans="1:6" ht="16.5" thickBot="1" x14ac:dyDescent="0.3">
      <c r="A52" s="85" t="s">
        <v>84</v>
      </c>
      <c r="B52" s="86"/>
      <c r="C52" s="86"/>
      <c r="D52" s="86"/>
      <c r="E52" s="86"/>
      <c r="F52" s="87"/>
    </row>
    <row r="53" spans="1:6" ht="16.5" thickBot="1" x14ac:dyDescent="0.3">
      <c r="A53" s="85" t="s">
        <v>15</v>
      </c>
      <c r="B53" s="86"/>
      <c r="C53" s="86"/>
      <c r="D53" s="86"/>
      <c r="E53" s="86"/>
      <c r="F53" s="87"/>
    </row>
    <row r="54" spans="1:6" ht="16.5" thickBot="1" x14ac:dyDescent="0.3">
      <c r="A54" s="3" t="s">
        <v>25</v>
      </c>
      <c r="B54" s="4"/>
      <c r="C54" s="35"/>
      <c r="D54" s="4"/>
      <c r="E54" s="31"/>
      <c r="F54" s="4"/>
    </row>
    <row r="55" spans="1:6" ht="16.5" thickBot="1" x14ac:dyDescent="0.3">
      <c r="A55" s="5" t="s">
        <v>55</v>
      </c>
      <c r="B55" s="4"/>
      <c r="C55" s="35"/>
      <c r="D55" s="4"/>
      <c r="E55" s="31"/>
      <c r="F55" s="4"/>
    </row>
    <row r="56" spans="1:6" ht="16.5" thickBot="1" x14ac:dyDescent="0.3">
      <c r="A56" s="5" t="s">
        <v>56</v>
      </c>
      <c r="B56" s="4"/>
      <c r="C56" s="35"/>
      <c r="D56" s="4"/>
      <c r="E56" s="31"/>
      <c r="F56" s="4"/>
    </row>
    <row r="57" spans="1:6" ht="16.5" thickBot="1" x14ac:dyDescent="0.3">
      <c r="A57" s="5" t="s">
        <v>57</v>
      </c>
      <c r="B57" s="4"/>
      <c r="C57" s="35"/>
      <c r="D57" s="4"/>
      <c r="E57" s="31"/>
      <c r="F57" s="4"/>
    </row>
    <row r="58" spans="1:6" ht="16.5" thickBot="1" x14ac:dyDescent="0.3">
      <c r="A58" s="3" t="s">
        <v>26</v>
      </c>
      <c r="B58" s="4"/>
      <c r="C58" s="35"/>
      <c r="D58" s="4"/>
      <c r="E58" s="31"/>
      <c r="F58" s="4"/>
    </row>
    <row r="59" spans="1:6" ht="16.5" thickBot="1" x14ac:dyDescent="0.3">
      <c r="A59" s="5" t="s">
        <v>58</v>
      </c>
      <c r="B59" s="4"/>
      <c r="C59" s="35"/>
      <c r="D59" s="4"/>
      <c r="E59" s="31"/>
      <c r="F59" s="4"/>
    </row>
    <row r="60" spans="1:6" ht="16.5" thickBot="1" x14ac:dyDescent="0.3">
      <c r="A60" s="5" t="s">
        <v>59</v>
      </c>
      <c r="B60" s="4"/>
      <c r="C60" s="35"/>
      <c r="D60" s="4"/>
      <c r="E60" s="31"/>
      <c r="F60" s="4"/>
    </row>
    <row r="61" spans="1:6" ht="16.5" thickBot="1" x14ac:dyDescent="0.3">
      <c r="A61" s="5" t="s">
        <v>60</v>
      </c>
      <c r="B61" s="4"/>
      <c r="C61" s="35"/>
      <c r="D61" s="4"/>
      <c r="E61" s="31"/>
      <c r="F61" s="4"/>
    </row>
    <row r="62" spans="1:6" ht="16.5" thickBot="1" x14ac:dyDescent="0.3">
      <c r="A62" s="3" t="s">
        <v>27</v>
      </c>
      <c r="B62" s="4"/>
      <c r="C62" s="35"/>
      <c r="D62" s="4"/>
      <c r="E62" s="31"/>
      <c r="F62" s="4"/>
    </row>
    <row r="63" spans="1:6" ht="16.5" thickBot="1" x14ac:dyDescent="0.3">
      <c r="A63" s="5" t="s">
        <v>61</v>
      </c>
      <c r="B63" s="4"/>
      <c r="C63" s="35"/>
      <c r="D63" s="4"/>
      <c r="E63" s="31"/>
      <c r="F63" s="4"/>
    </row>
    <row r="64" spans="1:6" ht="16.5" thickBot="1" x14ac:dyDescent="0.3">
      <c r="A64" s="5" t="s">
        <v>62</v>
      </c>
      <c r="B64" s="4"/>
      <c r="C64" s="35"/>
      <c r="D64" s="4"/>
      <c r="E64" s="31"/>
      <c r="F64" s="4"/>
    </row>
    <row r="65" spans="1:7" ht="16.5" thickBot="1" x14ac:dyDescent="0.3">
      <c r="A65" s="5" t="s">
        <v>63</v>
      </c>
      <c r="B65" s="4"/>
      <c r="C65" s="35"/>
      <c r="D65" s="4"/>
      <c r="E65" s="31"/>
      <c r="F65" s="4"/>
    </row>
    <row r="66" spans="1:7" ht="16.5" thickBot="1" x14ac:dyDescent="0.3">
      <c r="A66" s="85" t="s">
        <v>85</v>
      </c>
      <c r="B66" s="86"/>
      <c r="C66" s="86"/>
      <c r="D66" s="86"/>
      <c r="E66" s="86"/>
      <c r="F66" s="87"/>
    </row>
    <row r="67" spans="1:7" ht="60.95" customHeight="1" thickBot="1" x14ac:dyDescent="0.3">
      <c r="A67" s="1" t="s">
        <v>64</v>
      </c>
      <c r="B67" s="23"/>
      <c r="C67" s="38">
        <v>136800</v>
      </c>
      <c r="D67" s="65">
        <f>E67/C67</f>
        <v>0.41161549707602341</v>
      </c>
      <c r="E67" s="40">
        <v>56309</v>
      </c>
      <c r="F67" s="13"/>
    </row>
    <row r="68" spans="1:7" ht="50.25" customHeight="1" thickBot="1" x14ac:dyDescent="0.3">
      <c r="A68" s="1" t="s">
        <v>65</v>
      </c>
      <c r="B68" s="13"/>
      <c r="C68" s="38">
        <v>75564</v>
      </c>
      <c r="D68" s="65">
        <f>E68/C68</f>
        <v>0.22284421152929967</v>
      </c>
      <c r="E68" s="40">
        <v>16839</v>
      </c>
      <c r="F68" s="13"/>
      <c r="G68" s="43"/>
    </row>
    <row r="69" spans="1:7" ht="36" customHeight="1" thickBot="1" x14ac:dyDescent="0.3">
      <c r="A69" s="5" t="s">
        <v>66</v>
      </c>
      <c r="B69" s="4" t="s">
        <v>0</v>
      </c>
      <c r="C69" s="35">
        <v>42984</v>
      </c>
      <c r="D69" s="65">
        <f>E69/C69</f>
        <v>0.1895821701098083</v>
      </c>
      <c r="E69" s="31">
        <v>8149</v>
      </c>
      <c r="F69" s="4"/>
      <c r="G69" s="42"/>
    </row>
    <row r="70" spans="1:7" ht="34.5" customHeight="1" x14ac:dyDescent="0.25">
      <c r="A70" s="55" t="s">
        <v>86</v>
      </c>
      <c r="B70" s="48"/>
      <c r="C70" s="48"/>
      <c r="D70" s="48"/>
      <c r="E70" s="50">
        <f>E23+E38+E67+E68+E69</f>
        <v>120803</v>
      </c>
      <c r="F70" s="49"/>
      <c r="G70" s="44"/>
    </row>
    <row r="71" spans="1:7" ht="26.45" customHeight="1" x14ac:dyDescent="0.25">
      <c r="A71" s="47" t="s">
        <v>119</v>
      </c>
      <c r="B71" s="47"/>
      <c r="C71" s="47"/>
      <c r="D71" s="47"/>
      <c r="E71" s="66">
        <f>E70*7/100</f>
        <v>8456.2099999999991</v>
      </c>
      <c r="F71" s="47"/>
    </row>
    <row r="72" spans="1:7" ht="33.950000000000003" customHeight="1" thickBot="1" x14ac:dyDescent="0.3">
      <c r="A72" s="51" t="s">
        <v>67</v>
      </c>
      <c r="B72" s="52"/>
      <c r="C72" s="56">
        <v>600000</v>
      </c>
      <c r="D72" s="57">
        <f>E72/C72</f>
        <v>0.21543201666666664</v>
      </c>
      <c r="E72" s="54">
        <f>E70+E71</f>
        <v>129259.20999999999</v>
      </c>
      <c r="F72" s="53"/>
    </row>
    <row r="73" spans="1:7" x14ac:dyDescent="0.25">
      <c r="E73" s="46"/>
    </row>
    <row r="78" spans="1:7" ht="25.5" customHeight="1" x14ac:dyDescent="0.25"/>
  </sheetData>
  <mergeCells count="6">
    <mergeCell ref="A53:F53"/>
    <mergeCell ref="A66:F66"/>
    <mergeCell ref="A8:F8"/>
    <mergeCell ref="A24:F24"/>
    <mergeCell ref="A39:D39"/>
    <mergeCell ref="A52:F52"/>
  </mergeCells>
  <pageMargins left="0.7" right="0.7" top="0.75" bottom="0.75" header="0.3" footer="0.3"/>
  <pageSetup scale="74" orientation="landscape" r:id="rId1"/>
  <rowBreaks count="2" manualBreakCount="2">
    <brk id="38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7E655-E583-4BE8-954E-00EB48F8A288}">
  <dimension ref="A1:M19"/>
  <sheetViews>
    <sheetView workbookViewId="0">
      <selection activeCell="E22" sqref="E22"/>
    </sheetView>
  </sheetViews>
  <sheetFormatPr baseColWidth="10" defaultColWidth="9.140625" defaultRowHeight="15" x14ac:dyDescent="0.25"/>
  <cols>
    <col min="1" max="1" width="13.140625" customWidth="1"/>
    <col min="2" max="2" width="11.85546875" style="33" customWidth="1"/>
    <col min="3" max="13" width="11.85546875" style="29" customWidth="1"/>
  </cols>
  <sheetData>
    <row r="1" spans="1:12" ht="15.75" x14ac:dyDescent="0.25">
      <c r="A1" s="6" t="s">
        <v>68</v>
      </c>
      <c r="B1" s="79"/>
      <c r="C1" s="58"/>
      <c r="D1" s="58"/>
      <c r="E1" s="58"/>
    </row>
    <row r="2" spans="1:12" x14ac:dyDescent="0.25">
      <c r="A2" s="7"/>
      <c r="B2" s="80"/>
      <c r="C2" s="59"/>
      <c r="D2" s="59"/>
      <c r="E2" s="59"/>
    </row>
    <row r="3" spans="1:12" x14ac:dyDescent="0.25">
      <c r="A3" s="7" t="s">
        <v>69</v>
      </c>
      <c r="B3" s="80"/>
      <c r="C3" s="59"/>
      <c r="D3" s="59"/>
      <c r="E3" s="59"/>
    </row>
    <row r="4" spans="1:12" ht="15.75" thickBot="1" x14ac:dyDescent="0.3"/>
    <row r="5" spans="1:12" ht="26.25" thickBot="1" x14ac:dyDescent="0.3">
      <c r="A5" s="88" t="s">
        <v>1</v>
      </c>
      <c r="B5" s="90" t="s">
        <v>70</v>
      </c>
      <c r="C5" s="91"/>
      <c r="D5" s="92"/>
      <c r="E5" s="90" t="s">
        <v>71</v>
      </c>
      <c r="F5" s="92"/>
      <c r="G5" s="90" t="s">
        <v>71</v>
      </c>
      <c r="H5" s="92"/>
      <c r="I5" s="60" t="s">
        <v>5</v>
      </c>
      <c r="J5" s="60" t="s">
        <v>6</v>
      </c>
      <c r="K5" s="60" t="s">
        <v>123</v>
      </c>
      <c r="L5" s="93" t="s">
        <v>72</v>
      </c>
    </row>
    <row r="6" spans="1:12" ht="26.25" thickBot="1" x14ac:dyDescent="0.3">
      <c r="A6" s="89"/>
      <c r="B6" s="81" t="s">
        <v>120</v>
      </c>
      <c r="C6" s="61" t="s">
        <v>121</v>
      </c>
      <c r="D6" s="61" t="s">
        <v>122</v>
      </c>
      <c r="E6" s="61" t="s">
        <v>3</v>
      </c>
      <c r="F6" s="61" t="s">
        <v>4</v>
      </c>
      <c r="G6" s="61" t="s">
        <v>3</v>
      </c>
      <c r="H6" s="61" t="s">
        <v>4</v>
      </c>
      <c r="I6" s="61"/>
      <c r="J6" s="61"/>
      <c r="K6" s="61"/>
      <c r="L6" s="94"/>
    </row>
    <row r="7" spans="1:12" ht="39" customHeight="1" thickBot="1" x14ac:dyDescent="0.3">
      <c r="A7" s="10" t="s">
        <v>73</v>
      </c>
      <c r="B7" s="82">
        <f>136800*35/100</f>
        <v>47880</v>
      </c>
      <c r="C7" s="62"/>
      <c r="D7" s="62"/>
      <c r="E7" s="62"/>
      <c r="F7" s="62"/>
      <c r="G7" s="62"/>
      <c r="H7" s="62"/>
      <c r="I7" s="62">
        <v>56309</v>
      </c>
      <c r="J7" s="62"/>
      <c r="K7" s="62"/>
      <c r="L7" s="62">
        <f>I7+J7+K7</f>
        <v>56309</v>
      </c>
    </row>
    <row r="8" spans="1:12" ht="64.5" customHeight="1" thickBot="1" x14ac:dyDescent="0.3">
      <c r="A8" s="11" t="s">
        <v>74</v>
      </c>
      <c r="B8" s="82">
        <f>7000*35/100</f>
        <v>2450</v>
      </c>
      <c r="C8" s="62"/>
      <c r="D8" s="62"/>
      <c r="E8" s="63"/>
      <c r="F8" s="62"/>
      <c r="G8" s="62"/>
      <c r="H8" s="62"/>
      <c r="I8" s="62">
        <v>2414</v>
      </c>
      <c r="J8" s="62"/>
      <c r="K8" s="62"/>
      <c r="L8" s="62">
        <f>I8+J8+K8</f>
        <v>2414</v>
      </c>
    </row>
    <row r="9" spans="1:12" ht="115.5" customHeight="1" thickBot="1" x14ac:dyDescent="0.3">
      <c r="A9" s="11" t="s">
        <v>75</v>
      </c>
      <c r="B9" s="82">
        <f>13035*35/100</f>
        <v>4562.25</v>
      </c>
      <c r="C9" s="62"/>
      <c r="D9" s="62"/>
      <c r="E9" s="62"/>
      <c r="F9" s="62"/>
      <c r="G9" s="62"/>
      <c r="H9" s="62"/>
      <c r="I9" s="62">
        <v>1964.79</v>
      </c>
      <c r="J9" s="62"/>
      <c r="K9" s="62"/>
      <c r="L9" s="62">
        <f>I9+J9+K9</f>
        <v>1964.79</v>
      </c>
    </row>
    <row r="10" spans="1:12" ht="51.75" customHeight="1" thickBot="1" x14ac:dyDescent="0.3">
      <c r="A10" s="11" t="s">
        <v>76</v>
      </c>
      <c r="B10" s="82">
        <f>21600*35/100</f>
        <v>7560</v>
      </c>
      <c r="C10" s="62"/>
      <c r="D10" s="62"/>
      <c r="E10" s="62"/>
      <c r="F10" s="62"/>
      <c r="G10" s="62"/>
      <c r="H10" s="62"/>
      <c r="I10" s="62"/>
      <c r="J10" s="62"/>
      <c r="K10" s="62"/>
      <c r="L10" s="62">
        <f t="shared" ref="L10:L12" si="0">I10+J10+K10</f>
        <v>0</v>
      </c>
    </row>
    <row r="11" spans="1:12" ht="26.25" thickBot="1" x14ac:dyDescent="0.3">
      <c r="A11" s="11" t="s">
        <v>77</v>
      </c>
      <c r="B11" s="82">
        <f>16000*35/100</f>
        <v>5600</v>
      </c>
      <c r="C11" s="62"/>
      <c r="D11" s="62"/>
      <c r="E11" s="62"/>
      <c r="F11" s="62"/>
      <c r="G11" s="62"/>
      <c r="H11" s="62"/>
      <c r="I11" s="62"/>
      <c r="J11" s="62"/>
      <c r="K11" s="62"/>
      <c r="L11" s="62">
        <f>I11+J11+K11</f>
        <v>0</v>
      </c>
    </row>
    <row r="12" spans="1:12" ht="77.25" customHeight="1" thickBot="1" x14ac:dyDescent="0.3">
      <c r="A12" s="11" t="s">
        <v>78</v>
      </c>
      <c r="B12" s="82">
        <f>305400*35/100</f>
        <v>106890</v>
      </c>
      <c r="C12" s="62"/>
      <c r="D12" s="62"/>
      <c r="E12" s="62"/>
      <c r="F12" s="62"/>
      <c r="G12" s="62"/>
      <c r="H12" s="62"/>
      <c r="I12" s="62">
        <v>47655</v>
      </c>
      <c r="J12" s="62"/>
      <c r="K12" s="62"/>
      <c r="L12" s="62">
        <f t="shared" si="0"/>
        <v>47655</v>
      </c>
    </row>
    <row r="13" spans="1:12" ht="64.5" customHeight="1" thickBot="1" x14ac:dyDescent="0.3">
      <c r="A13" s="11" t="s">
        <v>79</v>
      </c>
      <c r="B13" s="82">
        <f>60913*35/100</f>
        <v>21319.55</v>
      </c>
      <c r="C13" s="62"/>
      <c r="D13" s="62"/>
      <c r="E13" s="62"/>
      <c r="F13" s="62"/>
      <c r="G13" s="62"/>
      <c r="H13" s="62"/>
      <c r="I13" s="62">
        <v>12460.21</v>
      </c>
      <c r="J13" s="62"/>
      <c r="K13" s="62"/>
      <c r="L13" s="62">
        <f>I13+J13+K13</f>
        <v>12460.21</v>
      </c>
    </row>
    <row r="14" spans="1:12" ht="39" customHeight="1" thickBot="1" x14ac:dyDescent="0.3">
      <c r="A14" s="12" t="s">
        <v>80</v>
      </c>
      <c r="B14" s="83">
        <f>SUM(B7:B13)</f>
        <v>196261.8</v>
      </c>
      <c r="C14" s="64"/>
      <c r="D14" s="64"/>
      <c r="E14" s="64"/>
      <c r="F14" s="64"/>
      <c r="G14" s="64"/>
      <c r="H14" s="64"/>
      <c r="I14" s="64">
        <f>SUM(I7:I13)</f>
        <v>120803</v>
      </c>
      <c r="J14" s="64"/>
      <c r="K14" s="64"/>
      <c r="L14" s="64">
        <f>SUM(L7:L13)</f>
        <v>120803</v>
      </c>
    </row>
    <row r="15" spans="1:12" ht="26.25" thickBot="1" x14ac:dyDescent="0.3">
      <c r="A15" s="11" t="s">
        <v>81</v>
      </c>
      <c r="B15" s="82">
        <f>B14*7%</f>
        <v>13738.326000000001</v>
      </c>
      <c r="C15" s="62"/>
      <c r="D15" s="62"/>
      <c r="E15" s="62"/>
      <c r="F15" s="62"/>
      <c r="G15" s="62"/>
      <c r="H15" s="62"/>
      <c r="I15" s="62">
        <f>I14*7%</f>
        <v>8456.2100000000009</v>
      </c>
      <c r="J15" s="62"/>
      <c r="K15" s="62"/>
      <c r="L15" s="62">
        <f>I15</f>
        <v>8456.2100000000009</v>
      </c>
    </row>
    <row r="16" spans="1:12" ht="15.75" thickBot="1" x14ac:dyDescent="0.3">
      <c r="A16" s="12" t="s">
        <v>2</v>
      </c>
      <c r="B16" s="83">
        <f>B14+B15</f>
        <v>210000.12599999999</v>
      </c>
      <c r="C16" s="64"/>
      <c r="D16" s="64"/>
      <c r="E16" s="64"/>
      <c r="F16" s="64"/>
      <c r="G16" s="64"/>
      <c r="H16" s="64"/>
      <c r="I16" s="64">
        <f>I14+I15</f>
        <v>129259.21</v>
      </c>
      <c r="J16" s="64"/>
      <c r="K16" s="64"/>
      <c r="L16" s="64">
        <f>I16</f>
        <v>129259.21</v>
      </c>
    </row>
    <row r="18" spans="2:4" x14ac:dyDescent="0.25">
      <c r="B18" s="84"/>
    </row>
    <row r="19" spans="2:4" x14ac:dyDescent="0.25">
      <c r="D19" s="42"/>
    </row>
  </sheetData>
  <mergeCells count="5">
    <mergeCell ref="A5:A6"/>
    <mergeCell ref="B5:D5"/>
    <mergeCell ref="E5:F5"/>
    <mergeCell ref="G5:H5"/>
    <mergeCell ref="L5:L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719151AB36D74AAAA93F9B8B467526" ma:contentTypeVersion="6" ma:contentTypeDescription="Een nieuw document maken." ma:contentTypeScope="" ma:versionID="34472d60604341f44460ee565c9bf9cd">
  <xsd:schema xmlns:xsd="http://www.w3.org/2001/XMLSchema" xmlns:xs="http://www.w3.org/2001/XMLSchema" xmlns:p="http://schemas.microsoft.com/office/2006/metadata/properties" xmlns:ns3="660d3820-5790-4d46-ab91-97153a46de1c" targetNamespace="http://schemas.microsoft.com/office/2006/metadata/properties" ma:root="true" ma:fieldsID="f26d2bd29dc3abfb6223336fe5fbae65" ns3:_="">
    <xsd:import namespace="660d3820-5790-4d46-ab91-97153a46de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d3820-5790-4d46-ab91-97153a46d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05B29E-2F7B-475A-B679-ADC12CA5EEEE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660d3820-5790-4d46-ab91-97153a46de1c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8ADF540-F8E7-45D1-90A2-5D9B51F5E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9CF12D-F5BF-48F5-8C20-F129116D1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d3820-5790-4d46-ab91-97153a46de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 </vt:lpstr>
      <vt:lpstr>Sheet2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Alphonse</cp:lastModifiedBy>
  <cp:lastPrinted>2018-07-04T05:53:14Z</cp:lastPrinted>
  <dcterms:created xsi:type="dcterms:W3CDTF">2017-11-15T21:17:43Z</dcterms:created>
  <dcterms:modified xsi:type="dcterms:W3CDTF">2019-11-19T12:21:30Z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0x010100BC719151AB36D74AAAA93F9B8B467526</vt:lpwstr>
  </property>
</Properties>
</file>