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msatou\Desktop\PBF 2019-2020\Secrétariat\Rapports\"/>
    </mc:Choice>
  </mc:AlternateContent>
  <bookViews>
    <workbookView xWindow="-105" yWindow="-105" windowWidth="19425" windowHeight="10425"/>
  </bookViews>
  <sheets>
    <sheet name="Annexe" sheetId="1" r:id="rId1"/>
    <sheet name="Sheet2" sheetId="2" r:id="rId2"/>
    <sheet name="Feuil1" sheetId="4"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2" i="1" l="1"/>
  <c r="E30" i="1" l="1"/>
  <c r="E31" i="1"/>
  <c r="E28" i="1" l="1"/>
  <c r="E22" i="1"/>
  <c r="E15" i="1"/>
  <c r="E33" i="1" l="1"/>
  <c r="G13" i="2" l="1"/>
  <c r="H13" i="2"/>
  <c r="I13" i="2"/>
  <c r="G7" i="2"/>
  <c r="G14" i="2" s="1"/>
  <c r="H7" i="2"/>
  <c r="I12" i="2"/>
  <c r="H8" i="2"/>
  <c r="G8" i="2"/>
  <c r="H10" i="2"/>
  <c r="G10" i="2"/>
  <c r="I10" i="2" s="1"/>
  <c r="H9" i="2"/>
  <c r="G9" i="2"/>
  <c r="I9" i="2" s="1"/>
  <c r="H11" i="2"/>
  <c r="G11" i="2"/>
  <c r="I11" i="2" l="1"/>
  <c r="I8" i="2"/>
  <c r="I7" i="2"/>
  <c r="H14" i="2"/>
  <c r="I14" i="2" s="1"/>
  <c r="C33" i="1" l="1"/>
  <c r="C22" i="1"/>
  <c r="C15" i="1"/>
  <c r="C37" i="1"/>
  <c r="C38" i="1" l="1"/>
  <c r="C39" i="1" s="1"/>
  <c r="F19" i="4"/>
  <c r="F20" i="4"/>
  <c r="G20" i="4" l="1"/>
  <c r="G19" i="4" l="1"/>
  <c r="F18" i="4"/>
  <c r="G18" i="4" s="1"/>
  <c r="F15" i="4"/>
  <c r="G15" i="4" s="1"/>
  <c r="F13" i="4"/>
  <c r="F12" i="4"/>
  <c r="F9" i="4"/>
  <c r="G9" i="4" s="1"/>
  <c r="C21" i="4"/>
  <c r="D21" i="4"/>
  <c r="D22" i="4" s="1"/>
  <c r="E21" i="4"/>
  <c r="C10" i="4"/>
  <c r="D10" i="4"/>
  <c r="E10" i="4"/>
  <c r="E22" i="4" s="1"/>
  <c r="B10" i="4"/>
  <c r="B21" i="4"/>
  <c r="B22" i="4" s="1"/>
  <c r="G17" i="4"/>
  <c r="G16" i="4"/>
  <c r="G12" i="4"/>
  <c r="C22" i="4" l="1"/>
  <c r="F8" i="4"/>
  <c r="G8" i="4" s="1"/>
  <c r="G13" i="4"/>
  <c r="G21" i="4" s="1"/>
  <c r="F21" i="4"/>
  <c r="H15" i="2"/>
  <c r="H16" i="2" l="1"/>
  <c r="F7" i="4" l="1"/>
  <c r="G7" i="4" s="1"/>
  <c r="G10" i="4" s="1"/>
  <c r="G22" i="4" s="1"/>
  <c r="C40" i="1" l="1"/>
  <c r="F10" i="4"/>
  <c r="F22" i="4" s="1"/>
  <c r="D38" i="1"/>
  <c r="D40" i="1" s="1"/>
  <c r="D37" i="1" l="1"/>
  <c r="G6" i="2"/>
  <c r="H6" i="2"/>
  <c r="G15" i="2"/>
  <c r="I15" i="2" s="1"/>
  <c r="F38" i="1"/>
  <c r="F40" i="1" s="1"/>
  <c r="G16" i="2" l="1"/>
  <c r="I16" i="2" s="1"/>
  <c r="J16" i="2" s="1"/>
  <c r="E38" i="1"/>
  <c r="E40" i="1" s="1"/>
</calcChain>
</file>

<file path=xl/sharedStrings.xml><?xml version="1.0" encoding="utf-8"?>
<sst xmlns="http://schemas.openxmlformats.org/spreadsheetml/2006/main" count="92" uniqueCount="85">
  <si>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</si>
  <si>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</si>
  <si>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</si>
  <si>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</si>
  <si>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</si>
  <si>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</si>
  <si>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</si>
  <si>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</si>
  <si>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</si>
  <si>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</si>
  <si>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</si>
  <si>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</si>
  <si>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</si>
  <si>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Activite 1.2.1:</t>
  </si>
  <si>
    <t>Activite 1.2.2:</t>
  </si>
  <si>
    <t>Activite 1.2.3:</t>
  </si>
  <si>
    <t>Cout de personnel du projet si pas inclus dans les activites si-dessus</t>
  </si>
  <si>
    <t>Couts operationnels si pas inclus dans les activites si-dessus</t>
  </si>
  <si>
    <t>Budget S&amp;E du projet</t>
  </si>
  <si>
    <t>Couts indirects (7%):</t>
  </si>
  <si>
    <t>Tableau 2 - Budget de projet PBF par categorie de cout de l'ONU</t>
  </si>
  <si>
    <t>Note: S'il s'agit d'une revision budgetaire, veuillez inclure des colonnes additionnelles pour montrer les changements</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</si>
  <si>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</si>
  <si>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</si>
  <si>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</si>
  <si>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</si>
  <si>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</si>
  <si>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</si>
  <si>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</si>
  <si>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</si>
  <si>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</si>
  <si>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</si>
  <si>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</si>
  <si>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Budget par agence recipiendiaire en USD - Veuillez ajouter une nouvelle colonne par agence recipiendiaire</t>
  </si>
  <si>
    <t>Niveau de depense/ engagement actuel en USD (a remplir au moment des rapports de projet)</t>
  </si>
  <si>
    <t>Total</t>
  </si>
  <si>
    <t>Activite 1.2.4:</t>
  </si>
  <si>
    <t>Activité 1.1.1</t>
  </si>
  <si>
    <t>Activité 1.1.2</t>
  </si>
  <si>
    <t>Appuyer la planification stratégique et la coordination des priorités de consolidation de la paix</t>
  </si>
  <si>
    <t>Activité 1.1.3</t>
  </si>
  <si>
    <t>Resultat 1:  Les capacités de pilotage, de coordination et de suivi-evaluation des projets sont renforcees, contribuant a ameliorer l'impact et la visibilite des resultats en matiere de de consolidation de la paix.</t>
  </si>
  <si>
    <t>SOUS TOTAL:</t>
  </si>
  <si>
    <t>BUDGET TOTAL</t>
  </si>
  <si>
    <t>TOTAL  pour Produit 1.3</t>
  </si>
  <si>
    <t xml:space="preserve">Produit 1.1.  Le Comité de pilotage est appuyé pour assumer pleinement son rôle d'orientation stratégique et de supervision des projets:       </t>
  </si>
  <si>
    <t>Organisation de réunions périodiques du Comite de pilotage et du Comité technique et suivi de leurs décisions  </t>
  </si>
  <si>
    <t>Assurer la qualité des rapports (trimestriels, annuels et de clôture) et consolider les rapports pour soumission au Comité de pilotage et au PBSO</t>
  </si>
  <si>
    <t>Activité 1.1.4</t>
  </si>
  <si>
    <t>Activité 1.1.5</t>
  </si>
  <si>
    <t>Ateliers</t>
  </si>
  <si>
    <t>Ateliers formation</t>
  </si>
  <si>
    <t>Revue periodique de l’état d’avancement des projets pour identifier les problèmes et alerter sur les goulots d'étranglement eventuels (y compris la mise à jour du journal des risques et des mesures palliatives), afin de et mettre en place les solutions appropriées.</t>
  </si>
  <si>
    <t>TOTAL  pour produit 1.1</t>
  </si>
  <si>
    <t>Développer une stratégie de communication commune a l'ensemle du portefeuille et mettre en place un réseau de communication entre les partenaires d’exécution et de mise en œuvre et le PBSO.</t>
  </si>
  <si>
    <t>Services contractuels</t>
  </si>
  <si>
    <t>Organiser des missions (semestrielles) de supervision inter-agences élargies au HQ et appuyer les missions de suivi du PBSO</t>
  </si>
  <si>
    <t>Activite 1.3.7</t>
  </si>
  <si>
    <t>Organiser des missions de suivi conjointes (trimestrielles) avec les agences récipiendaires et les membres du Comité de Pilotage sur les sites des projets</t>
  </si>
  <si>
    <t>Activite 1.3.6</t>
  </si>
  <si>
    <t>Appuyer le rôle de coordination de la CR, en collaboration avec le Conseiller en paix et développement (PDA) à travers la dissémination des outils et approches et la production d’analyses régulières du contexte de la cohésion sociale au Niger</t>
  </si>
  <si>
    <t>Activite 1.3.5</t>
  </si>
  <si>
    <t>Organiser des réunions trimestrielles de coordination inter-agences ; Participer aux rencontres régionales et de suivi des projets transfrontaliers.</t>
  </si>
  <si>
    <t>Activite 1.3.4</t>
  </si>
  <si>
    <t xml:space="preserve">Développer les complémentarités et les synergies entre les projets et analyser les leçons apprises de la mise en œuvre des projets, à travers l’organisation de mini-retraites conjointes </t>
  </si>
  <si>
    <t>Activite 1.3.3:</t>
  </si>
  <si>
    <t>Développer un Plan de travail et une matrice de suivi évaluation conjoints pour l’ensemble du portefeuille du PBF ;</t>
  </si>
  <si>
    <t>Activite 1.3.2:</t>
  </si>
  <si>
    <t>Elaborer une cartographie des interventions et des acteurs dans le domaine de la consolidation de la paix au Niger ;</t>
  </si>
  <si>
    <t>Activite 1.3.1:</t>
  </si>
  <si>
    <t>TOTAL Produit 1.2</t>
  </si>
  <si>
    <t>Experts; personnel d'appui</t>
  </si>
  <si>
    <t>Experts; personnel</t>
  </si>
  <si>
    <t>Documenter la mise en œuvre et les réalisations des projets et produire des supports de communication (booklets, infographies, vidéo de témoignages de bénéficiaires, film documentaire mettant en valeur les résultats, etc.) pour renforcer la visibilité des résultats.</t>
  </si>
  <si>
    <t>Produire une Newsletter (mensuelle, sous format électronique) sur la mise en œuvre des projets (à partager avec les partenaires nationaux, le PBSO et les donateurs potentiels).</t>
  </si>
  <si>
    <t>Identifier les opportunités de financement et elaborer, en collaboration avec les partenaires, des proposals et concept notes sur la cohésion sociale et la prévention des conflits.</t>
  </si>
  <si>
    <t>Inclus</t>
  </si>
  <si>
    <t>Produit 1.2:  La communication sur les projets est renforcée, contribuant a en améliorer la visibilité et faciliter la mobilisation de ressources:</t>
  </si>
  <si>
    <t>Activite 1.3.8</t>
  </si>
  <si>
    <t>Assurer le fonctionnement du secretariat et du comite de pilotage</t>
  </si>
  <si>
    <t>Renforcer les capacités du comite de pilotage en matière d’approche sensible au conflit, d’egalite de genre, M&amp;E et GAR</t>
  </si>
  <si>
    <t>Produit 1.3. Le suivi et la coordination des projets sont assurés, en synergie avec l’UNDAF et  la stratégie des Nations Unies au Sahel:</t>
  </si>
  <si>
    <t>Travel</t>
  </si>
  <si>
    <t>Equipement; maintenance</t>
  </si>
  <si>
    <t>Expert; Services contractuels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</si>
</sst>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_(* \(#,##0.00\);_(* &quot;-&quot;??_);_(@_)"/>
    <numFmt numFmtId="165" formatCode="#,##0.0"/>
    <numFmt numFmtId="166" formatCode="_-* #,##0.0\ _€_-;\-* #,##0.0\ _€_-;_-* &quot;-&quot;??\ _€_-;_-@_-"/>
  </numFmts>
  <fonts count="29"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sz val="10"/>
      <name val="Arial"/>
      <family val="2"/>
    </font>
    <font>
      <sz val="11"/>
      <name val="Calibri"/>
      <family val="2"/>
      <scheme val="minor"/>
    </font>
    <font>
      <sz val="11"/>
      <color rgb="FFFF0000"/>
      <name val="Calibri"/>
      <family val="2"/>
      <scheme val="minor"/>
    </font>
    <font>
      <b/>
      <sz val="8"/>
      <color rgb="FF000000"/>
      <name val="Calibri Light"/>
      <family val="2"/>
    </font>
    <font>
      <sz val="8"/>
      <color rgb="FF000000"/>
      <name val="Calibri Light"/>
      <family val="2"/>
    </font>
    <font>
      <sz val="8"/>
      <color rgb="FF000000"/>
      <name val="Times New Roman"/>
      <family val="1"/>
    </font>
    <font>
      <sz val="12"/>
      <color rgb="FFFF0000"/>
      <name val="Times New Roman"/>
      <family val="1"/>
    </font>
    <font>
      <b/>
      <sz val="12"/>
      <color rgb="FFFF0000"/>
      <name val="Times New Roman"/>
      <family val="1"/>
    </font>
    <font>
      <sz val="12"/>
      <name val="Times New Roman"/>
      <family val="1"/>
    </font>
    <font>
      <b/>
      <sz val="8"/>
      <color theme="1"/>
      <name val="Calibri Light"/>
      <family val="2"/>
    </font>
    <font>
      <b/>
      <sz val="12"/>
      <name val="Times New Roman"/>
      <family val="1"/>
    </font>
    <font>
      <i/>
      <sz val="12"/>
      <name val="Times New Roman"/>
      <family val="1"/>
    </font>
    <font>
      <i/>
      <sz val="11"/>
      <name val="Calibri"/>
      <family val="2"/>
      <scheme val="minor"/>
    </font>
    <font>
      <sz val="10"/>
      <name val="Times New Roman"/>
      <family val="1"/>
    </font>
    <font>
      <sz val="10"/>
      <color rgb="FFFF0000"/>
      <name val="Calibri"/>
      <family val="2"/>
    </font>
    <font>
      <b/>
      <sz val="10"/>
      <name val="Calibri"/>
      <family val="2"/>
    </font>
    <font>
      <sz val="10"/>
      <name val="Calibri"/>
      <family val="2"/>
    </font>
  </fonts>
  <fills count="13">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5" tint="0.59999389629810485"/>
        <bgColor indexed="64"/>
      </patternFill>
    </fill>
    <fill>
      <patternFill patternType="solid">
        <fgColor rgb="FFE4DFEC"/>
        <bgColor indexed="64"/>
      </patternFill>
    </fill>
    <fill>
      <patternFill patternType="solid">
        <fgColor rgb="FFFCD5B4"/>
        <bgColor indexed="64"/>
      </patternFill>
    </fill>
    <fill>
      <patternFill patternType="solid">
        <fgColor rgb="FFC5D9F1"/>
        <bgColor indexed="64"/>
      </patternFill>
    </fill>
    <fill>
      <patternFill patternType="solid">
        <fgColor theme="4" tint="0.59999389629810485"/>
        <bgColor indexed="64"/>
      </patternFill>
    </fill>
  </fills>
  <borders count="20">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1" fillId="0" borderId="0" applyFont="0" applyFill="0" applyBorder="0" applyAlignment="0" applyProtection="0"/>
    <xf numFmtId="0" fontId="11" fillId="0" borderId="0"/>
    <xf numFmtId="0" fontId="12" fillId="0" borderId="0"/>
    <xf numFmtId="9" fontId="11" fillId="0" borderId="0" applyFont="0" applyFill="0" applyBorder="0" applyAlignment="0" applyProtection="0"/>
  </cellStyleXfs>
  <cellXfs count="131">
    <xf numFmtId="0" fontId="0" fillId="0" borderId="0" xfId="0"/>
    <xf numFmtId="0" fontId="3" fillId="0" borderId="0" xfId="0" applyFont="1"/>
    <xf numFmtId="0" fontId="4" fillId="3" borderId="4" xfId="0" applyFont="1" applyFill="1" applyBorder="1" applyAlignment="1">
      <alignment horizontal="center" vertical="center" wrapText="1"/>
    </xf>
    <xf numFmtId="0" fontId="5" fillId="0" borderId="4" xfId="0" applyFont="1" applyBorder="1" applyAlignment="1">
      <alignment horizontal="right" vertical="center" wrapText="1"/>
    </xf>
    <xf numFmtId="0" fontId="5" fillId="0" borderId="4" xfId="0" applyFont="1" applyBorder="1" applyAlignment="1">
      <alignment horizontal="center" vertical="center" wrapText="1"/>
    </xf>
    <xf numFmtId="0" fontId="4" fillId="2" borderId="6"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7" xfId="0" applyFont="1" applyBorder="1" applyAlignment="1">
      <alignment vertical="center" wrapText="1"/>
    </xf>
    <xf numFmtId="0" fontId="9" fillId="0" borderId="2" xfId="0" applyFont="1" applyBorder="1" applyAlignment="1">
      <alignment vertical="center" wrapText="1"/>
    </xf>
    <xf numFmtId="0" fontId="10" fillId="4" borderId="2" xfId="0" applyFont="1" applyFill="1" applyBorder="1" applyAlignment="1">
      <alignment vertical="center" wrapText="1"/>
    </xf>
    <xf numFmtId="43" fontId="5" fillId="0" borderId="4" xfId="1" applyFont="1" applyBorder="1" applyAlignment="1">
      <alignment horizontal="right" vertical="center" wrapText="1"/>
    </xf>
    <xf numFmtId="0" fontId="4" fillId="4" borderId="4" xfId="0" applyFont="1" applyFill="1" applyBorder="1" applyAlignment="1">
      <alignment horizontal="right" vertical="center" wrapText="1"/>
    </xf>
    <xf numFmtId="43" fontId="4" fillId="4" borderId="4" xfId="0" applyNumberFormat="1" applyFont="1" applyFill="1" applyBorder="1" applyAlignment="1">
      <alignment horizontal="right" vertical="center" wrapText="1"/>
    </xf>
    <xf numFmtId="43" fontId="4" fillId="4" borderId="4" xfId="1" applyFont="1" applyFill="1" applyBorder="1" applyAlignment="1">
      <alignment horizontal="right" vertical="center" wrapText="1"/>
    </xf>
    <xf numFmtId="43" fontId="9" fillId="0" borderId="2" xfId="1" applyFont="1" applyBorder="1" applyAlignment="1">
      <alignment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43" fontId="0" fillId="0" borderId="0" xfId="0" applyNumberFormat="1"/>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9" borderId="15" xfId="0" applyFont="1" applyFill="1" applyBorder="1" applyAlignment="1">
      <alignment horizontal="center" vertical="center" wrapText="1"/>
    </xf>
    <xf numFmtId="0" fontId="15" fillId="0" borderId="15" xfId="0" applyFont="1" applyBorder="1" applyAlignment="1">
      <alignment vertical="center" wrapText="1"/>
    </xf>
    <xf numFmtId="0" fontId="15" fillId="9" borderId="15" xfId="0" applyFont="1" applyFill="1" applyBorder="1" applyAlignment="1">
      <alignment vertical="center" wrapText="1"/>
    </xf>
    <xf numFmtId="3" fontId="16" fillId="0" borderId="15" xfId="0" applyNumberFormat="1" applyFont="1" applyBorder="1" applyAlignment="1">
      <alignment horizontal="right" vertical="center" wrapText="1"/>
    </xf>
    <xf numFmtId="3" fontId="16" fillId="0" borderId="15" xfId="0" applyNumberFormat="1" applyFont="1" applyBorder="1" applyAlignment="1">
      <alignment horizontal="center" vertical="center" wrapText="1"/>
    </xf>
    <xf numFmtId="0" fontId="15" fillId="0" borderId="15" xfId="0" applyFont="1" applyBorder="1" applyAlignment="1">
      <alignment horizontal="right" vertical="center" wrapText="1"/>
    </xf>
    <xf numFmtId="3" fontId="15" fillId="9" borderId="15" xfId="0" applyNumberFormat="1" applyFont="1" applyFill="1" applyBorder="1" applyAlignment="1">
      <alignment horizontal="right" vertical="center" wrapText="1"/>
    </xf>
    <xf numFmtId="4" fontId="16" fillId="0" borderId="15" xfId="0" applyNumberFormat="1" applyFont="1" applyBorder="1" applyAlignment="1">
      <alignment horizontal="right" vertical="center" wrapText="1"/>
    </xf>
    <xf numFmtId="0" fontId="16" fillId="0" borderId="15" xfId="0" applyFont="1" applyBorder="1" applyAlignment="1">
      <alignment horizontal="right" vertical="center" wrapText="1"/>
    </xf>
    <xf numFmtId="3" fontId="15" fillId="10" borderId="15" xfId="0" applyNumberFormat="1" applyFont="1" applyFill="1" applyBorder="1" applyAlignment="1">
      <alignment vertical="center" wrapText="1"/>
    </xf>
    <xf numFmtId="0" fontId="15" fillId="9" borderId="15" xfId="0" applyFont="1" applyFill="1" applyBorder="1" applyAlignment="1">
      <alignment horizontal="right" vertical="center" wrapText="1"/>
    </xf>
    <xf numFmtId="4" fontId="15" fillId="0" borderId="15" xfId="0" applyNumberFormat="1" applyFont="1" applyBorder="1" applyAlignment="1">
      <alignment horizontal="right" vertical="center" wrapText="1"/>
    </xf>
    <xf numFmtId="4" fontId="15" fillId="9" borderId="15" xfId="0" applyNumberFormat="1" applyFont="1" applyFill="1" applyBorder="1" applyAlignment="1">
      <alignment horizontal="right" vertical="center" wrapText="1"/>
    </xf>
    <xf numFmtId="0" fontId="17" fillId="0" borderId="15" xfId="0" applyFont="1" applyBorder="1" applyAlignment="1">
      <alignment vertical="center" wrapText="1"/>
    </xf>
    <xf numFmtId="0" fontId="20" fillId="7" borderId="8" xfId="0" applyFont="1" applyFill="1" applyBorder="1" applyAlignment="1">
      <alignment horizontal="left" vertical="center" wrapText="1"/>
    </xf>
    <xf numFmtId="4" fontId="15" fillId="10" borderId="15" xfId="0" applyNumberFormat="1" applyFont="1" applyFill="1" applyBorder="1" applyAlignment="1">
      <alignment horizontal="right" vertical="center" wrapText="1"/>
    </xf>
    <xf numFmtId="4" fontId="15" fillId="11" borderId="15" xfId="0" applyNumberFormat="1" applyFont="1" applyFill="1" applyBorder="1" applyAlignment="1">
      <alignment horizontal="right" vertical="center" wrapText="1"/>
    </xf>
    <xf numFmtId="43" fontId="15" fillId="0" borderId="15" xfId="0" applyNumberFormat="1" applyFont="1" applyBorder="1" applyAlignment="1">
      <alignment horizontal="right" vertical="center" wrapText="1"/>
    </xf>
    <xf numFmtId="0" fontId="14" fillId="0" borderId="0" xfId="0" applyFont="1"/>
    <xf numFmtId="43" fontId="19" fillId="7" borderId="8" xfId="1" applyFont="1" applyFill="1" applyBorder="1" applyAlignment="1">
      <alignment vertical="center" wrapText="1"/>
    </xf>
    <xf numFmtId="43" fontId="21" fillId="0" borderId="15" xfId="0" applyNumberFormat="1" applyFont="1" applyBorder="1" applyAlignment="1">
      <alignment horizontal="right" vertical="center" wrapText="1"/>
    </xf>
    <xf numFmtId="43" fontId="2" fillId="0" borderId="8" xfId="1" applyFont="1" applyBorder="1" applyAlignment="1">
      <alignment horizontal="center" vertical="center" wrapText="1"/>
    </xf>
    <xf numFmtId="0" fontId="1" fillId="0" borderId="8" xfId="0" applyFont="1" applyBorder="1" applyAlignment="1">
      <alignment horizontal="center" vertical="center" wrapText="1"/>
    </xf>
    <xf numFmtId="0" fontId="0" fillId="0" borderId="0" xfId="0" applyAlignment="1">
      <alignment horizontal="center"/>
    </xf>
    <xf numFmtId="43" fontId="18" fillId="7" borderId="11" xfId="1" applyFont="1" applyFill="1" applyBorder="1" applyAlignment="1">
      <alignment horizontal="left" vertical="center" wrapText="1"/>
    </xf>
    <xf numFmtId="43" fontId="18" fillId="7" borderId="10" xfId="1" applyFont="1" applyFill="1" applyBorder="1" applyAlignment="1">
      <alignment vertical="center" wrapText="1"/>
    </xf>
    <xf numFmtId="0" fontId="1" fillId="0" borderId="8" xfId="0" applyFont="1" applyBorder="1" applyAlignment="1">
      <alignment horizontal="left" vertical="center" wrapText="1"/>
    </xf>
    <xf numFmtId="0" fontId="13" fillId="0" borderId="0" xfId="0" applyFont="1"/>
    <xf numFmtId="43" fontId="20" fillId="7" borderId="8" xfId="1" applyFont="1" applyFill="1" applyBorder="1" applyAlignment="1">
      <alignment horizontal="left" vertical="center" wrapText="1"/>
    </xf>
    <xf numFmtId="43" fontId="22" fillId="5" borderId="8" xfId="1" applyFont="1" applyFill="1" applyBorder="1" applyAlignment="1">
      <alignment horizontal="center" vertical="center" wrapText="1"/>
    </xf>
    <xf numFmtId="0" fontId="1" fillId="0" borderId="19" xfId="0" applyFont="1" applyBorder="1" applyAlignment="1">
      <alignment horizontal="left" vertical="center" wrapText="1"/>
    </xf>
    <xf numFmtId="9" fontId="0" fillId="0" borderId="0" xfId="4" applyFont="1" applyAlignment="1">
      <alignment horizontal="center"/>
    </xf>
    <xf numFmtId="9" fontId="22" fillId="5" borderId="8" xfId="4" applyFont="1" applyFill="1" applyBorder="1" applyAlignment="1">
      <alignment horizontal="center" vertical="center" wrapText="1"/>
    </xf>
    <xf numFmtId="9" fontId="19" fillId="7" borderId="8" xfId="4" applyFont="1" applyFill="1" applyBorder="1" applyAlignment="1">
      <alignment horizontal="center" vertical="center" wrapText="1"/>
    </xf>
    <xf numFmtId="9" fontId="13" fillId="0" borderId="0" xfId="4" applyFont="1" applyAlignment="1">
      <alignment horizontal="center"/>
    </xf>
    <xf numFmtId="9" fontId="22" fillId="0" borderId="8" xfId="4" applyFont="1" applyBorder="1" applyAlignment="1">
      <alignment horizontal="center" vertical="center" wrapText="1"/>
    </xf>
    <xf numFmtId="9" fontId="20" fillId="0" borderId="8" xfId="4" applyFont="1" applyBorder="1" applyAlignment="1">
      <alignment horizontal="center" vertical="center" wrapText="1"/>
    </xf>
    <xf numFmtId="9" fontId="22" fillId="8" borderId="8" xfId="4" applyFont="1" applyFill="1" applyBorder="1" applyAlignment="1">
      <alignment horizontal="center" vertical="center" wrapText="1"/>
    </xf>
    <xf numFmtId="43" fontId="20" fillId="0" borderId="8" xfId="1" applyFont="1" applyBorder="1" applyAlignment="1">
      <alignment horizontal="center" vertical="center" wrapText="1"/>
    </xf>
    <xf numFmtId="43" fontId="22" fillId="0" borderId="8" xfId="1" applyFont="1" applyBorder="1" applyAlignment="1">
      <alignment horizontal="center" vertical="center" wrapText="1"/>
    </xf>
    <xf numFmtId="43" fontId="18" fillId="7" borderId="8" xfId="1" applyFont="1" applyFill="1" applyBorder="1" applyAlignment="1">
      <alignment horizontal="center" vertical="center" wrapText="1"/>
    </xf>
    <xf numFmtId="43" fontId="23" fillId="8" borderId="8" xfId="1" applyFont="1" applyFill="1" applyBorder="1" applyAlignment="1">
      <alignment vertical="center" wrapText="1"/>
    </xf>
    <xf numFmtId="9" fontId="23" fillId="8" borderId="8" xfId="4" applyFont="1" applyFill="1" applyBorder="1" applyAlignment="1">
      <alignment horizontal="center" vertical="center" wrapText="1"/>
    </xf>
    <xf numFmtId="0" fontId="24" fillId="0" borderId="0" xfId="0" applyFont="1"/>
    <xf numFmtId="9" fontId="9" fillId="0" borderId="8" xfId="4" applyFont="1" applyBorder="1" applyAlignment="1">
      <alignment horizontal="center" vertical="center" wrapText="1"/>
    </xf>
    <xf numFmtId="0" fontId="9" fillId="0" borderId="8" xfId="0" applyFont="1" applyBorder="1" applyAlignment="1">
      <alignment horizontal="center" vertical="center" wrapText="1"/>
    </xf>
    <xf numFmtId="165" fontId="14" fillId="0" borderId="0" xfId="0" applyNumberFormat="1" applyFont="1" applyAlignment="1">
      <alignment horizontal="center"/>
    </xf>
    <xf numFmtId="165" fontId="25" fillId="0" borderId="8" xfId="0" applyNumberFormat="1" applyFont="1" applyBorder="1" applyAlignment="1">
      <alignment horizontal="center" vertical="center" wrapText="1"/>
    </xf>
    <xf numFmtId="165" fontId="20" fillId="7" borderId="8" xfId="1" applyNumberFormat="1" applyFont="1" applyFill="1" applyBorder="1" applyAlignment="1">
      <alignment horizontal="center" vertical="center" wrapText="1"/>
    </xf>
    <xf numFmtId="165" fontId="22" fillId="5" borderId="8" xfId="1" applyNumberFormat="1" applyFont="1" applyFill="1" applyBorder="1" applyAlignment="1">
      <alignment horizontal="center" vertical="center" wrapText="1"/>
    </xf>
    <xf numFmtId="165" fontId="19" fillId="7" borderId="8" xfId="1" applyNumberFormat="1" applyFont="1" applyFill="1" applyBorder="1" applyAlignment="1">
      <alignment horizontal="center" vertical="center" wrapText="1"/>
    </xf>
    <xf numFmtId="165" fontId="13" fillId="0" borderId="0" xfId="0" applyNumberFormat="1" applyFont="1" applyAlignment="1">
      <alignment horizontal="center"/>
    </xf>
    <xf numFmtId="165" fontId="20" fillId="0" borderId="8" xfId="1" applyNumberFormat="1" applyFont="1" applyBorder="1" applyAlignment="1">
      <alignment horizontal="center" vertical="center" wrapText="1"/>
    </xf>
    <xf numFmtId="165" fontId="22" fillId="8" borderId="8" xfId="1" applyNumberFormat="1" applyFont="1" applyFill="1" applyBorder="1" applyAlignment="1">
      <alignment horizontal="center" vertical="center" wrapText="1"/>
    </xf>
    <xf numFmtId="165" fontId="23" fillId="8" borderId="8" xfId="1" applyNumberFormat="1" applyFont="1" applyFill="1" applyBorder="1" applyAlignment="1">
      <alignment horizontal="center" vertical="center" wrapText="1"/>
    </xf>
    <xf numFmtId="0" fontId="20" fillId="0" borderId="11" xfId="0" applyFont="1" applyBorder="1" applyAlignment="1">
      <alignment horizontal="left" vertical="center" wrapText="1"/>
    </xf>
    <xf numFmtId="0" fontId="13" fillId="0" borderId="0" xfId="0" applyFont="1" applyAlignment="1">
      <alignment horizontal="center"/>
    </xf>
    <xf numFmtId="43" fontId="22" fillId="8" borderId="8" xfId="1" applyFont="1" applyFill="1" applyBorder="1" applyAlignment="1">
      <alignment horizontal="center" vertical="center" wrapText="1"/>
    </xf>
    <xf numFmtId="43" fontId="23" fillId="8" borderId="8" xfId="1" applyFont="1" applyFill="1" applyBorder="1" applyAlignment="1">
      <alignment horizontal="center" vertical="center" wrapText="1"/>
    </xf>
    <xf numFmtId="43" fontId="20" fillId="7" borderId="8" xfId="1" applyFont="1" applyFill="1" applyBorder="1" applyAlignment="1">
      <alignment horizontal="center" vertical="center" wrapText="1"/>
    </xf>
    <xf numFmtId="43" fontId="26" fillId="0" borderId="4" xfId="1" applyFont="1" applyBorder="1" applyAlignment="1">
      <alignment horizontal="right" vertical="center" wrapText="1"/>
    </xf>
    <xf numFmtId="164" fontId="0" fillId="0" borderId="0" xfId="0" applyNumberFormat="1"/>
    <xf numFmtId="43" fontId="27" fillId="3" borderId="4" xfId="1" applyFont="1" applyFill="1" applyBorder="1" applyAlignment="1">
      <alignment horizontal="center" vertical="center" wrapText="1"/>
    </xf>
    <xf numFmtId="0" fontId="27" fillId="2" borderId="2" xfId="0" applyFont="1" applyFill="1" applyBorder="1" applyAlignment="1">
      <alignment horizontal="center" vertical="center" wrapText="1"/>
    </xf>
    <xf numFmtId="43" fontId="28" fillId="0" borderId="4" xfId="1" applyFont="1" applyBorder="1" applyAlignment="1">
      <alignment horizontal="right" vertical="center" wrapText="1"/>
    </xf>
    <xf numFmtId="3" fontId="20" fillId="7" borderId="8" xfId="1" applyNumberFormat="1" applyFont="1" applyFill="1" applyBorder="1" applyAlignment="1">
      <alignment horizontal="center" vertical="center" wrapText="1"/>
    </xf>
    <xf numFmtId="166" fontId="22" fillId="5" borderId="8" xfId="1" applyNumberFormat="1" applyFont="1" applyFill="1" applyBorder="1" applyAlignment="1">
      <alignment vertical="center" wrapText="1"/>
    </xf>
    <xf numFmtId="166" fontId="22" fillId="8" borderId="8" xfId="1" applyNumberFormat="1" applyFont="1" applyFill="1" applyBorder="1" applyAlignment="1">
      <alignment vertical="center" wrapText="1"/>
    </xf>
    <xf numFmtId="166" fontId="0" fillId="0" borderId="0" xfId="0" applyNumberFormat="1"/>
    <xf numFmtId="1" fontId="0" fillId="0" borderId="0" xfId="0" applyNumberFormat="1"/>
    <xf numFmtId="0" fontId="0" fillId="0" borderId="0" xfId="0" applyFill="1"/>
    <xf numFmtId="165" fontId="14" fillId="0" borderId="0" xfId="0" applyNumberFormat="1" applyFont="1" applyFill="1" applyAlignment="1">
      <alignment horizontal="center"/>
    </xf>
    <xf numFmtId="9" fontId="0" fillId="0" borderId="0" xfId="4" applyFont="1" applyFill="1" applyAlignment="1">
      <alignment horizontal="center"/>
    </xf>
    <xf numFmtId="0" fontId="0" fillId="0" borderId="0" xfId="0" applyFill="1" applyAlignment="1">
      <alignment horizontal="center"/>
    </xf>
    <xf numFmtId="43" fontId="22" fillId="5" borderId="10" xfId="1" applyFont="1" applyFill="1" applyBorder="1" applyAlignment="1">
      <alignment horizontal="center" vertical="center" wrapText="1"/>
    </xf>
    <xf numFmtId="43" fontId="22" fillId="5" borderId="11" xfId="1" applyFont="1" applyFill="1" applyBorder="1" applyAlignment="1">
      <alignment horizontal="center" vertical="center" wrapText="1"/>
    </xf>
    <xf numFmtId="0" fontId="2" fillId="12" borderId="8" xfId="0" applyFont="1" applyFill="1" applyBorder="1" applyAlignment="1">
      <alignment vertical="center" wrapText="1"/>
    </xf>
    <xf numFmtId="43" fontId="22" fillId="6" borderId="8" xfId="1" applyFont="1" applyFill="1" applyBorder="1" applyAlignment="1">
      <alignment vertical="center" wrapText="1"/>
    </xf>
    <xf numFmtId="43" fontId="22" fillId="5" borderId="8" xfId="1"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165" fontId="20" fillId="7" borderId="9" xfId="1" applyNumberFormat="1" applyFont="1" applyFill="1" applyBorder="1" applyAlignment="1">
      <alignment horizontal="center" vertical="center" wrapText="1"/>
    </xf>
    <xf numFmtId="165" fontId="20" fillId="7" borderId="17" xfId="1" applyNumberFormat="1" applyFont="1" applyFill="1" applyBorder="1" applyAlignment="1">
      <alignment horizontal="center" vertical="center" wrapText="1"/>
    </xf>
    <xf numFmtId="165" fontId="20" fillId="7" borderId="18" xfId="1" applyNumberFormat="1" applyFont="1" applyFill="1" applyBorder="1" applyAlignment="1">
      <alignment horizontal="center" vertical="center" wrapText="1"/>
    </xf>
    <xf numFmtId="9" fontId="20" fillId="7" borderId="9" xfId="4" applyFont="1" applyFill="1" applyBorder="1" applyAlignment="1">
      <alignment horizontal="center" vertical="center" wrapText="1"/>
    </xf>
    <xf numFmtId="9" fontId="20" fillId="7" borderId="17" xfId="4" applyFont="1" applyFill="1" applyBorder="1" applyAlignment="1">
      <alignment horizontal="center" vertical="center" wrapText="1"/>
    </xf>
    <xf numFmtId="9" fontId="20" fillId="7" borderId="18" xfId="4" applyFont="1" applyFill="1" applyBorder="1" applyAlignment="1">
      <alignment horizontal="center" vertical="center" wrapText="1"/>
    </xf>
    <xf numFmtId="0" fontId="1" fillId="0" borderId="9" xfId="0" applyFont="1" applyBorder="1" applyAlignment="1">
      <alignment horizontal="center" vertical="center" wrapText="1"/>
    </xf>
    <xf numFmtId="9" fontId="20" fillId="0" borderId="9" xfId="4" applyFont="1" applyBorder="1" applyAlignment="1">
      <alignment horizontal="center" vertical="center" wrapText="1"/>
    </xf>
    <xf numFmtId="9" fontId="20" fillId="0" borderId="17" xfId="4" applyFont="1" applyBorder="1" applyAlignment="1">
      <alignment horizontal="center" vertical="center" wrapText="1"/>
    </xf>
    <xf numFmtId="9" fontId="20" fillId="0" borderId="18" xfId="4" applyFont="1" applyBorder="1" applyAlignment="1">
      <alignment horizontal="center" vertical="center" wrapText="1"/>
    </xf>
    <xf numFmtId="43" fontId="22" fillId="8" borderId="10" xfId="1" applyFont="1" applyFill="1" applyBorder="1" applyAlignment="1">
      <alignment horizontal="left" vertical="center" wrapText="1"/>
    </xf>
    <xf numFmtId="43" fontId="22" fillId="8" borderId="11" xfId="1" applyFont="1" applyFill="1" applyBorder="1" applyAlignment="1">
      <alignment horizontal="left" vertical="center" wrapText="1"/>
    </xf>
    <xf numFmtId="43" fontId="22" fillId="5" borderId="10" xfId="1" applyFont="1" applyFill="1" applyBorder="1" applyAlignment="1">
      <alignment horizontal="left" vertical="center" wrapText="1"/>
    </xf>
    <xf numFmtId="43" fontId="22" fillId="5" borderId="11" xfId="1" applyFont="1" applyFill="1" applyBorder="1" applyAlignment="1">
      <alignment horizontal="left" vertical="center" wrapText="1"/>
    </xf>
    <xf numFmtId="43" fontId="23" fillId="8" borderId="10" xfId="1" applyFont="1" applyFill="1" applyBorder="1" applyAlignment="1">
      <alignment horizontal="left" vertical="center" wrapText="1"/>
    </xf>
    <xf numFmtId="43" fontId="23" fillId="8" borderId="11" xfId="1" applyFont="1" applyFill="1" applyBorder="1" applyAlignment="1">
      <alignment horizontal="left" vertical="center" wrapText="1"/>
    </xf>
    <xf numFmtId="43" fontId="20" fillId="0" borderId="10" xfId="1" applyFont="1" applyBorder="1" applyAlignment="1">
      <alignment horizontal="left" vertical="center" wrapText="1"/>
    </xf>
    <xf numFmtId="43" fontId="20" fillId="0" borderId="11" xfId="1" applyFont="1" applyBorder="1" applyAlignment="1">
      <alignment horizontal="left" vertical="center" wrapText="1"/>
    </xf>
    <xf numFmtId="43" fontId="20" fillId="7" borderId="9" xfId="1" applyFont="1" applyFill="1" applyBorder="1" applyAlignment="1">
      <alignment horizontal="center" vertical="center" wrapText="1"/>
    </xf>
    <xf numFmtId="43" fontId="20" fillId="7" borderId="17" xfId="1" applyFont="1" applyFill="1" applyBorder="1" applyAlignment="1">
      <alignment horizontal="center" vertical="center" wrapText="1"/>
    </xf>
    <xf numFmtId="43" fontId="20" fillId="7" borderId="18" xfId="1"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6" xfId="0" applyFont="1" applyBorder="1" applyAlignment="1">
      <alignment horizontal="center" vertical="center" wrapText="1"/>
    </xf>
  </cellXfs>
  <cellStyles count="5">
    <cellStyle name="Milliers" xfId="1" builtinId="3"/>
    <cellStyle name="Normal" xfId="0" builtinId="0"/>
    <cellStyle name="Normal 2" xfId="3"/>
    <cellStyle name="Normal 5 2" xfId="2"/>
    <cellStyle name="Pourcentag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abSelected="1" topLeftCell="A28" zoomScaleNormal="100" zoomScaleSheetLayoutView="70" workbookViewId="0">
      <selection activeCell="B29" sqref="B29"/>
    </sheetView>
  </sheetViews>
  <sheetFormatPr baseColWidth="10" defaultColWidth="8.85546875" defaultRowHeight="15" x14ac:dyDescent="0.25"/>
  <cols>
    <col min="1" max="1" width="17.28515625" customWidth="1"/>
    <col min="2" max="2" width="71" customWidth="1"/>
    <col min="3" max="3" width="17.7109375" style="70" customWidth="1"/>
    <col min="4" max="4" width="19" style="55" customWidth="1"/>
    <col min="5" max="5" width="19.42578125" customWidth="1"/>
    <col min="6" max="6" width="23.85546875" style="47" customWidth="1"/>
    <col min="7" max="7" width="22.7109375" customWidth="1"/>
    <col min="8" max="10" width="28.7109375" customWidth="1"/>
    <col min="11" max="11" width="34.140625" customWidth="1"/>
  </cols>
  <sheetData>
    <row r="1" spans="1:6" ht="21" x14ac:dyDescent="0.35">
      <c r="A1" s="8" t="s">
        <v>6</v>
      </c>
      <c r="B1" s="7"/>
    </row>
    <row r="2" spans="1:6" ht="7.35" customHeight="1" x14ac:dyDescent="0.25">
      <c r="A2" s="1"/>
      <c r="B2" s="1"/>
    </row>
    <row r="3" spans="1:6" ht="15.75" x14ac:dyDescent="0.25">
      <c r="A3" s="1" t="s">
        <v>7</v>
      </c>
      <c r="B3" s="1"/>
    </row>
    <row r="4" spans="1:6" ht="6" customHeight="1" x14ac:dyDescent="0.25"/>
    <row r="5" spans="1:6" ht="15.75" x14ac:dyDescent="0.25">
      <c r="A5" s="1" t="s">
        <v>8</v>
      </c>
    </row>
    <row r="6" spans="1:6" ht="10.9" customHeight="1" x14ac:dyDescent="0.25"/>
    <row r="7" spans="1:6" s="47" customFormat="1" ht="75" customHeight="1" x14ac:dyDescent="0.25">
      <c r="A7" s="46" t="s">
        <v>9</v>
      </c>
      <c r="B7" s="46" t="s">
        <v>10</v>
      </c>
      <c r="C7" s="71" t="s">
        <v>33</v>
      </c>
      <c r="D7" s="68" t="s">
        <v>11</v>
      </c>
      <c r="E7" s="69" t="s">
        <v>34</v>
      </c>
      <c r="F7" s="69" t="s">
        <v>12</v>
      </c>
    </row>
    <row r="8" spans="1:6" ht="36" customHeight="1" x14ac:dyDescent="0.25">
      <c r="A8" s="100" t="s">
        <v>41</v>
      </c>
      <c r="B8" s="100"/>
      <c r="C8" s="100"/>
      <c r="D8" s="100"/>
      <c r="E8" s="100"/>
      <c r="F8" s="100"/>
    </row>
    <row r="9" spans="1:6" s="51" customFormat="1" ht="33.4" customHeight="1" x14ac:dyDescent="0.25">
      <c r="A9" s="101" t="s">
        <v>45</v>
      </c>
      <c r="B9" s="101"/>
      <c r="C9" s="101"/>
      <c r="D9" s="101"/>
      <c r="E9" s="101"/>
      <c r="F9" s="101"/>
    </row>
    <row r="10" spans="1:6" s="51" customFormat="1" ht="36" customHeight="1" x14ac:dyDescent="0.25">
      <c r="A10" s="52" t="s">
        <v>37</v>
      </c>
      <c r="B10" s="38" t="s">
        <v>46</v>
      </c>
      <c r="C10" s="72">
        <v>6000</v>
      </c>
      <c r="D10" s="108">
        <v>0.15</v>
      </c>
      <c r="E10" s="89">
        <v>126</v>
      </c>
      <c r="F10" s="46" t="s">
        <v>50</v>
      </c>
    </row>
    <row r="11" spans="1:6" s="51" customFormat="1" ht="37.9" customHeight="1" x14ac:dyDescent="0.25">
      <c r="A11" s="52" t="s">
        <v>38</v>
      </c>
      <c r="B11" s="38" t="s">
        <v>80</v>
      </c>
      <c r="C11" s="72">
        <v>20000</v>
      </c>
      <c r="D11" s="109"/>
      <c r="E11" s="89">
        <v>0</v>
      </c>
      <c r="F11" s="46" t="s">
        <v>51</v>
      </c>
    </row>
    <row r="12" spans="1:6" s="51" customFormat="1" ht="39.6" customHeight="1" x14ac:dyDescent="0.25">
      <c r="A12" s="38" t="s">
        <v>40</v>
      </c>
      <c r="B12" s="38" t="s">
        <v>39</v>
      </c>
      <c r="C12" s="105">
        <v>247873</v>
      </c>
      <c r="D12" s="109"/>
      <c r="E12" s="89">
        <v>3794</v>
      </c>
      <c r="F12" s="103" t="s">
        <v>71</v>
      </c>
    </row>
    <row r="13" spans="1:6" s="51" customFormat="1" ht="33.4" customHeight="1" x14ac:dyDescent="0.25">
      <c r="A13" s="38" t="s">
        <v>48</v>
      </c>
      <c r="B13" s="38" t="s">
        <v>47</v>
      </c>
      <c r="C13" s="106"/>
      <c r="D13" s="109"/>
      <c r="E13" s="89">
        <v>0</v>
      </c>
      <c r="F13" s="103"/>
    </row>
    <row r="14" spans="1:6" s="51" customFormat="1" ht="67.150000000000006" customHeight="1" x14ac:dyDescent="0.25">
      <c r="A14" s="52" t="s">
        <v>49</v>
      </c>
      <c r="B14" s="38" t="s">
        <v>52</v>
      </c>
      <c r="C14" s="107"/>
      <c r="D14" s="110"/>
      <c r="E14" s="89">
        <v>7588</v>
      </c>
      <c r="F14" s="104"/>
    </row>
    <row r="15" spans="1:6" s="51" customFormat="1" ht="23.45" customHeight="1" x14ac:dyDescent="0.25">
      <c r="A15" s="102" t="s">
        <v>53</v>
      </c>
      <c r="B15" s="102"/>
      <c r="C15" s="73">
        <f>SUM(C10:C14)</f>
        <v>273873</v>
      </c>
      <c r="D15" s="56"/>
      <c r="E15" s="90">
        <f>SUM(E10:E14)</f>
        <v>11508</v>
      </c>
      <c r="F15" s="53"/>
    </row>
    <row r="16" spans="1:6" ht="12" customHeight="1" x14ac:dyDescent="0.25">
      <c r="F16" s="45"/>
    </row>
    <row r="17" spans="1:6" s="42" customFormat="1" ht="32.450000000000003" customHeight="1" x14ac:dyDescent="0.25">
      <c r="A17" s="101" t="s">
        <v>77</v>
      </c>
      <c r="B17" s="101"/>
      <c r="C17" s="101"/>
      <c r="D17" s="101"/>
      <c r="E17" s="101"/>
      <c r="F17" s="101"/>
    </row>
    <row r="18" spans="1:6" s="42" customFormat="1" ht="52.15" customHeight="1" x14ac:dyDescent="0.25">
      <c r="A18" s="54" t="s">
        <v>13</v>
      </c>
      <c r="B18" s="50" t="s">
        <v>54</v>
      </c>
      <c r="C18" s="105">
        <v>243930</v>
      </c>
      <c r="D18" s="112">
        <v>0.15</v>
      </c>
      <c r="E18" s="89">
        <v>14204</v>
      </c>
      <c r="F18" s="111" t="s">
        <v>72</v>
      </c>
    </row>
    <row r="19" spans="1:6" s="42" customFormat="1" ht="52.15" customHeight="1" x14ac:dyDescent="0.25">
      <c r="A19" s="54" t="s">
        <v>15</v>
      </c>
      <c r="B19" s="50" t="s">
        <v>74</v>
      </c>
      <c r="C19" s="106"/>
      <c r="D19" s="113"/>
      <c r="E19" s="89">
        <v>0</v>
      </c>
      <c r="F19" s="103"/>
    </row>
    <row r="20" spans="1:6" s="42" customFormat="1" ht="52.15" customHeight="1" x14ac:dyDescent="0.25">
      <c r="A20" s="54" t="s">
        <v>36</v>
      </c>
      <c r="B20" s="50" t="s">
        <v>75</v>
      </c>
      <c r="C20" s="107"/>
      <c r="D20" s="113"/>
      <c r="E20" s="89">
        <v>0</v>
      </c>
      <c r="F20" s="104"/>
    </row>
    <row r="21" spans="1:6" s="42" customFormat="1" ht="64.150000000000006" customHeight="1" x14ac:dyDescent="0.25">
      <c r="A21" s="54" t="s">
        <v>14</v>
      </c>
      <c r="B21" s="50" t="s">
        <v>73</v>
      </c>
      <c r="C21" s="72">
        <v>15000</v>
      </c>
      <c r="D21" s="114"/>
      <c r="E21" s="89">
        <v>0</v>
      </c>
      <c r="F21" s="46" t="s">
        <v>55</v>
      </c>
    </row>
    <row r="22" spans="1:6" s="51" customFormat="1" ht="18" customHeight="1" x14ac:dyDescent="0.25">
      <c r="A22" s="98" t="s">
        <v>70</v>
      </c>
      <c r="B22" s="99"/>
      <c r="C22" s="73">
        <f>SUM(C18:C21)</f>
        <v>258930</v>
      </c>
      <c r="D22" s="56">
        <v>0.15</v>
      </c>
      <c r="E22" s="90">
        <f>SUM(E18:E21)</f>
        <v>14204</v>
      </c>
      <c r="F22" s="53"/>
    </row>
    <row r="23" spans="1:6" s="42" customFormat="1" ht="12" customHeight="1" x14ac:dyDescent="0.25">
      <c r="A23" s="49"/>
      <c r="B23" s="48"/>
      <c r="C23" s="74"/>
      <c r="D23" s="57"/>
      <c r="E23" s="43"/>
      <c r="F23" s="64"/>
    </row>
    <row r="24" spans="1:6" s="51" customFormat="1" ht="28.35" customHeight="1" x14ac:dyDescent="0.25">
      <c r="A24" s="101" t="s">
        <v>81</v>
      </c>
      <c r="B24" s="101"/>
      <c r="C24" s="101"/>
      <c r="D24" s="101"/>
      <c r="E24" s="101"/>
      <c r="F24" s="101"/>
    </row>
    <row r="25" spans="1:6" s="42" customFormat="1" ht="36" customHeight="1" x14ac:dyDescent="0.25">
      <c r="A25" s="54" t="s">
        <v>69</v>
      </c>
      <c r="B25" s="50" t="s">
        <v>66</v>
      </c>
      <c r="C25" s="105">
        <v>192692</v>
      </c>
      <c r="D25" s="108">
        <v>0.15</v>
      </c>
      <c r="E25" s="89">
        <v>0</v>
      </c>
      <c r="F25" s="123" t="s">
        <v>71</v>
      </c>
    </row>
    <row r="26" spans="1:6" s="42" customFormat="1" ht="36" customHeight="1" x14ac:dyDescent="0.25">
      <c r="A26" s="54" t="s">
        <v>67</v>
      </c>
      <c r="B26" s="50" t="s">
        <v>68</v>
      </c>
      <c r="C26" s="106"/>
      <c r="D26" s="109"/>
      <c r="E26" s="89">
        <v>0</v>
      </c>
      <c r="F26" s="124"/>
    </row>
    <row r="27" spans="1:6" s="42" customFormat="1" ht="46.9" customHeight="1" x14ac:dyDescent="0.25">
      <c r="A27" s="54" t="s">
        <v>65</v>
      </c>
      <c r="B27" s="50" t="s">
        <v>64</v>
      </c>
      <c r="C27" s="106"/>
      <c r="D27" s="109"/>
      <c r="E27" s="89">
        <v>0</v>
      </c>
      <c r="F27" s="124"/>
    </row>
    <row r="28" spans="1:6" s="42" customFormat="1" ht="36" customHeight="1" x14ac:dyDescent="0.25">
      <c r="A28" s="54" t="s">
        <v>63</v>
      </c>
      <c r="B28" s="50" t="s">
        <v>62</v>
      </c>
      <c r="C28" s="106"/>
      <c r="D28" s="109"/>
      <c r="E28" s="89">
        <f>979+52</f>
        <v>1031</v>
      </c>
      <c r="F28" s="124"/>
    </row>
    <row r="29" spans="1:6" s="42" customFormat="1" ht="64.150000000000006" customHeight="1" x14ac:dyDescent="0.25">
      <c r="A29" s="54" t="s">
        <v>61</v>
      </c>
      <c r="B29" s="50" t="s">
        <v>60</v>
      </c>
      <c r="C29" s="107"/>
      <c r="D29" s="109"/>
      <c r="E29" s="89">
        <v>2972</v>
      </c>
      <c r="F29" s="125"/>
    </row>
    <row r="30" spans="1:6" s="42" customFormat="1" ht="36" customHeight="1" x14ac:dyDescent="0.25">
      <c r="A30" s="54" t="s">
        <v>59</v>
      </c>
      <c r="B30" s="50" t="s">
        <v>58</v>
      </c>
      <c r="C30" s="72">
        <v>20000</v>
      </c>
      <c r="D30" s="109"/>
      <c r="E30" s="89">
        <f>71273-47605</f>
        <v>23668</v>
      </c>
      <c r="F30" s="83" t="s">
        <v>82</v>
      </c>
    </row>
    <row r="31" spans="1:6" s="42" customFormat="1" ht="36" customHeight="1" x14ac:dyDescent="0.25">
      <c r="A31" s="54" t="s">
        <v>57</v>
      </c>
      <c r="B31" s="50" t="s">
        <v>56</v>
      </c>
      <c r="C31" s="72">
        <v>30000</v>
      </c>
      <c r="D31" s="109"/>
      <c r="E31" s="89">
        <f>29442+11087+18204+18314</f>
        <v>77047</v>
      </c>
      <c r="F31" s="83" t="s">
        <v>82</v>
      </c>
    </row>
    <row r="32" spans="1:6" s="42" customFormat="1" ht="15.75" x14ac:dyDescent="0.25">
      <c r="A32" s="54" t="s">
        <v>78</v>
      </c>
      <c r="B32" s="79" t="s">
        <v>79</v>
      </c>
      <c r="C32" s="72">
        <v>121918</v>
      </c>
      <c r="D32" s="110"/>
      <c r="E32" s="89">
        <f>34+5775+2000+8521+13101</f>
        <v>29431</v>
      </c>
      <c r="F32" s="83" t="s">
        <v>83</v>
      </c>
    </row>
    <row r="33" spans="1:6" s="51" customFormat="1" ht="18" customHeight="1" x14ac:dyDescent="0.25">
      <c r="A33" s="98" t="s">
        <v>44</v>
      </c>
      <c r="B33" s="99"/>
      <c r="C33" s="73">
        <f>SUM(C25:C32)</f>
        <v>364610</v>
      </c>
      <c r="D33" s="56">
        <v>0.15</v>
      </c>
      <c r="E33" s="90">
        <f>SUM(E25:E32)</f>
        <v>134149</v>
      </c>
      <c r="F33" s="53"/>
    </row>
    <row r="34" spans="1:6" s="51" customFormat="1" ht="10.9" customHeight="1" x14ac:dyDescent="0.25">
      <c r="C34" s="75"/>
      <c r="D34" s="58"/>
      <c r="F34" s="80"/>
    </row>
    <row r="35" spans="1:6" s="51" customFormat="1" ht="19.149999999999999" customHeight="1" x14ac:dyDescent="0.25">
      <c r="A35" s="121" t="s">
        <v>16</v>
      </c>
      <c r="B35" s="122"/>
      <c r="C35" s="76" t="s">
        <v>76</v>
      </c>
      <c r="D35" s="59"/>
      <c r="E35" s="89">
        <v>187457</v>
      </c>
      <c r="F35" s="63"/>
    </row>
    <row r="36" spans="1:6" s="51" customFormat="1" ht="19.149999999999999" customHeight="1" x14ac:dyDescent="0.25">
      <c r="A36" s="121" t="s">
        <v>17</v>
      </c>
      <c r="B36" s="122"/>
      <c r="C36" s="76" t="s">
        <v>76</v>
      </c>
      <c r="D36" s="59"/>
      <c r="E36" s="89">
        <v>0</v>
      </c>
      <c r="F36" s="63"/>
    </row>
    <row r="37" spans="1:6" s="51" customFormat="1" ht="31.15" customHeight="1" x14ac:dyDescent="0.25">
      <c r="A37" s="121" t="s">
        <v>18</v>
      </c>
      <c r="B37" s="122"/>
      <c r="C37" s="76">
        <f>84383+20000</f>
        <v>104383</v>
      </c>
      <c r="D37" s="60">
        <f>C37/C40</f>
        <v>9.737931236247363E-2</v>
      </c>
      <c r="E37" s="89">
        <v>0</v>
      </c>
      <c r="F37" s="62" t="s">
        <v>84</v>
      </c>
    </row>
    <row r="38" spans="1:6" s="51" customFormat="1" ht="21.6" customHeight="1" x14ac:dyDescent="0.25">
      <c r="A38" s="115" t="s">
        <v>42</v>
      </c>
      <c r="B38" s="116"/>
      <c r="C38" s="77">
        <f>C15+C22+C37+C33</f>
        <v>1001796</v>
      </c>
      <c r="D38" s="61">
        <f>+D22+D15</f>
        <v>0.15</v>
      </c>
      <c r="E38" s="91">
        <f>SUM(E35:E37)</f>
        <v>187457</v>
      </c>
      <c r="F38" s="81">
        <f>+F22+F15</f>
        <v>0</v>
      </c>
    </row>
    <row r="39" spans="1:6" s="67" customFormat="1" ht="18.600000000000001" customHeight="1" x14ac:dyDescent="0.25">
      <c r="A39" s="119" t="s">
        <v>19</v>
      </c>
      <c r="B39" s="120"/>
      <c r="C39" s="78">
        <f>C38*0.07</f>
        <v>70125.72</v>
      </c>
      <c r="D39" s="66"/>
      <c r="E39" s="65"/>
      <c r="F39" s="82"/>
    </row>
    <row r="40" spans="1:6" s="51" customFormat="1" ht="19.899999999999999" customHeight="1" x14ac:dyDescent="0.25">
      <c r="A40" s="117" t="s">
        <v>43</v>
      </c>
      <c r="B40" s="118"/>
      <c r="C40" s="73">
        <f>C38+C39</f>
        <v>1071921.72</v>
      </c>
      <c r="D40" s="56">
        <f t="shared" ref="D40:F40" si="0">+D38+D39</f>
        <v>0.15</v>
      </c>
      <c r="E40" s="90">
        <f>E38+E33+E22+E15</f>
        <v>347318</v>
      </c>
      <c r="F40" s="53">
        <f t="shared" si="0"/>
        <v>0</v>
      </c>
    </row>
    <row r="42" spans="1:6" x14ac:dyDescent="0.25">
      <c r="E42" s="92"/>
    </row>
    <row r="43" spans="1:6" ht="25.5" customHeight="1" x14ac:dyDescent="0.25"/>
    <row r="45" spans="1:6" x14ac:dyDescent="0.25">
      <c r="E45" s="92"/>
    </row>
    <row r="47" spans="1:6" s="94" customFormat="1" x14ac:dyDescent="0.25">
      <c r="C47" s="95"/>
      <c r="D47" s="96"/>
      <c r="F47" s="97"/>
    </row>
    <row r="49" spans="5:5" x14ac:dyDescent="0.25">
      <c r="E49" s="93"/>
    </row>
  </sheetData>
  <mergeCells count="22">
    <mergeCell ref="A38:B38"/>
    <mergeCell ref="A40:B40"/>
    <mergeCell ref="A39:B39"/>
    <mergeCell ref="A24:F24"/>
    <mergeCell ref="A33:B33"/>
    <mergeCell ref="A35:B35"/>
    <mergeCell ref="A36:B36"/>
    <mergeCell ref="A37:B37"/>
    <mergeCell ref="C25:C29"/>
    <mergeCell ref="D25:D32"/>
    <mergeCell ref="F25:F29"/>
    <mergeCell ref="A22:B22"/>
    <mergeCell ref="A8:F8"/>
    <mergeCell ref="A17:F17"/>
    <mergeCell ref="A9:F9"/>
    <mergeCell ref="A15:B15"/>
    <mergeCell ref="F12:F14"/>
    <mergeCell ref="C12:C14"/>
    <mergeCell ref="D10:D14"/>
    <mergeCell ref="C18:C20"/>
    <mergeCell ref="F18:F20"/>
    <mergeCell ref="D18:D21"/>
  </mergeCells>
  <printOptions horizontalCentered="1"/>
  <pageMargins left="3.937007874015748E-2" right="3.937007874015748E-2" top="3.937007874015748E-2" bottom="3.937007874015748E-2" header="0.31496062992125984" footer="0.31496062992125984"/>
  <pageSetup scale="74" orientation="landscape" horizontalDpi="4294967295" verticalDpi="4294967295" r:id="rId1"/>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opLeftCell="A13" zoomScale="110" zoomScaleNormal="110" zoomScaleSheetLayoutView="90" workbookViewId="0">
      <selection activeCell="G24" sqref="G24"/>
    </sheetView>
  </sheetViews>
  <sheetFormatPr baseColWidth="10" defaultColWidth="8.85546875" defaultRowHeight="15" x14ac:dyDescent="0.25"/>
  <cols>
    <col min="1" max="1" width="28" customWidth="1"/>
    <col min="2" max="2" width="8.85546875" hidden="1" customWidth="1"/>
    <col min="3" max="3" width="2.85546875" hidden="1" customWidth="1"/>
    <col min="4" max="4" width="8.85546875" hidden="1" customWidth="1"/>
    <col min="5" max="5" width="3" hidden="1" customWidth="1"/>
    <col min="6" max="6" width="2.5703125" hidden="1" customWidth="1"/>
    <col min="7" max="7" width="21.85546875" customWidth="1"/>
    <col min="8" max="8" width="19.7109375" customWidth="1"/>
    <col min="9" max="9" width="17.28515625" customWidth="1"/>
    <col min="10" max="10" width="12.7109375" bestFit="1" customWidth="1"/>
    <col min="12" max="12" width="11.28515625" bestFit="1" customWidth="1"/>
    <col min="13" max="13" width="12.28515625" bestFit="1" customWidth="1"/>
  </cols>
  <sheetData>
    <row r="1" spans="1:13" ht="15.75" x14ac:dyDescent="0.25">
      <c r="A1" s="1" t="s">
        <v>20</v>
      </c>
      <c r="B1" s="1"/>
      <c r="C1" s="1"/>
    </row>
    <row r="2" spans="1:13" x14ac:dyDescent="0.25">
      <c r="A2" s="6"/>
      <c r="B2" s="6"/>
      <c r="C2" s="6"/>
    </row>
    <row r="3" spans="1:13" x14ac:dyDescent="0.25">
      <c r="A3" s="6" t="s">
        <v>21</v>
      </c>
      <c r="B3" s="6"/>
      <c r="C3" s="6"/>
    </row>
    <row r="4" spans="1:13" ht="15.75" thickBot="1" x14ac:dyDescent="0.3"/>
    <row r="5" spans="1:13" ht="14.65" customHeight="1" thickBot="1" x14ac:dyDescent="0.3">
      <c r="A5" s="19" t="s">
        <v>0</v>
      </c>
      <c r="B5" s="18"/>
      <c r="C5" s="17" t="s">
        <v>22</v>
      </c>
      <c r="D5" s="18"/>
      <c r="E5" s="17" t="s">
        <v>22</v>
      </c>
      <c r="F5" s="18"/>
      <c r="G5" s="5" t="s">
        <v>4</v>
      </c>
      <c r="H5" s="5" t="s">
        <v>5</v>
      </c>
      <c r="I5" s="19" t="s">
        <v>23</v>
      </c>
    </row>
    <row r="6" spans="1:13" ht="19.899999999999999" customHeight="1" thickBot="1" x14ac:dyDescent="0.3">
      <c r="A6" s="20"/>
      <c r="B6" s="2" t="s">
        <v>3</v>
      </c>
      <c r="C6" s="2" t="s">
        <v>2</v>
      </c>
      <c r="D6" s="2" t="s">
        <v>3</v>
      </c>
      <c r="E6" s="2" t="s">
        <v>2</v>
      </c>
      <c r="F6" s="2" t="s">
        <v>3</v>
      </c>
      <c r="G6" s="86">
        <f>Annexe!C40*0.7</f>
        <v>750345.20399999991</v>
      </c>
      <c r="H6" s="86">
        <f>Annexe!C40*0.3</f>
        <v>321576.516</v>
      </c>
      <c r="I6" s="87"/>
    </row>
    <row r="7" spans="1:13" ht="32.25" customHeight="1" thickBot="1" x14ac:dyDescent="0.3">
      <c r="A7" s="9" t="s">
        <v>24</v>
      </c>
      <c r="B7" s="3"/>
      <c r="C7" s="3"/>
      <c r="D7" s="3"/>
      <c r="E7" s="3"/>
      <c r="F7" s="3"/>
      <c r="G7" s="88">
        <f>698879*0.7</f>
        <v>489215.3</v>
      </c>
      <c r="H7" s="88">
        <f>698879*0.3</f>
        <v>209663.69999999998</v>
      </c>
      <c r="I7" s="88">
        <f>G7+H7</f>
        <v>698879</v>
      </c>
      <c r="J7" s="85"/>
      <c r="L7" s="21"/>
      <c r="M7" s="21"/>
    </row>
    <row r="8" spans="1:13" ht="34.9" customHeight="1" thickBot="1" x14ac:dyDescent="0.3">
      <c r="A8" s="10" t="s">
        <v>25</v>
      </c>
      <c r="B8" s="3"/>
      <c r="C8" s="4"/>
      <c r="D8" s="3"/>
      <c r="E8" s="3"/>
      <c r="F8" s="3"/>
      <c r="G8" s="88">
        <f>8000*0.7</f>
        <v>5600</v>
      </c>
      <c r="H8" s="88">
        <f>8000*0.3</f>
        <v>2400</v>
      </c>
      <c r="I8" s="88">
        <f t="shared" ref="I8:I16" si="0">G8+H8</f>
        <v>8000</v>
      </c>
    </row>
    <row r="9" spans="1:13" ht="33" customHeight="1" thickBot="1" x14ac:dyDescent="0.3">
      <c r="A9" s="10" t="s">
        <v>26</v>
      </c>
      <c r="B9" s="3"/>
      <c r="C9" s="3"/>
      <c r="D9" s="3"/>
      <c r="E9" s="3"/>
      <c r="F9" s="3"/>
      <c r="G9" s="88">
        <f>11000*0.7</f>
        <v>7699.9999999999991</v>
      </c>
      <c r="H9" s="88">
        <f>11000*0.3</f>
        <v>3300</v>
      </c>
      <c r="I9" s="88">
        <f t="shared" si="0"/>
        <v>11000</v>
      </c>
    </row>
    <row r="10" spans="1:13" ht="21.4" customHeight="1" thickBot="1" x14ac:dyDescent="0.3">
      <c r="A10" s="10" t="s">
        <v>27</v>
      </c>
      <c r="B10" s="3"/>
      <c r="C10" s="3"/>
      <c r="D10" s="3"/>
      <c r="E10" s="3"/>
      <c r="F10" s="3"/>
      <c r="G10" s="88">
        <f>(55000+70000)*0.7</f>
        <v>87500</v>
      </c>
      <c r="H10" s="88">
        <f>(55000+70000)*0.3</f>
        <v>37500</v>
      </c>
      <c r="I10" s="88">
        <f t="shared" si="0"/>
        <v>125000</v>
      </c>
    </row>
    <row r="11" spans="1:13" ht="25.5" customHeight="1" thickBot="1" x14ac:dyDescent="0.3">
      <c r="A11" s="10" t="s">
        <v>28</v>
      </c>
      <c r="B11" s="3"/>
      <c r="C11" s="3"/>
      <c r="D11" s="3"/>
      <c r="E11" s="3"/>
      <c r="F11" s="3"/>
      <c r="G11" s="88">
        <f>50000*0.7</f>
        <v>35000</v>
      </c>
      <c r="H11" s="88">
        <f>50000*0.3</f>
        <v>15000</v>
      </c>
      <c r="I11" s="88">
        <f t="shared" si="0"/>
        <v>50000</v>
      </c>
    </row>
    <row r="12" spans="1:13" ht="34.9" customHeight="1" thickBot="1" x14ac:dyDescent="0.3">
      <c r="A12" s="10" t="s">
        <v>29</v>
      </c>
      <c r="B12" s="3"/>
      <c r="C12" s="3"/>
      <c r="D12" s="3"/>
      <c r="E12" s="3"/>
      <c r="F12" s="3"/>
      <c r="G12" s="84">
        <v>0</v>
      </c>
      <c r="H12" s="84">
        <v>0</v>
      </c>
      <c r="I12" s="88">
        <f t="shared" si="0"/>
        <v>0</v>
      </c>
    </row>
    <row r="13" spans="1:13" ht="40.5" customHeight="1" thickBot="1" x14ac:dyDescent="0.3">
      <c r="A13" s="10" t="s">
        <v>30</v>
      </c>
      <c r="B13" s="3"/>
      <c r="C13" s="3"/>
      <c r="D13" s="3"/>
      <c r="E13" s="3"/>
      <c r="F13" s="3"/>
      <c r="G13" s="88">
        <f>108917*0.7</f>
        <v>76241.899999999994</v>
      </c>
      <c r="H13" s="88">
        <f>108917*0.3</f>
        <v>32675.1</v>
      </c>
      <c r="I13" s="88">
        <f t="shared" si="0"/>
        <v>108917</v>
      </c>
    </row>
    <row r="14" spans="1:13" ht="27" customHeight="1" thickBot="1" x14ac:dyDescent="0.3">
      <c r="A14" s="11" t="s">
        <v>31</v>
      </c>
      <c r="B14" s="13"/>
      <c r="C14" s="13"/>
      <c r="D14" s="13"/>
      <c r="E14" s="13"/>
      <c r="F14" s="13"/>
      <c r="G14" s="15">
        <f>SUM(G7:G13)</f>
        <v>701257.20000000007</v>
      </c>
      <c r="H14" s="15">
        <f>SUM(H7:H13)</f>
        <v>300538.79999999993</v>
      </c>
      <c r="I14" s="88">
        <f t="shared" si="0"/>
        <v>1001796</v>
      </c>
    </row>
    <row r="15" spans="1:13" ht="16.5" customHeight="1" thickBot="1" x14ac:dyDescent="0.3">
      <c r="A15" s="16" t="s">
        <v>32</v>
      </c>
      <c r="B15" s="12"/>
      <c r="C15" s="12"/>
      <c r="D15" s="12"/>
      <c r="E15" s="12"/>
      <c r="F15" s="12"/>
      <c r="G15" s="12">
        <f>(G14*0.07)</f>
        <v>49088.004000000008</v>
      </c>
      <c r="H15" s="12">
        <f>(H14*0.07)</f>
        <v>21037.715999999997</v>
      </c>
      <c r="I15" s="88">
        <f t="shared" si="0"/>
        <v>70125.72</v>
      </c>
    </row>
    <row r="16" spans="1:13" ht="28.15" customHeight="1" thickBot="1" x14ac:dyDescent="0.3">
      <c r="A16" s="11" t="s">
        <v>1</v>
      </c>
      <c r="B16" s="13"/>
      <c r="C16" s="13"/>
      <c r="D16" s="13"/>
      <c r="E16" s="13"/>
      <c r="F16" s="13"/>
      <c r="G16" s="14">
        <f>+G14+G15</f>
        <v>750345.20400000003</v>
      </c>
      <c r="H16" s="14">
        <f>+H14+H15</f>
        <v>321576.51599999995</v>
      </c>
      <c r="I16" s="88">
        <f t="shared" si="0"/>
        <v>1071921.72</v>
      </c>
      <c r="J16" s="85">
        <f>I16-Annexe!C40</f>
        <v>0</v>
      </c>
    </row>
    <row r="19" spans="8:8" x14ac:dyDescent="0.25">
      <c r="H19" s="21"/>
    </row>
    <row r="20" spans="8:8" x14ac:dyDescent="0.25">
      <c r="H20" s="21"/>
    </row>
  </sheetData>
  <printOptions horizontalCentered="1"/>
  <pageMargins left="0.11811023622047245" right="0.11811023622047245" top="0.35433070866141736" bottom="0.35433070866141736" header="0.31496062992125984" footer="0.31496062992125984"/>
  <pageSetup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topLeftCell="A16" workbookViewId="0">
      <selection activeCell="C27" sqref="C27"/>
    </sheetView>
  </sheetViews>
  <sheetFormatPr baseColWidth="10" defaultColWidth="11.42578125" defaultRowHeight="15" x14ac:dyDescent="0.25"/>
  <cols>
    <col min="2" max="2" width="13.85546875" customWidth="1"/>
    <col min="7" max="7" width="12.28515625" customWidth="1"/>
  </cols>
  <sheetData>
    <row r="2" spans="2:7" ht="15.75" thickBot="1" x14ac:dyDescent="0.3"/>
    <row r="3" spans="2:7" x14ac:dyDescent="0.25">
      <c r="B3" s="128">
        <v>2015</v>
      </c>
      <c r="C3" s="128">
        <v>2016</v>
      </c>
      <c r="D3" s="128">
        <v>2017</v>
      </c>
      <c r="E3" s="128">
        <v>2018</v>
      </c>
      <c r="F3" s="128">
        <v>2019</v>
      </c>
      <c r="G3" s="126" t="s">
        <v>35</v>
      </c>
    </row>
    <row r="4" spans="2:7" ht="15.75" thickBot="1" x14ac:dyDescent="0.3">
      <c r="B4" s="129"/>
      <c r="C4" s="129"/>
      <c r="D4" s="129"/>
      <c r="E4" s="130"/>
      <c r="F4" s="130"/>
      <c r="G4" s="127"/>
    </row>
    <row r="5" spans="2:7" ht="47.25" customHeight="1" thickBot="1" x14ac:dyDescent="0.3">
      <c r="B5" s="23"/>
      <c r="C5" s="23"/>
      <c r="D5" s="23"/>
      <c r="E5" s="22"/>
      <c r="F5" s="23"/>
      <c r="G5" s="24"/>
    </row>
    <row r="6" spans="2:7" ht="48" customHeight="1" thickBot="1" x14ac:dyDescent="0.3">
      <c r="B6" s="25"/>
      <c r="C6" s="25"/>
      <c r="D6" s="25"/>
      <c r="E6" s="25"/>
      <c r="F6" s="25"/>
      <c r="G6" s="26"/>
    </row>
    <row r="7" spans="2:7" ht="15.75" thickBot="1" x14ac:dyDescent="0.3">
      <c r="B7" s="27">
        <v>40000</v>
      </c>
      <c r="C7" s="27">
        <v>40000</v>
      </c>
      <c r="D7" s="27">
        <v>40000</v>
      </c>
      <c r="E7" s="28">
        <v>80000</v>
      </c>
      <c r="F7" s="41">
        <f>+Annexe!C12</f>
        <v>247873</v>
      </c>
      <c r="G7" s="30">
        <f>B7+C7+D7+E7+F7</f>
        <v>447873</v>
      </c>
    </row>
    <row r="8" spans="2:7" ht="15.75" thickBot="1" x14ac:dyDescent="0.3">
      <c r="B8" s="31">
        <v>135661</v>
      </c>
      <c r="C8" s="32">
        <v>135661</v>
      </c>
      <c r="D8" s="32">
        <v>135661</v>
      </c>
      <c r="E8" s="27">
        <v>302221</v>
      </c>
      <c r="F8" s="41" t="e">
        <f>Annexe!#REF!</f>
        <v>#REF!</v>
      </c>
      <c r="G8" s="30" t="e">
        <f>B8+C8+D8+E8+F8</f>
        <v>#REF!</v>
      </c>
    </row>
    <row r="9" spans="2:7" ht="15.75" thickBot="1" x14ac:dyDescent="0.3">
      <c r="B9" s="27">
        <v>44400</v>
      </c>
      <c r="C9" s="27">
        <v>44400</v>
      </c>
      <c r="D9" s="27">
        <v>44400</v>
      </c>
      <c r="E9" s="29"/>
      <c r="F9" s="41">
        <f>Annexe!C10</f>
        <v>6000</v>
      </c>
      <c r="G9" s="30">
        <f>B9+C9+D9+E9+F9</f>
        <v>139200</v>
      </c>
    </row>
    <row r="10" spans="2:7" ht="15.75" thickBot="1" x14ac:dyDescent="0.3">
      <c r="B10" s="33">
        <f>+B7+B8+B9</f>
        <v>220061</v>
      </c>
      <c r="C10" s="33">
        <f t="shared" ref="C10:G10" si="0">+C7+C8+C9</f>
        <v>220061</v>
      </c>
      <c r="D10" s="33">
        <f t="shared" si="0"/>
        <v>220061</v>
      </c>
      <c r="E10" s="33">
        <f t="shared" si="0"/>
        <v>382221</v>
      </c>
      <c r="F10" s="33" t="e">
        <f t="shared" si="0"/>
        <v>#REF!</v>
      </c>
      <c r="G10" s="33" t="e">
        <f t="shared" si="0"/>
        <v>#REF!</v>
      </c>
    </row>
    <row r="11" spans="2:7" ht="29.65" customHeight="1" thickBot="1" x14ac:dyDescent="0.3">
      <c r="B11" s="25"/>
      <c r="C11" s="25"/>
      <c r="D11" s="25"/>
      <c r="E11" s="25"/>
      <c r="F11" s="25"/>
      <c r="G11" s="26"/>
    </row>
    <row r="12" spans="2:7" ht="24.75" customHeight="1" thickBot="1" x14ac:dyDescent="0.3">
      <c r="B12" s="31">
        <v>57600</v>
      </c>
      <c r="C12" s="31">
        <v>57600</v>
      </c>
      <c r="D12" s="31">
        <v>57600</v>
      </c>
      <c r="E12" s="35">
        <v>60069</v>
      </c>
      <c r="F12" s="41">
        <f>Annexe!C18</f>
        <v>243930</v>
      </c>
      <c r="G12" s="36">
        <f>+B12+C12+D12+E12+F12</f>
        <v>476799</v>
      </c>
    </row>
    <row r="13" spans="2:7" ht="16.899999999999999" customHeight="1" thickBot="1" x14ac:dyDescent="0.3">
      <c r="B13" s="27">
        <v>33350</v>
      </c>
      <c r="C13" s="27">
        <v>33350</v>
      </c>
      <c r="D13" s="27">
        <v>33350</v>
      </c>
      <c r="E13" s="29"/>
      <c r="F13" s="41" t="e">
        <f>Annexe!#REF!</f>
        <v>#REF!</v>
      </c>
      <c r="G13" s="30" t="e">
        <f>+B13+C13+D13+E13+F13</f>
        <v>#REF!</v>
      </c>
    </row>
    <row r="14" spans="2:7" ht="18.75" customHeight="1" thickBot="1" x14ac:dyDescent="0.3">
      <c r="B14" s="32">
        <v>0</v>
      </c>
      <c r="C14" s="32">
        <v>0</v>
      </c>
      <c r="D14" s="32">
        <v>0</v>
      </c>
      <c r="E14" s="29"/>
      <c r="F14" s="29"/>
      <c r="G14" s="34">
        <v>0</v>
      </c>
    </row>
    <row r="15" spans="2:7" ht="28.5" customHeight="1" thickBot="1" x14ac:dyDescent="0.3">
      <c r="B15" s="27">
        <v>20000</v>
      </c>
      <c r="C15" s="27">
        <v>15000</v>
      </c>
      <c r="D15" s="27">
        <v>15000</v>
      </c>
      <c r="E15" s="35">
        <v>10000</v>
      </c>
      <c r="F15" s="41">
        <f>Annexe!C19</f>
        <v>0</v>
      </c>
      <c r="G15" s="30">
        <f>+B15+C15+D15+E15+F15</f>
        <v>60000</v>
      </c>
    </row>
    <row r="16" spans="2:7" ht="30" customHeight="1" thickBot="1" x14ac:dyDescent="0.3">
      <c r="B16" s="37"/>
      <c r="C16" s="27">
        <v>18500</v>
      </c>
      <c r="D16" s="27">
        <v>11518</v>
      </c>
      <c r="E16" s="29">
        <v>0</v>
      </c>
      <c r="F16" s="29"/>
      <c r="G16" s="30">
        <f>+B16+C16+D16+E16+F16</f>
        <v>30018</v>
      </c>
    </row>
    <row r="17" spans="2:7" ht="18.75" customHeight="1" thickBot="1" x14ac:dyDescent="0.3">
      <c r="B17" s="27">
        <v>15000</v>
      </c>
      <c r="C17" s="27">
        <v>15000</v>
      </c>
      <c r="D17" s="27">
        <v>15000</v>
      </c>
      <c r="E17" s="29"/>
      <c r="F17" s="29"/>
      <c r="G17" s="30">
        <f>+B17+C17+D17+E17+F17</f>
        <v>45000</v>
      </c>
    </row>
    <row r="18" spans="2:7" ht="22.9" customHeight="1" thickBot="1" x14ac:dyDescent="0.3">
      <c r="B18" s="32">
        <v>12000</v>
      </c>
      <c r="C18" s="27">
        <v>13500</v>
      </c>
      <c r="D18" s="27">
        <v>13500</v>
      </c>
      <c r="E18" s="29">
        <v>10000</v>
      </c>
      <c r="F18" s="41">
        <f>Annexe!C21</f>
        <v>15000</v>
      </c>
      <c r="G18" s="30">
        <f>B18+C18+D18+E18+F18</f>
        <v>64000</v>
      </c>
    </row>
    <row r="19" spans="2:7" ht="21" customHeight="1" thickBot="1" x14ac:dyDescent="0.3">
      <c r="B19" s="32">
        <v>16500</v>
      </c>
      <c r="C19" s="27">
        <v>20000</v>
      </c>
      <c r="D19" s="27">
        <v>16500</v>
      </c>
      <c r="E19" s="35">
        <v>5000</v>
      </c>
      <c r="F19" s="41">
        <f>Annexe!C20</f>
        <v>0</v>
      </c>
      <c r="G19" s="30">
        <f>B19+C19+D19+E19+F19</f>
        <v>58000</v>
      </c>
    </row>
    <row r="20" spans="2:7" ht="21" customHeight="1" thickBot="1" x14ac:dyDescent="0.3">
      <c r="B20" s="32"/>
      <c r="C20" s="27"/>
      <c r="D20" s="27"/>
      <c r="E20" s="35"/>
      <c r="F20" s="44" t="e">
        <f>Annexe!#REF!</f>
        <v>#REF!</v>
      </c>
      <c r="G20" s="30" t="e">
        <f>F20</f>
        <v>#REF!</v>
      </c>
    </row>
    <row r="21" spans="2:7" ht="15.75" thickBot="1" x14ac:dyDescent="0.3">
      <c r="B21" s="39">
        <f>B12+B13+B14+B15+B16+B17+B18+B19</f>
        <v>154450</v>
      </c>
      <c r="C21" s="39">
        <f t="shared" ref="C21:E21" si="1">C12+C13+C14+C15+C16+C17+C18+C19</f>
        <v>172950</v>
      </c>
      <c r="D21" s="39">
        <f t="shared" si="1"/>
        <v>162468</v>
      </c>
      <c r="E21" s="39">
        <f t="shared" si="1"/>
        <v>85069</v>
      </c>
      <c r="F21" s="39" t="e">
        <f>F12+F13+F14+F15+F16+F17+F18+F19+F20</f>
        <v>#REF!</v>
      </c>
      <c r="G21" s="39" t="e">
        <f>G12+G13+G14+G15+G16+G17+G18+G19+G20</f>
        <v>#REF!</v>
      </c>
    </row>
    <row r="22" spans="2:7" ht="15.75" thickBot="1" x14ac:dyDescent="0.3">
      <c r="B22" s="40">
        <f>B10+B21</f>
        <v>374511</v>
      </c>
      <c r="C22" s="40">
        <f t="shared" ref="C22:G22" si="2">C10+C21</f>
        <v>393011</v>
      </c>
      <c r="D22" s="40">
        <f t="shared" si="2"/>
        <v>382529</v>
      </c>
      <c r="E22" s="40">
        <f t="shared" si="2"/>
        <v>467290</v>
      </c>
      <c r="F22" s="40" t="e">
        <f t="shared" si="2"/>
        <v>#REF!</v>
      </c>
      <c r="G22" s="40" t="e">
        <f t="shared" si="2"/>
        <v>#REF!</v>
      </c>
    </row>
  </sheetData>
  <mergeCells count="6">
    <mergeCell ref="G3:G4"/>
    <mergeCell ref="B3:B4"/>
    <mergeCell ref="C3:C4"/>
    <mergeCell ref="D3:D4"/>
    <mergeCell ref="E3:E4"/>
    <mergeCell ref="F3:F4"/>
  </mergeCells>
  <pageMargins left="0.7" right="0.7" top="0.75" bottom="0.75" header="0.3" footer="0.3"/>
  <pageSetup paperSize="9" scale="7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Annexe</vt:lpstr>
      <vt:lpstr>Sheet2</vt: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Hamsatou</cp:lastModifiedBy>
  <cp:lastPrinted>2019-11-26T13:39:18Z</cp:lastPrinted>
  <dcterms:created xsi:type="dcterms:W3CDTF">2017-11-15T21:17:43Z</dcterms:created>
  <dcterms:modified xsi:type="dcterms:W3CDTF">2019-12-03T15:35:01Z</dcterms:modified>
</cp:coreProperties>
</file>