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Madeleine\Documents\"/>
    </mc:Choice>
  </mc:AlternateContent>
  <xr:revisionPtr revIDLastSave="0" documentId="8_{DD204419-ADE2-435B-9DAF-64B9896BB2B2}" xr6:coauthVersionLast="36" xr6:coauthVersionMax="36" xr10:uidLastSave="{00000000-0000-0000-0000-000000000000}"/>
  <bookViews>
    <workbookView xWindow="0" yWindow="0" windowWidth="24000" windowHeight="8925" activeTab="1" xr2:uid="{00000000-000D-0000-FFFF-FFFF00000000}"/>
  </bookViews>
  <sheets>
    <sheet name="Feuil1" sheetId="1" r:id="rId1"/>
    <sheet name="Feuil2" sheetId="2"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5" i="2" l="1"/>
  <c r="C16" i="2"/>
  <c r="D22" i="1" l="1"/>
  <c r="C22" i="1"/>
  <c r="C54" i="1"/>
  <c r="C63" i="1"/>
  <c r="C74" i="1"/>
  <c r="C48" i="1"/>
  <c r="C32" i="1"/>
  <c r="C17" i="1"/>
  <c r="C80" i="1" s="1"/>
  <c r="C12" i="1"/>
  <c r="D74" i="1"/>
  <c r="D80" i="1" s="1"/>
  <c r="D63" i="1"/>
  <c r="D54" i="1"/>
  <c r="D39" i="1"/>
  <c r="D32" i="1"/>
  <c r="D17" i="1"/>
  <c r="D8" i="1"/>
  <c r="F58" i="1"/>
  <c r="F24" i="1"/>
  <c r="E9" i="1"/>
  <c r="F9" i="1" s="1"/>
  <c r="F79" i="1"/>
  <c r="E77" i="1"/>
  <c r="E76" i="1"/>
  <c r="F76" i="1" s="1"/>
  <c r="E73" i="1"/>
  <c r="E71" i="1"/>
  <c r="E69" i="1"/>
  <c r="E67" i="1"/>
  <c r="E64" i="1"/>
  <c r="E63" i="1" s="1"/>
  <c r="F62" i="1"/>
  <c r="F61" i="1"/>
  <c r="E60" i="1"/>
  <c r="F60" i="1" s="1"/>
  <c r="F59" i="1"/>
  <c r="F57" i="1"/>
  <c r="E56" i="1"/>
  <c r="F56" i="1" s="1"/>
  <c r="E53" i="1"/>
  <c r="F53" i="1"/>
  <c r="F51" i="1"/>
  <c r="E48" i="1"/>
  <c r="E47" i="1"/>
  <c r="F47" i="1"/>
  <c r="E46" i="1"/>
  <c r="F46" i="1" s="1"/>
  <c r="E45" i="1"/>
  <c r="F45" i="1"/>
  <c r="E44" i="1"/>
  <c r="F44" i="1" s="1"/>
  <c r="E43" i="1"/>
  <c r="F43" i="1"/>
  <c r="E42" i="1"/>
  <c r="F42" i="1" s="1"/>
  <c r="E41" i="1"/>
  <c r="F41" i="1"/>
  <c r="E40" i="1"/>
  <c r="F40" i="1" s="1"/>
  <c r="E38" i="1"/>
  <c r="F38" i="1"/>
  <c r="E37" i="1"/>
  <c r="F37" i="1" s="1"/>
  <c r="E36" i="1"/>
  <c r="F36" i="1"/>
  <c r="E35" i="1"/>
  <c r="F35" i="1" s="1"/>
  <c r="E34" i="1"/>
  <c r="F34" i="1"/>
  <c r="E33" i="1"/>
  <c r="F33" i="1" s="1"/>
  <c r="F30" i="1"/>
  <c r="F29" i="1"/>
  <c r="F28" i="1"/>
  <c r="E27" i="1"/>
  <c r="F27" i="1"/>
  <c r="F26" i="1"/>
  <c r="E25" i="1"/>
  <c r="F25" i="1"/>
  <c r="F22" i="1"/>
  <c r="E22" i="1"/>
  <c r="E20" i="1"/>
  <c r="E19" i="1"/>
  <c r="E18" i="1"/>
  <c r="E17" i="1" s="1"/>
  <c r="E16" i="1"/>
  <c r="F16" i="1"/>
  <c r="F15" i="1"/>
  <c r="F14" i="1"/>
  <c r="F13" i="1"/>
  <c r="E12" i="1"/>
  <c r="E11" i="1"/>
  <c r="F11" i="1" s="1"/>
  <c r="E10" i="1"/>
  <c r="F10" i="1"/>
  <c r="E8" i="1"/>
  <c r="B14" i="2"/>
  <c r="B15" i="2" s="1"/>
  <c r="C14" i="2"/>
  <c r="D7" i="2"/>
  <c r="E7" i="2" s="1"/>
  <c r="D8" i="2"/>
  <c r="E8" i="2" s="1"/>
  <c r="D9" i="2"/>
  <c r="E9" i="2" s="1"/>
  <c r="D10" i="2"/>
  <c r="E10" i="2" s="1"/>
  <c r="D11" i="2"/>
  <c r="E11" i="2"/>
  <c r="D12" i="2"/>
  <c r="E12" i="2" s="1"/>
  <c r="D13" i="2"/>
  <c r="E13" i="2" s="1"/>
  <c r="D15" i="2" l="1"/>
  <c r="E15" i="2" s="1"/>
  <c r="E14" i="2"/>
  <c r="F80" i="1"/>
  <c r="F81" i="1" s="1"/>
  <c r="D81" i="1"/>
  <c r="D82" i="1" s="1"/>
  <c r="C81" i="1"/>
  <c r="E80" i="1"/>
  <c r="C82" i="1"/>
  <c r="D14" i="2"/>
  <c r="E32" i="1"/>
  <c r="E74" i="1"/>
  <c r="B16" i="2"/>
  <c r="E39" i="1"/>
  <c r="E16" i="2" l="1"/>
  <c r="D16" i="2"/>
  <c r="E82" i="1"/>
  <c r="E8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fabrice.konan</author>
  </authors>
  <commentList>
    <comment ref="A81" authorId="0" shapeId="0" xr:uid="{00000000-0006-0000-0000-000001000000}">
      <text>
        <r>
          <rPr>
            <b/>
            <sz val="9"/>
            <color indexed="81"/>
            <rFont val="Tahoma"/>
            <family val="2"/>
          </rPr>
          <t>fabrice.konan:</t>
        </r>
        <r>
          <rPr>
            <sz val="9"/>
            <color indexed="81"/>
            <rFont val="Tahoma"/>
            <family val="2"/>
          </rPr>
          <t xml:space="preserve">
Renseigner ces deuix autres colonnes </t>
        </r>
      </text>
    </comment>
  </commentList>
</comments>
</file>

<file path=xl/sharedStrings.xml><?xml version="1.0" encoding="utf-8"?>
<sst xmlns="http://schemas.openxmlformats.org/spreadsheetml/2006/main" count="152" uniqueCount="151">
  <si>
    <t>Annexe D - Budget du projet PBF</t>
  </si>
  <si>
    <t>Note: S'il s'agit de revision de projet, veuillez inclure colonnes additionnelles pour montrer le changement.</t>
  </si>
  <si>
    <t>Tableau 1 - Budget du projet PBF par resultat, produit et activite</t>
  </si>
  <si>
    <t>Nombre de resultat/ produit</t>
  </si>
  <si>
    <t>solde</t>
  </si>
  <si>
    <t>Produit 1.1:</t>
  </si>
  <si>
    <t>Les communautés et leurs leaders/chefs traditionnels sont sensibilisés à la participation des femmes et jeunes filles dans les mécanismes d’alerte précoce</t>
  </si>
  <si>
    <t>Activite 1.1.1:</t>
  </si>
  <si>
    <t xml:space="preserve">A.1.1 Mener une étude pour établir  la situation de référence (existence et cartographie des mécanismes de paix et cohésion sociale, obstacles et participation des femmes et des jeunes à ces mécanismes) en incluant la dimension genre
</t>
  </si>
  <si>
    <t>Activite 1.1.2:</t>
  </si>
  <si>
    <t xml:space="preserve">A.1.2. Missions d’information et de sensibilisation des autorités locales, leaders et chefs traditionnels  pour la présentation et le plaidoyer du projet </t>
  </si>
  <si>
    <t>Activite 1.1.3:</t>
  </si>
  <si>
    <t>A.1.3 Mener une campagne de sensibilisation visant les populations sur l'importance de la participation des femmes et jeunes filles dans la paix et cohésion sociale, lutte contre les stéréotypes et préjugés liés à la paix/cohésion sociale</t>
  </si>
  <si>
    <t>Produit 1.2:</t>
  </si>
  <si>
    <t>Les connaissances, attitudes et pratiques des adolescentes et jeunes filles sur les alternatives non-violentes et collaboratives à la gestion des conflits en milieu scolaire et son environnement proche sont améliorées</t>
  </si>
  <si>
    <t>Activite 1.2.1:</t>
  </si>
  <si>
    <t>A.1.2.1 Renforcer les connaissances des élèves filles et des  jeunes filles déscolarisées sur les alternatives non-violentes et collaboratives à la gestion des conflits ainsi que le rôle des femmes/jeunes filles dans la consolidation de la paix</t>
  </si>
  <si>
    <t>Activite 1.2.2:</t>
  </si>
  <si>
    <t xml:space="preserve">A.1.2.2 Organiser des  programmes radiophoniques participatifs promouvant le rôle des femmes et des filles dans la transformation des conflits, la consolidation de la paix  et la cohésion sociale </t>
  </si>
  <si>
    <t>Activite 1.2.3:</t>
  </si>
  <si>
    <t>A.1.2.3 Appuyer la production et la diffusion d'oeuvres musicales conçues par  les jeunes filles sur la consolidation de la paix et la cohesion sociale</t>
  </si>
  <si>
    <t>Activite 1.2.4:</t>
  </si>
  <si>
    <t>A.1.2.4 Concevoir, reproduire et diffuser les supports de communication (caspule TV, Spots radio affiches, BAI, dépliant...) de sensibilisation sur  la transformation des conflits, cohésion sociale et la consolidation de la paix avec un accent sur le rôle des femmes et des filles (chaines TV nationales, radios proximité, commerciales, confessionnelles, réseau gouv-proxima....)</t>
  </si>
  <si>
    <t>Produit 1.3:</t>
  </si>
  <si>
    <t>Les autorités, le système éducatif et les médias sont outillés pour promovoir le changement des mentalités sur le rôle des femmes et des jeunes dans la prévention des conflits</t>
  </si>
  <si>
    <t>Activite 1.3.1:</t>
  </si>
  <si>
    <t xml:space="preserve">A.1.3.1 Renforcer les capacités des autorités locales à promouvoir le changement des mentalités sur le rôle des femmes et des jeunes filles dans la prévention des conflits par des formations thématiques
</t>
  </si>
  <si>
    <t>Activite 1.3.2:</t>
  </si>
  <si>
    <t>Renforcer les capacités des personnes clés du système éducatif (enseignants, inspecteurs, directeurs)  à promouvoir le changement des mentalités sur le rôle des femmes et des jeunes filles dans la prévention des conflits par des formations thématiques</t>
  </si>
  <si>
    <t>Activite 1.3.3:</t>
  </si>
  <si>
    <t>A.1.3.3 Former les professionnels des médias et messagers traditionnels (griots) à intégrer et promouvoir la participation et rôle des femmes et des jeunes dans la prévention des conflits</t>
  </si>
  <si>
    <t>Resultat 2: Les femmes et les jeunes filles sont capables de participer à la gestion des mécanismes d’alerte précoce ainsi que de prévenir efficacement les conflits : les capacités des femmes et des jeunes filles sont renforcées afin qu’elles puissent gérer les mécanismes d’alerte précoce, mais aussi intervenir elles-mêmes dans la gestion pacifique et la médiation des conflits</t>
  </si>
  <si>
    <t>Produit 2.1:</t>
  </si>
  <si>
    <t>Les femmes et les jeunes filles sont capables de gérer pacifiquement les conflits et d'agir en tant que médiatrices</t>
  </si>
  <si>
    <t>Activite 2.1.1:</t>
  </si>
  <si>
    <t xml:space="preserve">A.2.1.1. Réaliser une enquete de base  et de fin sur les connaissances attitudes et pratiques des adolescents et jeunes filles sur prevention et  la gestion des conflits (milieu scolaire et communautés) </t>
  </si>
  <si>
    <t>Activite 2.1.2:</t>
  </si>
  <si>
    <t>A.2.1.2 Former les femmes et jeunes filles en milieu scolaire et hors milieu scolaire sur les techniques de médiation et gestion pacifique des conflits</t>
  </si>
  <si>
    <t>Activite 2.1.3:</t>
  </si>
  <si>
    <t>A2.1.3 Organiser des rencontres communautaires afin de présenter les médiatrices formées et promouvoir leur rôles auprès des communautés</t>
  </si>
  <si>
    <t>Activite 2.1.4:</t>
  </si>
  <si>
    <t>A.2.1.4 Mettre en place/renforcer les plateformes d’échanges et de partage d'experience pour la promotion du leadership féminin en matiere de consolidation de la paix en milieu scolaire et communautaire avec la participation des autorites administratives, communautes et religieuses</t>
  </si>
  <si>
    <t>Activite 2.1.5:</t>
  </si>
  <si>
    <t>A.2.1.5 Appuyer les actions et initiatives de médiations communautaires initiées par les femmes et les jeunes filles</t>
  </si>
  <si>
    <t>Activite 2.1.6:</t>
  </si>
  <si>
    <t>A.2.1.6 Organiser des ateliers de renforcement des capacités des mères d'élèves filles (CMEF)  en médiation et gestion pacifique des conflits</t>
  </si>
  <si>
    <t>Activite 2.1.7:</t>
  </si>
  <si>
    <t xml:space="preserve">A.2.1.7 Appuyer le renforcement / la mise en place et le fonctionnement des clubs messagers de paix  en favorisant la participation des jeunes filles pour leur donner un role d'actrices de paix dans leurs écoles </t>
  </si>
  <si>
    <t>Activite 2.1.8:</t>
  </si>
  <si>
    <t xml:space="preserve">A2.1.8 Appuyer l'organisation d'événements de solidarité, de jeux et compétitions sportives  interscolaires, de séances de théâtre participatif) aux quels les jeunes filles en milieu scolaire et hors de l'école  prennent part et proposent des solutions creatives et innovantes  pour la cohésion sociale, la consolidation de la paix et sur le rôle et la participation de la jeune fille </t>
  </si>
  <si>
    <t>Resultat 3: Les mécanismes d’alerte précoce sont mis en place, renforcés et mis en lien avec les mécanismes nationaux d’alerte et de prévention des conflits : Il s’agira de développer et d’adapter des systèmes TICs au système d’alerte précoce ainsi que de former des femmes et des jeunes filles à leur utilisation. D’autres moyens traditionnels d’informations seront développés en complémentarité, tels le théâtre, les griots afin de travailler à la sensibilisation et la prévention des conflits.</t>
  </si>
  <si>
    <t>Produit 3.1:</t>
  </si>
  <si>
    <t xml:space="preserve"> Les réseaux d’informations TIC et traditionnels sont développés/renforcés pour faciliter l’alerte précoce et la prévention des conflits</t>
  </si>
  <si>
    <t>Activite 3.1.1:</t>
  </si>
  <si>
    <t>A3.1.1 Constituer ou redynamiser les mécanismes locaux d'alerte précoce traditionnels ou liés aux TICs</t>
  </si>
  <si>
    <t>Activite 3.1.2:</t>
  </si>
  <si>
    <t xml:space="preserve">A3.1.2 Organiser des activités socio-culturelles incluant les griots, le théâtre participatif, et cinéma itinérant pour promouvoir les mécanismes d'alerte précoce </t>
  </si>
  <si>
    <t>Activite 3.1.3:</t>
  </si>
  <si>
    <t>A3.1.3  Elaborer de courts reportages audio/visuels thématiques sur la participation des femmes/jeunes filles aux mécanismes d'alerte précoce et à la prévention des conflits</t>
  </si>
  <si>
    <t>Activite 3.1.4:</t>
  </si>
  <si>
    <t>A3.1.4 Elaborer un reportage photo/vidéo sur toutes les étapes du projet qui documente l'implication des femmes et des jeunes filles dans les  mécanismes nationaux d’alerte et de prévention des conflits à travers les reseaux d'information</t>
  </si>
  <si>
    <t>Activite 3.1.5:</t>
  </si>
  <si>
    <t>A3.1.5 Organiser des émissions publiques et tables-rondes à la radio pour promouvoir et diffuser les réseaux d'informations et mécanismes d'alerte précoce mis en place</t>
  </si>
  <si>
    <t>Activite 3.1.6:</t>
  </si>
  <si>
    <t>A3.1.6 Renforcer les partenariats avec les radios communautaires pour la diffusion de messages d'information sur les réseaux d’informations et les mécanismes d'alerte précoce existants et la culture de la paix (Japon)</t>
  </si>
  <si>
    <t>Produit 3.2:</t>
  </si>
  <si>
    <t>Les mécanismes d’alerte précoce et de prévention des conflits locaux sont mis en réseaux avec les mécanismes nationaux (Plateforme DGAT et OSCS) d’alerte et de prévention des conflits.</t>
  </si>
  <si>
    <t>Activite 3.2.1:</t>
  </si>
  <si>
    <t>A3.2.1 Equiper le mécanisme d'alerte précoce de l'OSCS du matériel/équipement nécessaire</t>
  </si>
  <si>
    <t>Activite 3.2.2:</t>
  </si>
  <si>
    <t xml:space="preserve">A3.2.2 Appuyer l'équipe d'experts de l'OSCS dans la finalisation des indicateurs de solidarité et de cohesion sociale pour la prise en compte de la dimension genre  </t>
  </si>
  <si>
    <t>Activite 3.2.3:</t>
  </si>
  <si>
    <t xml:space="preserve">A3.2.3 former les analystes de l'OSCS pour la collecte et l'analyse de données sensibles au genre (au niveau des Commissions Régionales des zones d'intervention du projet et à Abidjan) </t>
  </si>
  <si>
    <t>Activite 3.2.4:</t>
  </si>
  <si>
    <t>A3.2.4 Organiser un atelier national rassemblant les responsables régionaux des mécanismes locaux et les mécanismes nationaux (DGAT/OSCS et U-Report, chambre des chefs et rois) pour systématiser le partage d'information (mi-parcours)</t>
  </si>
  <si>
    <t>Activite 3.2.5:</t>
  </si>
  <si>
    <t>A3.2.5 Appuyer la formation des moniteurs de l'OSCS pour le mécanisme national d'alerte précoce</t>
  </si>
  <si>
    <t>Activite 3.2.6:</t>
  </si>
  <si>
    <t xml:space="preserve">A3.2.6 Appuyer  la formulation par l'OSCS/DGAT d'une strategie nationale d alerte precoce et de reponse rapide impliquant les femmes  </t>
  </si>
  <si>
    <t>Activite 3.2.7:</t>
  </si>
  <si>
    <t>A3.2.7 Appuyer l'élaboration de bulletins d'informations trimestriels sur la prévention des conflits intégrant la dimension genre et la participation des femmes dans la prévention des conflits</t>
  </si>
  <si>
    <t>Activite 3.2.8:</t>
  </si>
  <si>
    <t xml:space="preserve">A3.2.8 Organiser des ateliers de validation de la strategie nationale d alerte precoce impliquant les femmes et les jeunes filles et de formulation de plan de mise en œuvre, avec les Ministères, les structures concernées, les OSC et le secteur privé.  </t>
  </si>
  <si>
    <t>Produit 3.3:</t>
  </si>
  <si>
    <t>La mobilisation des femmes, adolescents, des jeunes et autres acteurs pour une meilleure transparence et redevabilité autour des questions liées à la cohésion sociale et la consolidation de la paix est assurée à travers la plateforme U-Report</t>
  </si>
  <si>
    <t>Activite 3.3.1:</t>
  </si>
  <si>
    <t>A3.3.1 Appuyer La realisation de sondages aupres des femmes, des jeunes/adolescents sur  les questions relatives a la consolidation de la paix et de cohesion sociale et au leadership feminin  à travers  la plateforme U-Report</t>
  </si>
  <si>
    <t>Activite 3.3.2:</t>
  </si>
  <si>
    <t>A3.3.2 Appuyer la sensibilisation  des femmes, des jeunes filles et garcons  sur la culture de la paix via la plateforme numérique  U-report</t>
  </si>
  <si>
    <t>Activite 3.3.3:</t>
  </si>
  <si>
    <t xml:space="preserve">A3.3.3 Mobiliser les femmes, les adolescentes, les  jeunes filles, les jeunes garcons scolarises et non scolarisés pour leur particpation a la plateforme U report lors des activites sportives, evenements/ rassemblements -fora de jeunesse </t>
  </si>
  <si>
    <t>Activite 3.3.4:</t>
  </si>
  <si>
    <t xml:space="preserve">A3.3.4 Assurer le suivi des opinions des femmes, des adolescents et des jeunes sur la plateforme U-Report en vue du partage des informations generees avec les acteurs competents </t>
  </si>
  <si>
    <t>Activite 3.3.5:</t>
  </si>
  <si>
    <t>A3.3.5 Appuyer la formation des acteurs gouvernementaux et de la societe civile a l'utilisation  de la la plateforme U-Report   ( mise en reseau des cibles  et  des acteurs du projet /convergence vers mecanismes DGAT. OSCS)</t>
  </si>
  <si>
    <t>Produit 4.1:</t>
  </si>
  <si>
    <t>La coordination effective des acteurs et la réalisation des activités est assurée</t>
  </si>
  <si>
    <t>Activite 4.1.1:</t>
  </si>
  <si>
    <t>A4.1.1 Assurer le Lancement et la clôture du projet</t>
  </si>
  <si>
    <t>Activite 4.1.2:</t>
  </si>
  <si>
    <t>A4.1.2 Appuyer l'organisation de réunions de coordination</t>
  </si>
  <si>
    <t>Activite 4.1.3:</t>
  </si>
  <si>
    <t>Activite 4.1.4:</t>
  </si>
  <si>
    <t>A4.1.4 Assurer  la coordination  du projet</t>
  </si>
  <si>
    <t>Produit 4.2:</t>
  </si>
  <si>
    <t>Activite 4.2.1:</t>
  </si>
  <si>
    <t>A4.2.1 Organiser des missions de S&amp;E</t>
  </si>
  <si>
    <t>Activite 4.2.2:</t>
  </si>
  <si>
    <t>A4.2.2 Appuyer les missions de suivi par les DRENET/IEP</t>
  </si>
  <si>
    <t>Activite 4.2.3:</t>
  </si>
  <si>
    <t>A4.2.3 Organiser l'évaluation finale du projet</t>
  </si>
  <si>
    <t>Activite 4.2.4:</t>
  </si>
  <si>
    <t>A4.2.4 Former les acteurs impliqués dans la mise en œuvre du projet sur les mecanismes de prévention des conflits et création de la paix et sur la GAR et le M&amp;E d'ONU Femmes</t>
  </si>
  <si>
    <t>Activite 4.2.6:</t>
  </si>
  <si>
    <t>A4.2.6 Ateliers conjoints d'élaboration des rapports périodiques</t>
  </si>
  <si>
    <t>Activite 4.2.7:</t>
  </si>
  <si>
    <t>A4.2.7 Organiser  un atelier  conjoint de planification opérationnelle avec les acteurs  terrains</t>
  </si>
  <si>
    <t>Produit 4.3:</t>
  </si>
  <si>
    <t>Activite 4.3.1</t>
  </si>
  <si>
    <t>A4.3.1 Elaborer le matériel nécessaire à la promotion du projet (t-shirts, panneaux, flyers etc)</t>
  </si>
  <si>
    <t>Activite 4.3.2:</t>
  </si>
  <si>
    <t>A4.3.1 Conduire des missions de communication sur le terrain (participation des professionnels de media)</t>
  </si>
  <si>
    <t>Activite 4.3.3:</t>
  </si>
  <si>
    <t xml:space="preserve">A4.3.1 Elaborer et diffuser au moins une étude de cas pour la documentation des bonnes pratiques  </t>
  </si>
  <si>
    <t>SOUS TOTAL DU BUDGET DE PROJET:</t>
  </si>
  <si>
    <t>Couts indirects (7%):</t>
  </si>
  <si>
    <t>BUDGET TOTAL DU PROJET:</t>
  </si>
  <si>
    <t>Tableau 2 - Budget de projet PBF par categorie de cout de l'ONU</t>
  </si>
  <si>
    <t>Note: S'il s'agit d'une revision budgetaire, veuillez inclure des colonnes additionnelles pour montrer les changements</t>
  </si>
  <si>
    <t>CATEGORIES</t>
  </si>
  <si>
    <t>Total tranche 1</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</si>
  <si>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</si>
  <si>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</si>
  <si>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</si>
  <si>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</si>
  <si>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</si>
  <si>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</si>
  <si>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</si>
  <si>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</si>
  <si>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</si>
  <si>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</si>
  <si>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</si>
  <si>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 xml:space="preserve">UNICEF </t>
  </si>
  <si>
    <t>ONUFEMMES</t>
  </si>
  <si>
    <t>Tranche 1 (100%)</t>
  </si>
  <si>
    <t>Formulation du resultat/ produit/ activité</t>
  </si>
  <si>
    <t xml:space="preserve">Unicef </t>
  </si>
  <si>
    <t>Onufemmes</t>
  </si>
  <si>
    <t xml:space="preserve"> dépenses effectifves</t>
  </si>
  <si>
    <t xml:space="preserve">commentaires </t>
  </si>
  <si>
    <t>possibilité de remboursement de fond par le partenaire de mise en œuvre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</si>
</sst>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00_);_(* \(#,##0.00\);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2"/>
      <name val="Times New Roman"/>
      <family val="1"/>
    </font>
    <font>
      <b/>
      <sz val="10"/>
      <color theme="1"/>
      <name val="Calibri"/>
      <family val="2"/>
    </font>
    <font>
      <sz val="10"/>
      <color theme="1"/>
      <name val="Times New Roman"/>
      <family val="1"/>
    </font>
    <font>
      <sz val="10"/>
      <color theme="1"/>
      <name val="Calibri"/>
      <family val="2"/>
    </font>
    <font>
      <b/>
      <sz val="10"/>
      <color theme="1"/>
      <name val="Times New Roman"/>
      <family val="1"/>
    </font>
    <font>
      <sz val="11"/>
      <color theme="1"/>
      <name val="Calibri"/>
      <family val="2"/>
    </font>
    <font>
      <sz val="9"/>
      <color indexed="81"/>
      <name val="Tahoma"/>
      <family val="2"/>
    </font>
    <font>
      <b/>
      <sz val="9"/>
      <color indexed="81"/>
      <name val="Tahoma"/>
      <family val="2"/>
    </font>
    <font>
      <sz val="12"/>
      <color rgb="FFFF0000"/>
      <name val="Times New Roman"/>
      <family val="1"/>
    </font>
    <font>
      <b/>
      <sz val="12"/>
      <color rgb="FFFF0000"/>
      <name val="Times New Roman"/>
      <family val="1"/>
    </font>
    <font>
      <b/>
      <sz val="14"/>
      <color theme="1"/>
      <name val="Times New Roman"/>
      <family val="1"/>
    </font>
    <font>
      <b/>
      <sz val="14"/>
      <color rgb="FF000000"/>
      <name val="Calibri"/>
      <family val="2"/>
      <scheme val="minor"/>
    </font>
    <font>
      <b/>
      <sz val="11"/>
      <color theme="1"/>
      <name val="Times New Roman"/>
      <family val="1"/>
    </font>
    <font>
      <sz val="14"/>
      <color theme="1"/>
      <name val="Calibri"/>
      <family val="2"/>
      <scheme val="minor"/>
    </font>
    <font>
      <sz val="11"/>
      <color theme="1"/>
      <name val="Times New Roman"/>
      <family val="1"/>
    </font>
    <font>
      <sz val="11"/>
      <name val="Times New Roman"/>
      <family val="1"/>
    </font>
    <font>
      <b/>
      <sz val="11"/>
      <name val="Times New Roman"/>
      <family val="1"/>
    </font>
    <font>
      <b/>
      <sz val="14"/>
      <name val="Times New Roman"/>
      <family val="1"/>
    </font>
    <font>
      <b/>
      <sz val="11"/>
      <color rgb="FFFF0000"/>
      <name val="Times New Roman"/>
      <family val="1"/>
    </font>
    <font>
      <b/>
      <sz val="14"/>
      <color rgb="FFFF0000"/>
      <name val="Times New Roman"/>
      <family val="1"/>
    </font>
    <font>
      <b/>
      <sz val="16"/>
      <color rgb="FFFF0000"/>
      <name val="Times New Roman"/>
      <family val="1"/>
    </font>
    <font>
      <b/>
      <sz val="24"/>
      <color rgb="FFFF0000"/>
      <name val="Times New Roman"/>
      <family val="1"/>
    </font>
    <font>
      <sz val="8"/>
      <color theme="1"/>
      <name val="Calibri"/>
      <family val="2"/>
      <scheme val="minor"/>
    </font>
  </fonts>
  <fills count="5">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3" fillId="0" borderId="0" xfId="0" applyFont="1"/>
    <xf numFmtId="0" fontId="4" fillId="0" borderId="0" xfId="0" applyFont="1"/>
    <xf numFmtId="0" fontId="0" fillId="0" borderId="0" xfId="0" applyAlignment="1">
      <alignment horizontal="center"/>
    </xf>
    <xf numFmtId="0" fontId="5" fillId="0" borderId="0" xfId="0" applyFont="1"/>
    <xf numFmtId="9" fontId="0" fillId="0" borderId="0" xfId="2" applyFont="1"/>
    <xf numFmtId="43" fontId="0" fillId="0" borderId="0" xfId="0" applyNumberFormat="1"/>
    <xf numFmtId="0" fontId="2" fillId="0" borderId="0" xfId="0" applyFont="1"/>
    <xf numFmtId="0" fontId="9" fillId="0" borderId="8" xfId="0" applyFont="1" applyBorder="1" applyAlignment="1">
      <alignment horizontal="right" vertical="center" wrapText="1"/>
    </xf>
    <xf numFmtId="0" fontId="8" fillId="0" borderId="7" xfId="0" applyFont="1" applyBorder="1" applyAlignment="1">
      <alignment vertical="center" wrapText="1"/>
    </xf>
    <xf numFmtId="0" fontId="10" fillId="4" borderId="7" xfId="0" applyFont="1" applyFill="1" applyBorder="1" applyAlignment="1">
      <alignment vertical="center" wrapText="1"/>
    </xf>
    <xf numFmtId="0" fontId="9" fillId="4" borderId="8" xfId="0" applyFont="1" applyFill="1" applyBorder="1" applyAlignment="1">
      <alignment horizontal="right" vertical="center" wrapText="1"/>
    </xf>
    <xf numFmtId="0" fontId="8" fillId="0" borderId="1" xfId="0" applyFont="1" applyBorder="1" applyAlignment="1">
      <alignment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8" xfId="0" applyFont="1" applyBorder="1" applyAlignment="1">
      <alignment horizontal="right" vertical="center" wrapText="1"/>
    </xf>
    <xf numFmtId="0" fontId="0" fillId="0" borderId="1" xfId="0" applyFont="1" applyBorder="1" applyAlignment="1"/>
    <xf numFmtId="0" fontId="0" fillId="0" borderId="1" xfId="0" applyFont="1" applyBorder="1"/>
    <xf numFmtId="0" fontId="11" fillId="0" borderId="1" xfId="0" applyFont="1" applyBorder="1" applyAlignment="1">
      <alignment horizontal="right" wrapText="1"/>
    </xf>
    <xf numFmtId="43" fontId="0" fillId="0" borderId="0" xfId="0" applyNumberFormat="1" applyAlignment="1">
      <alignment horizontal="center"/>
    </xf>
    <xf numFmtId="0" fontId="14" fillId="0" borderId="3" xfId="0" applyFont="1" applyFill="1" applyBorder="1" applyAlignment="1">
      <alignment vertical="center" wrapText="1"/>
    </xf>
    <xf numFmtId="0" fontId="15" fillId="0" borderId="4" xfId="0" applyFont="1" applyFill="1" applyBorder="1" applyAlignment="1">
      <alignment vertical="center" wrapText="1"/>
    </xf>
    <xf numFmtId="0" fontId="15" fillId="0" borderId="5" xfId="0" applyFont="1" applyFill="1" applyBorder="1" applyAlignment="1">
      <alignment vertical="center" wrapText="1"/>
    </xf>
    <xf numFmtId="164" fontId="14" fillId="0" borderId="3" xfId="0" applyNumberFormat="1" applyFont="1" applyFill="1" applyBorder="1" applyAlignment="1">
      <alignment vertical="center" wrapText="1"/>
    </xf>
    <xf numFmtId="164" fontId="15" fillId="0" borderId="5" xfId="0" applyNumberFormat="1" applyFont="1" applyFill="1" applyBorder="1" applyAlignment="1">
      <alignment vertical="center" wrapText="1"/>
    </xf>
    <xf numFmtId="0" fontId="16" fillId="0" borderId="9" xfId="0" applyFont="1" applyFill="1" applyBorder="1" applyAlignment="1">
      <alignment vertical="center" wrapText="1"/>
    </xf>
    <xf numFmtId="0" fontId="16" fillId="0" borderId="6" xfId="0" applyFont="1" applyFill="1" applyBorder="1" applyAlignment="1">
      <alignment vertical="center" wrapText="1"/>
    </xf>
    <xf numFmtId="0" fontId="16" fillId="0" borderId="9" xfId="0" applyFont="1" applyFill="1" applyBorder="1" applyAlignment="1">
      <alignment horizontal="center" vertical="center" wrapText="1"/>
    </xf>
    <xf numFmtId="0" fontId="17" fillId="0" borderId="9" xfId="0" applyFont="1" applyBorder="1" applyAlignment="1">
      <alignment horizontal="left" vertical="center" wrapText="1" readingOrder="1"/>
    </xf>
    <xf numFmtId="0" fontId="18" fillId="0" borderId="10" xfId="0" applyFont="1" applyFill="1" applyBorder="1" applyAlignment="1">
      <alignment vertical="center" wrapText="1"/>
    </xf>
    <xf numFmtId="0" fontId="19" fillId="0" borderId="0" xfId="0" applyFont="1" applyFill="1"/>
    <xf numFmtId="43" fontId="16" fillId="0" borderId="11" xfId="0" applyNumberFormat="1" applyFont="1" applyFill="1" applyBorder="1" applyAlignment="1">
      <alignment vertical="center" wrapText="1"/>
    </xf>
    <xf numFmtId="43" fontId="18" fillId="0" borderId="10" xfId="0" applyNumberFormat="1" applyFont="1" applyFill="1" applyBorder="1" applyAlignment="1">
      <alignment horizontal="right" vertical="center" wrapText="1"/>
    </xf>
    <xf numFmtId="9" fontId="18" fillId="0" borderId="10" xfId="0" applyNumberFormat="1" applyFont="1" applyFill="1" applyBorder="1" applyAlignment="1">
      <alignment horizontal="right" vertical="center" wrapText="1"/>
    </xf>
    <xf numFmtId="0" fontId="0" fillId="0" borderId="0" xfId="0" applyFill="1"/>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0" fillId="0" borderId="1" xfId="0" applyFont="1" applyFill="1" applyBorder="1" applyAlignment="1">
      <alignment horizontal="right"/>
    </xf>
    <xf numFmtId="43" fontId="20" fillId="0" borderId="1" xfId="1" applyNumberFormat="1" applyFont="1" applyFill="1" applyBorder="1" applyAlignment="1">
      <alignment horizontal="right" vertical="center" wrapText="1"/>
    </xf>
    <xf numFmtId="43" fontId="20" fillId="0" borderId="1" xfId="0" applyNumberFormat="1" applyFont="1" applyFill="1" applyBorder="1" applyAlignment="1">
      <alignment horizontal="right" vertical="center" wrapText="1"/>
    </xf>
    <xf numFmtId="43" fontId="20" fillId="0" borderId="1" xfId="0" applyNumberFormat="1" applyFont="1" applyFill="1" applyBorder="1" applyAlignment="1">
      <alignment horizontal="center" vertical="center" wrapText="1"/>
    </xf>
    <xf numFmtId="0" fontId="20" fillId="0" borderId="1" xfId="0" applyFont="1" applyFill="1" applyBorder="1" applyAlignment="1">
      <alignment horizontal="justify" vertical="center" wrapText="1"/>
    </xf>
    <xf numFmtId="0" fontId="22" fillId="0" borderId="1" xfId="0" applyFont="1" applyFill="1" applyBorder="1" applyAlignment="1">
      <alignment vertical="center" wrapText="1"/>
    </xf>
    <xf numFmtId="0" fontId="22" fillId="0" borderId="1" xfId="0" applyFont="1" applyFill="1" applyBorder="1" applyAlignment="1">
      <alignment horizontal="justify" vertical="center"/>
    </xf>
    <xf numFmtId="43" fontId="16" fillId="0" borderId="1" xfId="0" applyNumberFormat="1" applyFont="1" applyFill="1" applyBorder="1" applyAlignment="1">
      <alignment vertical="center" wrapText="1"/>
    </xf>
    <xf numFmtId="43" fontId="23" fillId="0" borderId="1" xfId="0" applyNumberFormat="1" applyFont="1" applyFill="1" applyBorder="1" applyAlignment="1">
      <alignment vertical="center" wrapText="1"/>
    </xf>
    <xf numFmtId="43" fontId="22" fillId="0" borderId="1" xfId="0" applyNumberFormat="1" applyFont="1" applyFill="1" applyBorder="1" applyAlignment="1">
      <alignment horizontal="right" vertical="center" wrapText="1"/>
    </xf>
    <xf numFmtId="9" fontId="22" fillId="0" borderId="1" xfId="0" applyNumberFormat="1" applyFont="1" applyFill="1" applyBorder="1" applyAlignment="1">
      <alignment horizontal="right"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justify" vertical="center"/>
    </xf>
    <xf numFmtId="43" fontId="21" fillId="0" borderId="1" xfId="1" applyNumberFormat="1" applyFont="1" applyFill="1" applyBorder="1" applyAlignment="1">
      <alignment horizontal="right" vertical="center" wrapText="1"/>
    </xf>
    <xf numFmtId="43" fontId="21" fillId="0" borderId="1" xfId="1" applyNumberFormat="1" applyFont="1" applyFill="1" applyBorder="1" applyAlignment="1">
      <alignment horizontal="right" wrapText="1"/>
    </xf>
    <xf numFmtId="43" fontId="23" fillId="0" borderId="12" xfId="0" applyNumberFormat="1" applyFont="1" applyFill="1" applyBorder="1" applyAlignment="1">
      <alignment vertical="center" wrapText="1"/>
    </xf>
    <xf numFmtId="0" fontId="22" fillId="0" borderId="1" xfId="0" applyFont="1" applyFill="1" applyBorder="1" applyAlignment="1">
      <alignment horizontal="right" vertical="center" wrapText="1"/>
    </xf>
    <xf numFmtId="0" fontId="21" fillId="0" borderId="1" xfId="0" applyFont="1" applyFill="1" applyBorder="1" applyAlignment="1">
      <alignment horizontal="right" vertical="center" wrapText="1"/>
    </xf>
    <xf numFmtId="43" fontId="23" fillId="0" borderId="1" xfId="0" applyNumberFormat="1" applyFont="1" applyFill="1" applyBorder="1" applyAlignment="1">
      <alignment horizontal="right" vertical="center" wrapText="1"/>
    </xf>
    <xf numFmtId="43" fontId="22" fillId="0" borderId="1" xfId="0" applyNumberFormat="1" applyFont="1" applyFill="1" applyBorder="1" applyAlignment="1">
      <alignment vertical="center" wrapText="1"/>
    </xf>
    <xf numFmtId="9" fontId="24" fillId="0" borderId="1" xfId="0" applyNumberFormat="1" applyFont="1" applyFill="1" applyBorder="1" applyAlignment="1">
      <alignment vertical="center" wrapText="1"/>
    </xf>
    <xf numFmtId="0" fontId="21" fillId="0" borderId="1" xfId="0" applyFont="1" applyFill="1" applyBorder="1" applyAlignment="1">
      <alignment horizontal="justify" vertical="top"/>
    </xf>
    <xf numFmtId="43" fontId="21" fillId="0" borderId="1" xfId="1" applyNumberFormat="1" applyFont="1" applyFill="1" applyBorder="1" applyAlignment="1">
      <alignment vertical="center" wrapText="1"/>
    </xf>
    <xf numFmtId="43" fontId="21" fillId="0" borderId="1" xfId="0" applyNumberFormat="1" applyFont="1" applyFill="1" applyBorder="1" applyAlignment="1">
      <alignment vertical="center" wrapText="1"/>
    </xf>
    <xf numFmtId="0" fontId="22" fillId="0" borderId="1" xfId="0" applyFont="1" applyFill="1" applyBorder="1" applyAlignment="1">
      <alignment horizontal="justify" vertical="center" wrapText="1"/>
    </xf>
    <xf numFmtId="43" fontId="23" fillId="0" borderId="13" xfId="0" applyNumberFormat="1" applyFont="1" applyFill="1" applyBorder="1" applyAlignment="1">
      <alignment vertical="center"/>
    </xf>
    <xf numFmtId="9" fontId="22" fillId="0" borderId="1" xfId="0" applyNumberFormat="1" applyFont="1" applyFill="1" applyBorder="1" applyAlignment="1">
      <alignment vertical="center" wrapText="1"/>
    </xf>
    <xf numFmtId="43" fontId="21" fillId="0" borderId="1" xfId="0" applyNumberFormat="1" applyFont="1" applyFill="1" applyBorder="1" applyAlignment="1">
      <alignment horizontal="right"/>
    </xf>
    <xf numFmtId="43" fontId="21" fillId="0" borderId="1" xfId="0" applyNumberFormat="1" applyFont="1" applyFill="1" applyBorder="1" applyAlignment="1">
      <alignment vertical="center"/>
    </xf>
    <xf numFmtId="43" fontId="21" fillId="0" borderId="1" xfId="0" applyNumberFormat="1" applyFont="1" applyFill="1" applyBorder="1" applyAlignment="1">
      <alignment horizontal="right" vertical="center" wrapText="1"/>
    </xf>
    <xf numFmtId="0" fontId="21" fillId="0" borderId="1" xfId="0" applyFont="1" applyFill="1" applyBorder="1" applyAlignment="1">
      <alignment horizontal="justify" vertical="center" wrapText="1"/>
    </xf>
    <xf numFmtId="0" fontId="23" fillId="0" borderId="1" xfId="0" applyFont="1" applyFill="1" applyBorder="1" applyAlignment="1">
      <alignment horizontal="right" vertical="center" wrapText="1"/>
    </xf>
    <xf numFmtId="0" fontId="21" fillId="0" borderId="1" xfId="0" applyFont="1" applyFill="1" applyBorder="1" applyAlignment="1">
      <alignment wrapText="1"/>
    </xf>
    <xf numFmtId="0" fontId="22" fillId="0" borderId="1" xfId="0" applyFont="1" applyFill="1" applyBorder="1" applyAlignment="1">
      <alignment horizontal="justify" vertical="top"/>
    </xf>
    <xf numFmtId="43" fontId="21" fillId="0" borderId="1" xfId="1" applyNumberFormat="1" applyFont="1" applyFill="1" applyBorder="1" applyAlignment="1">
      <alignment wrapText="1"/>
    </xf>
    <xf numFmtId="43" fontId="21" fillId="0" borderId="1" xfId="1" applyNumberFormat="1" applyFont="1" applyFill="1" applyBorder="1" applyAlignment="1">
      <alignment horizontal="justify" vertical="center" wrapText="1"/>
    </xf>
    <xf numFmtId="43" fontId="21" fillId="0" borderId="1" xfId="1" applyNumberFormat="1" applyFont="1" applyFill="1" applyBorder="1" applyAlignment="1">
      <alignment horizontal="center" vertical="center" wrapText="1"/>
    </xf>
    <xf numFmtId="43" fontId="23" fillId="0" borderId="13" xfId="0" applyNumberFormat="1" applyFont="1" applyFill="1" applyBorder="1" applyAlignment="1">
      <alignment vertical="center" wrapText="1"/>
    </xf>
    <xf numFmtId="9" fontId="21" fillId="0" borderId="1" xfId="0" applyNumberFormat="1" applyFont="1" applyFill="1" applyBorder="1" applyAlignment="1">
      <alignment horizontal="right" vertical="center" wrapText="1"/>
    </xf>
    <xf numFmtId="0" fontId="21" fillId="0" borderId="1" xfId="0" applyFont="1" applyFill="1" applyBorder="1"/>
    <xf numFmtId="0" fontId="21" fillId="0" borderId="1" xfId="0" applyFont="1" applyFill="1" applyBorder="1" applyAlignment="1">
      <alignment horizontal="right" vertical="center"/>
    </xf>
    <xf numFmtId="0" fontId="0" fillId="0" borderId="0" xfId="0" applyFont="1" applyAlignment="1">
      <alignment horizontal="center"/>
    </xf>
    <xf numFmtId="0" fontId="0" fillId="0" borderId="0" xfId="0" applyFont="1"/>
    <xf numFmtId="43" fontId="21" fillId="0" borderId="1" xfId="1" applyNumberFormat="1" applyFont="1" applyFill="1" applyBorder="1" applyAlignment="1">
      <alignment horizontal="center" wrapText="1"/>
    </xf>
    <xf numFmtId="164" fontId="22" fillId="0" borderId="12" xfId="0" applyNumberFormat="1" applyFont="1" applyFill="1" applyBorder="1" applyAlignment="1">
      <alignment vertical="center" wrapText="1"/>
    </xf>
    <xf numFmtId="164" fontId="22" fillId="0" borderId="1" xfId="0" applyNumberFormat="1" applyFont="1" applyFill="1" applyBorder="1" applyAlignment="1">
      <alignment vertical="center" wrapText="1"/>
    </xf>
    <xf numFmtId="0" fontId="6" fillId="0" borderId="2" xfId="0" applyFont="1" applyFill="1" applyBorder="1" applyAlignment="1">
      <alignment vertical="center" wrapText="1"/>
    </xf>
    <xf numFmtId="164" fontId="23" fillId="0" borderId="14" xfId="0" applyNumberFormat="1" applyFont="1" applyFill="1" applyBorder="1" applyAlignment="1">
      <alignment vertical="center" wrapText="1"/>
    </xf>
    <xf numFmtId="164" fontId="25" fillId="0" borderId="5" xfId="0" applyNumberFormat="1" applyFont="1" applyFill="1" applyBorder="1" applyAlignment="1">
      <alignment vertical="center" wrapText="1"/>
    </xf>
    <xf numFmtId="164" fontId="26" fillId="0" borderId="5" xfId="0" applyNumberFormat="1" applyFont="1" applyFill="1" applyBorder="1" applyAlignment="1">
      <alignment vertical="center" wrapText="1"/>
    </xf>
    <xf numFmtId="164" fontId="27" fillId="0" borderId="5" xfId="0" applyNumberFormat="1" applyFont="1" applyFill="1" applyBorder="1" applyAlignment="1">
      <alignment vertical="center" wrapText="1"/>
    </xf>
    <xf numFmtId="0" fontId="28" fillId="0" borderId="0" xfId="0" applyFont="1" applyAlignment="1">
      <alignment horizontal="center"/>
    </xf>
    <xf numFmtId="43" fontId="23" fillId="0" borderId="1" xfId="0" applyNumberFormat="1" applyFont="1" applyFill="1" applyBorder="1" applyAlignment="1">
      <alignment vertical="center"/>
    </xf>
    <xf numFmtId="43" fontId="22" fillId="0" borderId="1" xfId="0" applyNumberFormat="1" applyFont="1" applyFill="1" applyBorder="1" applyAlignment="1">
      <alignment vertical="center"/>
    </xf>
    <xf numFmtId="0" fontId="21"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1" fillId="0" borderId="1" xfId="0" applyFont="1" applyFill="1" applyBorder="1" applyAlignment="1">
      <alignment horizontal="left" vertical="top" wrapText="1"/>
    </xf>
    <xf numFmtId="0" fontId="7" fillId="2" borderId="1"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9"/>
  <sheetViews>
    <sheetView topLeftCell="A67" zoomScale="60" zoomScaleNormal="60" workbookViewId="0">
      <selection activeCell="C87" sqref="C87"/>
    </sheetView>
  </sheetViews>
  <sheetFormatPr baseColWidth="10" defaultColWidth="9.140625" defaultRowHeight="15" x14ac:dyDescent="0.25"/>
  <cols>
    <col min="1" max="1" width="40.42578125" customWidth="1"/>
    <col min="2" max="2" width="47.140625" customWidth="1"/>
    <col min="3" max="3" width="17" style="3" customWidth="1"/>
    <col min="4" max="4" width="20" style="3" customWidth="1"/>
    <col min="5" max="5" width="28.85546875" customWidth="1"/>
    <col min="6" max="7" width="22.5703125" customWidth="1"/>
  </cols>
  <sheetData>
    <row r="1" spans="1:7" ht="21" x14ac:dyDescent="0.35">
      <c r="A1" s="1" t="s">
        <v>0</v>
      </c>
      <c r="B1" s="2"/>
    </row>
    <row r="2" spans="1:7" ht="15.75" x14ac:dyDescent="0.25">
      <c r="A2" s="4"/>
      <c r="B2" s="4"/>
    </row>
    <row r="3" spans="1:7" ht="15.75" x14ac:dyDescent="0.25">
      <c r="A3" s="4" t="s">
        <v>1</v>
      </c>
      <c r="B3" s="4"/>
    </row>
    <row r="5" spans="1:7" ht="15.75" x14ac:dyDescent="0.25">
      <c r="A5" s="4" t="s">
        <v>2</v>
      </c>
    </row>
    <row r="6" spans="1:7" ht="15.75" thickBot="1" x14ac:dyDescent="0.3"/>
    <row r="7" spans="1:7" ht="56.25" customHeight="1" thickBot="1" x14ac:dyDescent="0.3">
      <c r="A7" s="25" t="s">
        <v>3</v>
      </c>
      <c r="B7" s="26" t="s">
        <v>145</v>
      </c>
      <c r="C7" s="25" t="s">
        <v>146</v>
      </c>
      <c r="D7" s="25" t="s">
        <v>147</v>
      </c>
      <c r="E7" s="25" t="s">
        <v>148</v>
      </c>
      <c r="F7" s="27" t="s">
        <v>4</v>
      </c>
      <c r="G7" s="28" t="s">
        <v>149</v>
      </c>
    </row>
    <row r="8" spans="1:7" s="34" customFormat="1" ht="75" customHeight="1" x14ac:dyDescent="0.3">
      <c r="A8" s="29" t="s">
        <v>5</v>
      </c>
      <c r="B8" s="29" t="s">
        <v>6</v>
      </c>
      <c r="C8" s="30"/>
      <c r="D8" s="31">
        <f>+SUM(D9:D11)</f>
        <v>80110</v>
      </c>
      <c r="E8" s="31">
        <f>SUM(E9:E11)</f>
        <v>80110</v>
      </c>
      <c r="F8" s="32"/>
      <c r="G8" s="33"/>
    </row>
    <row r="9" spans="1:7" ht="86.25" customHeight="1" x14ac:dyDescent="0.25">
      <c r="A9" s="35" t="s">
        <v>7</v>
      </c>
      <c r="B9" s="36" t="s">
        <v>8</v>
      </c>
      <c r="C9" s="37"/>
      <c r="D9" s="38">
        <v>20500</v>
      </c>
      <c r="E9" s="39">
        <f>D9</f>
        <v>20500</v>
      </c>
      <c r="F9" s="40">
        <f>D9-E9</f>
        <v>0</v>
      </c>
      <c r="G9" s="40"/>
    </row>
    <row r="10" spans="1:7" ht="55.5" customHeight="1" x14ac:dyDescent="0.25">
      <c r="A10" s="35" t="s">
        <v>9</v>
      </c>
      <c r="B10" s="36" t="s">
        <v>10</v>
      </c>
      <c r="C10" s="37"/>
      <c r="D10" s="38">
        <v>16514</v>
      </c>
      <c r="E10" s="39">
        <f>D10</f>
        <v>16514</v>
      </c>
      <c r="F10" s="39">
        <f>D10-E10</f>
        <v>0</v>
      </c>
      <c r="G10" s="39"/>
    </row>
    <row r="11" spans="1:7" ht="86.25" customHeight="1" x14ac:dyDescent="0.25">
      <c r="A11" s="35" t="s">
        <v>11</v>
      </c>
      <c r="B11" s="41" t="s">
        <v>12</v>
      </c>
      <c r="C11" s="37"/>
      <c r="D11" s="38">
        <v>43096</v>
      </c>
      <c r="E11" s="39">
        <f>D11</f>
        <v>43096</v>
      </c>
      <c r="F11" s="39">
        <f>D11-E11</f>
        <v>0</v>
      </c>
      <c r="G11" s="39"/>
    </row>
    <row r="12" spans="1:7" s="34" customFormat="1" ht="87.75" customHeight="1" x14ac:dyDescent="0.25">
      <c r="A12" s="42" t="s">
        <v>13</v>
      </c>
      <c r="B12" s="43" t="s">
        <v>14</v>
      </c>
      <c r="C12" s="44">
        <f>SUM(C13:C16)</f>
        <v>45043.46</v>
      </c>
      <c r="D12" s="45"/>
      <c r="E12" s="31">
        <f t="shared" ref="E12" si="0">SUM(E13:E16)</f>
        <v>45000</v>
      </c>
      <c r="F12" s="46"/>
      <c r="G12" s="47"/>
    </row>
    <row r="13" spans="1:7" ht="86.25" customHeight="1" x14ac:dyDescent="0.25">
      <c r="A13" s="48" t="s">
        <v>15</v>
      </c>
      <c r="B13" s="49" t="s">
        <v>16</v>
      </c>
      <c r="C13" s="50">
        <v>5000</v>
      </c>
      <c r="D13" s="51"/>
      <c r="E13" s="50">
        <v>5000</v>
      </c>
      <c r="F13" s="50">
        <f>C13-E13</f>
        <v>0</v>
      </c>
      <c r="G13" s="50"/>
    </row>
    <row r="14" spans="1:7" ht="75.75" customHeight="1" x14ac:dyDescent="0.25">
      <c r="A14" s="48" t="s">
        <v>17</v>
      </c>
      <c r="B14" s="49" t="s">
        <v>18</v>
      </c>
      <c r="C14" s="50">
        <v>10000</v>
      </c>
      <c r="D14" s="51"/>
      <c r="E14" s="50">
        <v>10000</v>
      </c>
      <c r="F14" s="50">
        <f>C14-E14</f>
        <v>0</v>
      </c>
      <c r="G14" s="50"/>
    </row>
    <row r="15" spans="1:7" ht="65.25" customHeight="1" x14ac:dyDescent="0.25">
      <c r="A15" s="48" t="s">
        <v>19</v>
      </c>
      <c r="B15" s="49" t="s">
        <v>20</v>
      </c>
      <c r="C15" s="50">
        <v>5000</v>
      </c>
      <c r="D15" s="51"/>
      <c r="E15" s="50">
        <v>5000</v>
      </c>
      <c r="F15" s="50">
        <f>C15-E15</f>
        <v>0</v>
      </c>
      <c r="G15" s="50"/>
    </row>
    <row r="16" spans="1:7" ht="132.75" customHeight="1" x14ac:dyDescent="0.25">
      <c r="A16" s="48" t="s">
        <v>21</v>
      </c>
      <c r="B16" s="49" t="s">
        <v>22</v>
      </c>
      <c r="C16" s="50">
        <v>25043.46</v>
      </c>
      <c r="D16" s="51"/>
      <c r="E16" s="50">
        <f>9704.77+3137.79+5468.5+375.21+2835.88+3477.85</f>
        <v>25000</v>
      </c>
      <c r="F16" s="50">
        <f>C16-E16</f>
        <v>43.459999999999127</v>
      </c>
      <c r="G16" s="50"/>
    </row>
    <row r="17" spans="1:7" s="34" customFormat="1" ht="84" customHeight="1" x14ac:dyDescent="0.25">
      <c r="A17" s="42" t="s">
        <v>23</v>
      </c>
      <c r="B17" s="42" t="s">
        <v>24</v>
      </c>
      <c r="C17" s="52">
        <f>C19</f>
        <v>5000</v>
      </c>
      <c r="D17" s="52">
        <f>D18+D19+D20</f>
        <v>81906</v>
      </c>
      <c r="E17" s="52">
        <f>SUM(E18:E20)</f>
        <v>86906</v>
      </c>
      <c r="F17" s="53"/>
      <c r="G17" s="47"/>
    </row>
    <row r="18" spans="1:7" ht="72.75" customHeight="1" x14ac:dyDescent="0.25">
      <c r="A18" s="48" t="s">
        <v>25</v>
      </c>
      <c r="B18" s="41" t="s">
        <v>26</v>
      </c>
      <c r="C18" s="54"/>
      <c r="D18" s="54">
        <v>34490</v>
      </c>
      <c r="E18" s="54">
        <f>D18</f>
        <v>34490</v>
      </c>
      <c r="F18" s="54"/>
      <c r="G18" s="54"/>
    </row>
    <row r="19" spans="1:7" ht="85.5" customHeight="1" x14ac:dyDescent="0.25">
      <c r="A19" s="48" t="s">
        <v>27</v>
      </c>
      <c r="B19" s="49" t="s">
        <v>28</v>
      </c>
      <c r="C19" s="50">
        <v>5000</v>
      </c>
      <c r="D19" s="50">
        <v>25546</v>
      </c>
      <c r="E19" s="50">
        <f>5000+D19</f>
        <v>30546</v>
      </c>
      <c r="F19" s="50">
        <v>0</v>
      </c>
      <c r="G19" s="50"/>
    </row>
    <row r="20" spans="1:7" ht="81.75" customHeight="1" x14ac:dyDescent="0.25">
      <c r="A20" s="48" t="s">
        <v>29</v>
      </c>
      <c r="B20" s="41" t="s">
        <v>30</v>
      </c>
      <c r="C20" s="54"/>
      <c r="D20" s="54">
        <v>21870</v>
      </c>
      <c r="E20" s="54">
        <f>D20</f>
        <v>21870</v>
      </c>
      <c r="F20" s="54"/>
      <c r="G20" s="54"/>
    </row>
    <row r="21" spans="1:7" ht="42" customHeight="1" x14ac:dyDescent="0.25">
      <c r="A21" s="94" t="s">
        <v>31</v>
      </c>
      <c r="B21" s="94"/>
      <c r="C21" s="94"/>
      <c r="D21" s="94"/>
      <c r="E21" s="94"/>
      <c r="F21" s="94"/>
      <c r="G21" s="94"/>
    </row>
    <row r="22" spans="1:7" s="34" customFormat="1" ht="57" customHeight="1" x14ac:dyDescent="0.25">
      <c r="A22" s="42" t="s">
        <v>32</v>
      </c>
      <c r="B22" s="43" t="s">
        <v>33</v>
      </c>
      <c r="C22" s="45">
        <f>C23+C24+C26+C27+C28+C29+C30</f>
        <v>121883.17</v>
      </c>
      <c r="D22" s="45">
        <f>D24+D25+D27</f>
        <v>90351</v>
      </c>
      <c r="E22" s="55">
        <f>SUM(E23:E30)</f>
        <v>213831</v>
      </c>
      <c r="F22" s="56">
        <f>F24</f>
        <v>0</v>
      </c>
      <c r="G22" s="57" t="s">
        <v>150</v>
      </c>
    </row>
    <row r="23" spans="1:7" ht="75.75" customHeight="1" x14ac:dyDescent="0.25">
      <c r="A23" s="48" t="s">
        <v>34</v>
      </c>
      <c r="B23" s="58" t="s">
        <v>35</v>
      </c>
      <c r="C23" s="50">
        <v>12547.44</v>
      </c>
      <c r="D23" s="51">
        <v>0</v>
      </c>
      <c r="E23" s="50">
        <v>20000</v>
      </c>
      <c r="F23" s="48"/>
      <c r="G23" s="48"/>
    </row>
    <row r="24" spans="1:7" ht="56.25" customHeight="1" x14ac:dyDescent="0.25">
      <c r="A24" s="48" t="s">
        <v>36</v>
      </c>
      <c r="B24" s="49" t="s">
        <v>37</v>
      </c>
      <c r="C24" s="50">
        <v>15000</v>
      </c>
      <c r="D24" s="50">
        <v>52039</v>
      </c>
      <c r="E24" s="50">
        <v>67039</v>
      </c>
      <c r="F24" s="59">
        <f>C24+D24-E24</f>
        <v>0</v>
      </c>
      <c r="G24" s="59"/>
    </row>
    <row r="25" spans="1:7" ht="60" customHeight="1" x14ac:dyDescent="0.25">
      <c r="A25" s="48" t="s">
        <v>38</v>
      </c>
      <c r="B25" s="41" t="s">
        <v>39</v>
      </c>
      <c r="C25" s="50"/>
      <c r="D25" s="50">
        <v>17075</v>
      </c>
      <c r="E25" s="50">
        <f>D25</f>
        <v>17075</v>
      </c>
      <c r="F25" s="60">
        <f>D25-E25</f>
        <v>0</v>
      </c>
      <c r="G25" s="60"/>
    </row>
    <row r="26" spans="1:7" ht="103.5" customHeight="1" x14ac:dyDescent="0.25">
      <c r="A26" s="48" t="s">
        <v>40</v>
      </c>
      <c r="B26" s="49" t="s">
        <v>41</v>
      </c>
      <c r="C26" s="50">
        <v>18480</v>
      </c>
      <c r="D26" s="51">
        <v>0</v>
      </c>
      <c r="E26" s="50">
        <v>18480</v>
      </c>
      <c r="F26" s="59">
        <f>C26-E26</f>
        <v>0</v>
      </c>
      <c r="G26" s="59"/>
    </row>
    <row r="27" spans="1:7" ht="55.5" customHeight="1" x14ac:dyDescent="0.25">
      <c r="A27" s="48" t="s">
        <v>42</v>
      </c>
      <c r="B27" s="49" t="s">
        <v>43</v>
      </c>
      <c r="C27" s="50">
        <v>5000</v>
      </c>
      <c r="D27" s="50">
        <v>21237</v>
      </c>
      <c r="E27" s="50">
        <f>5000+D27</f>
        <v>26237</v>
      </c>
      <c r="F27" s="59">
        <f>C27+D27-E27</f>
        <v>0</v>
      </c>
      <c r="G27" s="59"/>
    </row>
    <row r="28" spans="1:7" ht="52.5" customHeight="1" x14ac:dyDescent="0.25">
      <c r="A28" s="48" t="s">
        <v>44</v>
      </c>
      <c r="B28" s="49" t="s">
        <v>45</v>
      </c>
      <c r="C28" s="50">
        <v>20000</v>
      </c>
      <c r="D28" s="51"/>
      <c r="E28" s="50">
        <v>20000</v>
      </c>
      <c r="F28" s="59">
        <f>C28-E28</f>
        <v>0</v>
      </c>
      <c r="G28" s="59"/>
    </row>
    <row r="29" spans="1:7" ht="114" customHeight="1" x14ac:dyDescent="0.25">
      <c r="A29" s="48" t="s">
        <v>46</v>
      </c>
      <c r="B29" s="49" t="s">
        <v>47</v>
      </c>
      <c r="C29" s="50">
        <v>10855.73</v>
      </c>
      <c r="D29" s="51"/>
      <c r="E29" s="50">
        <v>5000</v>
      </c>
      <c r="F29" s="59">
        <f>C29-E29</f>
        <v>5855.73</v>
      </c>
      <c r="G29" s="59"/>
    </row>
    <row r="30" spans="1:7" ht="126" customHeight="1" x14ac:dyDescent="0.25">
      <c r="A30" s="48" t="s">
        <v>48</v>
      </c>
      <c r="B30" s="49" t="s">
        <v>49</v>
      </c>
      <c r="C30" s="50">
        <v>40000</v>
      </c>
      <c r="D30" s="51"/>
      <c r="E30" s="50">
        <v>40000</v>
      </c>
      <c r="F30" s="59">
        <f>C30-E30</f>
        <v>0</v>
      </c>
      <c r="G30" s="59"/>
    </row>
    <row r="31" spans="1:7" ht="55.5" customHeight="1" x14ac:dyDescent="0.25">
      <c r="A31" s="94" t="s">
        <v>50</v>
      </c>
      <c r="B31" s="94"/>
      <c r="C31" s="94"/>
      <c r="D31" s="94"/>
      <c r="E31" s="94"/>
      <c r="F31" s="94"/>
      <c r="G31" s="94"/>
    </row>
    <row r="32" spans="1:7" s="34" customFormat="1" ht="66.75" customHeight="1" x14ac:dyDescent="0.25">
      <c r="A32" s="42" t="s">
        <v>51</v>
      </c>
      <c r="B32" s="61" t="s">
        <v>52</v>
      </c>
      <c r="C32" s="89">
        <f>C36</f>
        <v>10000</v>
      </c>
      <c r="D32" s="89">
        <f>D33+D34+D35+D36+D37+D38</f>
        <v>107270.95999999999</v>
      </c>
      <c r="E32" s="55">
        <f>SUM(E33:E38)</f>
        <v>117270.95999999999</v>
      </c>
      <c r="F32" s="42"/>
      <c r="G32" s="63"/>
    </row>
    <row r="33" spans="1:7" s="34" customFormat="1" ht="30" x14ac:dyDescent="0.25">
      <c r="A33" s="48" t="s">
        <v>53</v>
      </c>
      <c r="B33" s="41" t="s">
        <v>54</v>
      </c>
      <c r="C33" s="64"/>
      <c r="D33" s="65">
        <v>28239</v>
      </c>
      <c r="E33" s="66">
        <f>D33</f>
        <v>28239</v>
      </c>
      <c r="F33" s="60">
        <f>D33-E33</f>
        <v>0</v>
      </c>
      <c r="G33" s="60"/>
    </row>
    <row r="34" spans="1:7" s="34" customFormat="1" ht="60" x14ac:dyDescent="0.25">
      <c r="A34" s="48" t="s">
        <v>55</v>
      </c>
      <c r="B34" s="67" t="s">
        <v>56</v>
      </c>
      <c r="C34" s="64"/>
      <c r="D34" s="65">
        <v>22704.1</v>
      </c>
      <c r="E34" s="66">
        <f>D34</f>
        <v>22704.1</v>
      </c>
      <c r="F34" s="60">
        <f>D34-E34</f>
        <v>0</v>
      </c>
      <c r="G34" s="60"/>
    </row>
    <row r="35" spans="1:7" s="34" customFormat="1" ht="63.75" customHeight="1" x14ac:dyDescent="0.25">
      <c r="A35" s="48" t="s">
        <v>57</v>
      </c>
      <c r="B35" s="67" t="s">
        <v>58</v>
      </c>
      <c r="C35" s="64"/>
      <c r="D35" s="65">
        <v>13163.93</v>
      </c>
      <c r="E35" s="66">
        <f>D35</f>
        <v>13163.93</v>
      </c>
      <c r="F35" s="60">
        <f>D35-E35</f>
        <v>0</v>
      </c>
      <c r="G35" s="60"/>
    </row>
    <row r="36" spans="1:7" s="34" customFormat="1" ht="99" customHeight="1" x14ac:dyDescent="0.25">
      <c r="A36" s="48" t="s">
        <v>59</v>
      </c>
      <c r="B36" s="48" t="s">
        <v>60</v>
      </c>
      <c r="C36" s="54">
        <v>10000</v>
      </c>
      <c r="D36" s="48">
        <v>13163.93</v>
      </c>
      <c r="E36" s="54">
        <f>10000+D36</f>
        <v>23163.93</v>
      </c>
      <c r="F36" s="60">
        <f>C36+D36-E36</f>
        <v>0</v>
      </c>
      <c r="G36" s="60"/>
    </row>
    <row r="37" spans="1:7" s="34" customFormat="1" ht="60" x14ac:dyDescent="0.25">
      <c r="A37" s="48" t="s">
        <v>61</v>
      </c>
      <c r="B37" s="41" t="s">
        <v>62</v>
      </c>
      <c r="C37" s="54"/>
      <c r="D37" s="48">
        <v>15000</v>
      </c>
      <c r="E37" s="54">
        <f>D37</f>
        <v>15000</v>
      </c>
      <c r="F37" s="60">
        <f>D37-E37</f>
        <v>0</v>
      </c>
      <c r="G37" s="60"/>
    </row>
    <row r="38" spans="1:7" s="34" customFormat="1" ht="75" x14ac:dyDescent="0.25">
      <c r="A38" s="48" t="s">
        <v>63</v>
      </c>
      <c r="B38" s="41" t="s">
        <v>64</v>
      </c>
      <c r="C38" s="54"/>
      <c r="D38" s="48">
        <v>15000</v>
      </c>
      <c r="E38" s="54">
        <f>D38</f>
        <v>15000</v>
      </c>
      <c r="F38" s="60">
        <f>D38-E38</f>
        <v>0</v>
      </c>
      <c r="G38" s="60"/>
    </row>
    <row r="39" spans="1:7" s="34" customFormat="1" ht="71.25" x14ac:dyDescent="0.25">
      <c r="A39" s="42" t="s">
        <v>65</v>
      </c>
      <c r="B39" s="42" t="s">
        <v>66</v>
      </c>
      <c r="C39" s="90"/>
      <c r="D39" s="89">
        <f>D40+D41+D42+D43+D44+D45+D46+D47</f>
        <v>126188.48999999999</v>
      </c>
      <c r="E39" s="68">
        <f>SUM(E40:E47)</f>
        <v>126188.48999999999</v>
      </c>
      <c r="F39" s="42"/>
      <c r="G39" s="63"/>
    </row>
    <row r="40" spans="1:7" s="34" customFormat="1" ht="47.25" customHeight="1" x14ac:dyDescent="0.25">
      <c r="A40" s="48" t="s">
        <v>67</v>
      </c>
      <c r="B40" s="41" t="s">
        <v>68</v>
      </c>
      <c r="C40" s="54"/>
      <c r="D40" s="69">
        <v>31000</v>
      </c>
      <c r="E40" s="54">
        <f t="shared" ref="E40:E47" si="1">D40</f>
        <v>31000</v>
      </c>
      <c r="F40" s="48">
        <f t="shared" ref="F40:F47" si="2">D40-E40</f>
        <v>0</v>
      </c>
      <c r="G40" s="48"/>
    </row>
    <row r="41" spans="1:7" s="34" customFormat="1" ht="45" x14ac:dyDescent="0.25">
      <c r="A41" s="48" t="s">
        <v>69</v>
      </c>
      <c r="B41" s="41" t="s">
        <v>70</v>
      </c>
      <c r="C41" s="54"/>
      <c r="D41" s="48">
        <v>4000</v>
      </c>
      <c r="E41" s="54">
        <f t="shared" si="1"/>
        <v>4000</v>
      </c>
      <c r="F41" s="48">
        <f t="shared" si="2"/>
        <v>0</v>
      </c>
      <c r="G41" s="48"/>
    </row>
    <row r="42" spans="1:7" s="34" customFormat="1" ht="60" x14ac:dyDescent="0.25">
      <c r="A42" s="48" t="s">
        <v>71</v>
      </c>
      <c r="B42" s="41" t="s">
        <v>72</v>
      </c>
      <c r="C42" s="54"/>
      <c r="D42" s="48">
        <v>11207.75</v>
      </c>
      <c r="E42" s="54">
        <f t="shared" si="1"/>
        <v>11207.75</v>
      </c>
      <c r="F42" s="48">
        <f t="shared" si="2"/>
        <v>0</v>
      </c>
      <c r="G42" s="48"/>
    </row>
    <row r="43" spans="1:7" s="34" customFormat="1" ht="75" x14ac:dyDescent="0.25">
      <c r="A43" s="48" t="s">
        <v>73</v>
      </c>
      <c r="B43" s="41" t="s">
        <v>74</v>
      </c>
      <c r="C43" s="54"/>
      <c r="D43" s="48">
        <v>14551.91</v>
      </c>
      <c r="E43" s="54">
        <f t="shared" si="1"/>
        <v>14551.91</v>
      </c>
      <c r="F43" s="48">
        <f t="shared" si="2"/>
        <v>0</v>
      </c>
      <c r="G43" s="48"/>
    </row>
    <row r="44" spans="1:7" s="34" customFormat="1" ht="49.5" customHeight="1" x14ac:dyDescent="0.25">
      <c r="A44" s="48" t="s">
        <v>75</v>
      </c>
      <c r="B44" s="41" t="s">
        <v>76</v>
      </c>
      <c r="C44" s="54"/>
      <c r="D44" s="48">
        <v>23303.71</v>
      </c>
      <c r="E44" s="54">
        <f t="shared" si="1"/>
        <v>23303.71</v>
      </c>
      <c r="F44" s="48">
        <f t="shared" si="2"/>
        <v>0</v>
      </c>
      <c r="G44" s="48"/>
    </row>
    <row r="45" spans="1:7" s="34" customFormat="1" ht="45" x14ac:dyDescent="0.25">
      <c r="A45" s="48" t="s">
        <v>77</v>
      </c>
      <c r="B45" s="41" t="s">
        <v>78</v>
      </c>
      <c r="C45" s="54"/>
      <c r="D45" s="48">
        <v>16164.47</v>
      </c>
      <c r="E45" s="54">
        <f t="shared" si="1"/>
        <v>16164.47</v>
      </c>
      <c r="F45" s="48">
        <f t="shared" si="2"/>
        <v>0</v>
      </c>
      <c r="G45" s="48"/>
    </row>
    <row r="46" spans="1:7" s="34" customFormat="1" ht="60" x14ac:dyDescent="0.25">
      <c r="A46" s="48" t="s">
        <v>79</v>
      </c>
      <c r="B46" s="41" t="s">
        <v>80</v>
      </c>
      <c r="C46" s="54"/>
      <c r="D46" s="48">
        <v>10163.93</v>
      </c>
      <c r="E46" s="54">
        <f t="shared" si="1"/>
        <v>10163.93</v>
      </c>
      <c r="F46" s="48">
        <f t="shared" si="2"/>
        <v>0</v>
      </c>
      <c r="G46" s="48"/>
    </row>
    <row r="47" spans="1:7" s="34" customFormat="1" ht="75" x14ac:dyDescent="0.25">
      <c r="A47" s="48" t="s">
        <v>81</v>
      </c>
      <c r="B47" s="41" t="s">
        <v>82</v>
      </c>
      <c r="C47" s="54"/>
      <c r="D47" s="48">
        <v>15796.72</v>
      </c>
      <c r="E47" s="54">
        <f t="shared" si="1"/>
        <v>15796.72</v>
      </c>
      <c r="F47" s="48">
        <f t="shared" si="2"/>
        <v>0</v>
      </c>
      <c r="G47" s="48"/>
    </row>
    <row r="48" spans="1:7" s="34" customFormat="1" ht="98.25" customHeight="1" x14ac:dyDescent="0.25">
      <c r="A48" s="42" t="s">
        <v>83</v>
      </c>
      <c r="B48" s="70" t="s">
        <v>84</v>
      </c>
      <c r="C48" s="89">
        <f>SUM(C49:C53)</f>
        <v>15275.32</v>
      </c>
      <c r="D48" s="62">
        <v>0</v>
      </c>
      <c r="E48" s="55">
        <f t="shared" ref="E48" si="3">SUM(E49:E53)</f>
        <v>15000</v>
      </c>
      <c r="F48" s="56"/>
      <c r="G48" s="63"/>
    </row>
    <row r="49" spans="1:7" s="34" customFormat="1" ht="75" x14ac:dyDescent="0.25">
      <c r="A49" s="48" t="s">
        <v>85</v>
      </c>
      <c r="B49" s="67" t="s">
        <v>86</v>
      </c>
      <c r="C49" s="50">
        <v>0</v>
      </c>
      <c r="D49" s="71"/>
      <c r="E49" s="50">
        <v>0</v>
      </c>
      <c r="F49" s="72"/>
      <c r="G49" s="72"/>
    </row>
    <row r="50" spans="1:7" s="34" customFormat="1" ht="58.5" customHeight="1" x14ac:dyDescent="0.25">
      <c r="A50" s="48" t="s">
        <v>87</v>
      </c>
      <c r="B50" s="67" t="s">
        <v>88</v>
      </c>
      <c r="C50" s="50">
        <v>0</v>
      </c>
      <c r="D50" s="71"/>
      <c r="E50" s="50">
        <v>0</v>
      </c>
      <c r="F50" s="72"/>
      <c r="G50" s="72"/>
    </row>
    <row r="51" spans="1:7" s="34" customFormat="1" ht="75" x14ac:dyDescent="0.25">
      <c r="A51" s="48" t="s">
        <v>89</v>
      </c>
      <c r="B51" s="67" t="s">
        <v>90</v>
      </c>
      <c r="C51" s="73">
        <v>8664.41</v>
      </c>
      <c r="D51" s="71"/>
      <c r="E51" s="50">
        <v>5000</v>
      </c>
      <c r="F51" s="72">
        <f>C51-E51</f>
        <v>3664.41</v>
      </c>
      <c r="G51" s="72"/>
    </row>
    <row r="52" spans="1:7" s="34" customFormat="1" ht="60" x14ac:dyDescent="0.25">
      <c r="A52" s="48" t="s">
        <v>91</v>
      </c>
      <c r="B52" s="67" t="s">
        <v>92</v>
      </c>
      <c r="C52" s="73"/>
      <c r="D52" s="71"/>
      <c r="E52" s="50"/>
      <c r="F52" s="72"/>
      <c r="G52" s="72"/>
    </row>
    <row r="53" spans="1:7" s="34" customFormat="1" ht="75" x14ac:dyDescent="0.25">
      <c r="A53" s="48" t="s">
        <v>93</v>
      </c>
      <c r="B53" s="67" t="s">
        <v>94</v>
      </c>
      <c r="C53" s="73">
        <v>6610.91</v>
      </c>
      <c r="D53" s="71"/>
      <c r="E53" s="50">
        <f>7237.42+2762.58</f>
        <v>10000</v>
      </c>
      <c r="F53" s="72">
        <f>C53-E53</f>
        <v>-3389.09</v>
      </c>
      <c r="G53" s="72"/>
    </row>
    <row r="54" spans="1:7" s="34" customFormat="1" ht="56.25" customHeight="1" x14ac:dyDescent="0.25">
      <c r="A54" s="42" t="s">
        <v>95</v>
      </c>
      <c r="B54" s="42" t="s">
        <v>96</v>
      </c>
      <c r="C54" s="52">
        <f>C56+C60</f>
        <v>89946.89</v>
      </c>
      <c r="D54" s="74">
        <f>D56+D58+D60</f>
        <v>70977</v>
      </c>
      <c r="E54" s="55">
        <v>157977</v>
      </c>
      <c r="F54" s="66"/>
      <c r="G54" s="75"/>
    </row>
    <row r="55" spans="1:7" s="34" customFormat="1" x14ac:dyDescent="0.25">
      <c r="A55" s="48" t="s">
        <v>97</v>
      </c>
      <c r="B55" s="92" t="s">
        <v>98</v>
      </c>
      <c r="C55" s="50"/>
      <c r="D55" s="50"/>
      <c r="E55" s="54"/>
      <c r="F55" s="54"/>
      <c r="G55" s="54"/>
    </row>
    <row r="56" spans="1:7" s="34" customFormat="1" ht="24.75" customHeight="1" x14ac:dyDescent="0.25">
      <c r="A56" s="48"/>
      <c r="B56" s="92"/>
      <c r="C56" s="50">
        <v>5000</v>
      </c>
      <c r="D56" s="38">
        <v>8000</v>
      </c>
      <c r="E56" s="50">
        <f>1075.77+904.38+3019.85+D56</f>
        <v>13000</v>
      </c>
      <c r="F56" s="50">
        <f t="shared" ref="F56:F62" si="4">C56+D56-E56</f>
        <v>0</v>
      </c>
      <c r="G56" s="50"/>
    </row>
    <row r="57" spans="1:7" s="34" customFormat="1" ht="21" customHeight="1" x14ac:dyDescent="0.25">
      <c r="A57" s="48" t="s">
        <v>99</v>
      </c>
      <c r="B57" s="92" t="s">
        <v>100</v>
      </c>
      <c r="C57" s="50"/>
      <c r="D57" s="50"/>
      <c r="E57" s="54"/>
      <c r="F57" s="50">
        <f t="shared" si="4"/>
        <v>0</v>
      </c>
      <c r="G57" s="50"/>
    </row>
    <row r="58" spans="1:7" s="34" customFormat="1" x14ac:dyDescent="0.25">
      <c r="A58" s="48"/>
      <c r="B58" s="92"/>
      <c r="C58" s="50"/>
      <c r="D58" s="50">
        <v>1500</v>
      </c>
      <c r="E58" s="54">
        <v>1500</v>
      </c>
      <c r="F58" s="50">
        <f t="shared" si="4"/>
        <v>0</v>
      </c>
      <c r="G58" s="50"/>
    </row>
    <row r="59" spans="1:7" s="34" customFormat="1" x14ac:dyDescent="0.25">
      <c r="A59" s="48" t="s">
        <v>101</v>
      </c>
      <c r="B59" s="36"/>
      <c r="C59" s="50"/>
      <c r="D59" s="50"/>
      <c r="E59" s="54"/>
      <c r="F59" s="50">
        <f t="shared" si="4"/>
        <v>0</v>
      </c>
      <c r="G59" s="50"/>
    </row>
    <row r="60" spans="1:7" s="34" customFormat="1" x14ac:dyDescent="0.25">
      <c r="A60" s="48" t="s">
        <v>102</v>
      </c>
      <c r="B60" s="36" t="s">
        <v>103</v>
      </c>
      <c r="C60" s="50">
        <v>84946.89</v>
      </c>
      <c r="D60" s="50">
        <v>61477</v>
      </c>
      <c r="E60" s="50">
        <f>82000+D60</f>
        <v>143477</v>
      </c>
      <c r="F60" s="50">
        <f t="shared" si="4"/>
        <v>2946.890000000014</v>
      </c>
      <c r="G60" s="50"/>
    </row>
    <row r="61" spans="1:7" s="34" customFormat="1" x14ac:dyDescent="0.25">
      <c r="A61" s="76"/>
      <c r="B61" s="76"/>
      <c r="C61" s="54"/>
      <c r="D61" s="54"/>
      <c r="E61" s="54"/>
      <c r="F61" s="50">
        <f t="shared" si="4"/>
        <v>0</v>
      </c>
      <c r="G61" s="50"/>
    </row>
    <row r="62" spans="1:7" s="34" customFormat="1" x14ac:dyDescent="0.25">
      <c r="A62" s="76"/>
      <c r="B62" s="48"/>
      <c r="C62" s="54"/>
      <c r="D62" s="54"/>
      <c r="E62" s="54"/>
      <c r="F62" s="50">
        <f t="shared" si="4"/>
        <v>0</v>
      </c>
      <c r="G62" s="50"/>
    </row>
    <row r="63" spans="1:7" s="34" customFormat="1" ht="31.5" customHeight="1" x14ac:dyDescent="0.25">
      <c r="A63" s="42" t="s">
        <v>104</v>
      </c>
      <c r="B63" s="48"/>
      <c r="C63" s="52">
        <f>C64+C66+C67+C71+C73</f>
        <v>25854.69</v>
      </c>
      <c r="D63" s="74">
        <f>D64+D67+D69+D71+D73</f>
        <v>39510.379999999997</v>
      </c>
      <c r="E63" s="55">
        <f>SUM(E64:E73)</f>
        <v>66510.38</v>
      </c>
      <c r="F63" s="46"/>
      <c r="G63" s="47"/>
    </row>
    <row r="64" spans="1:7" s="34" customFormat="1" x14ac:dyDescent="0.25">
      <c r="A64" s="48" t="s">
        <v>105</v>
      </c>
      <c r="B64" s="36" t="s">
        <v>106</v>
      </c>
      <c r="C64" s="50">
        <v>10144.450000000001</v>
      </c>
      <c r="D64" s="50">
        <v>13533</v>
      </c>
      <c r="E64" s="50">
        <f>10000+D64</f>
        <v>23533</v>
      </c>
      <c r="F64" s="50"/>
      <c r="G64" s="50"/>
    </row>
    <row r="65" spans="1:7" s="34" customFormat="1" ht="15.95" customHeight="1" x14ac:dyDescent="0.25">
      <c r="A65" s="48" t="s">
        <v>107</v>
      </c>
      <c r="B65" s="36"/>
      <c r="C65" s="77"/>
      <c r="D65" s="77"/>
      <c r="E65" s="77"/>
      <c r="F65" s="50"/>
      <c r="G65" s="50"/>
    </row>
    <row r="66" spans="1:7" s="34" customFormat="1" ht="30" x14ac:dyDescent="0.25">
      <c r="A66" s="48"/>
      <c r="B66" s="36" t="s">
        <v>108</v>
      </c>
      <c r="C66" s="50">
        <v>3000</v>
      </c>
      <c r="D66" s="50">
        <v>0</v>
      </c>
      <c r="E66" s="50">
        <v>3000</v>
      </c>
      <c r="F66" s="50"/>
      <c r="G66" s="50"/>
    </row>
    <row r="67" spans="1:7" s="34" customFormat="1" x14ac:dyDescent="0.25">
      <c r="A67" s="48" t="s">
        <v>109</v>
      </c>
      <c r="B67" s="67" t="s">
        <v>110</v>
      </c>
      <c r="C67" s="50">
        <v>4250.46</v>
      </c>
      <c r="D67" s="50">
        <v>11467</v>
      </c>
      <c r="E67" s="50">
        <f>5000+D67</f>
        <v>16467</v>
      </c>
      <c r="F67" s="50"/>
      <c r="G67" s="50"/>
    </row>
    <row r="68" spans="1:7" s="34" customFormat="1" x14ac:dyDescent="0.25">
      <c r="A68" s="48" t="s">
        <v>111</v>
      </c>
      <c r="B68" s="67"/>
      <c r="C68" s="50"/>
      <c r="D68" s="50"/>
      <c r="E68" s="77"/>
      <c r="F68" s="50"/>
      <c r="G68" s="50"/>
    </row>
    <row r="69" spans="1:7" s="34" customFormat="1" ht="60" x14ac:dyDescent="0.25">
      <c r="A69" s="48"/>
      <c r="B69" s="67" t="s">
        <v>112</v>
      </c>
      <c r="C69" s="50"/>
      <c r="D69" s="50">
        <v>9510.3799999999992</v>
      </c>
      <c r="E69" s="50">
        <f>D69</f>
        <v>9510.3799999999992</v>
      </c>
      <c r="F69" s="50"/>
      <c r="G69" s="50"/>
    </row>
    <row r="70" spans="1:7" s="34" customFormat="1" x14ac:dyDescent="0.25">
      <c r="A70" s="48" t="s">
        <v>113</v>
      </c>
      <c r="B70" s="92" t="s">
        <v>114</v>
      </c>
      <c r="C70" s="50"/>
      <c r="D70" s="50"/>
      <c r="E70" s="50"/>
      <c r="F70" s="50"/>
      <c r="G70" s="50"/>
    </row>
    <row r="71" spans="1:7" s="34" customFormat="1" x14ac:dyDescent="0.25">
      <c r="A71" s="48"/>
      <c r="B71" s="92"/>
      <c r="C71" s="50">
        <v>2000</v>
      </c>
      <c r="D71" s="50">
        <v>2000</v>
      </c>
      <c r="E71" s="50">
        <f>2000+D71</f>
        <v>4000</v>
      </c>
      <c r="F71" s="50"/>
      <c r="G71" s="50"/>
    </row>
    <row r="72" spans="1:7" s="34" customFormat="1" x14ac:dyDescent="0.25">
      <c r="A72" s="91" t="s">
        <v>115</v>
      </c>
      <c r="B72" s="92" t="s">
        <v>116</v>
      </c>
      <c r="C72" s="50"/>
      <c r="D72" s="50"/>
      <c r="E72" s="50"/>
      <c r="F72" s="50"/>
      <c r="G72" s="50"/>
    </row>
    <row r="73" spans="1:7" s="34" customFormat="1" x14ac:dyDescent="0.25">
      <c r="A73" s="91"/>
      <c r="B73" s="92"/>
      <c r="C73" s="50">
        <v>6459.78</v>
      </c>
      <c r="D73" s="50">
        <v>3000</v>
      </c>
      <c r="E73" s="50">
        <f>7000+D73</f>
        <v>10000</v>
      </c>
      <c r="F73" s="50"/>
      <c r="G73" s="50"/>
    </row>
    <row r="74" spans="1:7" s="34" customFormat="1" ht="18.75" x14ac:dyDescent="0.25">
      <c r="A74" s="42" t="s">
        <v>117</v>
      </c>
      <c r="B74" s="48"/>
      <c r="C74" s="52">
        <f>C76+C77+C79</f>
        <v>14098.470000000001</v>
      </c>
      <c r="D74" s="74">
        <f>D76+D77+D79</f>
        <v>11163.939999999999</v>
      </c>
      <c r="E74" s="55">
        <f>SUM(E75:E79)</f>
        <v>25785.94</v>
      </c>
      <c r="F74" s="46"/>
      <c r="G74" s="47"/>
    </row>
    <row r="75" spans="1:7" x14ac:dyDescent="0.25">
      <c r="A75" s="48" t="s">
        <v>118</v>
      </c>
      <c r="B75" s="93" t="s">
        <v>119</v>
      </c>
      <c r="C75" s="50"/>
      <c r="D75" s="50"/>
      <c r="E75" s="54"/>
      <c r="F75" s="54"/>
      <c r="G75" s="54"/>
    </row>
    <row r="76" spans="1:7" x14ac:dyDescent="0.25">
      <c r="A76" s="48"/>
      <c r="B76" s="93"/>
      <c r="C76" s="50">
        <v>4098.47</v>
      </c>
      <c r="D76" s="50">
        <v>8531.15</v>
      </c>
      <c r="E76" s="50">
        <f>4622+D76</f>
        <v>13153.15</v>
      </c>
      <c r="F76" s="50">
        <f>C76+D76-E76</f>
        <v>-523.53000000000065</v>
      </c>
      <c r="G76" s="50"/>
    </row>
    <row r="77" spans="1:7" ht="30" x14ac:dyDescent="0.25">
      <c r="A77" s="48" t="s">
        <v>120</v>
      </c>
      <c r="B77" s="48" t="s">
        <v>121</v>
      </c>
      <c r="C77" s="73">
        <v>5000</v>
      </c>
      <c r="D77" s="73">
        <v>2632.79</v>
      </c>
      <c r="E77" s="59">
        <f>C77+D77</f>
        <v>7632.79</v>
      </c>
      <c r="F77" s="50">
        <v>0</v>
      </c>
      <c r="G77" s="50"/>
    </row>
    <row r="78" spans="1:7" x14ac:dyDescent="0.25">
      <c r="A78" s="48"/>
      <c r="B78" s="48"/>
      <c r="C78" s="78"/>
      <c r="D78" s="78"/>
      <c r="E78" s="59"/>
      <c r="F78" s="79"/>
      <c r="G78" s="79"/>
    </row>
    <row r="79" spans="1:7" ht="30" x14ac:dyDescent="0.25">
      <c r="A79" s="48" t="s">
        <v>122</v>
      </c>
      <c r="B79" s="59" t="s">
        <v>123</v>
      </c>
      <c r="C79" s="73">
        <v>5000</v>
      </c>
      <c r="D79" s="80">
        <v>0</v>
      </c>
      <c r="E79" s="59">
        <v>5000</v>
      </c>
      <c r="F79" s="59">
        <f>C79+D79-E79</f>
        <v>0</v>
      </c>
      <c r="G79" s="59"/>
    </row>
    <row r="80" spans="1:7" ht="28.5" x14ac:dyDescent="0.25">
      <c r="A80" s="42" t="s">
        <v>124</v>
      </c>
      <c r="B80" s="48"/>
      <c r="C80" s="81">
        <f>C74+C63+C54+C48+C39+C32+C22+C17+C12+C8</f>
        <v>327102</v>
      </c>
      <c r="D80" s="81">
        <f>D74+D63+D54+D48+D39+D32+D22+D17+D12+D8</f>
        <v>607477.77</v>
      </c>
      <c r="E80" s="82">
        <f>C80+D80-F80</f>
        <v>934579.77</v>
      </c>
      <c r="F80" s="82">
        <f>F77+F58+F24+F20+F19+F9</f>
        <v>0</v>
      </c>
      <c r="G80" s="82"/>
    </row>
    <row r="81" spans="1:7" ht="33" customHeight="1" thickBot="1" x14ac:dyDescent="0.3">
      <c r="A81" s="83" t="s">
        <v>125</v>
      </c>
      <c r="B81" s="20"/>
      <c r="C81" s="84">
        <f>C80*7/100</f>
        <v>22897.14</v>
      </c>
      <c r="D81" s="84">
        <f>D80*7/100</f>
        <v>42523.443900000006</v>
      </c>
      <c r="E81" s="84">
        <f>C81+D81</f>
        <v>65420.583900000005</v>
      </c>
      <c r="F81" s="23">
        <f t="shared" ref="F81" si="5">F80*0.07</f>
        <v>0</v>
      </c>
      <c r="G81" s="23"/>
    </row>
    <row r="82" spans="1:7" ht="30.75" thickBot="1" x14ac:dyDescent="0.3">
      <c r="A82" s="21" t="s">
        <v>126</v>
      </c>
      <c r="B82" s="22"/>
      <c r="C82" s="85">
        <f>C80+C81</f>
        <v>349999.14</v>
      </c>
      <c r="D82" s="86">
        <f>D80+D81</f>
        <v>650001.21389999997</v>
      </c>
      <c r="E82" s="85">
        <f>C82+D82</f>
        <v>1000000.3539</v>
      </c>
      <c r="F82" s="87"/>
      <c r="G82" s="24"/>
    </row>
    <row r="83" spans="1:7" x14ac:dyDescent="0.25">
      <c r="D83" s="88"/>
    </row>
    <row r="85" spans="1:7" x14ac:dyDescent="0.25">
      <c r="E85" s="5"/>
      <c r="F85" s="6"/>
      <c r="G85" s="6"/>
    </row>
    <row r="87" spans="1:7" x14ac:dyDescent="0.25">
      <c r="C87" s="19"/>
    </row>
    <row r="89" spans="1:7" x14ac:dyDescent="0.25">
      <c r="F89" s="6"/>
      <c r="G89" s="6"/>
    </row>
  </sheetData>
  <mergeCells count="8">
    <mergeCell ref="A72:A73"/>
    <mergeCell ref="B72:B73"/>
    <mergeCell ref="B75:B76"/>
    <mergeCell ref="A21:G21"/>
    <mergeCell ref="A31:G31"/>
    <mergeCell ref="B55:B56"/>
    <mergeCell ref="B57:B58"/>
    <mergeCell ref="B70:B71"/>
  </mergeCells>
  <pageMargins left="0.7" right="0.7" top="0.75" bottom="0.75" header="0.3" footer="0.3"/>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
  <sheetViews>
    <sheetView tabSelected="1" topLeftCell="A7" workbookViewId="0">
      <selection activeCell="K19" sqref="K19"/>
    </sheetView>
  </sheetViews>
  <sheetFormatPr baseColWidth="10" defaultColWidth="9.140625" defaultRowHeight="15" x14ac:dyDescent="0.25"/>
  <cols>
    <col min="1" max="3" width="15.5703125" customWidth="1"/>
    <col min="4" max="4" width="15.28515625" customWidth="1"/>
    <col min="5" max="5" width="16.7109375" customWidth="1"/>
  </cols>
  <sheetData>
    <row r="1" spans="1:5" ht="15.75" x14ac:dyDescent="0.25">
      <c r="A1" s="4" t="s">
        <v>127</v>
      </c>
      <c r="B1" s="4"/>
      <c r="C1" s="4"/>
    </row>
    <row r="2" spans="1:5" x14ac:dyDescent="0.25">
      <c r="A2" s="7"/>
      <c r="B2" s="7"/>
      <c r="C2" s="7"/>
    </row>
    <row r="3" spans="1:5" x14ac:dyDescent="0.25">
      <c r="A3" s="7" t="s">
        <v>128</v>
      </c>
      <c r="B3" s="7"/>
      <c r="C3" s="7"/>
    </row>
    <row r="5" spans="1:5" x14ac:dyDescent="0.25">
      <c r="A5" s="95" t="s">
        <v>129</v>
      </c>
      <c r="B5" s="13" t="s">
        <v>142</v>
      </c>
      <c r="C5" s="13" t="s">
        <v>143</v>
      </c>
      <c r="D5" s="13" t="s">
        <v>130</v>
      </c>
      <c r="E5" s="95" t="s">
        <v>131</v>
      </c>
    </row>
    <row r="6" spans="1:5" x14ac:dyDescent="0.25">
      <c r="A6" s="95"/>
      <c r="B6" s="14" t="s">
        <v>144</v>
      </c>
      <c r="C6" s="14" t="s">
        <v>144</v>
      </c>
      <c r="D6" s="14"/>
      <c r="E6" s="95"/>
    </row>
    <row r="7" spans="1:5" ht="38.25" customHeight="1" x14ac:dyDescent="0.25">
      <c r="A7" s="12" t="s">
        <v>132</v>
      </c>
      <c r="B7" s="17">
        <v>100000</v>
      </c>
      <c r="C7" s="18">
        <v>45665</v>
      </c>
      <c r="D7" s="18">
        <f>B7+C7</f>
        <v>145665</v>
      </c>
      <c r="E7" s="18">
        <f>D7</f>
        <v>145665</v>
      </c>
    </row>
    <row r="8" spans="1:5" ht="38.25" x14ac:dyDescent="0.25">
      <c r="A8" s="12" t="s">
        <v>133</v>
      </c>
      <c r="B8" s="17">
        <v>30103</v>
      </c>
      <c r="C8" s="16">
        <v>12906</v>
      </c>
      <c r="D8" s="18">
        <f t="shared" ref="D8:D13" si="0">B8+C8</f>
        <v>43009</v>
      </c>
      <c r="E8" s="18">
        <f t="shared" ref="E8:E13" si="1">D8</f>
        <v>43009</v>
      </c>
    </row>
    <row r="9" spans="1:5" ht="63.75" x14ac:dyDescent="0.25">
      <c r="A9" s="12" t="s">
        <v>134</v>
      </c>
      <c r="B9" s="17">
        <v>20000</v>
      </c>
      <c r="C9" s="16">
        <v>40500</v>
      </c>
      <c r="D9" s="18">
        <f t="shared" si="0"/>
        <v>60500</v>
      </c>
      <c r="E9" s="18">
        <f t="shared" si="1"/>
        <v>60500</v>
      </c>
    </row>
    <row r="10" spans="1:5" ht="34.5" customHeight="1" x14ac:dyDescent="0.25">
      <c r="A10" s="12" t="s">
        <v>135</v>
      </c>
      <c r="B10" s="17">
        <v>27000</v>
      </c>
      <c r="C10" s="16">
        <v>65187.41</v>
      </c>
      <c r="D10" s="18">
        <f t="shared" si="0"/>
        <v>92187.41</v>
      </c>
      <c r="E10" s="18">
        <f t="shared" si="1"/>
        <v>92187.41</v>
      </c>
    </row>
    <row r="11" spans="1:5" ht="33.75" customHeight="1" x14ac:dyDescent="0.25">
      <c r="A11" s="12" t="s">
        <v>136</v>
      </c>
      <c r="B11" s="17">
        <v>10000</v>
      </c>
      <c r="C11" s="16">
        <v>16094</v>
      </c>
      <c r="D11" s="18">
        <f t="shared" si="0"/>
        <v>26094</v>
      </c>
      <c r="E11" s="18">
        <f t="shared" si="1"/>
        <v>26094</v>
      </c>
    </row>
    <row r="12" spans="1:5" ht="47.25" customHeight="1" x14ac:dyDescent="0.25">
      <c r="A12" s="12" t="s">
        <v>137</v>
      </c>
      <c r="B12" s="17">
        <v>140000</v>
      </c>
      <c r="C12" s="16">
        <v>403647.58</v>
      </c>
      <c r="D12" s="18">
        <f t="shared" si="0"/>
        <v>543647.58000000007</v>
      </c>
      <c r="E12" s="18">
        <f t="shared" si="1"/>
        <v>543647.58000000007</v>
      </c>
    </row>
    <row r="13" spans="1:5" ht="51" x14ac:dyDescent="0.25">
      <c r="A13" s="12" t="s">
        <v>138</v>
      </c>
      <c r="B13" s="17">
        <v>0</v>
      </c>
      <c r="C13" s="16">
        <v>23477</v>
      </c>
      <c r="D13" s="18">
        <f t="shared" si="0"/>
        <v>23477</v>
      </c>
      <c r="E13" s="18">
        <f t="shared" si="1"/>
        <v>23477</v>
      </c>
    </row>
    <row r="14" spans="1:5" ht="18.75" customHeight="1" thickBot="1" x14ac:dyDescent="0.3">
      <c r="A14" s="10" t="s">
        <v>139</v>
      </c>
      <c r="B14" s="11">
        <f>SUM(B7:B13)</f>
        <v>327103</v>
      </c>
      <c r="C14" s="11">
        <f>SUM(C7:C13)</f>
        <v>607476.99</v>
      </c>
      <c r="D14" s="11">
        <f>SUM(D7:D13)</f>
        <v>934579.99000000011</v>
      </c>
      <c r="E14" s="11">
        <f>SUM(E7:E13)</f>
        <v>934579.99000000011</v>
      </c>
    </row>
    <row r="15" spans="1:5" ht="15.75" thickBot="1" x14ac:dyDescent="0.3">
      <c r="A15" s="9" t="s">
        <v>140</v>
      </c>
      <c r="B15" s="8">
        <f>B14*7/100</f>
        <v>22897.21</v>
      </c>
      <c r="C15" s="15">
        <f>C14*7/100</f>
        <v>42523.389299999995</v>
      </c>
      <c r="D15" s="15">
        <f>B15+C15</f>
        <v>65420.599299999994</v>
      </c>
      <c r="E15" s="15">
        <f>D15</f>
        <v>65420.599299999994</v>
      </c>
    </row>
    <row r="16" spans="1:5" ht="15.75" thickBot="1" x14ac:dyDescent="0.3">
      <c r="A16" s="10" t="s">
        <v>141</v>
      </c>
      <c r="B16" s="11">
        <f>B14+B15</f>
        <v>350000.21</v>
      </c>
      <c r="C16" s="11">
        <f>C14+C15</f>
        <v>650000.37930000003</v>
      </c>
      <c r="D16" s="11">
        <f>D14+D15</f>
        <v>1000000.5893000001</v>
      </c>
      <c r="E16" s="11">
        <f>E14+E15</f>
        <v>1000000.5893000001</v>
      </c>
    </row>
  </sheetData>
  <mergeCells count="2">
    <mergeCell ref="A5:A6"/>
    <mergeCell ref="E5:E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dc:creator>
  <cp:lastModifiedBy>Madeleine</cp:lastModifiedBy>
  <dcterms:created xsi:type="dcterms:W3CDTF">2018-10-23T14:44:52Z</dcterms:created>
  <dcterms:modified xsi:type="dcterms:W3CDTF">2018-11-14T18:25:19Z</dcterms:modified>
</cp:coreProperties>
</file>