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msatou\Desktop\PBF 2019-2020\RAPPORTS PROJETS PBF\rapport annuel 2019\GYPI_UNICEF-UNFPA\"/>
    </mc:Choice>
  </mc:AlternateContent>
  <bookViews>
    <workbookView xWindow="0" yWindow="0" windowWidth="24000" windowHeight="8835" activeTab="1"/>
  </bookViews>
  <sheets>
    <sheet name="Budget par activités" sheetId="1" r:id="rId1"/>
    <sheet name="Budget par catégorie (2)" sheetId="3"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7" i="1" l="1"/>
  <c r="F70" i="1"/>
  <c r="I18" i="3"/>
  <c r="F27" i="1"/>
  <c r="F31" i="1"/>
  <c r="E14" i="3"/>
  <c r="F69" i="1"/>
  <c r="F25" i="1"/>
  <c r="F26" i="1"/>
  <c r="F23" i="1"/>
  <c r="F17" i="1"/>
  <c r="F15" i="1"/>
  <c r="F36" i="1"/>
  <c r="F29" i="1"/>
  <c r="I14" i="3"/>
  <c r="F33" i="1"/>
  <c r="I16" i="3"/>
  <c r="F16" i="1"/>
  <c r="F28" i="1"/>
  <c r="E16" i="3"/>
  <c r="E15" i="3"/>
  <c r="F37" i="1" l="1"/>
  <c r="F66" i="1"/>
  <c r="I10" i="3"/>
  <c r="J7" i="3"/>
  <c r="J8" i="3"/>
  <c r="J16" i="3" l="1"/>
  <c r="J15" i="3"/>
  <c r="J14" i="3"/>
  <c r="J13" i="3"/>
  <c r="J12" i="3"/>
  <c r="J11" i="3"/>
  <c r="J10" i="3"/>
  <c r="J9" i="3"/>
  <c r="D9" i="1" l="1"/>
  <c r="C15" i="1"/>
  <c r="C23" i="1" s="1"/>
  <c r="D20" i="1"/>
  <c r="C25" i="1"/>
  <c r="D29" i="1"/>
  <c r="C36" i="1"/>
  <c r="C33" i="1" s="1"/>
  <c r="D23" i="1" l="1"/>
  <c r="D68" i="1"/>
  <c r="D14" i="3" l="1"/>
  <c r="C14" i="3"/>
  <c r="C15" i="3" s="1"/>
  <c r="C16" i="3" s="1"/>
  <c r="B14" i="3"/>
  <c r="H13" i="3"/>
  <c r="G13" i="3"/>
  <c r="F13" i="3"/>
  <c r="H11" i="3"/>
  <c r="G11" i="3"/>
  <c r="F11" i="3"/>
  <c r="H10" i="3"/>
  <c r="G10" i="3"/>
  <c r="F10" i="3"/>
  <c r="F9" i="3"/>
  <c r="H8" i="3"/>
  <c r="G8" i="3"/>
  <c r="F8" i="3"/>
  <c r="H7" i="3"/>
  <c r="G7" i="3"/>
  <c r="F7" i="3"/>
  <c r="F14" i="3" l="1"/>
  <c r="F15" i="3" s="1"/>
  <c r="F16" i="3" s="1"/>
  <c r="D15" i="3"/>
  <c r="D16" i="3" s="1"/>
  <c r="G14" i="3"/>
  <c r="G15" i="3" s="1"/>
  <c r="G16" i="3" s="1"/>
  <c r="H14" i="3"/>
  <c r="B15" i="3"/>
  <c r="H15" i="3" l="1"/>
  <c r="H16" i="3" s="1"/>
  <c r="F17" i="3" s="1"/>
  <c r="B16" i="3"/>
  <c r="D17" i="3" s="1"/>
  <c r="C37" i="1" l="1"/>
  <c r="D37" i="1" l="1"/>
  <c r="C66" i="1"/>
  <c r="D66" i="1" l="1"/>
</calcChain>
</file>

<file path=xl/sharedStrings.xml><?xml version="1.0" encoding="utf-8"?>
<sst xmlns="http://schemas.openxmlformats.org/spreadsheetml/2006/main" count="132" uniqueCount="128">
  <si>
    <t xml:space="preserve"> </t>
  </si>
  <si>
    <t>CATEGORIES</t>
  </si>
  <si>
    <t>TOTAL</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</si>
  <si>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</si>
  <si>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</si>
  <si>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</si>
  <si>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</si>
  <si>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</si>
  <si>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</si>
  <si>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</si>
  <si>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Resultat 3:</t>
  </si>
  <si>
    <t>Resultat 4:</t>
  </si>
  <si>
    <t>Produit 1.1:</t>
  </si>
  <si>
    <t>Produit 2.1:</t>
  </si>
  <si>
    <t>Produit 2.2:</t>
  </si>
  <si>
    <t>Produit 2.3:</t>
  </si>
  <si>
    <t>Produit 3.1:</t>
  </si>
  <si>
    <t>Produit 3.2:</t>
  </si>
  <si>
    <t>Produit 3.3:</t>
  </si>
  <si>
    <t>Produit 4.1:</t>
  </si>
  <si>
    <t>Produit 4.2:</t>
  </si>
  <si>
    <t>Produit 4.3:</t>
  </si>
  <si>
    <t>Activite 1.1.1:</t>
  </si>
  <si>
    <t>Activite 1.1.2:</t>
  </si>
  <si>
    <t>Activite 1.1.3:</t>
  </si>
  <si>
    <t>Activite 1.2.1:</t>
  </si>
  <si>
    <t>Activite 1.2.2:</t>
  </si>
  <si>
    <t>Activite 1.2.3:</t>
  </si>
  <si>
    <t>Activite 1.3.1:</t>
  </si>
  <si>
    <t>Activite 1.3.2:</t>
  </si>
  <si>
    <t>Activite 2.1.1:</t>
  </si>
  <si>
    <t>Activite 2.1.2:</t>
  </si>
  <si>
    <t>Activite 2.2.1:</t>
  </si>
  <si>
    <t>Activite 2.2.2:</t>
  </si>
  <si>
    <t>Activite 2.2.3:</t>
  </si>
  <si>
    <t>Activite 2.3.1:</t>
  </si>
  <si>
    <t>Activite 2.3.2:</t>
  </si>
  <si>
    <t>Activite 2.3.3:</t>
  </si>
  <si>
    <t>Activite 3.1.1:</t>
  </si>
  <si>
    <t>Activite 3.1.2:</t>
  </si>
  <si>
    <t>Activite 3.1.3:</t>
  </si>
  <si>
    <t>Activite 3.2.1:</t>
  </si>
  <si>
    <t>Activite 3.2.2:</t>
  </si>
  <si>
    <t>Activite 3.2.3:</t>
  </si>
  <si>
    <t>Activite 3.3.1:</t>
  </si>
  <si>
    <t>Activite 3.3.2:</t>
  </si>
  <si>
    <t>Activite 3.3.3:</t>
  </si>
  <si>
    <t>Activite 4.1.1:</t>
  </si>
  <si>
    <t>Activite 4.1.2:</t>
  </si>
  <si>
    <t>Activite 4.1.3:</t>
  </si>
  <si>
    <t>Activite 4.2.1:</t>
  </si>
  <si>
    <t>Activite 4.2.2:</t>
  </si>
  <si>
    <t>Activite 4.2.3:</t>
  </si>
  <si>
    <t>Activite 4.3.1:</t>
  </si>
  <si>
    <t>Activite 4.3.2:</t>
  </si>
  <si>
    <t>Activite 4.3.3:</t>
  </si>
  <si>
    <t>Couts operationnels si pas inclus dans les activites si-dessus</t>
  </si>
  <si>
    <t>Tableau 2 - Budget de projet PBF par categorie de cout de l'ONU</t>
  </si>
  <si>
    <t>Note: S'il s'agit d'une revision budgetaire, veuillez inclure des colonnes additionnelles pour montrer les changements</t>
  </si>
  <si>
    <t>6. Transferts et subventions aux homologues</t>
  </si>
  <si>
    <t>7. Frais généraux de fonctionnement et autres coûts directs</t>
  </si>
  <si>
    <t>Sous-total</t>
  </si>
  <si>
    <t>TOTAL $ pour Resultat 1:</t>
  </si>
  <si>
    <t>TOTAL $ pour Resultat 2:</t>
  </si>
  <si>
    <t>TOTAL $ pour Resultat 3:</t>
  </si>
  <si>
    <t>TOTAL $ pour Resultat 4:</t>
  </si>
  <si>
    <t>Niveau de depense/ engagement actuel en USD (a remplir au moment des rapports de projet)</t>
  </si>
  <si>
    <t>Resultat 1: 1500 jeunes filles et garçons de 15 à 24 ans se mobilisent pour l’amélioration de la citoyenneté active et pacifique et la participation des filles aux processus de consolidation à la paix</t>
  </si>
  <si>
    <t xml:space="preserve"> Les compétences et la confiance de 500 filles sont renforcées en leadership afin qu’elles fassent entendre leur voix de manière constructive dans les sphères décisionnelles grâce à la connaissance de leurs droits et à un encadrement de proximité.</t>
  </si>
  <si>
    <t xml:space="preserve">Produit 1.2: 
</t>
  </si>
  <si>
    <t>1000 jeunes garçons, issus des fadas, regroupements, associations islamiques, organisations de jeunesse, endossent de nouvelles masculinités non violentes et deviennent des jeunes promoteurs de paix équitable</t>
  </si>
  <si>
    <t xml:space="preserve">Produit 1.3: </t>
  </si>
  <si>
    <t>100 jeunes filles et garçons (parmi les 1500) participent aux 50 réseaux de médiation et interviennent activement et de façon équitable dans la résolution des conflits de leur communauté</t>
  </si>
  <si>
    <t xml:space="preserve">Resultat 2: Les autorités des 5 communes, y compris les leaders religieux et chefs traditionnels, et nationales reconnaissent l’apport et la contribution des jeunes filles à la prévention et gestion des conflits et les impliquent dans les sphères décisionnelles
</t>
  </si>
  <si>
    <t>Un argumentaire « Genre, Jeunes, Paix et Islam » est développé de manière participative pour lever les obstacles à la participation des filles et garçons au processus de consolidation à la paix</t>
  </si>
  <si>
    <t>Des mécanismes de participation inclusifs sont mis en place et formalisés dans les 5 communes.</t>
  </si>
  <si>
    <t>Le modèle de leadership féminin communautaire expérimenté dans les 5 communes nourrit une réflexion au niveau national sur l’importance de renforcer la participation des jeunes filles aux sphères décisionnelles</t>
  </si>
  <si>
    <t>Mise en réseaux de regroupements des jeunes filles par localité et formalisation de ces réseaux par les autorités</t>
  </si>
  <si>
    <t>Organisation de réunions par les réseaux pour identifier leurs besoins spécifiques à relayer vers les autorités pour leur prise en compte dans les décisions</t>
  </si>
  <si>
    <t>Développement de plans d’actions (présentés aux autorités) et appui aux initiatives communautaires de consolidation de la paix des réseaux et d’autonomisation</t>
  </si>
  <si>
    <t>Activite 1.1.4:</t>
  </si>
  <si>
    <t>Encadrement des filles par la mise en place du mentorat par la Cellule Nigérienne des Jeunes Filles Leaders</t>
  </si>
  <si>
    <t>Activite 1.1.5:</t>
  </si>
  <si>
    <t>Cycles de formations pratiques des jeunes filles (en culture de la paix, vie citoyenne, leadership féminin, techniques de communication et plaidoyer)</t>
  </si>
  <si>
    <t>Répertoire, documentation et diffusion des bonnes pratiques de leadership féminin via les vidéos communautaires, les débats audios et tv, la mise en place du Ureport, sur les ondes des radios communautaires, à travers les réseaux sociaux et le Cinéma Numérique Ambulant</t>
  </si>
  <si>
    <r>
      <t xml:space="preserve">Budget par agence recipiendiaire en USD - Veuillez ajouter une nouvelle colonne par agence recipiendiaire </t>
    </r>
    <r>
      <rPr>
        <b/>
        <sz val="12"/>
        <color theme="1"/>
        <rFont val="Times New Roman"/>
        <family val="1"/>
      </rPr>
      <t>(UNFPA)</t>
    </r>
  </si>
  <si>
    <r>
      <t xml:space="preserve">Budget par agence recipiendiaire en USD - Veuillez ajouter une nouvelle colonne par agence recipiendiaire </t>
    </r>
    <r>
      <rPr>
        <b/>
        <sz val="12"/>
        <color theme="1"/>
        <rFont val="Times New Roman"/>
        <family val="1"/>
      </rPr>
      <t>(UNICEF)</t>
    </r>
  </si>
  <si>
    <t xml:space="preserve">Formation des animateurs sur le genre, les VBG et la culture de la paix
</t>
  </si>
  <si>
    <t>Dialogues dans les fadas facilités par les animateurs formés</t>
  </si>
  <si>
    <t xml:space="preserve"> Mise en place de (15) clubs de futurs maris pour la consolidation à la paix</t>
  </si>
  <si>
    <t>Séances d’échanges entre les filles et garçons sur leurs identités sexuelles et rôles genrés dans leur communauté, les VBG, la culture de la paix et la citoyenneté</t>
  </si>
  <si>
    <t>Activite 1.2.4:</t>
  </si>
  <si>
    <t>Mise en place des réseaux de médiateurs (50) (au niveau quartier, village, et commune) -impliquant jeunes, femmes, élus locaux et leaders religieux et traditionnels- pour les mécanismes d’alerte précoce et la gestion des conflits</t>
  </si>
  <si>
    <t>Formation des reseaux en prevention/gestion de conflits, technique de communication, plaidoyer, recherche de financement</t>
  </si>
  <si>
    <t>Forum régional de réflexions avec les leaders religieux et l’ACTN et animation d’une conférence-débat par un leader champion/icone sur les questions de paix genre et islam</t>
  </si>
  <si>
    <t>Elaboration –participative-, validation et vulgarisation d’un argumentaire national « Jeunes, Genre, paix et Islam » avec les associations et réseaux islamiques</t>
  </si>
  <si>
    <t xml:space="preserve">Organisation de dialogues intergénérationnels dans les espaces surs et les medersas-écoles coraniques féminines- entre les leaders religieux et les chefs traditionnels, pour débattre et trouver des solutions idoines à la participation des femmes et des filles aux instances de décision </t>
  </si>
  <si>
    <t>Mise en place d’une plateforme (Ureport) d’échanges entre les organisations de jeunesse nationales et locales (CNJ, réseaux de jeunes parlementaires, Réseau des jeunes pour la Paix de l’Afrique de l’Ouest, …)</t>
  </si>
  <si>
    <t>Formation des élus locaux (y compris certains jeunes leaders) en budget participatif</t>
  </si>
  <si>
    <t>Initiation à la modélisation du leadership communautaire féminin</t>
  </si>
  <si>
    <t>Dialogue intergénérationnel de haut niveau entre les réseaux de jeunes filles leaders, les organisations de jeunesse nationales et les autorités centrales</t>
  </si>
  <si>
    <t>Agence Recipiendiaire UNFPA</t>
  </si>
  <si>
    <t>Agence Recipiendiaire UNICEF</t>
  </si>
  <si>
    <t>BUDGET TOTAL DU PROJET: 1,500,000</t>
  </si>
  <si>
    <t xml:space="preserve">Formation/Sensibilisation des autorités locales sur l’importance de la participation des jeunes dans la vie socio-économique de la communauté.  </t>
  </si>
  <si>
    <t>Activite 2.1.3:</t>
  </si>
  <si>
    <t>Tranche 1 (35%)</t>
  </si>
  <si>
    <t>Tranche 2 (35%)</t>
  </si>
  <si>
    <t>Tranche 3 (30%)</t>
  </si>
  <si>
    <t>Tranche 3
(30%)</t>
  </si>
  <si>
    <t>3. Équipement, véhicules et mobilier (compte tenu de la dépréciation)</t>
  </si>
  <si>
    <t xml:space="preserve">4. Services contractuels </t>
  </si>
  <si>
    <t xml:space="preserve">5. Frais de déplacement </t>
  </si>
  <si>
    <t xml:space="preserve">2. Fournitures, produits de base, matériels </t>
  </si>
  <si>
    <t>1. Personnel et autres employés</t>
  </si>
  <si>
    <t>8. Coûts indirects</t>
  </si>
  <si>
    <r>
      <t>Cout de personnel du projet si pas inclus dans les activites si-dessus</t>
    </r>
    <r>
      <rPr>
        <sz val="12"/>
        <rFont val="Times New Roman"/>
        <family val="1"/>
      </rPr>
      <t xml:space="preserve"> ( 5% du budget)</t>
    </r>
  </si>
  <si>
    <r>
      <t xml:space="preserve">Budget S&amp;E du projet </t>
    </r>
    <r>
      <rPr>
        <sz val="12"/>
        <rFont val="Times New Roman"/>
        <family val="1"/>
      </rPr>
      <t>(7% du budget)</t>
    </r>
  </si>
  <si>
    <t>Couts indirects (7%): 98 131</t>
  </si>
  <si>
    <t>SOUS TOTAL DU BUDGET DE PROJET: 1,401,869</t>
  </si>
  <si>
    <t>92% (230 000 USD)</t>
  </si>
  <si>
    <t>100% (155 000 USD)</t>
  </si>
  <si>
    <t>50% (50 000 USD)</t>
  </si>
  <si>
    <t>96 % (266 250 USD)</t>
  </si>
  <si>
    <t>100% (202 126 USD)</t>
  </si>
  <si>
    <t>DEPENSES</t>
  </si>
  <si>
    <t xml:space="preserve"> TOTAL DEPENSES PROJET</t>
  </si>
  <si>
    <t>64% (146 141 USD)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</si>
</sst>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_(* #,##0.00_);_(* \(#,##0.00\);_(* &quot;-&quot;??_);_(@_)"/>
    <numFmt numFmtId="166" formatCode="_(&quot;$&quot;* #,##0.0_);_(&quot;$&quot;* \(#,##0.0\);_(&quot;$&quot;* &quot;-&quot;??_);_(@_)"/>
    <numFmt numFmtId="167" formatCode="_(&quot;$&quot;* #,##0_);_(&quot;$&quot;* \(#,##0\);_(&quot;$&quot;* &quot;-&quot;??_);_(@_)"/>
    <numFmt numFmtId="168" formatCode="_(* #,##0_);_(* \(#,##0\);_(* &quot;-&quot;??_);_(@_)"/>
    <numFmt numFmtId="169" formatCode="_-* #,##0.0\ _€_-;\-* #,##0.0\ _€_-;_-* &quot;-&quot;?\ _€_-;_-@_-"/>
    <numFmt numFmtId="170" formatCode="0.0"/>
  </numFmts>
  <fonts count="15"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sz val="12"/>
      <color rgb="FF000000"/>
      <name val="Times New Roman"/>
      <family val="1"/>
    </font>
    <font>
      <sz val="12"/>
      <name val="Times New Roman"/>
      <family val="1"/>
    </font>
    <font>
      <b/>
      <sz val="10"/>
      <color theme="4"/>
      <name val="Calibri"/>
      <family val="2"/>
    </font>
  </fonts>
  <fills count="9">
    <fill>
      <patternFill patternType="none"/>
    </fill>
    <fill>
      <patternFill patternType="gray125"/>
    </fill>
    <fill>
      <patternFill patternType="solid">
        <fgColor rgb="FFB3B3B3"/>
        <bgColor indexed="64"/>
      </patternFill>
    </fill>
    <fill>
      <patternFill patternType="solid">
        <fgColor rgb="FFD9D9D9"/>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top style="medium">
        <color rgb="FF000000"/>
      </top>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medium">
        <color rgb="FF000000"/>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rgb="FF000000"/>
      </right>
      <top style="medium">
        <color rgb="FF000000"/>
      </top>
      <bottom/>
      <diagonal/>
    </border>
    <border>
      <left/>
      <right/>
      <top/>
      <bottom style="medium">
        <color rgb="FF000000"/>
      </bottom>
      <diagonal/>
    </border>
  </borders>
  <cellStyleXfs count="4">
    <xf numFmtId="0" fontId="0" fillId="0" borderId="0"/>
    <xf numFmtId="164"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cellStyleXfs>
  <cellXfs count="124">
    <xf numFmtId="0" fontId="0" fillId="0" borderId="0" xfId="0"/>
    <xf numFmtId="0" fontId="1" fillId="0" borderId="1"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6" fillId="0" borderId="0" xfId="0" applyFont="1"/>
    <xf numFmtId="0" fontId="7" fillId="0" borderId="0" xfId="0" applyFont="1"/>
    <xf numFmtId="0" fontId="2" fillId="0" borderId="4" xfId="0" applyFont="1" applyBorder="1" applyAlignment="1">
      <alignment vertical="center" wrapText="1"/>
    </xf>
    <xf numFmtId="0" fontId="8" fillId="0" borderId="0" xfId="0" applyFont="1"/>
    <xf numFmtId="0" fontId="9" fillId="0" borderId="10" xfId="0" applyFont="1" applyBorder="1" applyAlignment="1">
      <alignment vertical="center" wrapText="1"/>
    </xf>
    <xf numFmtId="0" fontId="9" fillId="0" borderId="8" xfId="0" applyFont="1" applyBorder="1" applyAlignment="1">
      <alignment vertical="center" wrapText="1"/>
    </xf>
    <xf numFmtId="0" fontId="10" fillId="3" borderId="8" xfId="0" applyFont="1" applyFill="1" applyBorder="1" applyAlignment="1">
      <alignment vertical="center" wrapText="1"/>
    </xf>
    <xf numFmtId="0" fontId="2" fillId="0" borderId="1"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1" fillId="0" borderId="17" xfId="0" applyFont="1" applyBorder="1" applyAlignment="1">
      <alignment vertical="center" wrapText="1"/>
    </xf>
    <xf numFmtId="0" fontId="12" fillId="0" borderId="11" xfId="0" applyFont="1" applyBorder="1" applyAlignment="1">
      <alignment horizontal="justify" vertical="center"/>
    </xf>
    <xf numFmtId="167" fontId="1" fillId="0" borderId="4" xfId="1" applyNumberFormat="1" applyFont="1" applyBorder="1" applyAlignment="1">
      <alignment vertical="center" wrapText="1"/>
    </xf>
    <xf numFmtId="167" fontId="1" fillId="0" borderId="18" xfId="1" applyNumberFormat="1" applyFont="1" applyBorder="1" applyAlignment="1">
      <alignment vertical="center" wrapText="1"/>
    </xf>
    <xf numFmtId="0" fontId="2" fillId="0" borderId="19" xfId="0" applyFont="1" applyBorder="1" applyAlignment="1">
      <alignment vertical="center" wrapText="1"/>
    </xf>
    <xf numFmtId="0" fontId="12" fillId="0" borderId="14" xfId="0" applyFont="1" applyBorder="1" applyAlignment="1">
      <alignment horizontal="justify" vertical="center"/>
    </xf>
    <xf numFmtId="167" fontId="1" fillId="0" borderId="11" xfId="1" applyNumberFormat="1" applyFont="1" applyBorder="1" applyAlignment="1">
      <alignment vertical="center" wrapText="1"/>
    </xf>
    <xf numFmtId="167" fontId="2" fillId="0" borderId="11" xfId="1" applyNumberFormat="1" applyFont="1" applyBorder="1" applyAlignment="1">
      <alignment vertical="center" wrapText="1"/>
    </xf>
    <xf numFmtId="166" fontId="2" fillId="0" borderId="1" xfId="1" applyNumberFormat="1" applyFont="1" applyBorder="1" applyAlignment="1">
      <alignment vertical="center" wrapText="1"/>
    </xf>
    <xf numFmtId="164" fontId="0" fillId="0" borderId="0" xfId="1" applyFont="1"/>
    <xf numFmtId="164" fontId="5" fillId="0" borderId="9" xfId="1" applyFont="1" applyBorder="1" applyAlignment="1">
      <alignment horizontal="right" vertical="center" wrapText="1"/>
    </xf>
    <xf numFmtId="166" fontId="1" fillId="0" borderId="1" xfId="1" applyNumberFormat="1" applyFont="1" applyBorder="1" applyAlignment="1">
      <alignment vertical="center" wrapText="1"/>
    </xf>
    <xf numFmtId="167" fontId="1" fillId="0" borderId="1" xfId="1" applyNumberFormat="1" applyFont="1" applyBorder="1" applyAlignment="1">
      <alignment vertical="center" wrapText="1"/>
    </xf>
    <xf numFmtId="167" fontId="1" fillId="0" borderId="4" xfId="1" applyNumberFormat="1" applyFont="1" applyFill="1" applyBorder="1" applyAlignment="1">
      <alignment vertical="center" wrapText="1"/>
    </xf>
    <xf numFmtId="0" fontId="1" fillId="0" borderId="12" xfId="0" applyFont="1" applyFill="1" applyBorder="1" applyAlignment="1">
      <alignment vertical="center" wrapText="1"/>
    </xf>
    <xf numFmtId="0" fontId="1" fillId="0" borderId="13" xfId="0" applyFont="1" applyFill="1" applyBorder="1" applyAlignment="1">
      <alignment vertical="center" wrapText="1"/>
    </xf>
    <xf numFmtId="0" fontId="1" fillId="0" borderId="16" xfId="0" applyFont="1" applyFill="1" applyBorder="1" applyAlignment="1">
      <alignment horizontal="center" vertical="center" wrapText="1"/>
    </xf>
    <xf numFmtId="0" fontId="1" fillId="0" borderId="4" xfId="0" applyFont="1" applyFill="1" applyBorder="1" applyAlignment="1">
      <alignment vertical="center" wrapText="1"/>
    </xf>
    <xf numFmtId="9" fontId="1" fillId="0" borderId="4"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18" xfId="0" applyFont="1" applyFill="1" applyBorder="1" applyAlignment="1">
      <alignment vertical="center" wrapText="1"/>
    </xf>
    <xf numFmtId="0" fontId="1" fillId="0" borderId="17" xfId="0" applyFont="1" applyFill="1" applyBorder="1" applyAlignment="1">
      <alignment vertical="center" wrapText="1"/>
    </xf>
    <xf numFmtId="0" fontId="12" fillId="0" borderId="11" xfId="0" applyFont="1" applyFill="1" applyBorder="1" applyAlignment="1">
      <alignment horizontal="justify" vertical="center"/>
    </xf>
    <xf numFmtId="0" fontId="1" fillId="0" borderId="20" xfId="0" applyFont="1" applyFill="1" applyBorder="1" applyAlignment="1">
      <alignment vertical="center" wrapText="1"/>
    </xf>
    <xf numFmtId="167" fontId="1" fillId="0" borderId="18" xfId="1" applyNumberFormat="1" applyFont="1" applyFill="1" applyBorder="1" applyAlignment="1">
      <alignment vertical="center" wrapText="1"/>
    </xf>
    <xf numFmtId="0" fontId="2" fillId="0" borderId="11" xfId="0" applyFont="1" applyFill="1" applyBorder="1" applyAlignment="1">
      <alignment vertical="center" wrapText="1"/>
    </xf>
    <xf numFmtId="167" fontId="2" fillId="0" borderId="11" xfId="0" applyNumberFormat="1" applyFont="1" applyFill="1" applyBorder="1" applyAlignment="1">
      <alignment vertical="center" wrapText="1"/>
    </xf>
    <xf numFmtId="0" fontId="1" fillId="0" borderId="21" xfId="0" applyFont="1" applyFill="1" applyBorder="1" applyAlignment="1">
      <alignment vertical="center" wrapText="1"/>
    </xf>
    <xf numFmtId="0" fontId="12" fillId="0" borderId="22" xfId="0" applyFont="1" applyFill="1" applyBorder="1" applyAlignment="1">
      <alignment horizontal="justify" vertical="center"/>
    </xf>
    <xf numFmtId="0" fontId="1" fillId="0" borderId="11" xfId="0" applyFont="1" applyFill="1" applyBorder="1" applyAlignment="1">
      <alignment vertical="center" wrapText="1"/>
    </xf>
    <xf numFmtId="167" fontId="1" fillId="0" borderId="11" xfId="1" applyNumberFormat="1" applyFont="1" applyFill="1" applyBorder="1" applyAlignment="1">
      <alignment vertical="center" wrapText="1"/>
    </xf>
    <xf numFmtId="168" fontId="0" fillId="0" borderId="0" xfId="2" applyNumberFormat="1" applyFont="1" applyBorder="1" applyAlignment="1">
      <alignment horizontal="center" vertical="center"/>
    </xf>
    <xf numFmtId="168" fontId="0" fillId="0" borderId="0" xfId="0" applyNumberFormat="1"/>
    <xf numFmtId="0" fontId="4" fillId="4" borderId="9" xfId="0" applyFont="1" applyFill="1" applyBorder="1" applyAlignment="1">
      <alignment horizontal="center" vertical="center" wrapText="1"/>
    </xf>
    <xf numFmtId="0" fontId="2" fillId="5" borderId="17" xfId="0" applyFont="1" applyFill="1" applyBorder="1" applyAlignment="1">
      <alignment vertical="center" wrapText="1"/>
    </xf>
    <xf numFmtId="0" fontId="1" fillId="5" borderId="11" xfId="0" applyFont="1" applyFill="1" applyBorder="1" applyAlignment="1">
      <alignment vertical="center" wrapText="1"/>
    </xf>
    <xf numFmtId="167" fontId="1" fillId="5" borderId="4" xfId="1" applyNumberFormat="1" applyFont="1" applyFill="1" applyBorder="1" applyAlignment="1">
      <alignment vertical="center" wrapText="1"/>
    </xf>
    <xf numFmtId="9" fontId="1" fillId="5" borderId="4" xfId="0" applyNumberFormat="1" applyFont="1" applyFill="1" applyBorder="1" applyAlignment="1">
      <alignment vertical="center" wrapText="1"/>
    </xf>
    <xf numFmtId="0" fontId="2" fillId="5" borderId="3" xfId="0" applyFont="1" applyFill="1" applyBorder="1" applyAlignment="1">
      <alignment vertical="center" wrapText="1"/>
    </xf>
    <xf numFmtId="0" fontId="1" fillId="5" borderId="18" xfId="0" applyFont="1" applyFill="1" applyBorder="1" applyAlignment="1">
      <alignment vertical="center" wrapText="1"/>
    </xf>
    <xf numFmtId="0" fontId="1" fillId="5" borderId="4" xfId="0" applyFont="1" applyFill="1" applyBorder="1" applyAlignment="1">
      <alignment vertical="center" wrapText="1"/>
    </xf>
    <xf numFmtId="0" fontId="12" fillId="5" borderId="11" xfId="0" applyFont="1" applyFill="1" applyBorder="1" applyAlignment="1">
      <alignment horizontal="justify" vertical="center"/>
    </xf>
    <xf numFmtId="9" fontId="1" fillId="0" borderId="18" xfId="0" applyNumberFormat="1" applyFont="1" applyFill="1" applyBorder="1" applyAlignment="1">
      <alignment vertical="center" wrapText="1"/>
    </xf>
    <xf numFmtId="9" fontId="13" fillId="0" borderId="4" xfId="0" applyNumberFormat="1" applyFont="1" applyFill="1" applyBorder="1" applyAlignment="1">
      <alignment vertical="center" wrapText="1"/>
    </xf>
    <xf numFmtId="169" fontId="2" fillId="0" borderId="1" xfId="0" applyNumberFormat="1" applyFont="1" applyBorder="1" applyAlignment="1">
      <alignment vertical="center" wrapText="1"/>
    </xf>
    <xf numFmtId="169" fontId="1" fillId="0" borderId="4" xfId="0" applyNumberFormat="1" applyFont="1" applyBorder="1" applyAlignment="1">
      <alignment vertical="center" wrapText="1"/>
    </xf>
    <xf numFmtId="0" fontId="4" fillId="6" borderId="9" xfId="0" applyFont="1" applyFill="1" applyBorder="1" applyAlignment="1">
      <alignment horizontal="center" vertical="center" wrapText="1"/>
    </xf>
    <xf numFmtId="168" fontId="5" fillId="6" borderId="9" xfId="2" applyNumberFormat="1" applyFont="1" applyFill="1" applyBorder="1" applyAlignment="1">
      <alignment horizontal="right" vertical="center" wrapText="1"/>
    </xf>
    <xf numFmtId="168" fontId="5" fillId="7" borderId="9" xfId="2" applyNumberFormat="1" applyFont="1" applyFill="1" applyBorder="1" applyAlignment="1">
      <alignment horizontal="right" vertical="center" wrapText="1"/>
    </xf>
    <xf numFmtId="168" fontId="5" fillId="7" borderId="9" xfId="2" applyNumberFormat="1" applyFont="1" applyFill="1" applyBorder="1" applyAlignment="1">
      <alignment horizontal="center" vertical="center" wrapText="1"/>
    </xf>
    <xf numFmtId="0" fontId="2" fillId="8" borderId="5" xfId="0" applyFont="1" applyFill="1" applyBorder="1" applyAlignment="1">
      <alignment vertical="center" wrapText="1"/>
    </xf>
    <xf numFmtId="0" fontId="2" fillId="8" borderId="6" xfId="0" applyFont="1" applyFill="1" applyBorder="1" applyAlignment="1">
      <alignment vertical="center" wrapText="1"/>
    </xf>
    <xf numFmtId="167" fontId="2" fillId="8" borderId="6" xfId="0" applyNumberFormat="1" applyFont="1" applyFill="1" applyBorder="1" applyAlignment="1">
      <alignment vertical="center" wrapText="1"/>
    </xf>
    <xf numFmtId="9" fontId="2" fillId="8" borderId="6" xfId="3" applyFont="1" applyFill="1" applyBorder="1" applyAlignment="1">
      <alignment vertical="center" wrapText="1"/>
    </xf>
    <xf numFmtId="0" fontId="0" fillId="8" borderId="0" xfId="0" applyFill="1"/>
    <xf numFmtId="167" fontId="5" fillId="3" borderId="9" xfId="1" applyNumberFormat="1" applyFont="1" applyFill="1" applyBorder="1" applyAlignment="1">
      <alignment horizontal="right" vertical="center" wrapText="1"/>
    </xf>
    <xf numFmtId="167" fontId="5" fillId="0" borderId="9" xfId="1" applyNumberFormat="1" applyFont="1" applyBorder="1" applyAlignment="1">
      <alignment horizontal="right" vertical="center" wrapText="1"/>
    </xf>
    <xf numFmtId="9" fontId="1" fillId="5" borderId="4" xfId="0" applyNumberFormat="1" applyFont="1" applyFill="1" applyBorder="1" applyAlignment="1">
      <alignment horizontal="right" vertical="center" wrapText="1"/>
    </xf>
    <xf numFmtId="9" fontId="13" fillId="5" borderId="4" xfId="0" applyNumberFormat="1" applyFont="1" applyFill="1" applyBorder="1" applyAlignment="1">
      <alignment horizontal="right" vertical="center" wrapText="1"/>
    </xf>
    <xf numFmtId="9" fontId="13" fillId="0" borderId="4" xfId="0" applyNumberFormat="1" applyFont="1" applyBorder="1" applyAlignment="1">
      <alignment vertical="center" wrapText="1"/>
    </xf>
    <xf numFmtId="168" fontId="0" fillId="6" borderId="0" xfId="0" applyNumberFormat="1" applyFill="1"/>
    <xf numFmtId="0" fontId="2" fillId="0" borderId="5" xfId="0" applyFont="1" applyBorder="1" applyAlignment="1">
      <alignment vertical="center" wrapText="1"/>
    </xf>
    <xf numFmtId="0" fontId="2" fillId="0" borderId="6" xfId="0" applyFont="1" applyBorder="1" applyAlignment="1">
      <alignment vertical="center" wrapText="1"/>
    </xf>
    <xf numFmtId="0" fontId="1" fillId="0" borderId="4" xfId="0" applyFont="1" applyFill="1" applyBorder="1" applyAlignment="1">
      <alignment horizontal="left" vertical="top" wrapText="1"/>
    </xf>
    <xf numFmtId="0" fontId="4" fillId="4" borderId="29" xfId="0" applyFont="1" applyFill="1" applyBorder="1" applyAlignment="1">
      <alignment horizontal="center" vertical="center" wrapText="1"/>
    </xf>
    <xf numFmtId="168" fontId="0" fillId="7" borderId="0" xfId="2" applyNumberFormat="1" applyFont="1" applyFill="1" applyBorder="1" applyAlignment="1">
      <alignment horizontal="center" vertical="center" wrapText="1"/>
    </xf>
    <xf numFmtId="0" fontId="1" fillId="8" borderId="13" xfId="0" applyFont="1" applyFill="1" applyBorder="1" applyAlignment="1">
      <alignment vertical="center" wrapText="1"/>
    </xf>
    <xf numFmtId="168" fontId="14" fillId="7" borderId="9" xfId="2" applyNumberFormat="1" applyFont="1" applyFill="1" applyBorder="1" applyAlignment="1">
      <alignment horizontal="right" vertical="center" wrapText="1"/>
    </xf>
    <xf numFmtId="0" fontId="4" fillId="6" borderId="6" xfId="0" applyFont="1" applyFill="1" applyBorder="1" applyAlignment="1">
      <alignment horizontal="center" vertical="center" wrapText="1"/>
    </xf>
    <xf numFmtId="0" fontId="0" fillId="0" borderId="1" xfId="0" applyBorder="1"/>
    <xf numFmtId="169" fontId="1" fillId="0" borderId="1" xfId="0" applyNumberFormat="1" applyFont="1" applyBorder="1" applyAlignment="1">
      <alignment vertical="center" wrapText="1"/>
    </xf>
    <xf numFmtId="0" fontId="4" fillId="6" borderId="30" xfId="0" applyFont="1" applyFill="1" applyBorder="1" applyAlignment="1">
      <alignment horizontal="center" vertical="center" wrapText="1"/>
    </xf>
    <xf numFmtId="168" fontId="5" fillId="6" borderId="30" xfId="2" applyNumberFormat="1" applyFont="1" applyFill="1" applyBorder="1" applyAlignment="1">
      <alignment horizontal="right" vertical="center" wrapText="1"/>
    </xf>
    <xf numFmtId="0" fontId="4" fillId="6" borderId="11" xfId="0" applyFont="1" applyFill="1" applyBorder="1" applyAlignment="1">
      <alignment horizontal="center" vertical="center" wrapText="1"/>
    </xf>
    <xf numFmtId="168" fontId="5" fillId="6" borderId="11" xfId="2" applyNumberFormat="1" applyFont="1" applyFill="1" applyBorder="1" applyAlignment="1">
      <alignment horizontal="right" vertical="center" wrapText="1"/>
    </xf>
    <xf numFmtId="9" fontId="0" fillId="0" borderId="0" xfId="3" applyFont="1"/>
    <xf numFmtId="169" fontId="2" fillId="0" borderId="6" xfId="0" applyNumberFormat="1" applyFont="1" applyBorder="1" applyAlignment="1">
      <alignment vertical="center" wrapText="1"/>
    </xf>
    <xf numFmtId="168" fontId="4" fillId="6" borderId="9" xfId="2" applyNumberFormat="1" applyFont="1" applyFill="1" applyBorder="1" applyAlignment="1">
      <alignment horizontal="right" vertical="center" wrapText="1"/>
    </xf>
    <xf numFmtId="170" fontId="1" fillId="0" borderId="4" xfId="0" applyNumberFormat="1" applyFont="1" applyFill="1" applyBorder="1" applyAlignment="1">
      <alignment vertical="center" wrapText="1"/>
    </xf>
    <xf numFmtId="170" fontId="1" fillId="5" borderId="4" xfId="0" applyNumberFormat="1" applyFont="1" applyFill="1" applyBorder="1" applyAlignment="1">
      <alignment vertical="center" wrapText="1"/>
    </xf>
    <xf numFmtId="9" fontId="1" fillId="0" borderId="19" xfId="0" applyNumberFormat="1" applyFont="1" applyBorder="1" applyAlignment="1">
      <alignment vertical="center" wrapText="1"/>
    </xf>
    <xf numFmtId="0" fontId="0" fillId="0" borderId="11" xfId="0" applyBorder="1"/>
    <xf numFmtId="0" fontId="1" fillId="0" borderId="11" xfId="0" applyFont="1" applyBorder="1" applyAlignment="1">
      <alignment vertical="center" wrapText="1"/>
    </xf>
    <xf numFmtId="170" fontId="2" fillId="0" borderId="19" xfId="0" applyNumberFormat="1" applyFont="1" applyBorder="1" applyAlignment="1">
      <alignment vertical="center" wrapText="1"/>
    </xf>
    <xf numFmtId="170" fontId="2" fillId="0" borderId="11" xfId="0" applyNumberFormat="1" applyFont="1" applyFill="1" applyBorder="1" applyAlignment="1">
      <alignment vertical="center" wrapText="1"/>
    </xf>
    <xf numFmtId="168" fontId="0" fillId="0" borderId="0" xfId="3" applyNumberFormat="1" applyFont="1" applyBorder="1" applyAlignment="1">
      <alignment horizontal="center" vertical="center"/>
    </xf>
    <xf numFmtId="170" fontId="1" fillId="0" borderId="4" xfId="0" applyNumberFormat="1" applyFont="1" applyBorder="1" applyAlignment="1">
      <alignment vertical="center" wrapText="1"/>
    </xf>
    <xf numFmtId="170" fontId="2" fillId="0" borderId="6" xfId="0" applyNumberFormat="1"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0" fontId="2" fillId="0" borderId="27" xfId="0" applyFont="1" applyFill="1" applyBorder="1" applyAlignment="1">
      <alignment horizontal="left" vertical="top" wrapText="1"/>
    </xf>
    <xf numFmtId="0" fontId="2" fillId="0" borderId="28" xfId="0" applyFont="1" applyFill="1" applyBorder="1" applyAlignment="1">
      <alignment horizontal="left" vertical="top" wrapText="1"/>
    </xf>
    <xf numFmtId="0" fontId="2" fillId="0" borderId="19" xfId="0" applyFont="1" applyBorder="1" applyAlignment="1">
      <alignment vertical="center" wrapText="1"/>
    </xf>
    <xf numFmtId="0" fontId="2" fillId="0" borderId="2" xfId="0" applyFont="1" applyBorder="1" applyAlignment="1">
      <alignment vertical="center" wrapText="1"/>
    </xf>
    <xf numFmtId="164" fontId="4" fillId="2" borderId="7" xfId="1" applyFont="1" applyFill="1" applyBorder="1" applyAlignment="1">
      <alignment horizontal="center" vertical="center" wrapText="1"/>
    </xf>
    <xf numFmtId="164" fontId="4" fillId="2" borderId="8" xfId="1" applyFont="1" applyFill="1" applyBorder="1" applyAlignment="1">
      <alignment horizontal="center" vertical="center" wrapText="1"/>
    </xf>
    <xf numFmtId="168" fontId="0" fillId="6" borderId="0" xfId="2" applyNumberFormat="1" applyFont="1" applyFill="1" applyBorder="1" applyAlignment="1">
      <alignment horizontal="center" vertical="center" wrapText="1"/>
    </xf>
    <xf numFmtId="168" fontId="0" fillId="7" borderId="23" xfId="2"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25" xfId="0" applyFont="1" applyFill="1" applyBorder="1" applyAlignment="1">
      <alignment horizontal="center" vertical="center" wrapText="1"/>
    </xf>
  </cellXfs>
  <cellStyles count="4">
    <cellStyle name="Milliers" xfId="2" builtinId="3"/>
    <cellStyle name="Monétaire" xfId="1" builtinId="4"/>
    <cellStyle name="Normal" xfId="0" builtinId="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view="pageBreakPreview" zoomScale="63" zoomScaleNormal="100" zoomScaleSheetLayoutView="63" workbookViewId="0">
      <selection activeCell="G17" sqref="G17"/>
    </sheetView>
  </sheetViews>
  <sheetFormatPr baseColWidth="10" defaultColWidth="9.140625" defaultRowHeight="15" x14ac:dyDescent="0.25"/>
  <cols>
    <col min="1" max="1" width="30.42578125" customWidth="1"/>
    <col min="2" max="2" width="40.140625" customWidth="1"/>
    <col min="3" max="4" width="25.5703125" customWidth="1"/>
    <col min="5" max="6" width="22.5703125" customWidth="1"/>
    <col min="7" max="7" width="29.42578125" customWidth="1"/>
    <col min="8" max="8" width="28.5703125" customWidth="1"/>
    <col min="9" max="9" width="34.140625" customWidth="1"/>
  </cols>
  <sheetData>
    <row r="1" spans="1:7" ht="21" x14ac:dyDescent="0.35">
      <c r="A1" s="9" t="s">
        <v>3</v>
      </c>
      <c r="B1" s="7"/>
    </row>
    <row r="2" spans="1:7" ht="15.75" x14ac:dyDescent="0.25">
      <c r="A2" s="5"/>
      <c r="B2" s="5"/>
    </row>
    <row r="3" spans="1:7" ht="15.75" x14ac:dyDescent="0.25">
      <c r="A3" s="5" t="s">
        <v>4</v>
      </c>
      <c r="B3" s="5"/>
    </row>
    <row r="5" spans="1:7" ht="15.75" x14ac:dyDescent="0.25">
      <c r="A5" s="5" t="s">
        <v>5</v>
      </c>
    </row>
    <row r="6" spans="1:7" ht="15.75" thickBot="1" x14ac:dyDescent="0.3"/>
    <row r="7" spans="1:7" ht="138.75" customHeight="1" x14ac:dyDescent="0.25">
      <c r="A7" s="30" t="s">
        <v>6</v>
      </c>
      <c r="B7" s="31" t="s">
        <v>7</v>
      </c>
      <c r="C7" s="32" t="s">
        <v>85</v>
      </c>
      <c r="D7" s="32" t="s">
        <v>86</v>
      </c>
      <c r="E7" s="31" t="s">
        <v>8</v>
      </c>
      <c r="F7" s="82" t="s">
        <v>66</v>
      </c>
      <c r="G7" s="31" t="s">
        <v>9</v>
      </c>
    </row>
    <row r="8" spans="1:7" ht="88.35" customHeight="1" x14ac:dyDescent="0.25">
      <c r="A8" s="108" t="s">
        <v>67</v>
      </c>
      <c r="B8" s="109"/>
      <c r="C8" s="109"/>
      <c r="D8" s="109"/>
      <c r="E8" s="109"/>
      <c r="F8" s="109"/>
      <c r="G8" s="109"/>
    </row>
    <row r="9" spans="1:7" ht="111" thickBot="1" x14ac:dyDescent="0.3">
      <c r="A9" s="54" t="s">
        <v>12</v>
      </c>
      <c r="B9" s="56" t="s">
        <v>68</v>
      </c>
      <c r="C9" s="52">
        <v>0</v>
      </c>
      <c r="D9" s="52">
        <f>D10+D11+D12+D13+D14+D15+D16+D17+D18+D19</f>
        <v>250000</v>
      </c>
      <c r="E9" s="73" t="s">
        <v>120</v>
      </c>
      <c r="F9" s="56"/>
      <c r="G9" s="56"/>
    </row>
    <row r="10" spans="1:7" ht="98.25" customHeight="1" thickBot="1" x14ac:dyDescent="0.3">
      <c r="A10" s="35" t="s">
        <v>22</v>
      </c>
      <c r="B10" s="33" t="s">
        <v>83</v>
      </c>
      <c r="C10" s="29">
        <v>0</v>
      </c>
      <c r="D10" s="29">
        <v>90000</v>
      </c>
      <c r="E10" s="34">
        <v>1</v>
      </c>
      <c r="F10" s="33"/>
      <c r="G10" s="33"/>
    </row>
    <row r="11" spans="1:7" ht="69.75" customHeight="1" thickBot="1" x14ac:dyDescent="0.3">
      <c r="A11" s="35" t="s">
        <v>23</v>
      </c>
      <c r="B11" s="33" t="s">
        <v>77</v>
      </c>
      <c r="C11" s="29">
        <v>0</v>
      </c>
      <c r="D11" s="29">
        <v>25000</v>
      </c>
      <c r="E11" s="34">
        <v>1</v>
      </c>
      <c r="F11" s="33"/>
      <c r="G11" s="33"/>
    </row>
    <row r="12" spans="1:7" ht="93.75" customHeight="1" thickBot="1" x14ac:dyDescent="0.3">
      <c r="A12" s="35" t="s">
        <v>24</v>
      </c>
      <c r="B12" s="33" t="s">
        <v>78</v>
      </c>
      <c r="C12" s="29">
        <v>0</v>
      </c>
      <c r="D12" s="29">
        <v>20000</v>
      </c>
      <c r="E12" s="34">
        <v>1</v>
      </c>
      <c r="F12" s="33"/>
      <c r="G12" s="33"/>
    </row>
    <row r="13" spans="1:7" ht="82.5" customHeight="1" thickBot="1" x14ac:dyDescent="0.3">
      <c r="A13" s="35" t="s">
        <v>80</v>
      </c>
      <c r="B13" s="33" t="s">
        <v>79</v>
      </c>
      <c r="C13" s="29">
        <v>0</v>
      </c>
      <c r="D13" s="29">
        <v>80000</v>
      </c>
      <c r="E13" s="34">
        <v>0.75</v>
      </c>
      <c r="F13" s="33"/>
      <c r="G13" s="33"/>
    </row>
    <row r="14" spans="1:7" ht="50.45" customHeight="1" thickBot="1" x14ac:dyDescent="0.3">
      <c r="A14" s="35" t="s">
        <v>82</v>
      </c>
      <c r="B14" s="33" t="s">
        <v>81</v>
      </c>
      <c r="C14" s="29">
        <v>0</v>
      </c>
      <c r="D14" s="29">
        <v>35000</v>
      </c>
      <c r="E14" s="34">
        <v>1</v>
      </c>
      <c r="F14" s="33"/>
      <c r="G14" s="33"/>
    </row>
    <row r="15" spans="1:7" ht="95.25" thickBot="1" x14ac:dyDescent="0.3">
      <c r="A15" s="54" t="s">
        <v>69</v>
      </c>
      <c r="B15" s="56" t="s">
        <v>70</v>
      </c>
      <c r="C15" s="52">
        <f>C16+C17+C18+C19+C20+C21+C22</f>
        <v>155000</v>
      </c>
      <c r="D15" s="52">
        <v>0</v>
      </c>
      <c r="E15" s="73" t="s">
        <v>121</v>
      </c>
      <c r="F15" s="95">
        <f>F16+F17+F18+F19</f>
        <v>24238.203312895905</v>
      </c>
      <c r="G15" s="56"/>
    </row>
    <row r="16" spans="1:7" ht="49.5" customHeight="1" thickBot="1" x14ac:dyDescent="0.3">
      <c r="A16" s="35" t="s">
        <v>25</v>
      </c>
      <c r="B16" s="79" t="s">
        <v>87</v>
      </c>
      <c r="C16" s="29">
        <v>40000</v>
      </c>
      <c r="D16" s="29">
        <v>0</v>
      </c>
      <c r="E16" s="34">
        <v>1</v>
      </c>
      <c r="F16" s="94">
        <f>12000720/590.42</f>
        <v>20325.734223095424</v>
      </c>
      <c r="G16" s="94"/>
    </row>
    <row r="17" spans="1:7" ht="35.1" customHeight="1" thickBot="1" x14ac:dyDescent="0.3">
      <c r="A17" s="35" t="s">
        <v>26</v>
      </c>
      <c r="B17" s="33" t="s">
        <v>88</v>
      </c>
      <c r="C17" s="29">
        <v>30000</v>
      </c>
      <c r="D17" s="29">
        <v>0</v>
      </c>
      <c r="E17" s="34">
        <v>1</v>
      </c>
      <c r="F17" s="94">
        <f>2310000/590.42</f>
        <v>3912.4690898004815</v>
      </c>
      <c r="G17" s="94"/>
    </row>
    <row r="18" spans="1:7" ht="48.75" customHeight="1" thickBot="1" x14ac:dyDescent="0.3">
      <c r="A18" s="35" t="s">
        <v>27</v>
      </c>
      <c r="B18" s="36" t="s">
        <v>89</v>
      </c>
      <c r="C18" s="29">
        <v>50000</v>
      </c>
      <c r="D18" s="29">
        <v>0</v>
      </c>
      <c r="E18" s="34">
        <v>1</v>
      </c>
      <c r="F18" s="33"/>
      <c r="G18" s="33"/>
    </row>
    <row r="19" spans="1:7" ht="79.5" customHeight="1" thickBot="1" x14ac:dyDescent="0.3">
      <c r="A19" s="37" t="s">
        <v>91</v>
      </c>
      <c r="B19" s="38" t="s">
        <v>90</v>
      </c>
      <c r="C19" s="29">
        <v>35000</v>
      </c>
      <c r="D19" s="29">
        <v>0</v>
      </c>
      <c r="E19" s="34">
        <v>1</v>
      </c>
      <c r="F19" s="33"/>
      <c r="G19" s="33"/>
    </row>
    <row r="20" spans="1:7" ht="101.25" customHeight="1" thickBot="1" x14ac:dyDescent="0.3">
      <c r="A20" s="50" t="s">
        <v>71</v>
      </c>
      <c r="B20" s="57" t="s">
        <v>72</v>
      </c>
      <c r="C20" s="52">
        <v>0</v>
      </c>
      <c r="D20" s="52">
        <f>D21+D22</f>
        <v>100000</v>
      </c>
      <c r="E20" s="73" t="s">
        <v>122</v>
      </c>
      <c r="F20" s="56"/>
      <c r="G20" s="56"/>
    </row>
    <row r="21" spans="1:7" ht="111" customHeight="1" thickBot="1" x14ac:dyDescent="0.3">
      <c r="A21" s="37" t="s">
        <v>28</v>
      </c>
      <c r="B21" s="38" t="s">
        <v>92</v>
      </c>
      <c r="C21" s="29">
        <v>0</v>
      </c>
      <c r="D21" s="29">
        <v>20000</v>
      </c>
      <c r="E21" s="34">
        <v>0.5</v>
      </c>
      <c r="F21" s="33"/>
      <c r="G21" s="33"/>
    </row>
    <row r="22" spans="1:7" ht="73.5" customHeight="1" x14ac:dyDescent="0.25">
      <c r="A22" s="39" t="s">
        <v>29</v>
      </c>
      <c r="B22" s="36" t="s">
        <v>93</v>
      </c>
      <c r="C22" s="40">
        <v>0</v>
      </c>
      <c r="D22" s="40">
        <v>80000</v>
      </c>
      <c r="E22" s="58">
        <v>0.5</v>
      </c>
      <c r="F22" s="36"/>
      <c r="G22" s="36"/>
    </row>
    <row r="23" spans="1:7" ht="38.1" customHeight="1" x14ac:dyDescent="0.25">
      <c r="A23" s="41" t="s">
        <v>62</v>
      </c>
      <c r="B23" s="41"/>
      <c r="C23" s="42">
        <f>C15</f>
        <v>155000</v>
      </c>
      <c r="D23" s="42">
        <f>D20+D9</f>
        <v>350000</v>
      </c>
      <c r="E23" s="41"/>
      <c r="F23" s="100">
        <f>F20+F15+F9</f>
        <v>24238.203312895905</v>
      </c>
      <c r="G23" s="41"/>
    </row>
    <row r="24" spans="1:7" ht="46.5" customHeight="1" thickBot="1" x14ac:dyDescent="0.3">
      <c r="A24" s="110" t="s">
        <v>73</v>
      </c>
      <c r="B24" s="111"/>
      <c r="C24" s="111"/>
      <c r="D24" s="111"/>
      <c r="E24" s="111"/>
      <c r="F24" s="111"/>
      <c r="G24" s="111"/>
    </row>
    <row r="25" spans="1:7" ht="99.75" customHeight="1" thickBot="1" x14ac:dyDescent="0.3">
      <c r="A25" s="54" t="s">
        <v>13</v>
      </c>
      <c r="B25" s="55" t="s">
        <v>74</v>
      </c>
      <c r="C25" s="52">
        <f>C26+C27+C28+C29+C30+C31+C32</f>
        <v>275000</v>
      </c>
      <c r="D25" s="52">
        <v>0</v>
      </c>
      <c r="E25" s="74" t="s">
        <v>123</v>
      </c>
      <c r="F25" s="95">
        <f>F26+F27+F28</f>
        <v>138607.93415173655</v>
      </c>
      <c r="G25" s="56"/>
    </row>
    <row r="26" spans="1:7" ht="80.25" customHeight="1" thickBot="1" x14ac:dyDescent="0.3">
      <c r="A26" s="37" t="s">
        <v>30</v>
      </c>
      <c r="B26" s="38" t="s">
        <v>95</v>
      </c>
      <c r="C26" s="29">
        <v>150000</v>
      </c>
      <c r="D26" s="29">
        <v>0</v>
      </c>
      <c r="E26" s="59">
        <v>1</v>
      </c>
      <c r="F26" s="94">
        <f>(32430760+19829640)/590.418</f>
        <v>88514.239064527166</v>
      </c>
      <c r="G26" s="94"/>
    </row>
    <row r="27" spans="1:7" ht="79.5" thickBot="1" x14ac:dyDescent="0.3">
      <c r="A27" s="43" t="s">
        <v>31</v>
      </c>
      <c r="B27" s="44" t="s">
        <v>94</v>
      </c>
      <c r="C27" s="40">
        <v>90000</v>
      </c>
      <c r="D27" s="29">
        <v>0</v>
      </c>
      <c r="E27" s="34">
        <v>1</v>
      </c>
      <c r="F27" s="33">
        <f>29231+906</f>
        <v>30137</v>
      </c>
      <c r="G27" s="33"/>
    </row>
    <row r="28" spans="1:7" ht="85.5" customHeight="1" thickBot="1" x14ac:dyDescent="0.3">
      <c r="A28" s="45" t="s">
        <v>105</v>
      </c>
      <c r="B28" s="38" t="s">
        <v>104</v>
      </c>
      <c r="C28" s="46">
        <v>35000</v>
      </c>
      <c r="D28" s="29">
        <v>0</v>
      </c>
      <c r="E28" s="34">
        <v>0.75</v>
      </c>
      <c r="F28" s="94">
        <f>11782792/590.418</f>
        <v>19956.695087209402</v>
      </c>
      <c r="G28" s="33"/>
    </row>
    <row r="29" spans="1:7" ht="62.25" customHeight="1" thickBot="1" x14ac:dyDescent="0.3">
      <c r="A29" s="54" t="s">
        <v>14</v>
      </c>
      <c r="B29" s="55" t="s">
        <v>75</v>
      </c>
      <c r="C29" s="52">
        <v>0</v>
      </c>
      <c r="D29" s="52">
        <f>D30+D31+D32+D33+D34+D35+D36</f>
        <v>227282</v>
      </c>
      <c r="E29" s="74" t="s">
        <v>127</v>
      </c>
      <c r="F29" s="56">
        <f>F31+F30+F32</f>
        <v>74816.37</v>
      </c>
      <c r="G29" s="56"/>
    </row>
    <row r="30" spans="1:7" ht="150.75" customHeight="1" thickBot="1" x14ac:dyDescent="0.3">
      <c r="A30" s="16" t="s">
        <v>32</v>
      </c>
      <c r="B30" s="17" t="s">
        <v>96</v>
      </c>
      <c r="C30" s="18">
        <v>0</v>
      </c>
      <c r="D30" s="18">
        <v>65000</v>
      </c>
      <c r="E30" s="75">
        <v>1</v>
      </c>
      <c r="F30" s="3"/>
      <c r="G30" s="3"/>
    </row>
    <row r="31" spans="1:7" ht="79.5" thickBot="1" x14ac:dyDescent="0.3">
      <c r="A31" s="16" t="s">
        <v>33</v>
      </c>
      <c r="B31" s="17" t="s">
        <v>97</v>
      </c>
      <c r="C31" s="18">
        <v>0</v>
      </c>
      <c r="D31" s="18">
        <v>127282</v>
      </c>
      <c r="E31" s="75">
        <v>0.5</v>
      </c>
      <c r="F31" s="3">
        <f>74816.37</f>
        <v>74816.37</v>
      </c>
      <c r="G31" s="3"/>
    </row>
    <row r="32" spans="1:7" ht="48" thickBot="1" x14ac:dyDescent="0.3">
      <c r="A32" s="16" t="s">
        <v>34</v>
      </c>
      <c r="B32" s="17" t="s">
        <v>98</v>
      </c>
      <c r="C32" s="18">
        <v>0</v>
      </c>
      <c r="D32" s="18">
        <v>35000</v>
      </c>
      <c r="E32" s="75">
        <v>0.5</v>
      </c>
      <c r="F32" s="3"/>
      <c r="G32" s="3"/>
    </row>
    <row r="33" spans="1:7" ht="95.25" thickBot="1" x14ac:dyDescent="0.3">
      <c r="A33" s="50" t="s">
        <v>15</v>
      </c>
      <c r="B33" s="51" t="s">
        <v>76</v>
      </c>
      <c r="C33" s="52">
        <f>C34+C35+C36</f>
        <v>202126</v>
      </c>
      <c r="D33" s="52">
        <v>0</v>
      </c>
      <c r="E33" s="53" t="s">
        <v>124</v>
      </c>
      <c r="F33" s="55">
        <f>F34+F35+F36</f>
        <v>26822.7</v>
      </c>
      <c r="G33" s="56"/>
    </row>
    <row r="34" spans="1:7" ht="41.45" customHeight="1" thickBot="1" x14ac:dyDescent="0.3">
      <c r="A34" s="16" t="s">
        <v>35</v>
      </c>
      <c r="B34" s="17" t="s">
        <v>99</v>
      </c>
      <c r="C34" s="18">
        <v>50000</v>
      </c>
      <c r="D34" s="18">
        <v>0</v>
      </c>
      <c r="E34" s="96">
        <v>1</v>
      </c>
      <c r="F34" s="97"/>
      <c r="G34" s="3"/>
    </row>
    <row r="35" spans="1:7" ht="74.25" customHeight="1" thickBot="1" x14ac:dyDescent="0.3">
      <c r="A35" s="16" t="s">
        <v>36</v>
      </c>
      <c r="B35" s="17" t="s">
        <v>100</v>
      </c>
      <c r="C35" s="19">
        <v>75000</v>
      </c>
      <c r="D35" s="19">
        <v>0</v>
      </c>
      <c r="E35" s="96">
        <v>1</v>
      </c>
      <c r="F35" s="98"/>
      <c r="G35" s="3"/>
    </row>
    <row r="36" spans="1:7" ht="147.75" customHeight="1" thickBot="1" x14ac:dyDescent="0.3">
      <c r="A36" s="16" t="s">
        <v>37</v>
      </c>
      <c r="B36" s="21" t="s">
        <v>84</v>
      </c>
      <c r="C36" s="22">
        <f>75500+1626</f>
        <v>77126</v>
      </c>
      <c r="D36" s="22">
        <v>0</v>
      </c>
      <c r="E36" s="96">
        <v>1</v>
      </c>
      <c r="F36" s="98">
        <f>26822.7</f>
        <v>26822.7</v>
      </c>
      <c r="G36" s="102"/>
    </row>
    <row r="37" spans="1:7" ht="44.25" customHeight="1" thickBot="1" x14ac:dyDescent="0.3">
      <c r="A37" s="14" t="s">
        <v>63</v>
      </c>
      <c r="B37" s="20"/>
      <c r="C37" s="23">
        <f>C33+C25</f>
        <v>477126</v>
      </c>
      <c r="D37" s="23">
        <f>D29</f>
        <v>227282</v>
      </c>
      <c r="E37" s="15"/>
      <c r="F37" s="99">
        <f>F33+F29+F25</f>
        <v>240247.00415173656</v>
      </c>
      <c r="G37" s="103"/>
    </row>
    <row r="38" spans="1:7" ht="16.5" hidden="1" thickBot="1" x14ac:dyDescent="0.3">
      <c r="A38" s="106" t="s">
        <v>10</v>
      </c>
      <c r="B38" s="107"/>
      <c r="C38" s="112"/>
      <c r="D38" s="112"/>
      <c r="E38" s="113"/>
      <c r="F38" s="8"/>
      <c r="G38" s="8"/>
    </row>
    <row r="39" spans="1:7" ht="16.5" hidden="1" thickBot="1" x14ac:dyDescent="0.3">
      <c r="A39" s="2" t="s">
        <v>16</v>
      </c>
      <c r="B39" s="3"/>
      <c r="C39" s="3"/>
      <c r="D39" s="3"/>
      <c r="E39" s="3"/>
      <c r="F39" s="3"/>
      <c r="G39" s="3"/>
    </row>
    <row r="40" spans="1:7" ht="16.5" hidden="1" thickBot="1" x14ac:dyDescent="0.3">
      <c r="A40" s="4" t="s">
        <v>38</v>
      </c>
      <c r="B40" s="3"/>
      <c r="C40" s="3"/>
      <c r="D40" s="3"/>
      <c r="E40" s="3"/>
      <c r="F40" s="3"/>
      <c r="G40" s="3"/>
    </row>
    <row r="41" spans="1:7" ht="16.5" hidden="1" thickBot="1" x14ac:dyDescent="0.3">
      <c r="A41" s="4" t="s">
        <v>39</v>
      </c>
      <c r="B41" s="3"/>
      <c r="C41" s="3"/>
      <c r="D41" s="3"/>
      <c r="E41" s="3"/>
      <c r="F41" s="3"/>
      <c r="G41" s="3"/>
    </row>
    <row r="42" spans="1:7" ht="16.5" hidden="1" thickBot="1" x14ac:dyDescent="0.3">
      <c r="A42" s="4" t="s">
        <v>40</v>
      </c>
      <c r="B42" s="3"/>
      <c r="C42" s="3"/>
      <c r="D42" s="3"/>
      <c r="E42" s="3"/>
      <c r="F42" s="3"/>
      <c r="G42" s="3"/>
    </row>
    <row r="43" spans="1:7" ht="16.5" hidden="1" thickBot="1" x14ac:dyDescent="0.3">
      <c r="A43" s="2" t="s">
        <v>17</v>
      </c>
      <c r="B43" s="3"/>
      <c r="C43" s="3"/>
      <c r="D43" s="3"/>
      <c r="E43" s="3"/>
      <c r="F43" s="3"/>
      <c r="G43" s="3"/>
    </row>
    <row r="44" spans="1:7" ht="16.5" hidden="1" thickBot="1" x14ac:dyDescent="0.3">
      <c r="A44" s="4" t="s">
        <v>41</v>
      </c>
      <c r="B44" s="3"/>
      <c r="C44" s="3"/>
      <c r="D44" s="3"/>
      <c r="E44" s="3"/>
      <c r="F44" s="3"/>
      <c r="G44" s="3"/>
    </row>
    <row r="45" spans="1:7" ht="16.5" hidden="1" thickBot="1" x14ac:dyDescent="0.3">
      <c r="A45" s="4" t="s">
        <v>42</v>
      </c>
      <c r="B45" s="3"/>
      <c r="C45" s="3"/>
      <c r="D45" s="3"/>
      <c r="E45" s="3"/>
      <c r="F45" s="3"/>
      <c r="G45" s="3"/>
    </row>
    <row r="46" spans="1:7" ht="16.5" hidden="1" thickBot="1" x14ac:dyDescent="0.3">
      <c r="A46" s="4" t="s">
        <v>43</v>
      </c>
      <c r="B46" s="3"/>
      <c r="C46" s="3"/>
      <c r="D46" s="3"/>
      <c r="E46" s="3"/>
      <c r="F46" s="3"/>
      <c r="G46" s="3"/>
    </row>
    <row r="47" spans="1:7" ht="16.5" hidden="1" thickBot="1" x14ac:dyDescent="0.3">
      <c r="A47" s="2" t="s">
        <v>18</v>
      </c>
      <c r="B47" s="3"/>
      <c r="C47" s="3"/>
      <c r="D47" s="3"/>
      <c r="E47" s="3"/>
      <c r="F47" s="3"/>
      <c r="G47" s="3"/>
    </row>
    <row r="48" spans="1:7" ht="16.5" hidden="1" thickBot="1" x14ac:dyDescent="0.3">
      <c r="A48" s="4" t="s">
        <v>44</v>
      </c>
      <c r="B48" s="3"/>
      <c r="C48" s="3"/>
      <c r="D48" s="3"/>
      <c r="E48" s="3"/>
      <c r="F48" s="3"/>
      <c r="G48" s="3"/>
    </row>
    <row r="49" spans="1:7" ht="16.5" hidden="1" thickBot="1" x14ac:dyDescent="0.3">
      <c r="A49" s="4" t="s">
        <v>45</v>
      </c>
      <c r="B49" s="3"/>
      <c r="C49" s="3"/>
      <c r="D49" s="3"/>
      <c r="E49" s="3"/>
      <c r="F49" s="3"/>
      <c r="G49" s="3"/>
    </row>
    <row r="50" spans="1:7" ht="16.5" hidden="1" thickBot="1" x14ac:dyDescent="0.3">
      <c r="A50" s="4" t="s">
        <v>46</v>
      </c>
      <c r="B50" s="3"/>
      <c r="C50" s="3"/>
      <c r="D50" s="3"/>
      <c r="E50" s="3"/>
      <c r="F50" s="3"/>
      <c r="G50" s="3"/>
    </row>
    <row r="51" spans="1:7" ht="16.5" hidden="1" thickBot="1" x14ac:dyDescent="0.3">
      <c r="A51" s="106" t="s">
        <v>64</v>
      </c>
      <c r="B51" s="107"/>
      <c r="C51" s="107"/>
      <c r="D51" s="107"/>
      <c r="E51" s="107"/>
      <c r="F51" s="107"/>
      <c r="G51" s="107"/>
    </row>
    <row r="52" spans="1:7" ht="16.5" hidden="1" thickBot="1" x14ac:dyDescent="0.3">
      <c r="A52" s="106" t="s">
        <v>11</v>
      </c>
      <c r="B52" s="107"/>
      <c r="C52" s="107"/>
      <c r="D52" s="107"/>
      <c r="E52" s="107"/>
      <c r="F52" s="107"/>
      <c r="G52" s="107"/>
    </row>
    <row r="53" spans="1:7" ht="16.5" hidden="1" thickBot="1" x14ac:dyDescent="0.3">
      <c r="A53" s="2" t="s">
        <v>19</v>
      </c>
      <c r="B53" s="3"/>
      <c r="C53" s="3"/>
      <c r="D53" s="3"/>
      <c r="E53" s="3"/>
      <c r="F53" s="3"/>
      <c r="G53" s="3"/>
    </row>
    <row r="54" spans="1:7" ht="16.5" hidden="1" thickBot="1" x14ac:dyDescent="0.3">
      <c r="A54" s="4" t="s">
        <v>47</v>
      </c>
      <c r="B54" s="3"/>
      <c r="C54" s="3"/>
      <c r="D54" s="3"/>
      <c r="E54" s="3"/>
      <c r="F54" s="3"/>
      <c r="G54" s="3"/>
    </row>
    <row r="55" spans="1:7" ht="16.5" hidden="1" thickBot="1" x14ac:dyDescent="0.3">
      <c r="A55" s="4" t="s">
        <v>48</v>
      </c>
      <c r="B55" s="3"/>
      <c r="C55" s="3"/>
      <c r="D55" s="3"/>
      <c r="E55" s="3"/>
      <c r="F55" s="3"/>
      <c r="G55" s="3"/>
    </row>
    <row r="56" spans="1:7" ht="16.5" hidden="1" thickBot="1" x14ac:dyDescent="0.3">
      <c r="A56" s="4" t="s">
        <v>49</v>
      </c>
      <c r="B56" s="3"/>
      <c r="C56" s="3"/>
      <c r="D56" s="3"/>
      <c r="E56" s="3"/>
      <c r="F56" s="3"/>
      <c r="G56" s="3"/>
    </row>
    <row r="57" spans="1:7" ht="16.5" hidden="1" thickBot="1" x14ac:dyDescent="0.3">
      <c r="A57" s="2" t="s">
        <v>20</v>
      </c>
      <c r="B57" s="3"/>
      <c r="C57" s="3"/>
      <c r="D57" s="3"/>
      <c r="E57" s="3"/>
      <c r="F57" s="3"/>
      <c r="G57" s="3"/>
    </row>
    <row r="58" spans="1:7" ht="16.5" hidden="1" thickBot="1" x14ac:dyDescent="0.3">
      <c r="A58" s="4" t="s">
        <v>50</v>
      </c>
      <c r="B58" s="3"/>
      <c r="C58" s="3"/>
      <c r="D58" s="3"/>
      <c r="E58" s="3"/>
      <c r="F58" s="3"/>
      <c r="G58" s="3"/>
    </row>
    <row r="59" spans="1:7" ht="16.5" hidden="1" thickBot="1" x14ac:dyDescent="0.3">
      <c r="A59" s="4" t="s">
        <v>51</v>
      </c>
      <c r="B59" s="3"/>
      <c r="C59" s="3"/>
      <c r="D59" s="3"/>
      <c r="E59" s="3"/>
      <c r="F59" s="3"/>
      <c r="G59" s="3"/>
    </row>
    <row r="60" spans="1:7" ht="16.5" hidden="1" thickBot="1" x14ac:dyDescent="0.3">
      <c r="A60" s="4" t="s">
        <v>52</v>
      </c>
      <c r="B60" s="3"/>
      <c r="C60" s="3"/>
      <c r="D60" s="3"/>
      <c r="E60" s="3"/>
      <c r="F60" s="3"/>
      <c r="G60" s="3"/>
    </row>
    <row r="61" spans="1:7" ht="16.5" hidden="1" thickBot="1" x14ac:dyDescent="0.3">
      <c r="A61" s="2" t="s">
        <v>21</v>
      </c>
      <c r="B61" s="3"/>
      <c r="C61" s="3"/>
      <c r="D61" s="3"/>
      <c r="E61" s="3"/>
      <c r="F61" s="3"/>
      <c r="G61" s="3"/>
    </row>
    <row r="62" spans="1:7" ht="16.5" hidden="1" thickBot="1" x14ac:dyDescent="0.3">
      <c r="A62" s="4" t="s">
        <v>53</v>
      </c>
      <c r="B62" s="3"/>
      <c r="C62" s="3"/>
      <c r="D62" s="3"/>
      <c r="E62" s="3"/>
      <c r="F62" s="3"/>
      <c r="G62" s="3"/>
    </row>
    <row r="63" spans="1:7" ht="16.5" hidden="1" thickBot="1" x14ac:dyDescent="0.3">
      <c r="A63" s="4" t="s">
        <v>54</v>
      </c>
      <c r="B63" s="3"/>
      <c r="C63" s="3"/>
      <c r="D63" s="3"/>
      <c r="E63" s="3"/>
      <c r="F63" s="3"/>
      <c r="G63" s="3"/>
    </row>
    <row r="64" spans="1:7" ht="16.5" hidden="1" thickBot="1" x14ac:dyDescent="0.3">
      <c r="A64" s="4" t="s">
        <v>55</v>
      </c>
      <c r="B64" s="3"/>
      <c r="C64" s="3"/>
      <c r="D64" s="3"/>
      <c r="E64" s="3"/>
      <c r="F64" s="3"/>
      <c r="G64" s="3"/>
    </row>
    <row r="65" spans="1:7" ht="16.5" hidden="1" thickBot="1" x14ac:dyDescent="0.3">
      <c r="A65" s="106" t="s">
        <v>65</v>
      </c>
      <c r="B65" s="107"/>
      <c r="C65" s="107"/>
      <c r="D65" s="107"/>
      <c r="E65" s="107"/>
      <c r="F65" s="107"/>
      <c r="G65" s="107"/>
    </row>
    <row r="66" spans="1:7" s="70" customFormat="1" ht="16.5" thickBot="1" x14ac:dyDescent="0.3">
      <c r="A66" s="66" t="s">
        <v>2</v>
      </c>
      <c r="B66" s="67"/>
      <c r="C66" s="68">
        <f>C37+C23</f>
        <v>632126</v>
      </c>
      <c r="D66" s="68">
        <f>D37+D23</f>
        <v>577282</v>
      </c>
      <c r="E66" s="69">
        <v>0.87</v>
      </c>
      <c r="F66" s="68">
        <f>F37+F23</f>
        <v>264485.20746463246</v>
      </c>
      <c r="G66" s="68"/>
    </row>
    <row r="67" spans="1:7" ht="77.45" customHeight="1" thickBot="1" x14ac:dyDescent="0.3">
      <c r="A67" s="1" t="s">
        <v>116</v>
      </c>
      <c r="B67" s="13"/>
      <c r="C67" s="27">
        <v>37500</v>
      </c>
      <c r="D67" s="28">
        <v>37500</v>
      </c>
      <c r="E67" s="13"/>
      <c r="F67" s="86">
        <f>6793+6217.2</f>
        <v>13010.2</v>
      </c>
      <c r="G67" s="60"/>
    </row>
    <row r="68" spans="1:7" ht="50.25" customHeight="1" thickBot="1" x14ac:dyDescent="0.3">
      <c r="A68" s="1" t="s">
        <v>56</v>
      </c>
      <c r="B68" s="13"/>
      <c r="C68" s="24"/>
      <c r="D68" s="27">
        <f>13359+4102</f>
        <v>17461</v>
      </c>
      <c r="E68" s="85"/>
      <c r="F68">
        <v>90.5</v>
      </c>
      <c r="G68" s="86"/>
    </row>
    <row r="69" spans="1:7" ht="36" customHeight="1" thickBot="1" x14ac:dyDescent="0.3">
      <c r="A69" s="4" t="s">
        <v>117</v>
      </c>
      <c r="B69" s="3" t="s">
        <v>0</v>
      </c>
      <c r="C69" s="18">
        <v>50000</v>
      </c>
      <c r="D69" s="18">
        <v>50000</v>
      </c>
      <c r="E69" s="4"/>
      <c r="F69" s="61">
        <f>+(658320/590.42)+4955.7</f>
        <v>6070.7028793062564</v>
      </c>
      <c r="G69" s="61"/>
    </row>
    <row r="70" spans="1:7" ht="53.25" customHeight="1" thickBot="1" x14ac:dyDescent="0.3">
      <c r="A70" s="77" t="s">
        <v>119</v>
      </c>
      <c r="B70" s="78"/>
      <c r="C70" s="78"/>
      <c r="D70" s="78"/>
      <c r="E70" s="78"/>
      <c r="F70" s="92">
        <f>F69+F67+F66+F68</f>
        <v>283656.61034393869</v>
      </c>
      <c r="G70" s="92"/>
    </row>
    <row r="71" spans="1:7" ht="16.5" thickBot="1" x14ac:dyDescent="0.3">
      <c r="A71" s="104" t="s">
        <v>118</v>
      </c>
      <c r="B71" s="105"/>
      <c r="C71" s="105"/>
      <c r="D71" s="105"/>
      <c r="E71" s="105"/>
      <c r="F71" s="105"/>
      <c r="G71" s="105"/>
    </row>
    <row r="72" spans="1:7" ht="16.5" thickBot="1" x14ac:dyDescent="0.3">
      <c r="A72" s="106" t="s">
        <v>103</v>
      </c>
      <c r="B72" s="107"/>
      <c r="C72" s="107"/>
      <c r="D72" s="107"/>
      <c r="E72" s="107"/>
      <c r="F72" s="107"/>
      <c r="G72" s="107"/>
    </row>
    <row r="78" spans="1:7" ht="25.5" customHeight="1" x14ac:dyDescent="0.25"/>
  </sheetData>
  <mergeCells count="8">
    <mergeCell ref="A71:G71"/>
    <mergeCell ref="A72:G72"/>
    <mergeCell ref="A51:G51"/>
    <mergeCell ref="A8:G8"/>
    <mergeCell ref="A24:G24"/>
    <mergeCell ref="A38:E38"/>
    <mergeCell ref="A52:G52"/>
    <mergeCell ref="A65:G65"/>
  </mergeCells>
  <pageMargins left="0.7" right="0.7" top="0.75" bottom="0.75" header="0.3" footer="0.3"/>
  <pageSetup scale="54" orientation="landscape" r:id="rId1"/>
  <rowBreaks count="3" manualBreakCount="3">
    <brk id="12" max="16383" man="1"/>
    <brk id="36" max="16383" man="1"/>
    <brk id="7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tabSelected="1" zoomScaleNormal="100" workbookViewId="0">
      <selection activeCell="E14" sqref="E14"/>
    </sheetView>
  </sheetViews>
  <sheetFormatPr baseColWidth="10" defaultColWidth="9.140625" defaultRowHeight="15" x14ac:dyDescent="0.25"/>
  <cols>
    <col min="1" max="1" width="15.5703125" customWidth="1"/>
    <col min="2" max="3" width="10.5703125" bestFit="1" customWidth="1"/>
    <col min="4" max="4" width="10.5703125" customWidth="1"/>
    <col min="5" max="5" width="17.42578125" customWidth="1"/>
    <col min="6" max="7" width="10.5703125" bestFit="1" customWidth="1"/>
    <col min="8" max="8" width="10.5703125" customWidth="1"/>
    <col min="9" max="9" width="15" customWidth="1"/>
    <col min="10" max="10" width="17.42578125" style="25" customWidth="1"/>
    <col min="12" max="12" width="14" customWidth="1"/>
  </cols>
  <sheetData>
    <row r="1" spans="1:12" ht="15.75" x14ac:dyDescent="0.25">
      <c r="A1" s="5" t="s">
        <v>57</v>
      </c>
      <c r="B1" s="5"/>
      <c r="C1" s="5"/>
      <c r="D1" s="5"/>
      <c r="E1" s="5"/>
      <c r="F1" s="5"/>
    </row>
    <row r="2" spans="1:12" x14ac:dyDescent="0.25">
      <c r="A2" s="6"/>
      <c r="B2" s="6"/>
      <c r="C2" s="6"/>
      <c r="D2" s="6"/>
      <c r="E2" s="6"/>
      <c r="F2" s="6"/>
    </row>
    <row r="3" spans="1:12" x14ac:dyDescent="0.25">
      <c r="A3" s="6" t="s">
        <v>58</v>
      </c>
      <c r="B3" s="6"/>
      <c r="C3" s="6"/>
      <c r="D3" s="6"/>
      <c r="E3" s="6"/>
      <c r="F3" s="6"/>
    </row>
    <row r="4" spans="1:12" ht="15.75" thickBot="1" x14ac:dyDescent="0.3"/>
    <row r="5" spans="1:12" ht="26.25" customHeight="1" thickBot="1" x14ac:dyDescent="0.3">
      <c r="A5" s="118" t="s">
        <v>1</v>
      </c>
      <c r="B5" s="120" t="s">
        <v>101</v>
      </c>
      <c r="C5" s="121"/>
      <c r="D5" s="84"/>
      <c r="E5" s="89" t="s">
        <v>125</v>
      </c>
      <c r="F5" s="122" t="s">
        <v>102</v>
      </c>
      <c r="G5" s="122"/>
      <c r="H5" s="123"/>
      <c r="I5" s="80" t="s">
        <v>125</v>
      </c>
      <c r="J5" s="114" t="s">
        <v>126</v>
      </c>
    </row>
    <row r="6" spans="1:12" ht="26.25" thickBot="1" x14ac:dyDescent="0.3">
      <c r="A6" s="119"/>
      <c r="B6" s="62" t="s">
        <v>106</v>
      </c>
      <c r="C6" s="62" t="s">
        <v>107</v>
      </c>
      <c r="D6" s="87" t="s">
        <v>108</v>
      </c>
      <c r="E6" s="89"/>
      <c r="F6" s="49" t="s">
        <v>106</v>
      </c>
      <c r="G6" s="49" t="s">
        <v>107</v>
      </c>
      <c r="H6" s="49" t="s">
        <v>109</v>
      </c>
      <c r="I6" s="49"/>
      <c r="J6" s="115"/>
    </row>
    <row r="7" spans="1:12" ht="39" customHeight="1" thickBot="1" x14ac:dyDescent="0.3">
      <c r="A7" s="10" t="s">
        <v>114</v>
      </c>
      <c r="B7" s="63">
        <v>13200</v>
      </c>
      <c r="C7" s="63">
        <v>13200</v>
      </c>
      <c r="D7" s="88">
        <v>11100</v>
      </c>
      <c r="E7" s="90">
        <v>6792.77</v>
      </c>
      <c r="F7" s="64">
        <f>37500*0.35</f>
        <v>13125</v>
      </c>
      <c r="G7" s="64">
        <f>37500*0.35</f>
        <v>13125</v>
      </c>
      <c r="H7" s="64">
        <f>37500*0.3</f>
        <v>11250</v>
      </c>
      <c r="I7" s="64">
        <v>6217.2</v>
      </c>
      <c r="J7" s="26">
        <f>E7+I7</f>
        <v>13009.970000000001</v>
      </c>
      <c r="L7" s="48"/>
    </row>
    <row r="8" spans="1:12" ht="64.5" customHeight="1" thickBot="1" x14ac:dyDescent="0.3">
      <c r="A8" s="11" t="s">
        <v>113</v>
      </c>
      <c r="B8" s="63">
        <v>7000</v>
      </c>
      <c r="C8" s="63">
        <v>7000</v>
      </c>
      <c r="D8" s="88">
        <v>6000</v>
      </c>
      <c r="E8" s="90"/>
      <c r="F8" s="65">
        <f>20000*0.35</f>
        <v>7000</v>
      </c>
      <c r="G8" s="64">
        <f>20000*0.35</f>
        <v>7000</v>
      </c>
      <c r="H8" s="64">
        <f>20000*0.3</f>
        <v>6000</v>
      </c>
      <c r="I8" s="64"/>
      <c r="J8" s="26">
        <f>E8+I8</f>
        <v>0</v>
      </c>
      <c r="L8" s="48"/>
    </row>
    <row r="9" spans="1:12" ht="115.5" customHeight="1" thickBot="1" x14ac:dyDescent="0.3">
      <c r="A9" s="11" t="s">
        <v>110</v>
      </c>
      <c r="B9" s="63">
        <v>5000</v>
      </c>
      <c r="C9" s="63">
        <v>1474</v>
      </c>
      <c r="D9" s="63">
        <v>0</v>
      </c>
      <c r="E9" s="63"/>
      <c r="F9" s="64">
        <f>5691</f>
        <v>5691</v>
      </c>
      <c r="G9" s="64"/>
      <c r="H9" s="64"/>
      <c r="I9" s="64"/>
      <c r="J9" s="26">
        <f t="shared" ref="J9:J16" si="0">E9+I9</f>
        <v>0</v>
      </c>
      <c r="L9" s="48"/>
    </row>
    <row r="10" spans="1:12" ht="51.75" customHeight="1" thickBot="1" x14ac:dyDescent="0.3">
      <c r="A10" s="11" t="s">
        <v>111</v>
      </c>
      <c r="B10" s="63">
        <v>224000</v>
      </c>
      <c r="C10" s="63">
        <v>227526</v>
      </c>
      <c r="D10" s="63">
        <v>192000</v>
      </c>
      <c r="E10" s="63">
        <v>190784</v>
      </c>
      <c r="F10" s="64">
        <f>595606*0.35</f>
        <v>208462.09999999998</v>
      </c>
      <c r="G10" s="64">
        <f>595605*0.35</f>
        <v>208461.75</v>
      </c>
      <c r="H10" s="64">
        <f>595605*0.3</f>
        <v>178681.5</v>
      </c>
      <c r="I10" s="64">
        <f>5967.24+74816.37</f>
        <v>80783.61</v>
      </c>
      <c r="J10" s="26">
        <f t="shared" si="0"/>
        <v>271567.61</v>
      </c>
      <c r="L10" s="48"/>
    </row>
    <row r="11" spans="1:12" ht="26.25" thickBot="1" x14ac:dyDescent="0.3">
      <c r="A11" s="11" t="s">
        <v>112</v>
      </c>
      <c r="B11" s="63">
        <v>4252</v>
      </c>
      <c r="C11" s="63">
        <v>4252</v>
      </c>
      <c r="D11" s="63">
        <v>3622</v>
      </c>
      <c r="E11" s="63"/>
      <c r="F11" s="64">
        <f>10250*0.35</f>
        <v>3587.4999999999995</v>
      </c>
      <c r="G11" s="64">
        <f>10000*0.35</f>
        <v>3500</v>
      </c>
      <c r="H11" s="64">
        <f>10000*0.3</f>
        <v>3000</v>
      </c>
      <c r="I11" s="64"/>
      <c r="J11" s="26">
        <f t="shared" si="0"/>
        <v>0</v>
      </c>
      <c r="L11" s="48"/>
    </row>
    <row r="12" spans="1:12" ht="59.25" customHeight="1" thickBot="1" x14ac:dyDescent="0.3">
      <c r="A12" s="11" t="s">
        <v>59</v>
      </c>
      <c r="B12" s="63"/>
      <c r="C12" s="63"/>
      <c r="D12" s="63"/>
      <c r="E12" s="63"/>
      <c r="F12" s="64"/>
      <c r="G12" s="64"/>
      <c r="H12" s="64"/>
      <c r="I12" s="64"/>
      <c r="J12" s="26">
        <f t="shared" si="0"/>
        <v>0</v>
      </c>
      <c r="L12" s="48"/>
    </row>
    <row r="13" spans="1:12" ht="54.75" customHeight="1" thickBot="1" x14ac:dyDescent="0.3">
      <c r="A13" s="11" t="s">
        <v>60</v>
      </c>
      <c r="B13" s="63"/>
      <c r="C13" s="63"/>
      <c r="D13" s="63"/>
      <c r="E13" s="63"/>
      <c r="F13" s="64">
        <f>13359*0.35</f>
        <v>4675.6499999999996</v>
      </c>
      <c r="G13" s="64">
        <f>13359*0.35</f>
        <v>4675.6499999999996</v>
      </c>
      <c r="H13" s="64">
        <f>13359*0.3</f>
        <v>4007.7</v>
      </c>
      <c r="I13" s="64">
        <v>90.48</v>
      </c>
      <c r="J13" s="26">
        <f t="shared" si="0"/>
        <v>90.48</v>
      </c>
      <c r="L13" s="48"/>
    </row>
    <row r="14" spans="1:12" ht="39" customHeight="1" thickBot="1" x14ac:dyDescent="0.3">
      <c r="A14" s="12" t="s">
        <v>61</v>
      </c>
      <c r="B14" s="63">
        <f>B13+B12+B11+B9+B10+B8+B7</f>
        <v>253452</v>
      </c>
      <c r="C14" s="63">
        <f>C13+C12+C11+C9+C10+C8+C7</f>
        <v>253452</v>
      </c>
      <c r="D14" s="63">
        <f>D11+D10+D9+D8+D7</f>
        <v>212722</v>
      </c>
      <c r="E14" s="63">
        <f>E10+E7</f>
        <v>197576.77</v>
      </c>
      <c r="F14" s="64">
        <f>SUM(F7:F13)</f>
        <v>242541.24999999997</v>
      </c>
      <c r="G14" s="64">
        <f t="shared" ref="G14:H14" si="1">SUM(G7:G13)</f>
        <v>236762.4</v>
      </c>
      <c r="H14" s="64">
        <f t="shared" si="1"/>
        <v>202939.2</v>
      </c>
      <c r="I14" s="64">
        <f>I13+I10+I7</f>
        <v>87091.29</v>
      </c>
      <c r="J14" s="71">
        <f t="shared" si="0"/>
        <v>284668.06</v>
      </c>
      <c r="L14" s="48"/>
    </row>
    <row r="15" spans="1:12" ht="23.85" customHeight="1" thickBot="1" x14ac:dyDescent="0.3">
      <c r="A15" s="11" t="s">
        <v>115</v>
      </c>
      <c r="B15" s="63">
        <f>B14*0.07</f>
        <v>17741.640000000003</v>
      </c>
      <c r="C15" s="63">
        <f t="shared" ref="C15:D15" si="2">C14*0.07</f>
        <v>17741.640000000003</v>
      </c>
      <c r="D15" s="63">
        <f t="shared" si="2"/>
        <v>14890.54</v>
      </c>
      <c r="E15" s="63">
        <f>E14*0.07</f>
        <v>13830.373900000001</v>
      </c>
      <c r="F15" s="64">
        <f>F14*0.07</f>
        <v>16977.887500000001</v>
      </c>
      <c r="G15" s="64">
        <f>G14*0.07</f>
        <v>16573.368000000002</v>
      </c>
      <c r="H15" s="64">
        <f>H14*0.07</f>
        <v>14205.744000000002</v>
      </c>
      <c r="I15" s="64">
        <v>788.48</v>
      </c>
      <c r="J15" s="72">
        <f t="shared" si="0"/>
        <v>14618.8539</v>
      </c>
      <c r="L15" s="48"/>
    </row>
    <row r="16" spans="1:12" ht="15.75" thickBot="1" x14ac:dyDescent="0.3">
      <c r="A16" s="12" t="s">
        <v>2</v>
      </c>
      <c r="B16" s="63">
        <f>B15+B14</f>
        <v>271193.64</v>
      </c>
      <c r="C16" s="63">
        <f>C15+C14</f>
        <v>271193.64</v>
      </c>
      <c r="D16" s="63">
        <f>D14+D15</f>
        <v>227612.54</v>
      </c>
      <c r="E16" s="93">
        <f>E15+E14</f>
        <v>211407.1439</v>
      </c>
      <c r="F16" s="64">
        <f>F15+F14</f>
        <v>259519.13749999998</v>
      </c>
      <c r="G16" s="64">
        <f t="shared" ref="G16:H16" si="3">G15+G14</f>
        <v>253335.76799999998</v>
      </c>
      <c r="H16" s="64">
        <f t="shared" si="3"/>
        <v>217144.94400000002</v>
      </c>
      <c r="I16" s="83">
        <f>I15+I14</f>
        <v>87879.76999999999</v>
      </c>
      <c r="J16" s="71">
        <f t="shared" si="0"/>
        <v>299286.91389999999</v>
      </c>
      <c r="L16" s="48"/>
    </row>
    <row r="17" spans="2:9" x14ac:dyDescent="0.25">
      <c r="B17" s="116"/>
      <c r="C17" s="116"/>
      <c r="D17" s="76">
        <f>B16+C16+D16</f>
        <v>769999.82000000007</v>
      </c>
      <c r="E17" s="76"/>
      <c r="F17" s="117">
        <f>F16+G16+H16</f>
        <v>729999.84950000001</v>
      </c>
      <c r="G17" s="117"/>
      <c r="H17" s="117"/>
      <c r="I17" s="81"/>
    </row>
    <row r="18" spans="2:9" x14ac:dyDescent="0.25">
      <c r="C18" s="48"/>
      <c r="H18" s="47"/>
      <c r="I18" s="101">
        <f>E14+I14</f>
        <v>284668.06</v>
      </c>
    </row>
    <row r="19" spans="2:9" x14ac:dyDescent="0.25">
      <c r="B19" s="48"/>
      <c r="D19" s="48"/>
      <c r="E19" s="48"/>
      <c r="G19" s="48"/>
      <c r="H19" s="48"/>
      <c r="I19" s="91"/>
    </row>
    <row r="20" spans="2:9" x14ac:dyDescent="0.25">
      <c r="B20" s="48"/>
      <c r="C20" s="48"/>
      <c r="D20" s="48"/>
      <c r="E20" s="48"/>
      <c r="G20" s="48"/>
      <c r="H20" s="91"/>
      <c r="I20" s="48"/>
    </row>
    <row r="21" spans="2:9" x14ac:dyDescent="0.25">
      <c r="D21" s="48"/>
      <c r="E21" s="48"/>
    </row>
    <row r="22" spans="2:9" x14ac:dyDescent="0.25">
      <c r="D22" s="48"/>
      <c r="E22" s="48"/>
      <c r="F22" s="48"/>
    </row>
    <row r="23" spans="2:9" x14ac:dyDescent="0.25">
      <c r="D23" s="48"/>
      <c r="E23" s="48"/>
    </row>
  </sheetData>
  <mergeCells count="6">
    <mergeCell ref="J5:J6"/>
    <mergeCell ref="B17:C17"/>
    <mergeCell ref="F17:H17"/>
    <mergeCell ref="A5:A6"/>
    <mergeCell ref="B5:C5"/>
    <mergeCell ref="F5:H5"/>
  </mergeCells>
  <pageMargins left="0.7" right="0.7" top="0.75" bottom="0.75" header="0.3" footer="0.3"/>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Budget par activités</vt:lpstr>
      <vt:lpstr>Budget par catégorie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Hamsatou</cp:lastModifiedBy>
  <cp:lastPrinted>2019-06-11T14:17:25Z</cp:lastPrinted>
  <dcterms:created xsi:type="dcterms:W3CDTF">2017-11-15T21:17:43Z</dcterms:created>
  <dcterms:modified xsi:type="dcterms:W3CDTF">2019-11-13T12:29:28Z</dcterms:modified>
</cp:coreProperties>
</file>