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iH\Donor Files\CP 2015-2019\Donors 2015-2019\PBF\DFF2\Report June 2019\"/>
    </mc:Choice>
  </mc:AlternateContent>
  <bookViews>
    <workbookView xWindow="0" yWindow="0" windowWidth="19200" windowHeight="6400"/>
  </bookViews>
  <sheets>
    <sheet name="Activites" sheetId="1" r:id="rId1"/>
  </sheets>
  <externalReferences>
    <externalReference r:id="rId2"/>
  </externalReferences>
  <definedNames>
    <definedName name="_xlnm.Print_Area" localSheetId="0">Activites!$A$1:$K$43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5" i="1"/>
  <c r="H33" i="1"/>
  <c r="H31" i="1"/>
  <c r="J42" i="1" l="1"/>
  <c r="I30" i="1" l="1"/>
  <c r="H30" i="1"/>
  <c r="J30" i="1" s="1"/>
  <c r="G30" i="1"/>
  <c r="I40" i="1"/>
  <c r="I41" i="1" s="1"/>
  <c r="I36" i="1"/>
  <c r="H36" i="1"/>
  <c r="J36" i="1" s="1"/>
  <c r="I25" i="1"/>
  <c r="H25" i="1"/>
  <c r="I16" i="1"/>
  <c r="H16" i="1"/>
  <c r="J16" i="1" s="1"/>
  <c r="G16" i="1"/>
  <c r="I9" i="1"/>
  <c r="H9" i="1"/>
  <c r="J9" i="1" s="1"/>
  <c r="G9" i="1"/>
  <c r="D25" i="1"/>
  <c r="E25" i="1"/>
  <c r="F25" i="1"/>
  <c r="G25" i="1"/>
  <c r="D36" i="1"/>
  <c r="E36" i="1"/>
  <c r="F36" i="1"/>
  <c r="G36" i="1"/>
  <c r="H40" i="1" l="1"/>
  <c r="J25" i="1"/>
  <c r="K25" i="1" s="1"/>
  <c r="G40" i="1"/>
  <c r="J40" i="1" s="1"/>
  <c r="I42" i="1"/>
  <c r="I43" i="1" s="1"/>
  <c r="D30" i="1" l="1"/>
  <c r="E30" i="1"/>
  <c r="C30" i="1"/>
  <c r="E23" i="1"/>
  <c r="D16" i="1"/>
  <c r="E16" i="1"/>
  <c r="C16" i="1"/>
  <c r="D40" i="1"/>
  <c r="C25" i="1"/>
  <c r="C36" i="1"/>
  <c r="C40" i="1" s="1"/>
  <c r="H23" i="1"/>
  <c r="D9" i="1"/>
  <c r="D23" i="1" s="1"/>
  <c r="E9" i="1"/>
  <c r="C9" i="1"/>
  <c r="C23" i="1" s="1"/>
  <c r="H41" i="1" l="1"/>
  <c r="H43" i="1" s="1"/>
  <c r="J23" i="1"/>
  <c r="J41" i="1" s="1"/>
  <c r="J43" i="1" s="1"/>
  <c r="E40" i="1"/>
  <c r="E41" i="1" s="1"/>
  <c r="E42" i="1" s="1"/>
  <c r="E43" i="1" s="1"/>
  <c r="D41" i="1"/>
  <c r="C41" i="1"/>
  <c r="I23" i="1"/>
  <c r="G23" i="1"/>
  <c r="G41" i="1" s="1"/>
  <c r="G43" i="1" l="1"/>
  <c r="C42" i="1"/>
  <c r="C43" i="1"/>
  <c r="D42" i="1"/>
  <c r="D43" i="1" s="1"/>
</calcChain>
</file>

<file path=xl/sharedStrings.xml><?xml version="1.0" encoding="utf-8"?>
<sst xmlns="http://schemas.openxmlformats.org/spreadsheetml/2006/main" count="82" uniqueCount="82">
  <si>
    <t>Annex D - PBF project budget</t>
  </si>
  <si>
    <t>Outcome/ Output number</t>
  </si>
  <si>
    <t>Outcome/ output/ activity formulation:</t>
  </si>
  <si>
    <t>TOTAL $ FOR OUTCOME 1:</t>
  </si>
  <si>
    <t>Activity 2.2.2:</t>
  </si>
  <si>
    <t>TOTAL $ FOR OUTCOME 2: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</si>
  <si>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</si>
  <si>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</si>
  <si>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</si>
  <si>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</si>
  <si>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</si>
  <si>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Note: If this is a budget revision, insert extra columns to show budget changes.</t>
  </si>
  <si>
    <t>Table 1 - PBF project budget by Outcome, output and activity</t>
  </si>
  <si>
    <t>OUTCOME 1: Increased interaction and collaboration between different groups at the local level (within and between municipalities)</t>
  </si>
  <si>
    <r>
      <t xml:space="preserve">Budget by recipient organization in USD - </t>
    </r>
    <r>
      <rPr>
        <sz val="12"/>
        <color rgb="FFFF0000"/>
        <rFont val="Times New Roman"/>
        <family val="1"/>
      </rPr>
      <t>UNICEF</t>
    </r>
  </si>
  <si>
    <r>
      <t xml:space="preserve">Budget by recipient organization in USD - </t>
    </r>
    <r>
      <rPr>
        <sz val="12"/>
        <color rgb="FFFF0000"/>
        <rFont val="Times New Roman"/>
        <family val="1"/>
      </rPr>
      <t>UNDP</t>
    </r>
  </si>
  <si>
    <r>
      <t xml:space="preserve">Budget by recipient organization in USD - </t>
    </r>
    <r>
      <rPr>
        <sz val="12"/>
        <color rgb="FFFF0000"/>
        <rFont val="Times New Roman"/>
        <family val="1"/>
      </rPr>
      <t>UNESCO</t>
    </r>
  </si>
  <si>
    <t xml:space="preserve">Activity 1.1.4: </t>
  </si>
  <si>
    <t xml:space="preserve">Activity 1.1.5: </t>
  </si>
  <si>
    <t xml:space="preserve">Activity 1.1.6: </t>
  </si>
  <si>
    <t xml:space="preserve">OUTCOME 2: Increased interaction and dialogue between different groups at the national level </t>
  </si>
  <si>
    <t xml:space="preserve">Output 1.1: </t>
  </si>
  <si>
    <t>Local communities lead local assessments on common problems and priority issues of concern</t>
  </si>
  <si>
    <t xml:space="preserve">Activity 1.1.1: </t>
  </si>
  <si>
    <t>Select local municipalities for the dialogue and peacebuilding initiatives</t>
  </si>
  <si>
    <t xml:space="preserve">Activity 1.1.2: </t>
  </si>
  <si>
    <t>Identify conveners and stakeholders for the local assessments together with local authorities, youth and civil society, including women’s organizations;</t>
  </si>
  <si>
    <t xml:space="preserve">Activity 1.1.3: </t>
  </si>
  <si>
    <t>Support the capacity of the conveners (especially youth) to be able to facilitate multi-actor processes</t>
  </si>
  <si>
    <t>Empower youth to play a leadership role in the assessments and set up mechanisms for youth led community consultation (e.g. through uReport);</t>
  </si>
  <si>
    <t>Assist youth, local leaders and groups in undertaking local assessments on common priority issues hindering social cohesion</t>
  </si>
  <si>
    <t>Support a participatory process to validate the findings of the assessment and a local prioritization process</t>
  </si>
  <si>
    <t xml:space="preserve">Output 1.2: </t>
  </si>
  <si>
    <t xml:space="preserve">Social cohesion at the local level enhanced through establishment of local dialogue platforms/peacebuilding mechanisms </t>
  </si>
  <si>
    <t xml:space="preserve">Activity 1.2.1: </t>
  </si>
  <si>
    <t>Establish platforms for dialogue  in all target locations consisting of representatives of local authorities (municipalities, relevant Ministries, youth, schools, Interreligious Council/local religious organizations and civil society organizations representing different groups in each location);</t>
  </si>
  <si>
    <t xml:space="preserve">Activity 1.2.2: </t>
  </si>
  <si>
    <t>Support local leaders (including youth leaders) in organizing regular dialogue meetings on issues of common concern</t>
  </si>
  <si>
    <t xml:space="preserve">Activity 1.2.3: </t>
  </si>
  <si>
    <t>Assist local stakeholders in leading interventions to resolve some of the concrete issues identified through the dialogue platforms through provision of small grants;</t>
  </si>
  <si>
    <t xml:space="preserve">Activity 1.2.5. </t>
  </si>
  <si>
    <t>Support local leaders and youth in organizing cross-border dialogues bringing together citizens cross entity and state borders regularly (at least quarterly for each cross-border location during the project duration);</t>
  </si>
  <si>
    <t xml:space="preserve">Activity 1.2.4: </t>
  </si>
  <si>
    <t>Facilitate the institutionalization of the local peacebuilding mechanisms within the appropriate local structures;</t>
  </si>
  <si>
    <t xml:space="preserve">Activity 1.2.6. </t>
  </si>
  <si>
    <t xml:space="preserve">Support cultural exchanges between schools to enhance understanding on the shared cultural heritage and history
</t>
  </si>
  <si>
    <t xml:space="preserve">Output 2.1: </t>
  </si>
  <si>
    <t>Youth leaders from BiH are capacitated to become conveners and peacebuilders</t>
  </si>
  <si>
    <t xml:space="preserve">Activity 2.1.1: </t>
  </si>
  <si>
    <t>Support youth leaders  to become ‘agents’ for social cohesion and network across the country;</t>
  </si>
  <si>
    <t xml:space="preserve">Activity 2.1.2: </t>
  </si>
  <si>
    <t>Facilitate informal dialogues among young opinion-makers and future leaders on common issues of concern (such as socio-economic issues, SDGs, political participation and the vision for a future BiH);</t>
  </si>
  <si>
    <t xml:space="preserve">Activity 2.1.3: </t>
  </si>
  <si>
    <t>Develop a tool for social media messaging (e.g. uReport) to allow youth in BiH to respond to polls and make suggestions for policy makers on issues related to social cohesion.</t>
  </si>
  <si>
    <t xml:space="preserve">Activity 2.1.4. </t>
  </si>
  <si>
    <t>Facilitate exchange and opportunities for dialogue between youth and national and entity level authorities on concerns of youth.</t>
  </si>
  <si>
    <t xml:space="preserve">Output 2.2: </t>
  </si>
  <si>
    <t xml:space="preserve">Dialogue between relevant authorities and institutions, and citizens, facilitated at BiH level </t>
  </si>
  <si>
    <t xml:space="preserve">Activity 2.2.1: </t>
  </si>
  <si>
    <t>Provide a platform for facilitated dialogue between key/leading authorities and citizens on issues that promote cohesion between groups at the national level (possible entry points include the SDGs, socio-economic issues, youth emigration etc);</t>
  </si>
  <si>
    <t xml:space="preserve"> Identify opportunities to include peacebuilding and social cohesion objectives into the BiH, entity and cantonal level action plans to localize SDGs in BiH;</t>
  </si>
  <si>
    <t xml:space="preserve">Activity 2.2.3: </t>
  </si>
  <si>
    <t>Convene relevant authorities and institutions from different levels, with citizens, to analyze barriers to social cohesion within the relevant thematic areas (e.g. education, culture, youth, inter-religious understanding, sport, role of schools in prevention of violent extremism);</t>
  </si>
  <si>
    <t xml:space="preserve">Activity 2.2.4: </t>
  </si>
  <si>
    <t>Support multi-stakeholder groups, including women’s groups, inter-religious councils, and leaders to positively engage different groups at the local, entity, BiH levels;</t>
  </si>
  <si>
    <t xml:space="preserve">Activity 2.2.5: </t>
  </si>
  <si>
    <t>Facilitate dialogue between mainstream media as well as social media to work jointly towards a declaration of impartiality in reporting, or media pact for peacebuilding</t>
  </si>
  <si>
    <t xml:space="preserve">Output 2.3: </t>
  </si>
  <si>
    <t>BiH leadership and youth leaders connected to leaders in the neighboring countries</t>
  </si>
  <si>
    <t xml:space="preserve">Activity 2.3.1: </t>
  </si>
  <si>
    <t>Support the Presidency of BiH in connecting with their counterparts in the regional countries to agree on the parameters of the regional initiative, and discuss priorities for dialogue and peacebuilding;</t>
  </si>
  <si>
    <t xml:space="preserve">Activity 2.3.2: </t>
  </si>
  <si>
    <t>Organize a regional youth consultation for the development of the regional peacebuilding project;</t>
  </si>
  <si>
    <t xml:space="preserve">Activity 2.3.3: </t>
  </si>
  <si>
    <t>Promote youth in BiH in inviting youth from different groups in the neighbouring countries to host dialogues on issues of common concern.</t>
  </si>
  <si>
    <t>At least 20% of reserved grants funds will be implemented on activities that promote gender equality</t>
  </si>
  <si>
    <t>100% of the funds will be utilized to promote gender equality</t>
  </si>
  <si>
    <t>The estimated percent of budget for output 1.1 for direct action on gender equality is 50%</t>
  </si>
  <si>
    <r>
      <t xml:space="preserve">Level of expenditure in USD (to provide at time of project progress reporting) - </t>
    </r>
    <r>
      <rPr>
        <sz val="12"/>
        <color rgb="FFFF0000"/>
        <rFont val="Times New Roman"/>
        <family val="1"/>
      </rPr>
      <t>UNICEF</t>
    </r>
  </si>
  <si>
    <r>
      <t xml:space="preserve">Level of expenditure USD (to provide at time of project progress reporting): </t>
    </r>
    <r>
      <rPr>
        <sz val="12"/>
        <color rgb="FFFF0000"/>
        <rFont val="Times New Roman"/>
        <family val="1"/>
      </rPr>
      <t>UNDP</t>
    </r>
  </si>
  <si>
    <r>
      <t xml:space="preserve">Level of expenditure in USD (to provide at time of project progress reporting): </t>
    </r>
    <r>
      <rPr>
        <sz val="12"/>
        <color rgb="FFFF0000"/>
        <rFont val="Times New Roman"/>
        <family val="1"/>
      </rPr>
      <t>UNESCO</t>
    </r>
  </si>
  <si>
    <r>
      <t xml:space="preserve">Level of expenditure in USD (to provide at time of project progress reporting): </t>
    </r>
    <r>
      <rPr>
        <sz val="12"/>
        <color rgb="FFFF0000"/>
        <rFont val="Times New Roman"/>
        <family val="1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</si>
</sst>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9" fillId="2" borderId="3" xfId="2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4" fontId="9" fillId="2" borderId="3" xfId="2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0" fillId="0" borderId="0" xfId="0"/>
    <xf numFmtId="4" fontId="9" fillId="2" borderId="3" xfId="2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4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laka\AppData\Local\Microsoft\Windows\INetCache\Content.Outlook\50KTHGGM\Annex%20D_2019_June%20UNDP%20commitments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9"/>
      <sheetName val="Category 2019"/>
      <sheetName val="AAA 3001"/>
      <sheetName val="Pivot Activity"/>
      <sheetName val="Sheet1"/>
      <sheetName val="Pivot - Category"/>
      <sheetName val="Sheet3"/>
      <sheetName val="MPTFO Categories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Sum of USD Amount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topLeftCell="A4" zoomScale="45" zoomScaleNormal="100" zoomScaleSheetLayoutView="45" workbookViewId="0">
      <selection activeCell="I11" sqref="I11"/>
    </sheetView>
  </sheetViews>
  <sheetFormatPr defaultRowHeight="14.5" x14ac:dyDescent="0.35"/>
  <cols>
    <col min="1" max="1" width="24" customWidth="1"/>
    <col min="2" max="2" width="35.7265625" customWidth="1"/>
    <col min="3" max="3" width="14.7265625" customWidth="1"/>
    <col min="4" max="4" width="19.7265625" customWidth="1"/>
    <col min="5" max="5" width="17.08984375" customWidth="1"/>
    <col min="6" max="6" width="22.54296875" customWidth="1"/>
    <col min="7" max="10" width="24.54296875" customWidth="1"/>
    <col min="11" max="11" width="23.54296875" customWidth="1"/>
    <col min="12" max="12" width="22.7265625" customWidth="1"/>
    <col min="13" max="15" width="28.7265625" customWidth="1"/>
    <col min="16" max="16" width="34.1796875" customWidth="1"/>
  </cols>
  <sheetData>
    <row r="1" spans="1:12" ht="21" x14ac:dyDescent="0.5">
      <c r="A1" s="5" t="s">
        <v>0</v>
      </c>
      <c r="B1" s="4"/>
    </row>
    <row r="2" spans="1:12" ht="15.5" x14ac:dyDescent="0.35">
      <c r="A2" s="3"/>
      <c r="B2" s="3"/>
    </row>
    <row r="3" spans="1:12" ht="15.5" x14ac:dyDescent="0.35">
      <c r="A3" s="3" t="s">
        <v>11</v>
      </c>
      <c r="B3" s="3"/>
    </row>
    <row r="5" spans="1:12" ht="15.5" x14ac:dyDescent="0.35">
      <c r="A5" s="3" t="s">
        <v>12</v>
      </c>
    </row>
    <row r="6" spans="1:12" ht="15" thickBot="1" x14ac:dyDescent="0.4"/>
    <row r="7" spans="1:12" ht="138.75" customHeight="1" thickBot="1" x14ac:dyDescent="0.4">
      <c r="A7" s="1" t="s">
        <v>1</v>
      </c>
      <c r="B7" s="2" t="s">
        <v>2</v>
      </c>
      <c r="C7" s="2" t="s">
        <v>14</v>
      </c>
      <c r="D7" s="7" t="s">
        <v>15</v>
      </c>
      <c r="E7" s="7" t="s">
        <v>16</v>
      </c>
      <c r="F7" s="2" t="s">
        <v>9</v>
      </c>
      <c r="G7" s="6" t="s">
        <v>78</v>
      </c>
      <c r="H7" s="7" t="s">
        <v>79</v>
      </c>
      <c r="I7" s="7" t="s">
        <v>80</v>
      </c>
      <c r="J7" s="7" t="s">
        <v>81</v>
      </c>
      <c r="K7" s="2" t="s">
        <v>10</v>
      </c>
    </row>
    <row r="8" spans="1:12" ht="44" customHeight="1" x14ac:dyDescent="0.35">
      <c r="A8" s="24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2" ht="94" customHeight="1" x14ac:dyDescent="0.35">
      <c r="A9" s="9" t="s">
        <v>21</v>
      </c>
      <c r="B9" s="10" t="s">
        <v>22</v>
      </c>
      <c r="C9" s="11">
        <f>SUM(C10:C15)</f>
        <v>154585</v>
      </c>
      <c r="D9" s="11">
        <f t="shared" ref="D9:E9" si="0">SUM(D10:D15)</f>
        <v>88267.280000000013</v>
      </c>
      <c r="E9" s="11">
        <f t="shared" si="0"/>
        <v>37000</v>
      </c>
      <c r="F9" s="10" t="s">
        <v>77</v>
      </c>
      <c r="G9" s="20">
        <f t="shared" ref="G9:I9" si="1">SUM(G10:G15)</f>
        <v>153952.47</v>
      </c>
      <c r="H9" s="20">
        <f t="shared" si="1"/>
        <v>76009.777230046908</v>
      </c>
      <c r="I9" s="20">
        <f t="shared" si="1"/>
        <v>26932.22</v>
      </c>
      <c r="J9" s="20">
        <f>SUM(G9:I9)</f>
        <v>256894.4672300469</v>
      </c>
      <c r="K9" s="11"/>
      <c r="L9" s="18"/>
    </row>
    <row r="10" spans="1:12" ht="81" customHeight="1" x14ac:dyDescent="0.35">
      <c r="A10" s="12" t="s">
        <v>23</v>
      </c>
      <c r="B10" s="12" t="s">
        <v>24</v>
      </c>
      <c r="C10" s="8">
        <v>7570</v>
      </c>
      <c r="D10" s="8">
        <v>16477.88</v>
      </c>
      <c r="E10" s="8">
        <v>0</v>
      </c>
      <c r="F10" s="8"/>
      <c r="G10" s="8">
        <v>4330.78</v>
      </c>
      <c r="H10" s="8">
        <v>11822.279999999997</v>
      </c>
      <c r="I10" s="8"/>
      <c r="J10" s="8"/>
      <c r="K10" s="8"/>
    </row>
    <row r="11" spans="1:12" ht="128" customHeight="1" x14ac:dyDescent="0.35">
      <c r="A11" s="12" t="s">
        <v>25</v>
      </c>
      <c r="B11" s="12" t="s">
        <v>26</v>
      </c>
      <c r="C11" s="8">
        <v>7870</v>
      </c>
      <c r="D11" s="8">
        <v>5477.88</v>
      </c>
      <c r="E11" s="8">
        <v>2500</v>
      </c>
      <c r="F11" s="8"/>
      <c r="G11" s="8">
        <v>4856.32</v>
      </c>
      <c r="H11" s="8">
        <v>5354.4699999999993</v>
      </c>
      <c r="I11" s="8"/>
      <c r="J11" s="8"/>
      <c r="K11" s="19"/>
      <c r="L11" s="18"/>
    </row>
    <row r="12" spans="1:12" ht="90" customHeight="1" x14ac:dyDescent="0.35">
      <c r="A12" s="12" t="s">
        <v>27</v>
      </c>
      <c r="B12" s="12" t="s">
        <v>28</v>
      </c>
      <c r="C12" s="8">
        <v>18930</v>
      </c>
      <c r="D12" s="8">
        <v>11977.88</v>
      </c>
      <c r="E12" s="8">
        <v>14500</v>
      </c>
      <c r="F12" s="8"/>
      <c r="G12" s="8">
        <v>22228.54</v>
      </c>
      <c r="H12" s="8">
        <v>12220.679999999997</v>
      </c>
      <c r="I12" s="8">
        <v>14432.22</v>
      </c>
      <c r="J12" s="8"/>
      <c r="K12" s="19"/>
      <c r="L12" s="18"/>
    </row>
    <row r="13" spans="1:12" ht="128.5" customHeight="1" x14ac:dyDescent="0.35">
      <c r="A13" s="12" t="s">
        <v>17</v>
      </c>
      <c r="B13" s="12" t="s">
        <v>29</v>
      </c>
      <c r="C13" s="8">
        <v>74870</v>
      </c>
      <c r="D13" s="8">
        <v>21977.88</v>
      </c>
      <c r="E13" s="8">
        <v>2500</v>
      </c>
      <c r="F13" s="8"/>
      <c r="G13" s="8">
        <v>77030.86</v>
      </c>
      <c r="H13" s="8">
        <v>21124.710000000003</v>
      </c>
      <c r="I13" s="8"/>
      <c r="J13" s="8"/>
      <c r="K13" s="19"/>
      <c r="L13" s="18"/>
    </row>
    <row r="14" spans="1:12" ht="107.5" customHeight="1" x14ac:dyDescent="0.35">
      <c r="A14" s="12" t="s">
        <v>18</v>
      </c>
      <c r="B14" s="12" t="s">
        <v>30</v>
      </c>
      <c r="C14" s="8">
        <v>10475</v>
      </c>
      <c r="D14" s="8">
        <v>17477.88</v>
      </c>
      <c r="E14" s="8">
        <v>2500</v>
      </c>
      <c r="F14" s="8"/>
      <c r="G14" s="8">
        <v>8445.7800000000007</v>
      </c>
      <c r="H14" s="8">
        <v>12502.91</v>
      </c>
      <c r="I14" s="8"/>
      <c r="J14" s="8"/>
      <c r="K14" s="19"/>
      <c r="L14" s="18"/>
    </row>
    <row r="15" spans="1:12" ht="106.5" customHeight="1" x14ac:dyDescent="0.35">
      <c r="A15" s="12" t="s">
        <v>19</v>
      </c>
      <c r="B15" s="12" t="s">
        <v>31</v>
      </c>
      <c r="C15" s="8">
        <v>34870</v>
      </c>
      <c r="D15" s="8">
        <v>14877.88</v>
      </c>
      <c r="E15" s="8">
        <v>15000</v>
      </c>
      <c r="F15" s="8"/>
      <c r="G15" s="8">
        <v>37060.19</v>
      </c>
      <c r="H15" s="8">
        <v>12984.727230046901</v>
      </c>
      <c r="I15" s="8">
        <v>12500</v>
      </c>
      <c r="J15" s="8"/>
      <c r="K15" s="19"/>
      <c r="L15" s="18"/>
    </row>
    <row r="16" spans="1:12" ht="105" customHeight="1" x14ac:dyDescent="0.35">
      <c r="A16" s="9" t="s">
        <v>32</v>
      </c>
      <c r="B16" s="10" t="s">
        <v>33</v>
      </c>
      <c r="C16" s="11">
        <f>SUM(C17:C22)</f>
        <v>263710</v>
      </c>
      <c r="D16" s="11">
        <f t="shared" ref="D16:E16" si="2">SUM(D17:D22)</f>
        <v>254539.40000000002</v>
      </c>
      <c r="E16" s="11">
        <f t="shared" si="2"/>
        <v>425670</v>
      </c>
      <c r="F16" s="10"/>
      <c r="G16" s="20">
        <f t="shared" ref="G16:I16" si="3">SUM(G17:G22)</f>
        <v>181366.76</v>
      </c>
      <c r="H16" s="20">
        <f t="shared" si="3"/>
        <v>212682.59999999998</v>
      </c>
      <c r="I16" s="20">
        <f t="shared" si="3"/>
        <v>310539.25</v>
      </c>
      <c r="J16" s="20">
        <f>SUM(G16:I16)</f>
        <v>704588.61</v>
      </c>
      <c r="K16" s="20"/>
      <c r="L16" s="18"/>
    </row>
    <row r="17" spans="1:13" ht="240.5" customHeight="1" x14ac:dyDescent="0.35">
      <c r="A17" s="12" t="s">
        <v>34</v>
      </c>
      <c r="B17" s="12" t="s">
        <v>35</v>
      </c>
      <c r="C17" s="8">
        <v>4870</v>
      </c>
      <c r="D17" s="8">
        <v>13677.88</v>
      </c>
      <c r="E17" s="8">
        <v>11250</v>
      </c>
      <c r="F17" s="8"/>
      <c r="G17" s="8">
        <v>4712.5</v>
      </c>
      <c r="H17" s="8">
        <v>13853</v>
      </c>
      <c r="I17" s="8">
        <v>5618</v>
      </c>
      <c r="J17" s="8"/>
      <c r="K17" s="8"/>
      <c r="L17" s="18"/>
      <c r="M17" s="23"/>
    </row>
    <row r="18" spans="1:13" ht="114.5" customHeight="1" x14ac:dyDescent="0.35">
      <c r="A18" s="12" t="s">
        <v>36</v>
      </c>
      <c r="B18" s="12" t="s">
        <v>37</v>
      </c>
      <c r="C18" s="8">
        <v>4705</v>
      </c>
      <c r="D18" s="8">
        <v>19177.88</v>
      </c>
      <c r="E18" s="8">
        <v>8750</v>
      </c>
      <c r="F18" s="8"/>
      <c r="G18" s="8">
        <v>5993</v>
      </c>
      <c r="H18" s="8">
        <v>19487.71</v>
      </c>
      <c r="I18" s="8"/>
      <c r="J18" s="8"/>
      <c r="K18" s="8"/>
      <c r="L18" s="18"/>
      <c r="M18" s="23"/>
    </row>
    <row r="19" spans="1:13" ht="149.5" customHeight="1" x14ac:dyDescent="0.35">
      <c r="A19" s="12" t="s">
        <v>38</v>
      </c>
      <c r="B19" s="12" t="s">
        <v>39</v>
      </c>
      <c r="C19" s="8">
        <v>195100</v>
      </c>
      <c r="D19" s="8">
        <v>168727.88</v>
      </c>
      <c r="E19" s="8">
        <v>334290</v>
      </c>
      <c r="F19" s="16" t="s">
        <v>75</v>
      </c>
      <c r="G19" s="8">
        <v>139780.57999999999</v>
      </c>
      <c r="H19" s="8">
        <v>146115.18</v>
      </c>
      <c r="I19" s="8">
        <v>282192.65999999997</v>
      </c>
      <c r="J19" s="8"/>
      <c r="K19" s="8"/>
      <c r="L19" s="18"/>
      <c r="M19" s="23"/>
    </row>
    <row r="20" spans="1:13" ht="120.5" customHeight="1" x14ac:dyDescent="0.35">
      <c r="A20" s="12" t="s">
        <v>42</v>
      </c>
      <c r="B20" s="12" t="s">
        <v>43</v>
      </c>
      <c r="C20" s="8">
        <v>4870</v>
      </c>
      <c r="D20" s="8">
        <v>25977.88</v>
      </c>
      <c r="E20" s="8">
        <v>12250</v>
      </c>
      <c r="F20" s="8"/>
      <c r="G20" s="8">
        <v>6365.57</v>
      </c>
      <c r="H20" s="8">
        <v>25994.81</v>
      </c>
      <c r="I20" s="8">
        <v>2623.89</v>
      </c>
      <c r="J20" s="8"/>
      <c r="K20" s="8"/>
      <c r="L20" s="18"/>
      <c r="M20" s="23"/>
    </row>
    <row r="21" spans="1:13" ht="175" customHeight="1" x14ac:dyDescent="0.35">
      <c r="A21" s="12" t="s">
        <v>40</v>
      </c>
      <c r="B21" s="12" t="s">
        <v>41</v>
      </c>
      <c r="C21" s="8">
        <v>17435</v>
      </c>
      <c r="D21" s="8">
        <v>26977.88</v>
      </c>
      <c r="E21" s="8">
        <v>15000</v>
      </c>
      <c r="F21" s="8"/>
      <c r="G21" s="8">
        <v>10554.69</v>
      </c>
      <c r="H21" s="8">
        <v>7231.9</v>
      </c>
      <c r="I21" s="8">
        <v>1000</v>
      </c>
      <c r="J21" s="8"/>
      <c r="K21" s="8"/>
      <c r="L21" s="18"/>
      <c r="M21" s="23"/>
    </row>
    <row r="22" spans="1:13" ht="77.5" x14ac:dyDescent="0.35">
      <c r="A22" s="12" t="s">
        <v>44</v>
      </c>
      <c r="B22" s="12" t="s">
        <v>45</v>
      </c>
      <c r="C22" s="8">
        <v>36730</v>
      </c>
      <c r="D22" s="8"/>
      <c r="E22" s="8">
        <v>44130</v>
      </c>
      <c r="F22" s="8"/>
      <c r="G22" s="8">
        <v>13960.42</v>
      </c>
      <c r="H22" s="8">
        <v>0</v>
      </c>
      <c r="I22" s="8">
        <v>19104.7</v>
      </c>
      <c r="J22" s="8"/>
      <c r="K22" s="8"/>
      <c r="L22" s="18"/>
      <c r="M22" s="23"/>
    </row>
    <row r="23" spans="1:13" ht="44" customHeight="1" x14ac:dyDescent="0.35">
      <c r="A23" s="27" t="s">
        <v>3</v>
      </c>
      <c r="B23" s="28"/>
      <c r="C23" s="13">
        <f>C9+C16</f>
        <v>418295</v>
      </c>
      <c r="D23" s="13">
        <f t="shared" ref="D23:I23" si="4">D9+D16</f>
        <v>342806.68000000005</v>
      </c>
      <c r="E23" s="13">
        <f t="shared" si="4"/>
        <v>462670</v>
      </c>
      <c r="F23" s="14"/>
      <c r="G23" s="13">
        <f t="shared" si="4"/>
        <v>335319.23</v>
      </c>
      <c r="H23" s="13">
        <f t="shared" si="4"/>
        <v>288692.3772300469</v>
      </c>
      <c r="I23" s="13">
        <f t="shared" si="4"/>
        <v>337471.47</v>
      </c>
      <c r="J23" s="13">
        <f>SUM(G23:I23)</f>
        <v>961483.07723004685</v>
      </c>
      <c r="K23" s="19"/>
      <c r="L23" s="18"/>
      <c r="M23" s="23"/>
    </row>
    <row r="24" spans="1:13" ht="40" customHeight="1" x14ac:dyDescent="0.35">
      <c r="A24" s="27" t="s">
        <v>20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8"/>
    </row>
    <row r="25" spans="1:13" ht="112" customHeight="1" x14ac:dyDescent="0.35">
      <c r="A25" s="9" t="s">
        <v>46</v>
      </c>
      <c r="B25" s="10" t="s">
        <v>47</v>
      </c>
      <c r="C25" s="11">
        <f>SUM(C26:C29)</f>
        <v>162360</v>
      </c>
      <c r="D25" s="20">
        <f t="shared" ref="D25:I25" si="5">SUM(D26:D29)</f>
        <v>70290.94</v>
      </c>
      <c r="E25" s="20">
        <f t="shared" si="5"/>
        <v>12500</v>
      </c>
      <c r="F25" s="20">
        <f t="shared" si="5"/>
        <v>0</v>
      </c>
      <c r="G25" s="20">
        <f t="shared" si="5"/>
        <v>106173.17</v>
      </c>
      <c r="H25" s="20">
        <f t="shared" si="5"/>
        <v>15829.119999999999</v>
      </c>
      <c r="I25" s="20">
        <f t="shared" si="5"/>
        <v>2500</v>
      </c>
      <c r="J25" s="20">
        <f>SUM(G25:I25)</f>
        <v>124502.29</v>
      </c>
      <c r="K25" s="20">
        <f>J25/SUM(C25:E25)</f>
        <v>0.50785972919377753</v>
      </c>
      <c r="L25" s="18"/>
    </row>
    <row r="26" spans="1:13" ht="109" customHeight="1" x14ac:dyDescent="0.35">
      <c r="A26" s="12" t="s">
        <v>48</v>
      </c>
      <c r="B26" s="12" t="s">
        <v>49</v>
      </c>
      <c r="C26" s="8">
        <v>33665</v>
      </c>
      <c r="D26" s="8">
        <v>21477.88</v>
      </c>
      <c r="E26" s="8"/>
      <c r="F26" s="8"/>
      <c r="G26" s="8">
        <v>37453.74</v>
      </c>
      <c r="H26" s="22">
        <v>4915.55</v>
      </c>
      <c r="I26" s="8"/>
      <c r="J26" s="8"/>
      <c r="K26" s="8"/>
      <c r="L26" s="18"/>
      <c r="M26" s="23"/>
    </row>
    <row r="27" spans="1:13" ht="174" customHeight="1" x14ac:dyDescent="0.35">
      <c r="A27" s="12" t="s">
        <v>50</v>
      </c>
      <c r="B27" s="12" t="s">
        <v>51</v>
      </c>
      <c r="C27" s="8">
        <v>17395</v>
      </c>
      <c r="D27" s="8">
        <v>23977.88</v>
      </c>
      <c r="E27" s="8"/>
      <c r="F27" s="8"/>
      <c r="G27" s="8">
        <v>7020</v>
      </c>
      <c r="H27" s="22">
        <v>6288</v>
      </c>
      <c r="I27" s="8"/>
      <c r="J27" s="8"/>
      <c r="K27" s="8"/>
      <c r="L27" s="18"/>
      <c r="M27" s="23"/>
    </row>
    <row r="28" spans="1:13" ht="150" customHeight="1" x14ac:dyDescent="0.35">
      <c r="A28" s="12" t="s">
        <v>52</v>
      </c>
      <c r="B28" s="12" t="s">
        <v>53</v>
      </c>
      <c r="C28" s="8">
        <v>64695</v>
      </c>
      <c r="D28" s="8"/>
      <c r="E28" s="8"/>
      <c r="F28" s="8"/>
      <c r="G28" s="8">
        <v>45679.43</v>
      </c>
      <c r="H28" s="22"/>
      <c r="I28" s="8"/>
      <c r="J28" s="8"/>
      <c r="K28" s="8"/>
      <c r="L28" s="18"/>
      <c r="M28" s="23"/>
    </row>
    <row r="29" spans="1:13" ht="107" customHeight="1" x14ac:dyDescent="0.35">
      <c r="A29" s="12" t="s">
        <v>54</v>
      </c>
      <c r="B29" s="12" t="s">
        <v>55</v>
      </c>
      <c r="C29" s="8">
        <v>46605</v>
      </c>
      <c r="D29" s="8">
        <v>24835.18</v>
      </c>
      <c r="E29" s="8">
        <v>12500</v>
      </c>
      <c r="F29" s="8"/>
      <c r="G29" s="8">
        <v>16020</v>
      </c>
      <c r="H29" s="22">
        <v>4625.57</v>
      </c>
      <c r="I29" s="8">
        <v>2500</v>
      </c>
      <c r="J29" s="8"/>
      <c r="K29" s="8"/>
      <c r="L29" s="18"/>
      <c r="M29" s="23"/>
    </row>
    <row r="30" spans="1:13" ht="85.5" customHeight="1" x14ac:dyDescent="0.35">
      <c r="A30" s="9" t="s">
        <v>56</v>
      </c>
      <c r="B30" s="10" t="s">
        <v>57</v>
      </c>
      <c r="C30" s="11">
        <f>SUM(C31:C35)</f>
        <v>138995</v>
      </c>
      <c r="D30" s="11">
        <f t="shared" ref="D30:E30" si="6">SUM(D31:D35)</f>
        <v>77496.41</v>
      </c>
      <c r="E30" s="11">
        <f t="shared" si="6"/>
        <v>55750</v>
      </c>
      <c r="F30" s="10"/>
      <c r="G30" s="20">
        <f t="shared" ref="G30:I30" si="7">SUM(G31:G35)</f>
        <v>50972.349999999991</v>
      </c>
      <c r="H30" s="20">
        <f t="shared" si="7"/>
        <v>15677.089999999998</v>
      </c>
      <c r="I30" s="20">
        <f t="shared" si="7"/>
        <v>2500</v>
      </c>
      <c r="J30" s="20">
        <f>SUM(G30:I30)</f>
        <v>69149.439999999988</v>
      </c>
      <c r="K30" s="20"/>
      <c r="L30" s="18"/>
    </row>
    <row r="31" spans="1:13" ht="124" x14ac:dyDescent="0.35">
      <c r="A31" s="12" t="s">
        <v>58</v>
      </c>
      <c r="B31" s="12" t="s">
        <v>59</v>
      </c>
      <c r="C31" s="8">
        <v>4190</v>
      </c>
      <c r="D31" s="8">
        <v>27450.94</v>
      </c>
      <c r="E31" s="8">
        <v>12500</v>
      </c>
      <c r="F31" s="8"/>
      <c r="G31" s="8">
        <v>3810</v>
      </c>
      <c r="H31" s="22">
        <f>GETPIVOTDATA("USD Amount",'[1]Pivot Activity'!$A$3,"Activity","Activity 2.2.1")+GETPIVOTDATA("USD Amount",'[1]Pivot Activity'!$A$3,"Activity","Activity 2.2.1 ")</f>
        <v>5083.47</v>
      </c>
      <c r="I31" s="8"/>
      <c r="J31" s="8"/>
      <c r="K31" s="8"/>
      <c r="L31" s="18"/>
      <c r="M31" s="23"/>
    </row>
    <row r="32" spans="1:13" ht="77.5" x14ac:dyDescent="0.35">
      <c r="A32" s="12" t="s">
        <v>4</v>
      </c>
      <c r="B32" s="12" t="s">
        <v>60</v>
      </c>
      <c r="C32" s="8">
        <v>4190</v>
      </c>
      <c r="D32" s="8">
        <v>14477.88</v>
      </c>
      <c r="E32" s="8">
        <v>0</v>
      </c>
      <c r="F32" s="8"/>
      <c r="G32" s="8">
        <v>3810</v>
      </c>
      <c r="H32" s="22"/>
      <c r="I32" s="8"/>
      <c r="J32" s="8"/>
      <c r="K32" s="8"/>
      <c r="L32" s="18"/>
      <c r="M32" s="23"/>
    </row>
    <row r="33" spans="1:13" ht="124" x14ac:dyDescent="0.35">
      <c r="A33" s="12" t="s">
        <v>61</v>
      </c>
      <c r="B33" s="12" t="s">
        <v>62</v>
      </c>
      <c r="C33" s="8">
        <v>52675</v>
      </c>
      <c r="D33" s="8">
        <v>12211.83</v>
      </c>
      <c r="E33" s="8">
        <v>14500</v>
      </c>
      <c r="F33" s="8"/>
      <c r="G33" s="8">
        <v>31377.34</v>
      </c>
      <c r="H33" s="22">
        <f>GETPIVOTDATA("USD Amount",'[1]Pivot Activity'!$A$3,"Activity","Activity 2.2.3 ")</f>
        <v>392.02</v>
      </c>
      <c r="I33" s="8">
        <v>2500</v>
      </c>
      <c r="J33" s="8"/>
      <c r="K33" s="8"/>
      <c r="L33" s="18"/>
      <c r="M33" s="23"/>
    </row>
    <row r="34" spans="1:13" ht="78" thickBot="1" x14ac:dyDescent="0.4">
      <c r="A34" s="12" t="s">
        <v>63</v>
      </c>
      <c r="B34" s="12" t="s">
        <v>64</v>
      </c>
      <c r="C34" s="8">
        <v>30460</v>
      </c>
      <c r="D34" s="8">
        <v>11677.88</v>
      </c>
      <c r="E34" s="8">
        <v>11250</v>
      </c>
      <c r="F34" s="17" t="s">
        <v>76</v>
      </c>
      <c r="G34" s="8">
        <v>8298.49</v>
      </c>
      <c r="H34" s="22"/>
      <c r="I34" s="8"/>
      <c r="J34" s="8"/>
      <c r="K34" s="8"/>
      <c r="L34" s="18"/>
      <c r="M34" s="23"/>
    </row>
    <row r="35" spans="1:13" ht="93" x14ac:dyDescent="0.35">
      <c r="A35" s="12" t="s">
        <v>65</v>
      </c>
      <c r="B35" s="12" t="s">
        <v>66</v>
      </c>
      <c r="C35" s="8">
        <v>47480</v>
      </c>
      <c r="D35" s="8">
        <v>11677.88</v>
      </c>
      <c r="E35" s="8">
        <v>17500</v>
      </c>
      <c r="F35" s="8"/>
      <c r="G35" s="8">
        <v>3676.52</v>
      </c>
      <c r="H35" s="22">
        <f>GETPIVOTDATA("USD Amount",'[1]Pivot Activity'!$A$3,"Activity","Activity 2.2.5: ")</f>
        <v>10201.599999999999</v>
      </c>
      <c r="I35" s="8"/>
      <c r="J35" s="8"/>
      <c r="K35" s="8"/>
      <c r="L35" s="18"/>
      <c r="M35" s="23"/>
    </row>
    <row r="36" spans="1:13" ht="46.5" x14ac:dyDescent="0.35">
      <c r="A36" s="9" t="s">
        <v>67</v>
      </c>
      <c r="B36" s="10" t="s">
        <v>68</v>
      </c>
      <c r="C36" s="11">
        <f>SUM(C37:C39)</f>
        <v>12570</v>
      </c>
      <c r="D36" s="20">
        <f t="shared" ref="D36:I36" si="8">SUM(D37:D39)</f>
        <v>112925.6</v>
      </c>
      <c r="E36" s="20">
        <f t="shared" si="8"/>
        <v>2500</v>
      </c>
      <c r="F36" s="20">
        <f t="shared" si="8"/>
        <v>0</v>
      </c>
      <c r="G36" s="20">
        <f t="shared" si="8"/>
        <v>9119.99</v>
      </c>
      <c r="H36" s="20">
        <f t="shared" si="8"/>
        <v>36330.699999999997</v>
      </c>
      <c r="I36" s="20">
        <f t="shared" si="8"/>
        <v>0</v>
      </c>
      <c r="J36" s="20">
        <f>SUM(G36:I36)</f>
        <v>45450.689999999995</v>
      </c>
      <c r="K36" s="20"/>
      <c r="L36" s="18"/>
    </row>
    <row r="37" spans="1:13" ht="93" x14ac:dyDescent="0.35">
      <c r="A37" s="12" t="s">
        <v>69</v>
      </c>
      <c r="B37" s="12" t="s">
        <v>70</v>
      </c>
      <c r="C37" s="8">
        <v>4190</v>
      </c>
      <c r="D37" s="8">
        <v>34377.879999999997</v>
      </c>
      <c r="E37" s="8">
        <v>2500</v>
      </c>
      <c r="F37" s="8"/>
      <c r="G37" s="8">
        <v>3073.33</v>
      </c>
      <c r="H37" s="22">
        <v>18082</v>
      </c>
      <c r="I37" s="8"/>
      <c r="J37" s="8"/>
      <c r="K37" s="8"/>
      <c r="L37" s="18"/>
    </row>
    <row r="38" spans="1:13" ht="93.5" customHeight="1" x14ac:dyDescent="0.35">
      <c r="A38" s="12" t="s">
        <v>71</v>
      </c>
      <c r="B38" s="12" t="s">
        <v>72</v>
      </c>
      <c r="C38" s="8">
        <v>4190</v>
      </c>
      <c r="D38" s="8">
        <v>42092.9</v>
      </c>
      <c r="E38" s="8"/>
      <c r="F38" s="8"/>
      <c r="G38" s="8">
        <v>3073.33</v>
      </c>
      <c r="H38" s="22">
        <v>9000</v>
      </c>
      <c r="I38" s="8"/>
      <c r="J38" s="8"/>
      <c r="K38" s="8"/>
      <c r="L38" s="18"/>
    </row>
    <row r="39" spans="1:13" ht="77.5" x14ac:dyDescent="0.35">
      <c r="A39" s="12" t="s">
        <v>73</v>
      </c>
      <c r="B39" s="12" t="s">
        <v>74</v>
      </c>
      <c r="C39" s="8">
        <v>4190</v>
      </c>
      <c r="D39" s="8">
        <v>36454.82</v>
      </c>
      <c r="E39" s="8"/>
      <c r="F39" s="8"/>
      <c r="G39" s="8">
        <v>2973.33</v>
      </c>
      <c r="H39" s="22">
        <f>GETPIVOTDATA("USD Amount",'[1]Pivot Activity'!$A$3,"Activity","Activity 2.3.3. ")+GETPIVOTDATA("USD Amount",'[1]Pivot Activity'!$A$3,"Activity","Activity 2.3.3: ")</f>
        <v>9248.7000000000007</v>
      </c>
      <c r="I39" s="8"/>
      <c r="J39" s="8"/>
      <c r="K39" s="8"/>
      <c r="L39" s="18"/>
    </row>
    <row r="40" spans="1:13" ht="53.5" customHeight="1" x14ac:dyDescent="0.35">
      <c r="A40" s="14" t="s">
        <v>5</v>
      </c>
      <c r="B40" s="14"/>
      <c r="C40" s="13">
        <f>C36+C30+C25</f>
        <v>313925</v>
      </c>
      <c r="D40" s="13">
        <f t="shared" ref="D40:E40" si="9">D36+D30+D25</f>
        <v>260712.95</v>
      </c>
      <c r="E40" s="13">
        <f t="shared" si="9"/>
        <v>70750</v>
      </c>
      <c r="F40" s="14"/>
      <c r="G40" s="21">
        <f t="shared" ref="G40:I40" si="10">G36+G30+G25</f>
        <v>166265.50999999998</v>
      </c>
      <c r="H40" s="21">
        <f t="shared" si="10"/>
        <v>67836.909999999989</v>
      </c>
      <c r="I40" s="21">
        <f t="shared" si="10"/>
        <v>5000</v>
      </c>
      <c r="J40" s="21">
        <f>SUM(G40:I40)</f>
        <v>239102.41999999998</v>
      </c>
      <c r="K40" s="19"/>
      <c r="L40" s="18"/>
    </row>
    <row r="41" spans="1:13" ht="58" customHeight="1" x14ac:dyDescent="0.35">
      <c r="A41" s="14" t="s">
        <v>6</v>
      </c>
      <c r="B41" s="14"/>
      <c r="C41" s="13">
        <f>C40+C23</f>
        <v>732220</v>
      </c>
      <c r="D41" s="13">
        <f t="shared" ref="D41:E41" si="11">D40+D23</f>
        <v>603519.63000000012</v>
      </c>
      <c r="E41" s="13">
        <f t="shared" si="11"/>
        <v>533420</v>
      </c>
      <c r="F41" s="14"/>
      <c r="G41" s="21">
        <f t="shared" ref="G41:J41" si="12">G40+G23</f>
        <v>501584.74</v>
      </c>
      <c r="H41" s="21">
        <f t="shared" si="12"/>
        <v>356529.28723004687</v>
      </c>
      <c r="I41" s="21">
        <f t="shared" si="12"/>
        <v>342471.47</v>
      </c>
      <c r="J41" s="21">
        <f t="shared" si="12"/>
        <v>1200585.4972300469</v>
      </c>
      <c r="K41" s="21"/>
      <c r="L41" s="18"/>
    </row>
    <row r="42" spans="1:13" ht="41.5" customHeight="1" x14ac:dyDescent="0.35">
      <c r="A42" s="12" t="s">
        <v>7</v>
      </c>
      <c r="B42" s="12"/>
      <c r="C42" s="15">
        <f>C41*0.07</f>
        <v>51255.4</v>
      </c>
      <c r="D42" s="15">
        <f t="shared" ref="D42:E42" si="13">D41*0.07</f>
        <v>42246.374100000015</v>
      </c>
      <c r="E42" s="15">
        <f t="shared" si="13"/>
        <v>37339.4</v>
      </c>
      <c r="F42" s="12"/>
      <c r="G42" s="15">
        <v>30901.05</v>
      </c>
      <c r="H42" s="15">
        <v>16611.419999999998</v>
      </c>
      <c r="I42" s="22">
        <f>I41*0.07</f>
        <v>23973.002899999999</v>
      </c>
      <c r="J42" s="15">
        <f>SUM(G42:I42)</f>
        <v>71485.472899999993</v>
      </c>
      <c r="K42" s="12"/>
      <c r="L42" s="18"/>
    </row>
    <row r="43" spans="1:13" ht="45" customHeight="1" x14ac:dyDescent="0.35">
      <c r="A43" s="14" t="s">
        <v>8</v>
      </c>
      <c r="B43" s="14"/>
      <c r="C43" s="13">
        <f>C41+C42</f>
        <v>783475.4</v>
      </c>
      <c r="D43" s="13">
        <f t="shared" ref="D43:E43" si="14">D41+D42</f>
        <v>645766.00410000014</v>
      </c>
      <c r="E43" s="13">
        <f t="shared" si="14"/>
        <v>570759.4</v>
      </c>
      <c r="F43" s="14"/>
      <c r="G43" s="21">
        <f t="shared" ref="G43:J43" si="15">G41+G42</f>
        <v>532485.79</v>
      </c>
      <c r="H43" s="21">
        <f t="shared" si="15"/>
        <v>373140.70723004686</v>
      </c>
      <c r="I43" s="21">
        <f t="shared" si="15"/>
        <v>366444.47289999999</v>
      </c>
      <c r="J43" s="21">
        <f t="shared" si="15"/>
        <v>1272070.9701300468</v>
      </c>
      <c r="K43" s="14"/>
      <c r="L43" s="18"/>
    </row>
  </sheetData>
  <mergeCells count="3">
    <mergeCell ref="A8:K8"/>
    <mergeCell ref="A24:K24"/>
    <mergeCell ref="A23:B23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Activites</vt:lpstr>
      <vt:lpstr>Activites!Print_Area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UN</cp:lastModifiedBy>
  <cp:lastPrinted>2017-12-11T22:51:21Z</cp:lastPrinted>
  <dcterms:created xsi:type="dcterms:W3CDTF">2017-11-15T21:17:43Z</dcterms:created>
  <dcterms:modified xsi:type="dcterms:W3CDTF">2019-06-14T11:43:25Z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