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66925"/>
  <mc:AlternateContent xmlns:mc="http://schemas.openxmlformats.org/markup-compatibility/2006">
    <mc:Choice Requires="x15">
      <x15ac:absPath xmlns:x15ac="http://schemas.microsoft.com/office/spreadsheetml/2010/11/ac" url="C:\Users\User\Desktop\budget revu PBF jeune et Paix\"/>
    </mc:Choice>
  </mc:AlternateContent>
  <xr:revisionPtr revIDLastSave="0" documentId="13_ncr:1_{61B4AF32-50DD-42AD-8DE5-130A29D399D8}" xr6:coauthVersionLast="40" xr6:coauthVersionMax="40" xr10:uidLastSave="{00000000-0000-0000-0000-000000000000}"/>
  <bookViews>
    <workbookView xWindow="-108" yWindow="-108" windowWidth="23256" windowHeight="12576" activeTab="1" xr2:uid="{00000000-000D-0000-FFFF-FFFF00000000}"/>
  </bookViews>
  <sheets>
    <sheet name="Révision budgetaire" sheetId="1" r:id="rId1"/>
    <sheet name="Budget par catégorie" sheetId="4" r:id="rId2"/>
  </sheets>
  <definedNames>
    <definedName name="_xlnm._FilterDatabase" localSheetId="0" hidden="1">'Révision budgetaire'!$A$7:$O$84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6" i="4" l="1"/>
  <c r="Z16" i="4"/>
  <c r="Y16" i="4"/>
  <c r="X16" i="4"/>
  <c r="W16" i="4"/>
  <c r="V16" i="4"/>
  <c r="U16" i="4"/>
  <c r="T16" i="4"/>
  <c r="S12" i="4"/>
  <c r="R12" i="4"/>
  <c r="Q12" i="4"/>
  <c r="S11" i="4"/>
  <c r="Q11" i="4"/>
  <c r="R11" i="4" s="1"/>
  <c r="S10" i="4"/>
  <c r="Q10" i="4"/>
  <c r="R10" i="4" s="1"/>
  <c r="M13" i="4"/>
  <c r="K13" i="4"/>
  <c r="L13" i="4" s="1"/>
  <c r="M11" i="4"/>
  <c r="K11" i="4"/>
  <c r="L11" i="4" s="1"/>
  <c r="K78" i="1"/>
  <c r="H78" i="1"/>
  <c r="M10" i="4"/>
  <c r="K10" i="4"/>
  <c r="M12" i="4"/>
  <c r="K12" i="4"/>
  <c r="L12" i="4" s="1"/>
  <c r="H10" i="4"/>
  <c r="I10" i="4"/>
  <c r="J10" i="4"/>
  <c r="S13" i="4" l="1"/>
  <c r="R13" i="4"/>
  <c r="Q13" i="4"/>
  <c r="D12" i="4"/>
  <c r="B12" i="4"/>
  <c r="C12" i="4" s="1"/>
  <c r="P11" i="4"/>
  <c r="O11" i="4"/>
  <c r="N11" i="4"/>
  <c r="J11" i="4"/>
  <c r="I11" i="4"/>
  <c r="H11" i="4"/>
  <c r="G11" i="4"/>
  <c r="F11" i="4"/>
  <c r="E11" i="4"/>
  <c r="D11" i="4"/>
  <c r="B11" i="4"/>
  <c r="P10" i="4"/>
  <c r="O10" i="4"/>
  <c r="N10" i="4"/>
  <c r="E10" i="4"/>
  <c r="D10" i="4"/>
  <c r="B10" i="4"/>
  <c r="C10" i="4" s="1"/>
  <c r="X9" i="4"/>
  <c r="V9" i="4"/>
  <c r="S8" i="4"/>
  <c r="R8" i="4"/>
  <c r="Q8" i="4"/>
  <c r="P8" i="4"/>
  <c r="O8" i="4"/>
  <c r="N8" i="4"/>
  <c r="M8" i="4"/>
  <c r="L8" i="4"/>
  <c r="K8" i="4"/>
  <c r="J8" i="4"/>
  <c r="I8" i="4"/>
  <c r="H8" i="4"/>
  <c r="G8" i="4"/>
  <c r="F8" i="4"/>
  <c r="E8" i="4"/>
  <c r="D8" i="4"/>
  <c r="C8" i="4"/>
  <c r="B8" i="4"/>
  <c r="P7" i="4"/>
  <c r="O7" i="4"/>
  <c r="N7" i="4"/>
  <c r="J7" i="4"/>
  <c r="I7" i="4"/>
  <c r="H7" i="4"/>
  <c r="G7" i="4"/>
  <c r="F7" i="4"/>
  <c r="E7" i="4"/>
  <c r="D7" i="4"/>
  <c r="C7" i="4"/>
  <c r="B7" i="4"/>
  <c r="D14" i="4" l="1"/>
  <c r="B14" i="4"/>
  <c r="W13" i="4"/>
  <c r="Y13" i="4"/>
  <c r="W7" i="4"/>
  <c r="Y7" i="4"/>
  <c r="U8" i="4"/>
  <c r="Z9" i="4"/>
  <c r="T10" i="4"/>
  <c r="X11" i="4"/>
  <c r="W8" i="4"/>
  <c r="U7" i="4"/>
  <c r="Y8" i="4"/>
  <c r="T8" i="4"/>
  <c r="U13" i="4"/>
  <c r="V7" i="4"/>
  <c r="X8" i="4"/>
  <c r="T7" i="4"/>
  <c r="X7" i="4"/>
  <c r="V8" i="4"/>
  <c r="F10" i="4"/>
  <c r="G10" i="4" s="1"/>
  <c r="T11" i="4"/>
  <c r="C11" i="4"/>
  <c r="C14" i="4" s="1"/>
  <c r="AA8" i="4" l="1"/>
  <c r="AA7" i="4"/>
  <c r="AA13" i="4"/>
  <c r="X10" i="4"/>
  <c r="V10" i="4"/>
  <c r="Z8" i="4"/>
  <c r="V11" i="4"/>
  <c r="Z7" i="4"/>
  <c r="K13" i="1"/>
  <c r="K73" i="1"/>
  <c r="H73" i="1"/>
  <c r="K67" i="1"/>
  <c r="H67" i="1"/>
  <c r="K59" i="1"/>
  <c r="H59" i="1"/>
  <c r="K54" i="1"/>
  <c r="H54" i="1"/>
  <c r="K48" i="1"/>
  <c r="H48" i="1"/>
  <c r="K41" i="1"/>
  <c r="H41" i="1"/>
  <c r="K34" i="1"/>
  <c r="H34" i="1"/>
  <c r="K28" i="1"/>
  <c r="H28" i="1"/>
  <c r="K22" i="1"/>
  <c r="H22" i="1"/>
  <c r="H13" i="1"/>
  <c r="Y10" i="4" l="1"/>
  <c r="H74" i="1"/>
  <c r="H60" i="1"/>
  <c r="Z10" i="4"/>
  <c r="H35" i="1"/>
  <c r="Z11" i="4"/>
  <c r="K74" i="1"/>
  <c r="K60" i="1"/>
  <c r="K35" i="1"/>
  <c r="L10" i="4" l="1"/>
  <c r="W10" i="4" s="1"/>
  <c r="U10" i="4"/>
  <c r="Q14" i="4"/>
  <c r="H75" i="1"/>
  <c r="U9" i="4"/>
  <c r="S14" i="4"/>
  <c r="R14" i="4"/>
  <c r="W11" i="4"/>
  <c r="K14" i="4"/>
  <c r="U11" i="4"/>
  <c r="M14" i="4"/>
  <c r="Y11" i="4"/>
  <c r="K75" i="1"/>
  <c r="H83" i="1" l="1"/>
  <c r="H84" i="1" s="1"/>
  <c r="K83" i="1"/>
  <c r="K84" i="1" s="1"/>
  <c r="AA10" i="4"/>
  <c r="K15" i="4"/>
  <c r="K16" i="4" s="1"/>
  <c r="L15" i="4"/>
  <c r="M15" i="4"/>
  <c r="M16" i="4" s="1"/>
  <c r="W9" i="4"/>
  <c r="AA9" i="4" s="1"/>
  <c r="L14" i="4"/>
  <c r="L16" i="4" s="1"/>
  <c r="AA11" i="4"/>
  <c r="F59" i="1"/>
  <c r="F54" i="1"/>
  <c r="F48" i="1"/>
  <c r="F41" i="1"/>
  <c r="M17" i="4" l="1"/>
  <c r="R15" i="4"/>
  <c r="R16" i="4" s="1"/>
  <c r="S15" i="4"/>
  <c r="S16" i="4" s="1"/>
  <c r="Q15" i="4"/>
  <c r="Q16" i="4" s="1"/>
  <c r="F60" i="1"/>
  <c r="S17" i="4" l="1"/>
  <c r="J28" i="1" l="1"/>
  <c r="G28" i="1"/>
  <c r="F28" i="1"/>
  <c r="E28" i="1"/>
  <c r="J22" i="1"/>
  <c r="G22" i="1"/>
  <c r="F22" i="1"/>
  <c r="E22" i="1"/>
  <c r="E13" i="1"/>
  <c r="N28" i="1" l="1"/>
  <c r="N22" i="1"/>
  <c r="J34" i="1"/>
  <c r="J67" i="1"/>
  <c r="J73" i="1"/>
  <c r="G59" i="1"/>
  <c r="G48" i="1"/>
  <c r="F67" i="1"/>
  <c r="F73" i="1"/>
  <c r="F34" i="1"/>
  <c r="E12" i="4" s="1"/>
  <c r="J13" i="1"/>
  <c r="J35" i="1" s="1"/>
  <c r="F13" i="1"/>
  <c r="F12" i="4" l="1"/>
  <c r="U12" i="4"/>
  <c r="E14" i="4"/>
  <c r="F35" i="1"/>
  <c r="F74" i="1"/>
  <c r="F75" i="1" s="1"/>
  <c r="J74" i="1"/>
  <c r="G73" i="1"/>
  <c r="G67" i="1"/>
  <c r="J59" i="1"/>
  <c r="J54" i="1"/>
  <c r="G54" i="1"/>
  <c r="J48" i="1"/>
  <c r="P12" i="4" s="1"/>
  <c r="J41" i="1"/>
  <c r="G41" i="1"/>
  <c r="G34" i="1"/>
  <c r="G13" i="1"/>
  <c r="N13" i="1" s="1"/>
  <c r="G60" i="1" l="1"/>
  <c r="P14" i="4"/>
  <c r="O12" i="4"/>
  <c r="G12" i="4"/>
  <c r="W12" i="4"/>
  <c r="W14" i="4" s="1"/>
  <c r="F14" i="4"/>
  <c r="U14" i="4"/>
  <c r="J12" i="4"/>
  <c r="H12" i="4"/>
  <c r="I12" i="4"/>
  <c r="N12" i="4"/>
  <c r="N14" i="4" s="1"/>
  <c r="J60" i="1"/>
  <c r="J75" i="1" s="1"/>
  <c r="G35" i="1"/>
  <c r="G74" i="1"/>
  <c r="E76" i="1"/>
  <c r="G75" i="1" l="1"/>
  <c r="G83" i="1" s="1"/>
  <c r="H15" i="4" s="1"/>
  <c r="V12" i="4"/>
  <c r="V14" i="4" s="1"/>
  <c r="J14" i="4"/>
  <c r="H14" i="4"/>
  <c r="T12" i="4"/>
  <c r="T14" i="4" s="1"/>
  <c r="O14" i="4"/>
  <c r="I14" i="4"/>
  <c r="X12" i="4"/>
  <c r="X14" i="4" s="1"/>
  <c r="Y12" i="4"/>
  <c r="Y14" i="4" s="1"/>
  <c r="G14" i="4"/>
  <c r="J83" i="1"/>
  <c r="E73" i="1"/>
  <c r="E67" i="1"/>
  <c r="E59" i="1"/>
  <c r="E54" i="1"/>
  <c r="N54" i="1" s="1"/>
  <c r="E48" i="1"/>
  <c r="N48" i="1" s="1"/>
  <c r="E41" i="1"/>
  <c r="E34" i="1"/>
  <c r="H16" i="4" l="1"/>
  <c r="G84" i="1"/>
  <c r="I15" i="4"/>
  <c r="I16" i="4" s="1"/>
  <c r="J15" i="4"/>
  <c r="J16" i="4" s="1"/>
  <c r="AA12" i="4"/>
  <c r="AA14" i="4" s="1"/>
  <c r="N15" i="4"/>
  <c r="N16" i="4" s="1"/>
  <c r="P15" i="4"/>
  <c r="P16" i="4" s="1"/>
  <c r="O15" i="4"/>
  <c r="O16" i="4" s="1"/>
  <c r="Z12" i="4"/>
  <c r="Z14" i="4" s="1"/>
  <c r="J84" i="1"/>
  <c r="E60" i="1"/>
  <c r="E74" i="1"/>
  <c r="E35" i="1"/>
  <c r="N35" i="1" s="1"/>
  <c r="J17" i="4" l="1"/>
  <c r="P17" i="4"/>
  <c r="E75" i="1"/>
  <c r="E83" i="1" s="1"/>
  <c r="B15" i="4" l="1"/>
  <c r="D15" i="4"/>
  <c r="E84" i="1"/>
  <c r="D16" i="4" l="1"/>
  <c r="C15" i="4"/>
  <c r="B16" i="4"/>
  <c r="C16" i="4" l="1"/>
  <c r="D17" i="4" s="1"/>
  <c r="N41" i="1" l="1"/>
  <c r="F83" i="1" l="1"/>
  <c r="G15" i="4" l="1"/>
  <c r="E15" i="4"/>
  <c r="F15" i="4"/>
  <c r="F84" i="1"/>
  <c r="M84" i="1" s="1"/>
  <c r="E16" i="4" l="1"/>
  <c r="T15" i="4"/>
  <c r="U15" i="4"/>
  <c r="F16" i="4"/>
  <c r="V15" i="4"/>
  <c r="W15" i="4"/>
  <c r="G16" i="4"/>
  <c r="X15" i="4"/>
  <c r="Y15" i="4"/>
  <c r="AA15" i="4" l="1"/>
  <c r="Z15" i="4"/>
  <c r="G17" i="4"/>
</calcChain>
</file>

<file path=xl/sharedStrings.xml><?xml version="1.0" encoding="utf-8"?>
<sst xmlns="http://schemas.openxmlformats.org/spreadsheetml/2006/main" count="198" uniqueCount="182">
  <si>
    <t>CATEGORIES</t>
  </si>
  <si>
    <t>TOTAL</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</si>
  <si>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</si>
  <si>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</si>
  <si>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</si>
  <si>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</si>
  <si>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</si>
  <si>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</si>
  <si>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</si>
  <si>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Produit 1.1:</t>
  </si>
  <si>
    <t>Produit 1.2:</t>
  </si>
  <si>
    <t>Produit 1.3:</t>
  </si>
  <si>
    <t>Produit 2.1:</t>
  </si>
  <si>
    <t>Produit 2.2:</t>
  </si>
  <si>
    <t>Produit 3.1:</t>
  </si>
  <si>
    <t>Produit 3.2:</t>
  </si>
  <si>
    <t>Activite 1.2.1:</t>
  </si>
  <si>
    <t>Activite 1.2.2:</t>
  </si>
  <si>
    <t>Activite 1.2.3:</t>
  </si>
  <si>
    <t>Activite 1.3.1:</t>
  </si>
  <si>
    <t>Activite 1.3.2:</t>
  </si>
  <si>
    <t>Activite 1.3.3:</t>
  </si>
  <si>
    <t>Activite 2.1.1:</t>
  </si>
  <si>
    <t>Activite 2.1.2:</t>
  </si>
  <si>
    <t>Activite 2.1.3:</t>
  </si>
  <si>
    <t>Activite 2.2.1:</t>
  </si>
  <si>
    <t>Activite 2.2.2:</t>
  </si>
  <si>
    <t>Activite 2.2.3:</t>
  </si>
  <si>
    <t>Activite 3.1.1:</t>
  </si>
  <si>
    <t>Activite 3.1.2:</t>
  </si>
  <si>
    <t>Activite 3.2.1:</t>
  </si>
  <si>
    <t>Activite 3.2.2:</t>
  </si>
  <si>
    <t>Cout de personnel du projet si pas inclus dans les activites si-dessus</t>
  </si>
  <si>
    <t>Couts operationnels si pas inclus dans les activites si-dessus</t>
  </si>
  <si>
    <t>Couts indirects (7%):</t>
  </si>
  <si>
    <t>Tableau 2 - Budget de projet PBF par categorie de cout de l'ONU</t>
  </si>
  <si>
    <t>Note: S'il s'agit d'une revision budgetaire, veuillez inclure des colonnes additionnelles pour montrer les changements</t>
  </si>
  <si>
    <t>1. Personnel et autres employés</t>
  </si>
  <si>
    <t>2. Fournitures, produits de base, matériels</t>
  </si>
  <si>
    <t>3. Équipement, véhicules et mobilier (compte tenu de la dépréciation)</t>
  </si>
  <si>
    <t>4. Services contractuels</t>
  </si>
  <si>
    <t>6. Transferts et subventions aux homologues</t>
  </si>
  <si>
    <t>7. Frais généraux de fonctionnement et autres coûts directs</t>
  </si>
  <si>
    <t>Sous-total</t>
  </si>
  <si>
    <t xml:space="preserve">8. Coûts indirects*  </t>
  </si>
  <si>
    <t>TOTAL $ pour Resultat 1:</t>
  </si>
  <si>
    <t>TOTAL $ pour Resultat 2:</t>
  </si>
  <si>
    <t>TOTAL $ pour Resultat 3:</t>
  </si>
  <si>
    <t>SOUS TOTAL DU BUDGET DE PROJET:</t>
  </si>
  <si>
    <t>Niveau de depense/ engagement actuel en USD (a remplir au moment des rapports de projet)</t>
  </si>
  <si>
    <t>Budget par agence recipiendiaire en USD - PNUD MALI</t>
  </si>
  <si>
    <t>FNUAP MALI</t>
  </si>
  <si>
    <t>PNUD BURKINA FASO</t>
  </si>
  <si>
    <t>FNUAP BURKINA FASO</t>
  </si>
  <si>
    <t>PNUD MALI</t>
  </si>
  <si>
    <t>Tranche 1 ( 35%)</t>
  </si>
  <si>
    <t>Tranche 2 (35%)</t>
  </si>
  <si>
    <t>Tranche 3 (30%)</t>
  </si>
  <si>
    <t>FNUAP Mali</t>
  </si>
  <si>
    <t>Un diagnostic détaillé sur les mécanismes et structures étatiques et non-étatiques de prévention et de gestion de conflits est disponible sur leur fonctionnalité, efficacité, les degrés d’inclusion des jeunes et les opportunités de collaboration entre les différents niveaux.</t>
  </si>
  <si>
    <t>Conduire une analyse situationnelle des mécanismes et structures de prévention et de gestion de conflits  et leur degré d’inclusion des jeunes dans la zone d’intervention des deux côtés de la frontière</t>
  </si>
  <si>
    <t xml:space="preserve">Faciliter des conférences territoriales pour restituer les conclusions des deux analyses (Mali et BF) avec les communautés à la base, les équipes pays, les organisations de la société civile, les autorités locales, régionales et nationales. </t>
  </si>
  <si>
    <t>Faciliter un échange et une restitution sur le diagnostic avec diverses organisations de jeunes</t>
  </si>
  <si>
    <t>Un plan d’action est élaboré et mis en œuvre pour  renforcer les capacités des  mécanismes et structures étatiques et non-étatiques de prévention et de gestion de conflits, et pour une meilleure intégration des jeunes.</t>
  </si>
  <si>
    <r>
      <rPr>
        <b/>
        <u/>
        <sz val="10"/>
        <color theme="1"/>
        <rFont val="Times New Roman"/>
        <family val="1"/>
      </rPr>
      <t>Resultat 1</t>
    </r>
    <r>
      <rPr>
        <b/>
        <sz val="10"/>
        <color theme="1"/>
        <rFont val="Times New Roman"/>
        <family val="1"/>
      </rPr>
      <t>: d’ici la fin du projet, les mécanismes et structures étatiques et non-étatiques de prévention et de gestion de conflits dans les zones du projet intégrant les jeunes, préviennent et résolvent de manière  efficiente les conflits  au niveau local</t>
    </r>
  </si>
  <si>
    <t>Organiser des ateliers de concertation avec les communautés locales sur les priorités du plan d’action</t>
  </si>
  <si>
    <t xml:space="preserve">Elaborer et valider le plan d’action de renforcement des capacités des  mécanismes et structures étatiques et non-étatiques de prévention et de gestion de conflits, et pour une meilleure intégration des jeunes. </t>
  </si>
  <si>
    <t>Mettre en œuvre les actions prioritaires du plan d’action</t>
  </si>
  <si>
    <t>Activité 1.2.4.</t>
  </si>
  <si>
    <t>Activité 1.2.5.</t>
  </si>
  <si>
    <t>Mettre en place une matrice inclusive de suivi de la mise en œuvre du plan d’action par les acteurs locaux, y compris les jeunes</t>
  </si>
  <si>
    <t>Activité 1.2.6.</t>
  </si>
  <si>
    <t>Une stratégie de sensibilisation et de plaidoyer en faveur de l’intégration des jeunes dans les mécanismes et structures étatiques et non-étatiques de prévention et de gestion de conflits est élaborée et mise en œuvre</t>
  </si>
  <si>
    <t>Activité 1.3.4.</t>
  </si>
  <si>
    <t>Elaborer des outils de plaidoyer et de communication sur l’intégration des jeunes dans les mécanismes et structures étatiques et non-étatiques de prévention et de gestion de conflits</t>
  </si>
  <si>
    <t>Organiser des ateliers de renforcement des capacités des organisations de jeunes sur la participation citoyenne, et leur rôle dans la prévention et la gestion des conflits dans les deux pays, et au niveau transfrontalier</t>
  </si>
  <si>
    <t>Organiser des ateliers de plaidoyer avec les organisations traditionnelles (chefs traditionnels et coutumiers, griots, chefs religieux) sur le rôle des jeunes dans la prévention et la gestion des conflits dans les deux pays, et au niveau transfrontalier</t>
  </si>
  <si>
    <t>Organiser cinq rencontres intergénérationnelles sur l’importance du caractère inclusif des mécanismes et structures étatiques et non-étatiques de prévention et de gestion de conflits dans les deux pays, et au niveau transfrontalier</t>
  </si>
  <si>
    <t>Produit 1.4.</t>
  </si>
  <si>
    <t>Les mécanismes et structures étatiques et non-étatiques de prévention et de gestion de conflits fonctionnent de façon efficiente et pérenne et gère les conflits</t>
  </si>
  <si>
    <t>Activité 1.4.1.</t>
  </si>
  <si>
    <t>Activité.1.4.2.</t>
  </si>
  <si>
    <t>Activité 1.4.3.</t>
  </si>
  <si>
    <t>Activité 1.4.4.</t>
  </si>
  <si>
    <t>Appuyer les mécanismes et structures locaux de gestion et de prévention des conflits à répertorier les cas de conflits dans les deux pays, et au niveau transfrontalier</t>
  </si>
  <si>
    <t>Appuyer les mécanismes et structures locaux de gestion et de prévention des conflits à analyser les cas de conflits dans les deux pays, et au niveau transfrontalier</t>
  </si>
  <si>
    <t>Appuyer les mécanismes et structures locaux de gestion et de prévention des conflits à gérer et prévenir les cas de conflits dans les deux pays, et au niveau transfrontalier</t>
  </si>
  <si>
    <t>Soutenir des programmes radiophoniques des deux côtés de la frontière pour diffuser les résultats des efforts de prévention et de gestion des conflits, et les exemples de citoyenneté participative des jeunes</t>
  </si>
  <si>
    <r>
      <rPr>
        <b/>
        <u/>
        <sz val="10"/>
        <color theme="1"/>
        <rFont val="Times New Roman"/>
        <family val="1"/>
      </rPr>
      <t>Resultat 2</t>
    </r>
    <r>
      <rPr>
        <b/>
        <sz val="10"/>
        <color theme="1"/>
        <rFont val="Times New Roman"/>
        <family val="1"/>
      </rPr>
      <t xml:space="preserve">: d’ici la fin du projet, grâce à une participation accrue, les besoins et aspirations des jeunes sont mieux intégrés dans les mécanismes et structures de prise de décision au niveau local, avec des passerelles vers les niveaux régional et national.  </t>
    </r>
  </si>
  <si>
    <t xml:space="preserve">Conduire une analyse situationnelle des mécanismes et structures de prise de décision et leur degré d’inclusion des jeunes dans la zone d’intervention des deux côtés de la frontière
</t>
  </si>
  <si>
    <t>Faciliter des conférences territoriales pour restituer les conclusions des deux analyses avec les organisations de jeunesse, les communautés à la base, les équipes pays, organisations de la société civile, autorités locales, régionales et nationales</t>
  </si>
  <si>
    <t>Faciliter un échange et restitution sur le diagnostic avec diverses organisations des jeunes et les autorités locales</t>
  </si>
  <si>
    <t>Un plan d’action est élaboré et mis en œuvre pour  renforcer le degré d’inclusion des jeunes dans les mécanismes et structures de prise de décision au niveau local</t>
  </si>
  <si>
    <t>Actviité 2.2.4</t>
  </si>
  <si>
    <t>Actviité 2.2.5</t>
  </si>
  <si>
    <t>Organiser des ateliers de concertation avec les communautés locales et les organisations de jeunesse sur les priorités du plan d’action</t>
  </si>
  <si>
    <t xml:space="preserve">Elaborer et valider le plan d’action pour une meilleure intégration des jeunes et leurs besoins dans les mécanismes et structures de prise de décision au niveau local. </t>
  </si>
  <si>
    <t>Mettre en place une matrice inclusif de suivi de la mise en œuvre du plan d’action par les acteurs locaux, et organisations de jeunes</t>
  </si>
  <si>
    <t>Produit 2.4.</t>
  </si>
  <si>
    <t>Activité 2.4.1.</t>
  </si>
  <si>
    <t>Activité 2.4.2.</t>
  </si>
  <si>
    <t>Activité 2.4.3.</t>
  </si>
  <si>
    <t>Un diagnostic détaillé sur le degré d’inclusion des jeunes dans les mécanismes et structures de prise de décision au niveau local est disponible</t>
  </si>
  <si>
    <t>Produit 2.3.</t>
  </si>
  <si>
    <t>Une stratégie de sensibilisation et de plaidoyer en faveur de l’intégration des jeunes dans les mécanismes et structures de prise de décision au niveau local est mise en œuvre</t>
  </si>
  <si>
    <t>Elaborer des outils de plaidoyer et de communication sur l’intégration des jeunes dans les mécanismes et structures de prise de décision au niveau local</t>
  </si>
  <si>
    <t>Organiser des ateliers de renforcement des capacités des organisations de jeunes sur la participation citoyenne, et leur rôle dans la prise de décision au niveau local dans les deux pays, et au niveau transfrontalier</t>
  </si>
  <si>
    <t>Activité 2.3.1.</t>
  </si>
  <si>
    <t>Activité 2.3.2.</t>
  </si>
  <si>
    <t>Activité 2.3.3.</t>
  </si>
  <si>
    <t>Actvivité 2.3.4.</t>
  </si>
  <si>
    <t>Organiser des ateliers de plaidoyer avec les organisations traditionnelles (chefs traditionnels et coutumiers, griots, chefs religieux) sur le rôle des jeunes dans la prise de décision au niveau local dans les deux pays, et au niveau transfrontalier</t>
  </si>
  <si>
    <t>Organiser cinq rencontres intergénérationnelles sur l’importance du caractère inclusif des mécanismes et structures de prise de décision au niveau local dans les deux pays, et au niveau transfrontalier</t>
  </si>
  <si>
    <t xml:space="preserve">Les besoins des jeunes au niveau local sont intégrés et portés par les organisations de jeunes au niveau local, régional et national
Base de Référence
</t>
  </si>
  <si>
    <t>Renforcer les capacités des organisations de jeunes au niveau local à faire du plaidoyer pour intégrer les besoins des jeunes en matière de participation dans les mécanismes de prise de décision au niveau local, régional et national</t>
  </si>
  <si>
    <t>Soutenir quatre fora des organisations socio-culturelles (1 au niveau local et 1 au niveau régional de chaque côté de la frontière) pour un plaidoyer sur les questions et outils de promotion de la participation des jeunes et citoyenneté</t>
  </si>
  <si>
    <t>Mettre en place une plateforme en ligne d’échange, de partage de connaissances et de bonnes pratiques entre jeunes au niveau local, régional, national et transfrontalier sur les questions de paix et de sécurité</t>
  </si>
  <si>
    <r>
      <rPr>
        <b/>
        <u/>
        <sz val="10"/>
        <color theme="1"/>
        <rFont val="Times New Roman"/>
        <family val="1"/>
      </rPr>
      <t xml:space="preserve">Resultat 3: </t>
    </r>
    <r>
      <rPr>
        <b/>
        <sz val="10"/>
        <color theme="1"/>
        <rFont val="Times New Roman"/>
        <family val="1"/>
      </rPr>
      <t>le dialogue et le partage d’expériences et de bonnes pratiques en matière de promotion de la participation citoyenne des jeunes sont promus grâce à une approche transfrontalière et régionale.</t>
    </r>
  </si>
  <si>
    <t>Un mécanisme de concertation et de dialogue au niveau transfrontalier est renforcé afin de promouvoir les échanges entre les deux pays sur la prise en compte des jeunes dans la gestion des espaces frontaliers</t>
  </si>
  <si>
    <t>La stratégie intégrée de la jeunesse du G5 Sahel est mise en œuvre dans les deux pays de la zone du projet</t>
  </si>
  <si>
    <t>Activité 3.1.3</t>
  </si>
  <si>
    <t>Activite 3.1.4:</t>
  </si>
  <si>
    <t>Activité 3.2.3</t>
  </si>
  <si>
    <t>Organiser un atelier de restitution entre commissions techniques en charge des frontières et organisations de jeunes dans les deux pays sur la gestion intégrée des frontières sensible aux questions des jeunes</t>
  </si>
  <si>
    <t>Organiser des concertations avec les acteurs locaux pour identifier les points d’entrée prioritaires pour faciliter une gestion intégrée des frontières sensible aux questions de jeunes (focus sur emploi, libre circulation, dialogue transfrontalier entre jeunes, prévention de l’extrémisme violent)</t>
  </si>
  <si>
    <t>Appuyer la mise en œuvre des points d’entrée prioritaires</t>
  </si>
  <si>
    <t xml:space="preserve">Organiser quatre journées d’échanges culturels avec les jeunes des deux côtés de la frontières sur la stratégie intégrée de la jeunesse du G5 et les Résolutions 1325 et 2250. </t>
  </si>
  <si>
    <t>Mettre en réseau les antennes nationales du G5 Sahel, le Programme du Volontariat de la CEDEAO avec les organisations de jeunesse y compris à travers la Plateforme en ligne (visite de terrain conjointe, utilisation de la plateforme en ligne).</t>
  </si>
  <si>
    <r>
      <rPr>
        <sz val="10"/>
        <color rgb="FFFF0000"/>
        <rFont val="Times New Roman"/>
        <family val="1"/>
      </rPr>
      <t>Organiser</t>
    </r>
    <r>
      <rPr>
        <sz val="10"/>
        <color theme="1"/>
        <rFont val="Times New Roman"/>
        <family val="1"/>
      </rPr>
      <t xml:space="preserve"> une campagne de sensibilisation, de communication et d’information des communautés locales sur la mise en œuvre du plan d’action </t>
    </r>
  </si>
  <si>
    <r>
      <rPr>
        <sz val="10"/>
        <color rgb="FFFF0000"/>
        <rFont val="Times New Roman"/>
        <family val="1"/>
      </rPr>
      <t xml:space="preserve">Faire </t>
    </r>
    <r>
      <rPr>
        <sz val="10"/>
        <color theme="1"/>
        <rFont val="Times New Roman"/>
        <family val="1"/>
      </rPr>
      <t xml:space="preserve">un état des lieux des besoins et potentialités en matière de prise en compte des besoins des jeunes dans la gestion des espaces transfrontaliers ( y compris à travers l’outil de communication en ligne)
</t>
    </r>
  </si>
  <si>
    <t>Activité 3.2.2.</t>
  </si>
  <si>
    <t xml:space="preserve">Sensibiliser les organisations de jeunes sur la Stratégie Intégrée des Jeunes du G5 Sahel 
</t>
  </si>
  <si>
    <t>Créer un cadre d’échange et de suivi de la mise en œuvre de la Stratégie de Jeunesse du G5 Sahel dans les zones du projet entre organisations de jeunesses locales et le Réseau des Jeunes du G5 sahel et le ROJALNU.</t>
  </si>
  <si>
    <r>
      <t>Organiser des ateliers de formation sur la gestion pacifique des conflits et les outils disponible</t>
    </r>
    <r>
      <rPr>
        <sz val="10"/>
        <color rgb="FFFF0000"/>
        <rFont val="Times New Roman"/>
        <family val="1"/>
      </rPr>
      <t>s</t>
    </r>
    <r>
      <rPr>
        <sz val="10"/>
        <color theme="1"/>
        <rFont val="Times New Roman"/>
        <family val="1"/>
      </rPr>
      <t xml:space="preserve"> en matière de prévention pour les jeunes et les autorités locales</t>
    </r>
  </si>
  <si>
    <t>Achat fournitures et équipements (</t>
  </si>
  <si>
    <t>Sous total Produit 1.1</t>
  </si>
  <si>
    <t>Sous total Produit 1.2</t>
  </si>
  <si>
    <t>Sous Produit 1.4</t>
  </si>
  <si>
    <t>Sous Produit 1.3</t>
  </si>
  <si>
    <t>Sous Produit 2.1</t>
  </si>
  <si>
    <t>Sous Produit 2.2</t>
  </si>
  <si>
    <t>Sous Produit 2.3</t>
  </si>
  <si>
    <t>Sous Produit 2.4</t>
  </si>
  <si>
    <t>Sous Produit 3.1</t>
  </si>
  <si>
    <t>Sous Produit 3.2</t>
  </si>
  <si>
    <t xml:space="preserve">1 Coordinateur Terrain P4 (Mopti)  (9 mois du salaire) et 1 VNU/International (18 mois du salaire), </t>
  </si>
  <si>
    <t xml:space="preserve">Activite 1.1.2: </t>
  </si>
  <si>
    <t xml:space="preserve">Activite 1.1.1: </t>
  </si>
  <si>
    <t>Transferts et subventions aux homologues</t>
  </si>
  <si>
    <t>Services contractuels</t>
  </si>
  <si>
    <t>Activité.1.2.7.</t>
  </si>
  <si>
    <t>Élaborer des outils de prévention et de gestion pacifique des conflits au profit des autorités locales et des communautés y compris les jeunes</t>
  </si>
  <si>
    <t>10.000</t>
  </si>
  <si>
    <t>TOTAL $ pour Resultat 1-2 &amp; 3:</t>
  </si>
  <si>
    <r>
      <rPr>
        <sz val="10"/>
        <rFont val="Times New Roman"/>
        <family val="1"/>
      </rPr>
      <t xml:space="preserve">Organiser </t>
    </r>
    <r>
      <rPr>
        <sz val="10"/>
        <color theme="1"/>
        <rFont val="Times New Roman"/>
        <family val="1"/>
      </rPr>
      <t>une campagne de sensibilisation, communication et information des autorités locales et des organisations de jeunes sur la mise en œuvre du plan d’action</t>
    </r>
  </si>
  <si>
    <t xml:space="preserve">Activite 1.1.3: </t>
  </si>
  <si>
    <t xml:space="preserve">5% du budget </t>
  </si>
  <si>
    <t xml:space="preserve">Budget S&amp;E du projet </t>
  </si>
  <si>
    <t>FNUAP BURKINA FASO REVISE</t>
  </si>
  <si>
    <t>POURCENTAGE FNUAP BURKINA FASO REVISE</t>
  </si>
  <si>
    <t>POURCENTAGE PNUD BURKINA FASO REVISE</t>
  </si>
  <si>
    <t xml:space="preserve"> Missions de terrain et rencontres</t>
  </si>
  <si>
    <t>Evaluation finale du projet/ enquête de perception</t>
  </si>
  <si>
    <t xml:space="preserve">Travels </t>
  </si>
  <si>
    <t xml:space="preserve">PNUD BURKINA FASO REVISE </t>
  </si>
  <si>
    <t>PNUD Burkina Faso après</t>
  </si>
  <si>
    <t>PNUD Burkina Faso avant</t>
  </si>
  <si>
    <t>FNUAP Burkina Faso après</t>
  </si>
  <si>
    <t>FNUAP Burkina Faso avant</t>
  </si>
  <si>
    <t>Total tranche 1 avant</t>
  </si>
  <si>
    <t>Total tranche 1 après</t>
  </si>
  <si>
    <t>Total tranche 2 avant</t>
  </si>
  <si>
    <t>Total tranche 2 après</t>
  </si>
  <si>
    <t>Total tranche 3 avant</t>
  </si>
  <si>
    <t>Total tranche 3 après</t>
  </si>
  <si>
    <t xml:space="preserve"> TOTAL PROJET avant</t>
  </si>
  <si>
    <t xml:space="preserve"> TOTAL PROJET après</t>
  </si>
  <si>
    <t>Travels Frais généraux de fonctionnement et autres coûts directs</t>
  </si>
  <si>
    <t>5. Travel</t>
  </si>
  <si>
    <t>Catégorie selon PBF</t>
  </si>
  <si>
    <t>Catégorie selon Atlas</t>
  </si>
  <si>
    <t>72800 &amp; 72200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</si>
</sst>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_-* #,##0\ _€_-;\-* #,##0\ _€_-;_-* &quot;-&quot;??\ _€_-;_-@_-"/>
  </numFmts>
  <fonts count="29"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0"/>
      <color theme="1"/>
      <name val="Calibri"/>
      <family val="2"/>
      <scheme val="minor"/>
    </font>
    <font>
      <b/>
      <u/>
      <sz val="10"/>
      <color theme="1"/>
      <name val="Times New Roman"/>
      <family val="1"/>
    </font>
    <font>
      <b/>
      <sz val="10"/>
      <color theme="1"/>
      <name val="Calibri"/>
      <family val="2"/>
      <scheme val="minor"/>
    </font>
    <font>
      <sz val="11"/>
      <color theme="1"/>
      <name val="Calibri"/>
      <family val="2"/>
      <scheme val="minor"/>
    </font>
    <font>
      <sz val="10"/>
      <color rgb="FFFF0000"/>
      <name val="Times New Roman"/>
      <family val="1"/>
    </font>
    <font>
      <b/>
      <i/>
      <sz val="10"/>
      <color theme="1"/>
      <name val="Times New Roman"/>
      <family val="1"/>
    </font>
    <font>
      <b/>
      <sz val="11"/>
      <color theme="1"/>
      <name val="Times New Roman"/>
      <family val="1"/>
    </font>
    <font>
      <sz val="8"/>
      <color theme="1"/>
      <name val="Calibri"/>
      <family val="2"/>
      <scheme val="minor"/>
    </font>
    <font>
      <sz val="9"/>
      <color theme="1"/>
      <name val="Calibri"/>
      <family val="2"/>
      <scheme val="minor"/>
    </font>
    <font>
      <b/>
      <i/>
      <sz val="11"/>
      <color theme="1"/>
      <name val="Calibri"/>
      <family val="2"/>
      <scheme val="minor"/>
    </font>
    <font>
      <sz val="10"/>
      <name val="Times New Roman"/>
      <family val="1"/>
    </font>
    <font>
      <sz val="12"/>
      <color rgb="FFFF0000"/>
      <name val="Times New Roman"/>
      <family val="1"/>
    </font>
    <font>
      <b/>
      <sz val="12"/>
      <color rgb="FFFF0000"/>
      <name val="Times New Roman"/>
      <family val="1"/>
    </font>
    <font>
      <b/>
      <sz val="10"/>
      <color rgb="FFFF0000"/>
      <name val="Calibri"/>
      <family val="2"/>
    </font>
    <font>
      <sz val="11"/>
      <color rgb="FFFF0000"/>
      <name val="Calibri"/>
      <family val="2"/>
      <scheme val="minor"/>
    </font>
    <font>
      <sz val="10"/>
      <color rgb="FFFF0000"/>
      <name val="Calibri"/>
      <family val="2"/>
    </font>
    <font>
      <sz val="11"/>
      <color rgb="FFFF0000"/>
      <name val="Times New Roman"/>
      <family val="1"/>
    </font>
    <font>
      <b/>
      <sz val="11"/>
      <color rgb="FFFF0000"/>
      <name val="Calibri"/>
      <family val="2"/>
      <scheme val="minor"/>
    </font>
  </fonts>
  <fills count="15">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00B0F0"/>
        <bgColor indexed="64"/>
      </patternFill>
    </fill>
    <fill>
      <patternFill patternType="solid">
        <fgColor rgb="FF92D050"/>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tint="-0.14999847407452621"/>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2">
    <xf numFmtId="0" fontId="0" fillId="0" borderId="0"/>
    <xf numFmtId="164" fontId="14" fillId="0" borderId="0" applyFont="0" applyFill="0" applyBorder="0" applyAlignment="0" applyProtection="0"/>
  </cellStyleXfs>
  <cellXfs count="264">
    <xf numFmtId="0" fontId="0" fillId="0" borderId="0" xfId="0"/>
    <xf numFmtId="0" fontId="1" fillId="0" borderId="4" xfId="0" applyFont="1" applyBorder="1" applyAlignment="1">
      <alignment vertical="center" wrapText="1"/>
    </xf>
    <xf numFmtId="0" fontId="3" fillId="0" borderId="0" xfId="0" applyFont="1"/>
    <xf numFmtId="0" fontId="6" fillId="0" borderId="0" xfId="0" applyFont="1"/>
    <xf numFmtId="0" fontId="9" fillId="0" borderId="8" xfId="0" applyFont="1" applyBorder="1" applyAlignment="1">
      <alignment vertical="center" wrapText="1"/>
    </xf>
    <xf numFmtId="0" fontId="10" fillId="2" borderId="8" xfId="0" applyFont="1" applyFill="1" applyBorder="1" applyAlignment="1">
      <alignment vertical="center" wrapText="1"/>
    </xf>
    <xf numFmtId="0" fontId="2" fillId="0" borderId="1" xfId="0" applyFont="1" applyBorder="1" applyAlignment="1">
      <alignment vertical="center" wrapText="1"/>
    </xf>
    <xf numFmtId="0" fontId="0" fillId="5" borderId="0" xfId="0" applyFill="1"/>
    <xf numFmtId="0" fontId="0" fillId="6" borderId="0" xfId="0" applyFill="1"/>
    <xf numFmtId="0" fontId="11" fillId="6" borderId="0" xfId="0" applyFont="1" applyFill="1"/>
    <xf numFmtId="0" fontId="9" fillId="0" borderId="4" xfId="0" applyFont="1" applyBorder="1" applyAlignment="1">
      <alignment vertical="center" wrapText="1"/>
    </xf>
    <xf numFmtId="0" fontId="9" fillId="0" borderId="14" xfId="0" applyFont="1" applyBorder="1" applyAlignment="1">
      <alignment vertical="center" wrapText="1"/>
    </xf>
    <xf numFmtId="0" fontId="6" fillId="7" borderId="0" xfId="0" applyFont="1" applyFill="1"/>
    <xf numFmtId="0" fontId="13" fillId="7" borderId="0" xfId="0" applyFont="1" applyFill="1"/>
    <xf numFmtId="0" fontId="6" fillId="8" borderId="0" xfId="0" applyFont="1" applyFill="1"/>
    <xf numFmtId="0" fontId="9" fillId="0" borderId="14" xfId="0" applyFont="1" applyBorder="1" applyAlignment="1">
      <alignment vertical="justify" wrapText="1"/>
    </xf>
    <xf numFmtId="0" fontId="9" fillId="0" borderId="4" xfId="0" applyFont="1" applyBorder="1" applyAlignment="1">
      <alignment vertical="justify" wrapText="1"/>
    </xf>
    <xf numFmtId="0" fontId="6" fillId="7" borderId="0" xfId="0" applyFont="1" applyFill="1" applyAlignment="1">
      <alignment vertical="justify"/>
    </xf>
    <xf numFmtId="0" fontId="10" fillId="5" borderId="4" xfId="0" applyFont="1" applyFill="1" applyBorder="1" applyAlignment="1">
      <alignment vertical="center" wrapText="1"/>
    </xf>
    <xf numFmtId="0" fontId="9" fillId="5" borderId="4" xfId="0" applyFont="1" applyFill="1" applyBorder="1" applyAlignment="1">
      <alignment vertical="center" wrapText="1"/>
    </xf>
    <xf numFmtId="0" fontId="10" fillId="7" borderId="16" xfId="0" applyFont="1" applyFill="1" applyBorder="1" applyAlignment="1">
      <alignment vertical="center" wrapText="1"/>
    </xf>
    <xf numFmtId="0" fontId="9" fillId="0" borderId="16" xfId="0" applyFont="1" applyBorder="1" applyAlignment="1">
      <alignment vertical="center" wrapText="1"/>
    </xf>
    <xf numFmtId="0" fontId="10" fillId="7" borderId="16" xfId="0" applyFont="1" applyFill="1" applyBorder="1" applyAlignment="1">
      <alignment vertical="justify" wrapText="1"/>
    </xf>
    <xf numFmtId="0" fontId="0" fillId="0" borderId="15" xfId="0" applyBorder="1"/>
    <xf numFmtId="0" fontId="1" fillId="0" borderId="15" xfId="0" applyFont="1" applyBorder="1" applyAlignment="1">
      <alignment vertical="center" wrapText="1"/>
    </xf>
    <xf numFmtId="0" fontId="9" fillId="0" borderId="15" xfId="0" applyFont="1" applyBorder="1" applyAlignment="1">
      <alignment vertical="center" wrapText="1"/>
    </xf>
    <xf numFmtId="0" fontId="9" fillId="0" borderId="15" xfId="0" applyFont="1" applyBorder="1" applyAlignment="1">
      <alignment vertical="justify" wrapText="1"/>
    </xf>
    <xf numFmtId="0" fontId="9" fillId="0" borderId="15" xfId="0" applyFont="1" applyBorder="1" applyAlignment="1">
      <alignment vertical="top" wrapText="1"/>
    </xf>
    <xf numFmtId="0" fontId="0" fillId="0" borderId="0" xfId="0" applyBorder="1"/>
    <xf numFmtId="0" fontId="6" fillId="3" borderId="0" xfId="0" applyFont="1" applyFill="1" applyAlignment="1">
      <alignment horizontal="center" vertical="top"/>
    </xf>
    <xf numFmtId="0" fontId="9" fillId="0" borderId="20" xfId="0" applyFont="1" applyBorder="1" applyAlignment="1">
      <alignment vertical="top" wrapText="1"/>
    </xf>
    <xf numFmtId="0" fontId="9" fillId="0" borderId="20" xfId="0" applyFont="1" applyBorder="1" applyAlignment="1">
      <alignment vertical="justify" wrapText="1"/>
    </xf>
    <xf numFmtId="0" fontId="9" fillId="0" borderId="0" xfId="0" applyFont="1" applyBorder="1" applyAlignment="1">
      <alignment vertical="justify" wrapText="1"/>
    </xf>
    <xf numFmtId="0" fontId="9" fillId="0" borderId="21" xfId="0" applyFont="1" applyBorder="1" applyAlignment="1">
      <alignment vertical="justify" wrapText="1"/>
    </xf>
    <xf numFmtId="0" fontId="9" fillId="9" borderId="20" xfId="0" applyFont="1" applyFill="1" applyBorder="1" applyAlignment="1">
      <alignment vertical="justify" wrapText="1"/>
    </xf>
    <xf numFmtId="0" fontId="10" fillId="4" borderId="15" xfId="0" applyFont="1" applyFill="1" applyBorder="1" applyAlignment="1">
      <alignment vertical="justify" wrapText="1"/>
    </xf>
    <xf numFmtId="0" fontId="10" fillId="4" borderId="20" xfId="0" applyFont="1" applyFill="1" applyBorder="1" applyAlignment="1">
      <alignment vertical="justify" wrapText="1"/>
    </xf>
    <xf numFmtId="0" fontId="10" fillId="4" borderId="0" xfId="0" applyFont="1" applyFill="1" applyBorder="1" applyAlignment="1">
      <alignment vertical="justify" wrapText="1"/>
    </xf>
    <xf numFmtId="0" fontId="9" fillId="0" borderId="0" xfId="0" applyFont="1" applyBorder="1" applyAlignment="1">
      <alignment vertical="center" wrapText="1"/>
    </xf>
    <xf numFmtId="0" fontId="9" fillId="0" borderId="19" xfId="0" applyFont="1" applyBorder="1" applyAlignment="1">
      <alignment vertical="center" wrapText="1"/>
    </xf>
    <xf numFmtId="0" fontId="9" fillId="0" borderId="20" xfId="0" applyFont="1" applyBorder="1" applyAlignment="1">
      <alignment vertical="center" wrapText="1"/>
    </xf>
    <xf numFmtId="0" fontId="9" fillId="4" borderId="15" xfId="0" applyFont="1" applyFill="1" applyBorder="1" applyAlignment="1">
      <alignment vertical="center" wrapText="1"/>
    </xf>
    <xf numFmtId="0" fontId="9" fillId="0" borderId="21" xfId="0" applyFont="1" applyBorder="1" applyAlignment="1">
      <alignment vertical="center" wrapText="1"/>
    </xf>
    <xf numFmtId="0" fontId="10" fillId="8" borderId="16" xfId="0" applyFont="1" applyFill="1" applyBorder="1" applyAlignment="1">
      <alignment vertical="center" wrapText="1"/>
    </xf>
    <xf numFmtId="0" fontId="10" fillId="4" borderId="15" xfId="0" applyFont="1" applyFill="1" applyBorder="1" applyAlignment="1">
      <alignment vertical="center" wrapText="1"/>
    </xf>
    <xf numFmtId="0" fontId="9" fillId="0" borderId="16" xfId="0" applyFont="1" applyBorder="1" applyAlignment="1">
      <alignment vertical="top" wrapText="1"/>
    </xf>
    <xf numFmtId="0" fontId="10" fillId="0" borderId="3" xfId="0" applyFont="1" applyBorder="1" applyAlignment="1">
      <alignment vertical="center" wrapText="1"/>
    </xf>
    <xf numFmtId="0" fontId="16" fillId="4" borderId="20" xfId="0" applyFont="1" applyFill="1" applyBorder="1" applyAlignment="1">
      <alignment vertical="justify" wrapText="1"/>
    </xf>
    <xf numFmtId="0" fontId="9" fillId="10" borderId="15" xfId="0" applyFont="1" applyFill="1" applyBorder="1" applyAlignment="1">
      <alignment vertical="center" wrapText="1"/>
    </xf>
    <xf numFmtId="0" fontId="9" fillId="10" borderId="20" xfId="0" applyFont="1" applyFill="1" applyBorder="1" applyAlignment="1">
      <alignment vertical="center" wrapText="1"/>
    </xf>
    <xf numFmtId="0" fontId="9" fillId="9" borderId="15" xfId="0" applyFont="1" applyFill="1" applyBorder="1" applyAlignment="1">
      <alignment vertical="justify" wrapText="1"/>
    </xf>
    <xf numFmtId="0" fontId="9" fillId="10" borderId="15" xfId="0" applyFont="1" applyFill="1" applyBorder="1" applyAlignment="1">
      <alignment vertical="justify" wrapText="1"/>
    </xf>
    <xf numFmtId="0" fontId="9" fillId="10" borderId="20" xfId="0" applyFont="1" applyFill="1" applyBorder="1" applyAlignment="1">
      <alignment vertical="justify" wrapText="1"/>
    </xf>
    <xf numFmtId="0" fontId="9" fillId="9" borderId="20" xfId="0" applyFont="1" applyFill="1" applyBorder="1" applyAlignment="1">
      <alignment vertical="center" wrapText="1"/>
    </xf>
    <xf numFmtId="0" fontId="0" fillId="9" borderId="0" xfId="0" applyFill="1"/>
    <xf numFmtId="0" fontId="18" fillId="0" borderId="0" xfId="0" applyFont="1"/>
    <xf numFmtId="0" fontId="19" fillId="0" borderId="0" xfId="0" applyFont="1"/>
    <xf numFmtId="0" fontId="0" fillId="10" borderId="0" xfId="0" applyFill="1"/>
    <xf numFmtId="0" fontId="9" fillId="4" borderId="15" xfId="0" applyFont="1" applyFill="1" applyBorder="1" applyAlignment="1">
      <alignment vertical="justify" wrapText="1"/>
    </xf>
    <xf numFmtId="0" fontId="9" fillId="0" borderId="23" xfId="0" applyFont="1" applyBorder="1" applyAlignment="1">
      <alignment vertical="justify" wrapText="1"/>
    </xf>
    <xf numFmtId="0" fontId="9" fillId="0" borderId="1" xfId="0" applyFont="1" applyBorder="1" applyAlignment="1">
      <alignment vertical="justify" wrapText="1"/>
    </xf>
    <xf numFmtId="0" fontId="9" fillId="0" borderId="1" xfId="0" applyFont="1" applyBorder="1" applyAlignment="1">
      <alignment vertical="center" wrapText="1"/>
    </xf>
    <xf numFmtId="0" fontId="16" fillId="4" borderId="15" xfId="0" applyFont="1" applyFill="1" applyBorder="1" applyAlignment="1">
      <alignment vertical="justify" wrapText="1"/>
    </xf>
    <xf numFmtId="0" fontId="1" fillId="0" borderId="1" xfId="0" applyFont="1" applyBorder="1" applyAlignment="1">
      <alignment vertical="center" wrapText="1"/>
    </xf>
    <xf numFmtId="0" fontId="17" fillId="11" borderId="20" xfId="0" applyFont="1" applyFill="1" applyBorder="1" applyAlignment="1">
      <alignment vertical="top" wrapText="1"/>
    </xf>
    <xf numFmtId="0" fontId="17" fillId="11" borderId="20" xfId="0" applyFont="1" applyFill="1" applyBorder="1" applyAlignment="1">
      <alignment vertical="justify" wrapText="1"/>
    </xf>
    <xf numFmtId="0" fontId="17" fillId="11" borderId="0" xfId="0" applyFont="1" applyFill="1" applyBorder="1" applyAlignment="1">
      <alignment vertical="justify" wrapText="1"/>
    </xf>
    <xf numFmtId="0" fontId="0" fillId="11" borderId="0" xfId="0" applyFill="1"/>
    <xf numFmtId="0" fontId="10" fillId="11" borderId="0" xfId="0" applyFont="1" applyFill="1" applyBorder="1" applyAlignment="1">
      <alignment vertical="top" wrapText="1"/>
    </xf>
    <xf numFmtId="0" fontId="10" fillId="11" borderId="0" xfId="0" applyFont="1" applyFill="1" applyBorder="1" applyAlignment="1">
      <alignment vertical="justify" wrapText="1"/>
    </xf>
    <xf numFmtId="0" fontId="10" fillId="11" borderId="1" xfId="0" applyFont="1" applyFill="1" applyBorder="1" applyAlignment="1">
      <alignment vertical="justify" wrapText="1"/>
    </xf>
    <xf numFmtId="0" fontId="9" fillId="11" borderId="0" xfId="0" applyFont="1" applyFill="1" applyBorder="1" applyAlignment="1">
      <alignment vertical="center" wrapText="1"/>
    </xf>
    <xf numFmtId="0" fontId="0" fillId="11" borderId="0" xfId="0" applyFill="1" applyBorder="1"/>
    <xf numFmtId="0" fontId="10" fillId="11" borderId="20" xfId="0" applyFont="1" applyFill="1" applyBorder="1" applyAlignment="1">
      <alignment vertical="justify" wrapText="1"/>
    </xf>
    <xf numFmtId="0" fontId="9" fillId="11" borderId="20" xfId="0" applyFont="1" applyFill="1" applyBorder="1" applyAlignment="1">
      <alignment vertical="justify" wrapText="1"/>
    </xf>
    <xf numFmtId="0" fontId="0" fillId="11" borderId="15" xfId="0" applyFill="1" applyBorder="1"/>
    <xf numFmtId="0" fontId="0" fillId="4" borderId="0" xfId="0" applyFill="1"/>
    <xf numFmtId="0" fontId="16" fillId="4" borderId="15" xfId="0" applyFont="1" applyFill="1" applyBorder="1" applyAlignment="1">
      <alignment vertical="center" wrapText="1"/>
    </xf>
    <xf numFmtId="0" fontId="9" fillId="4" borderId="14" xfId="0" applyFont="1" applyFill="1" applyBorder="1" applyAlignment="1">
      <alignment vertical="center" wrapText="1"/>
    </xf>
    <xf numFmtId="0" fontId="9" fillId="4" borderId="4" xfId="0" applyFont="1" applyFill="1" applyBorder="1" applyAlignment="1">
      <alignment vertical="center" wrapText="1"/>
    </xf>
    <xf numFmtId="0" fontId="9" fillId="4" borderId="15" xfId="0" applyFont="1" applyFill="1" applyBorder="1" applyAlignment="1">
      <alignment vertical="top" wrapText="1"/>
    </xf>
    <xf numFmtId="0" fontId="10" fillId="4" borderId="15" xfId="0" applyFont="1" applyFill="1" applyBorder="1" applyAlignment="1">
      <alignment vertical="top" wrapText="1"/>
    </xf>
    <xf numFmtId="0" fontId="9" fillId="4" borderId="1" xfId="0" applyFont="1" applyFill="1" applyBorder="1" applyAlignment="1">
      <alignment vertical="center" wrapText="1"/>
    </xf>
    <xf numFmtId="0" fontId="9" fillId="4" borderId="4" xfId="0" applyFont="1" applyFill="1" applyBorder="1" applyAlignment="1">
      <alignment vertical="justify" wrapText="1"/>
    </xf>
    <xf numFmtId="0" fontId="0" fillId="4" borderId="15" xfId="0" applyFill="1" applyBorder="1"/>
    <xf numFmtId="0" fontId="10" fillId="4" borderId="25" xfId="0" applyFont="1" applyFill="1" applyBorder="1" applyAlignment="1">
      <alignment vertical="center" wrapText="1"/>
    </xf>
    <xf numFmtId="0" fontId="10" fillId="4" borderId="1" xfId="0" applyFont="1" applyFill="1" applyBorder="1" applyAlignment="1">
      <alignment vertical="center" wrapText="1"/>
    </xf>
    <xf numFmtId="0" fontId="10" fillId="4" borderId="26" xfId="0" applyFont="1" applyFill="1" applyBorder="1" applyAlignment="1">
      <alignment vertical="center" wrapText="1"/>
    </xf>
    <xf numFmtId="0" fontId="16" fillId="4" borderId="0" xfId="0" applyFont="1" applyFill="1" applyBorder="1" applyAlignment="1">
      <alignment vertical="justify" wrapText="1"/>
    </xf>
    <xf numFmtId="0" fontId="16" fillId="4" borderId="20" xfId="0" applyFont="1" applyFill="1" applyBorder="1" applyAlignment="1">
      <alignment vertical="top" wrapText="1"/>
    </xf>
    <xf numFmtId="0" fontId="20" fillId="4" borderId="0" xfId="0" applyFont="1" applyFill="1"/>
    <xf numFmtId="0" fontId="6" fillId="0" borderId="0" xfId="0" applyFont="1" applyBorder="1"/>
    <xf numFmtId="0" fontId="21" fillId="0" borderId="20" xfId="0" applyFont="1" applyBorder="1" applyAlignment="1">
      <alignment vertical="top" wrapText="1"/>
    </xf>
    <xf numFmtId="0" fontId="9" fillId="0" borderId="15" xfId="0" applyFont="1" applyBorder="1" applyAlignment="1">
      <alignment horizontal="right" vertical="justify" wrapText="1"/>
    </xf>
    <xf numFmtId="0" fontId="4" fillId="10" borderId="9" xfId="0" applyFont="1" applyFill="1" applyBorder="1" applyAlignment="1">
      <alignment horizontal="center" vertical="center" wrapText="1"/>
    </xf>
    <xf numFmtId="0" fontId="5" fillId="10" borderId="9" xfId="0" applyFont="1" applyFill="1" applyBorder="1" applyAlignment="1">
      <alignment horizontal="right" vertical="center" wrapText="1"/>
    </xf>
    <xf numFmtId="0" fontId="4" fillId="8" borderId="9" xfId="0" applyFont="1" applyFill="1" applyBorder="1" applyAlignment="1">
      <alignment horizontal="center" vertical="center" wrapText="1"/>
    </xf>
    <xf numFmtId="0" fontId="5" fillId="8" borderId="9" xfId="0" applyFont="1" applyFill="1" applyBorder="1" applyAlignment="1">
      <alignment horizontal="right" vertical="center" wrapText="1"/>
    </xf>
    <xf numFmtId="0" fontId="0" fillId="0" borderId="0" xfId="0" applyFont="1"/>
    <xf numFmtId="0" fontId="15" fillId="0" borderId="15" xfId="0" applyFont="1" applyBorder="1" applyAlignment="1">
      <alignment vertical="justify" wrapText="1"/>
    </xf>
    <xf numFmtId="0" fontId="22" fillId="0" borderId="1" xfId="0" applyFont="1" applyBorder="1" applyAlignment="1">
      <alignment vertical="center" wrapText="1"/>
    </xf>
    <xf numFmtId="0" fontId="24" fillId="6" borderId="9" xfId="0" applyFont="1" applyFill="1" applyBorder="1" applyAlignment="1">
      <alignment horizontal="center" vertical="center" wrapText="1"/>
    </xf>
    <xf numFmtId="0" fontId="24" fillId="6" borderId="9" xfId="0" applyFont="1" applyFill="1" applyBorder="1" applyAlignment="1">
      <alignment horizontal="right" vertical="center" wrapText="1"/>
    </xf>
    <xf numFmtId="0" fontId="26" fillId="6" borderId="9" xfId="0" applyFont="1" applyFill="1" applyBorder="1" applyAlignment="1">
      <alignment horizontal="right" vertical="center" wrapText="1"/>
    </xf>
    <xf numFmtId="165" fontId="26" fillId="6" borderId="9" xfId="0" applyNumberFormat="1" applyFont="1" applyFill="1" applyBorder="1" applyAlignment="1">
      <alignment horizontal="right" vertical="center" wrapText="1"/>
    </xf>
    <xf numFmtId="0" fontId="26" fillId="12" borderId="9" xfId="0" applyFont="1" applyFill="1" applyBorder="1" applyAlignment="1">
      <alignment horizontal="right" vertical="center" wrapText="1"/>
    </xf>
    <xf numFmtId="0" fontId="25" fillId="0" borderId="0" xfId="0" applyFont="1"/>
    <xf numFmtId="0" fontId="26" fillId="8" borderId="9" xfId="0" applyFont="1" applyFill="1" applyBorder="1" applyAlignment="1">
      <alignment horizontal="right" vertical="center" wrapText="1"/>
    </xf>
    <xf numFmtId="0" fontId="26" fillId="10" borderId="9" xfId="0" applyFont="1" applyFill="1" applyBorder="1" applyAlignment="1">
      <alignment horizontal="right" vertical="center" wrapText="1"/>
    </xf>
    <xf numFmtId="0" fontId="24" fillId="0" borderId="9" xfId="0" applyFont="1" applyBorder="1" applyAlignment="1">
      <alignment horizontal="right" vertical="center" wrapText="1"/>
    </xf>
    <xf numFmtId="0" fontId="24" fillId="0" borderId="30" xfId="0" applyFont="1" applyFill="1" applyBorder="1" applyAlignment="1">
      <alignment horizontal="right" vertical="center" wrapText="1"/>
    </xf>
    <xf numFmtId="0" fontId="26" fillId="0" borderId="9" xfId="0" applyFont="1" applyBorder="1" applyAlignment="1">
      <alignment horizontal="right" vertical="center" wrapText="1"/>
    </xf>
    <xf numFmtId="165" fontId="24" fillId="0" borderId="9" xfId="0" applyNumberFormat="1" applyFont="1" applyBorder="1" applyAlignment="1">
      <alignment horizontal="right" vertical="center" wrapText="1"/>
    </xf>
    <xf numFmtId="0" fontId="24" fillId="12" borderId="9" xfId="0" applyFont="1" applyFill="1" applyBorder="1" applyAlignment="1">
      <alignment horizontal="right" vertical="center" wrapText="1"/>
    </xf>
    <xf numFmtId="0" fontId="21" fillId="0" borderId="15" xfId="0" applyFont="1" applyBorder="1" applyAlignment="1">
      <alignment vertical="top" wrapText="1"/>
    </xf>
    <xf numFmtId="0" fontId="4" fillId="6" borderId="9" xfId="0" applyFont="1" applyFill="1" applyBorder="1" applyAlignment="1">
      <alignment horizontal="center" vertical="center" wrapText="1"/>
    </xf>
    <xf numFmtId="0" fontId="4" fillId="12" borderId="9" xfId="0" applyFont="1" applyFill="1" applyBorder="1" applyAlignment="1">
      <alignment horizontal="center" vertical="center" wrapText="1"/>
    </xf>
    <xf numFmtId="0" fontId="4" fillId="14" borderId="11" xfId="0" applyFont="1" applyFill="1" applyBorder="1" applyAlignment="1">
      <alignment horizontal="center" vertical="center" wrapText="1"/>
    </xf>
    <xf numFmtId="0" fontId="4" fillId="14" borderId="9" xfId="0" applyFont="1" applyFill="1" applyBorder="1" applyAlignment="1">
      <alignment horizontal="center" vertical="center" wrapText="1"/>
    </xf>
    <xf numFmtId="0" fontId="15" fillId="0" borderId="20" xfId="0" applyFont="1" applyBorder="1" applyAlignment="1">
      <alignment vertical="justify" wrapText="1"/>
    </xf>
    <xf numFmtId="166" fontId="22" fillId="0" borderId="1" xfId="1" applyNumberFormat="1" applyFont="1" applyBorder="1" applyAlignment="1">
      <alignment horizontal="right" vertical="center" wrapText="1"/>
    </xf>
    <xf numFmtId="0" fontId="9" fillId="0" borderId="4" xfId="0" applyFont="1" applyBorder="1" applyAlignment="1">
      <alignment horizontal="right" vertical="center" wrapText="1"/>
    </xf>
    <xf numFmtId="0" fontId="9" fillId="0" borderId="3" xfId="0" applyFont="1" applyBorder="1" applyAlignment="1">
      <alignment horizontal="right" vertical="center" wrapText="1"/>
    </xf>
    <xf numFmtId="0" fontId="15" fillId="0" borderId="2" xfId="0" applyFont="1" applyBorder="1" applyAlignment="1">
      <alignment horizontal="right" vertical="center" wrapText="1"/>
    </xf>
    <xf numFmtId="0" fontId="22" fillId="0" borderId="1" xfId="0" applyFont="1" applyBorder="1" applyAlignment="1">
      <alignment horizontal="right" vertical="center" wrapText="1"/>
    </xf>
    <xf numFmtId="164" fontId="15" fillId="0" borderId="15" xfId="1" applyFont="1" applyBorder="1" applyAlignment="1">
      <alignment horizontal="right" vertical="center" wrapText="1"/>
    </xf>
    <xf numFmtId="9" fontId="9" fillId="0" borderId="0" xfId="0" applyNumberFormat="1" applyFont="1" applyBorder="1" applyAlignment="1">
      <alignment vertical="center" wrapText="1"/>
    </xf>
    <xf numFmtId="9" fontId="15" fillId="4" borderId="15" xfId="0" applyNumberFormat="1" applyFont="1" applyFill="1" applyBorder="1" applyAlignment="1">
      <alignment vertical="center" wrapText="1"/>
    </xf>
    <xf numFmtId="9" fontId="15" fillId="4" borderId="15" xfId="0" applyNumberFormat="1" applyFont="1" applyFill="1" applyBorder="1" applyAlignment="1">
      <alignment vertical="justify" wrapText="1"/>
    </xf>
    <xf numFmtId="9" fontId="15" fillId="4" borderId="14" xfId="0" applyNumberFormat="1" applyFont="1" applyFill="1" applyBorder="1" applyAlignment="1">
      <alignment vertical="center" wrapText="1"/>
    </xf>
    <xf numFmtId="9" fontId="27" fillId="11" borderId="0" xfId="0" applyNumberFormat="1" applyFont="1" applyFill="1" applyBorder="1" applyAlignment="1">
      <alignment vertical="justify" wrapText="1"/>
    </xf>
    <xf numFmtId="9" fontId="15" fillId="4" borderId="1" xfId="0" applyNumberFormat="1" applyFont="1" applyFill="1" applyBorder="1" applyAlignment="1">
      <alignment vertical="center" wrapText="1"/>
    </xf>
    <xf numFmtId="0" fontId="2" fillId="7" borderId="5" xfId="0" applyFont="1" applyFill="1" applyBorder="1" applyAlignment="1">
      <alignment horizontal="center" vertical="top" wrapText="1"/>
    </xf>
    <xf numFmtId="0" fontId="2" fillId="7" borderId="15" xfId="0" applyFont="1" applyFill="1" applyBorder="1" applyAlignment="1">
      <alignment horizontal="center" vertical="top" wrapText="1"/>
    </xf>
    <xf numFmtId="0" fontId="2" fillId="7" borderId="2" xfId="0" applyFont="1" applyFill="1" applyBorder="1" applyAlignment="1">
      <alignment horizontal="center" vertical="top" wrapText="1"/>
    </xf>
    <xf numFmtId="0" fontId="10" fillId="13" borderId="15" xfId="0" applyFont="1" applyFill="1" applyBorder="1" applyAlignment="1">
      <alignment vertical="center" wrapText="1"/>
    </xf>
    <xf numFmtId="0" fontId="0" fillId="13" borderId="0" xfId="0" applyFill="1"/>
    <xf numFmtId="0" fontId="17" fillId="7" borderId="15" xfId="0" applyFont="1" applyFill="1" applyBorder="1" applyAlignment="1">
      <alignment vertical="top" wrapText="1"/>
    </xf>
    <xf numFmtId="0" fontId="2" fillId="7" borderId="15" xfId="0" applyFont="1" applyFill="1" applyBorder="1" applyAlignment="1">
      <alignment vertical="center" wrapText="1"/>
    </xf>
    <xf numFmtId="0" fontId="1" fillId="7" borderId="14" xfId="0" applyFont="1" applyFill="1" applyBorder="1" applyAlignment="1">
      <alignment vertical="center" wrapText="1"/>
    </xf>
    <xf numFmtId="0" fontId="1" fillId="7" borderId="1" xfId="0" applyFont="1" applyFill="1" applyBorder="1" applyAlignment="1">
      <alignment vertical="center" wrapText="1"/>
    </xf>
    <xf numFmtId="0" fontId="0" fillId="7" borderId="0" xfId="0" applyFill="1"/>
    <xf numFmtId="0" fontId="9" fillId="0" borderId="5" xfId="0" applyFont="1" applyBorder="1" applyAlignment="1">
      <alignment vertical="center" wrapText="1"/>
    </xf>
    <xf numFmtId="0" fontId="9" fillId="0" borderId="17" xfId="0" applyFont="1" applyBorder="1" applyAlignment="1">
      <alignment vertical="center" wrapText="1"/>
    </xf>
    <xf numFmtId="0" fontId="10" fillId="11" borderId="0" xfId="0" applyFont="1" applyFill="1" applyBorder="1" applyAlignment="1">
      <alignment vertical="center" wrapText="1"/>
    </xf>
    <xf numFmtId="0" fontId="9" fillId="0" borderId="16" xfId="0" applyFont="1" applyBorder="1" applyAlignment="1">
      <alignment vertical="justify" wrapText="1"/>
    </xf>
    <xf numFmtId="0" fontId="9" fillId="0" borderId="19" xfId="0" applyFont="1" applyBorder="1" applyAlignment="1">
      <alignment vertical="justify" wrapText="1"/>
    </xf>
    <xf numFmtId="0" fontId="9" fillId="0" borderId="5" xfId="0" applyFont="1" applyBorder="1" applyAlignment="1">
      <alignment vertical="justify" wrapText="1"/>
    </xf>
    <xf numFmtId="0" fontId="9" fillId="0" borderId="17" xfId="0" applyFont="1" applyBorder="1" applyAlignment="1">
      <alignment vertical="justify" wrapText="1"/>
    </xf>
    <xf numFmtId="0" fontId="21" fillId="0" borderId="16" xfId="0" applyFont="1" applyBorder="1" applyAlignment="1">
      <alignment vertical="justify" wrapText="1"/>
    </xf>
    <xf numFmtId="0" fontId="15" fillId="9" borderId="15" xfId="0" applyFont="1" applyFill="1" applyBorder="1" applyAlignment="1">
      <alignment vertical="justify" wrapText="1"/>
    </xf>
    <xf numFmtId="0" fontId="15" fillId="0" borderId="21" xfId="0" applyFont="1" applyBorder="1" applyAlignment="1">
      <alignment horizontal="right" vertical="center" wrapText="1"/>
    </xf>
    <xf numFmtId="0" fontId="15" fillId="0" borderId="15" xfId="0" applyFont="1" applyBorder="1" applyAlignment="1">
      <alignment vertical="center" wrapText="1"/>
    </xf>
    <xf numFmtId="0" fontId="22" fillId="0" borderId="4" xfId="0" applyFont="1" applyBorder="1" applyAlignment="1">
      <alignment vertical="center" wrapText="1"/>
    </xf>
    <xf numFmtId="164" fontId="1" fillId="0" borderId="1" xfId="0" applyNumberFormat="1" applyFont="1" applyBorder="1" applyAlignment="1">
      <alignment vertical="center" wrapText="1"/>
    </xf>
    <xf numFmtId="0" fontId="9" fillId="0" borderId="12" xfId="0" applyFont="1" applyBorder="1" applyAlignment="1">
      <alignment horizontal="left" vertical="center" wrapText="1"/>
    </xf>
    <xf numFmtId="0" fontId="9" fillId="0" borderId="8" xfId="0" applyFont="1" applyBorder="1" applyAlignment="1">
      <alignment horizontal="left" vertical="center" wrapText="1"/>
    </xf>
    <xf numFmtId="0" fontId="9" fillId="0" borderId="8" xfId="0" applyFont="1" applyBorder="1" applyAlignment="1">
      <alignment horizontal="left" vertical="top" wrapText="1"/>
    </xf>
    <xf numFmtId="0" fontId="0" fillId="0" borderId="22" xfId="0" applyBorder="1"/>
    <xf numFmtId="0" fontId="8" fillId="0" borderId="0" xfId="0" applyFont="1" applyBorder="1"/>
    <xf numFmtId="0" fontId="7" fillId="0" borderId="0" xfId="0" applyFont="1" applyBorder="1"/>
    <xf numFmtId="0" fontId="3" fillId="0" borderId="0" xfId="0" applyFont="1" applyBorder="1"/>
    <xf numFmtId="0" fontId="15" fillId="3" borderId="20" xfId="0" applyFont="1" applyFill="1" applyBorder="1" applyAlignment="1">
      <alignment vertical="justify" wrapText="1"/>
    </xf>
    <xf numFmtId="0" fontId="15" fillId="3" borderId="15" xfId="0" applyFont="1" applyFill="1" applyBorder="1" applyAlignment="1">
      <alignment vertical="justify" wrapText="1"/>
    </xf>
    <xf numFmtId="166" fontId="23" fillId="7" borderId="1" xfId="1" applyNumberFormat="1" applyFont="1" applyFill="1" applyBorder="1" applyAlignment="1">
      <alignment horizontal="right" vertical="center" wrapText="1"/>
    </xf>
    <xf numFmtId="166" fontId="22" fillId="7" borderId="1" xfId="1" applyNumberFormat="1" applyFont="1" applyFill="1" applyBorder="1" applyAlignment="1">
      <alignment vertical="center" wrapText="1"/>
    </xf>
    <xf numFmtId="165" fontId="10" fillId="11" borderId="20" xfId="0" applyNumberFormat="1" applyFont="1" applyFill="1" applyBorder="1" applyAlignment="1">
      <alignment vertical="justify" wrapText="1"/>
    </xf>
    <xf numFmtId="165" fontId="10" fillId="13" borderId="15" xfId="0" applyNumberFormat="1" applyFont="1" applyFill="1" applyBorder="1" applyAlignment="1">
      <alignment vertical="center" wrapText="1"/>
    </xf>
    <xf numFmtId="1" fontId="25" fillId="0" borderId="0" xfId="0" applyNumberFormat="1" applyFont="1"/>
    <xf numFmtId="1" fontId="25" fillId="0" borderId="0" xfId="1" applyNumberFormat="1" applyFont="1"/>
    <xf numFmtId="1" fontId="0" fillId="0" borderId="0" xfId="0" applyNumberFormat="1" applyFont="1"/>
    <xf numFmtId="1" fontId="24" fillId="0" borderId="9" xfId="0" applyNumberFormat="1" applyFont="1" applyBorder="1" applyAlignment="1">
      <alignment horizontal="right" vertical="center" wrapText="1"/>
    </xf>
    <xf numFmtId="1" fontId="26" fillId="12" borderId="9" xfId="0" applyNumberFormat="1" applyFont="1" applyFill="1" applyBorder="1" applyAlignment="1">
      <alignment horizontal="right" vertical="center" wrapText="1"/>
    </xf>
    <xf numFmtId="1" fontId="26" fillId="6" borderId="9" xfId="0" applyNumberFormat="1" applyFont="1" applyFill="1" applyBorder="1" applyAlignment="1">
      <alignment horizontal="right" vertical="center" wrapText="1"/>
    </xf>
    <xf numFmtId="1" fontId="26" fillId="8" borderId="9" xfId="0" applyNumberFormat="1" applyFont="1" applyFill="1" applyBorder="1" applyAlignment="1">
      <alignment horizontal="right" vertical="center" wrapText="1"/>
    </xf>
    <xf numFmtId="1" fontId="24" fillId="12" borderId="9" xfId="0" applyNumberFormat="1" applyFont="1" applyFill="1" applyBorder="1" applyAlignment="1">
      <alignment horizontal="right" vertical="center" wrapText="1"/>
    </xf>
    <xf numFmtId="1" fontId="26" fillId="10" borderId="9" xfId="0" applyNumberFormat="1" applyFont="1" applyFill="1" applyBorder="1" applyAlignment="1">
      <alignment horizontal="right" vertical="center" wrapText="1"/>
    </xf>
    <xf numFmtId="0" fontId="10" fillId="4" borderId="0" xfId="0" applyFont="1" applyFill="1" applyBorder="1" applyAlignment="1">
      <alignment vertical="center" wrapText="1"/>
    </xf>
    <xf numFmtId="0" fontId="15" fillId="0" borderId="0" xfId="0" applyFont="1" applyBorder="1" applyAlignment="1">
      <alignment vertical="center" wrapText="1"/>
    </xf>
    <xf numFmtId="0" fontId="10" fillId="4" borderId="14" xfId="0" applyFont="1" applyFill="1" applyBorder="1" applyAlignment="1">
      <alignment vertical="center" wrapText="1"/>
    </xf>
    <xf numFmtId="0" fontId="15" fillId="0" borderId="0" xfId="0" applyFont="1" applyBorder="1" applyAlignment="1">
      <alignment vertical="justify" wrapText="1"/>
    </xf>
    <xf numFmtId="0" fontId="9" fillId="0" borderId="0" xfId="0" applyFont="1" applyBorder="1" applyAlignment="1">
      <alignment vertical="top" wrapText="1"/>
    </xf>
    <xf numFmtId="0" fontId="15" fillId="0" borderId="15" xfId="0" applyFont="1" applyBorder="1" applyAlignment="1">
      <alignment horizontal="right" vertical="center" wrapText="1"/>
    </xf>
    <xf numFmtId="0" fontId="15" fillId="0" borderId="31" xfId="0" applyFont="1" applyBorder="1" applyAlignment="1">
      <alignment horizontal="right" vertical="center" wrapText="1"/>
    </xf>
    <xf numFmtId="164" fontId="15" fillId="0" borderId="31" xfId="1" applyFont="1" applyBorder="1" applyAlignment="1">
      <alignment horizontal="right" vertical="center" wrapText="1"/>
    </xf>
    <xf numFmtId="166" fontId="23" fillId="7" borderId="0" xfId="1" applyNumberFormat="1" applyFont="1" applyFill="1" applyBorder="1" applyAlignment="1">
      <alignment horizontal="right" vertical="center" wrapText="1"/>
    </xf>
    <xf numFmtId="0" fontId="15" fillId="0" borderId="32" xfId="0" applyFont="1" applyBorder="1" applyAlignment="1">
      <alignment horizontal="right" vertical="center" wrapText="1"/>
    </xf>
    <xf numFmtId="166" fontId="23" fillId="7" borderId="24" xfId="1" applyNumberFormat="1" applyFont="1" applyFill="1" applyBorder="1" applyAlignment="1">
      <alignment horizontal="right" vertical="center" wrapText="1"/>
    </xf>
    <xf numFmtId="166" fontId="23" fillId="7" borderId="3" xfId="1" applyNumberFormat="1" applyFont="1" applyFill="1" applyBorder="1" applyAlignment="1">
      <alignment horizontal="right" vertical="center" wrapText="1"/>
    </xf>
    <xf numFmtId="166" fontId="23" fillId="7" borderId="33" xfId="1" applyNumberFormat="1" applyFont="1" applyFill="1" applyBorder="1" applyAlignment="1">
      <alignment horizontal="right" vertical="center" wrapText="1"/>
    </xf>
    <xf numFmtId="9" fontId="10" fillId="11" borderId="1" xfId="0" applyNumberFormat="1" applyFont="1" applyFill="1" applyBorder="1" applyAlignment="1">
      <alignment vertical="justify" wrapText="1"/>
    </xf>
    <xf numFmtId="9" fontId="10" fillId="11" borderId="0" xfId="0" applyNumberFormat="1" applyFont="1" applyFill="1" applyBorder="1" applyAlignment="1">
      <alignment vertical="justify" wrapText="1"/>
    </xf>
    <xf numFmtId="9" fontId="17" fillId="11" borderId="20" xfId="0" applyNumberFormat="1" applyFont="1" applyFill="1" applyBorder="1" applyAlignment="1">
      <alignment vertical="justify" wrapText="1"/>
    </xf>
    <xf numFmtId="9" fontId="17" fillId="11" borderId="0" xfId="0" applyNumberFormat="1" applyFont="1" applyFill="1" applyBorder="1" applyAlignment="1">
      <alignment vertical="justify" wrapText="1"/>
    </xf>
    <xf numFmtId="166" fontId="15" fillId="0" borderId="15" xfId="1" applyNumberFormat="1" applyFont="1" applyBorder="1" applyAlignment="1">
      <alignment horizontal="right" vertical="center" wrapText="1"/>
    </xf>
    <xf numFmtId="0" fontId="24" fillId="0" borderId="0" xfId="0" applyFont="1" applyFill="1" applyBorder="1" applyAlignment="1">
      <alignment horizontal="right" vertical="center" wrapText="1"/>
    </xf>
    <xf numFmtId="0" fontId="25" fillId="0" borderId="12" xfId="0" applyFont="1" applyBorder="1" applyAlignment="1">
      <alignment vertical="center"/>
    </xf>
    <xf numFmtId="1" fontId="0" fillId="0" borderId="0" xfId="0" applyNumberFormat="1"/>
    <xf numFmtId="1" fontId="28" fillId="0" borderId="12" xfId="0" applyNumberFormat="1" applyFont="1" applyBorder="1"/>
    <xf numFmtId="1" fontId="24" fillId="0" borderId="9" xfId="1" applyNumberFormat="1" applyFont="1" applyBorder="1" applyAlignment="1">
      <alignment horizontal="right" vertical="center" wrapText="1"/>
    </xf>
    <xf numFmtId="1" fontId="28" fillId="0" borderId="12" xfId="0" applyNumberFormat="1" applyFont="1" applyBorder="1" applyAlignment="1">
      <alignment vertical="center"/>
    </xf>
    <xf numFmtId="0" fontId="9" fillId="0" borderId="17" xfId="0" applyFont="1" applyBorder="1" applyAlignment="1">
      <alignment vertical="top" wrapText="1"/>
    </xf>
    <xf numFmtId="0" fontId="4" fillId="14" borderId="13" xfId="0" applyFont="1" applyFill="1" applyBorder="1" applyAlignment="1">
      <alignment horizontal="center" vertical="center" wrapText="1"/>
    </xf>
    <xf numFmtId="0" fontId="1" fillId="0" borderId="33" xfId="0" applyFont="1" applyBorder="1" applyAlignment="1">
      <alignment horizontal="left" vertical="center" wrapText="1"/>
    </xf>
    <xf numFmtId="0" fontId="9" fillId="0" borderId="5" xfId="0" applyFont="1" applyBorder="1" applyAlignment="1">
      <alignment horizontal="left" vertical="top" wrapText="1"/>
    </xf>
    <xf numFmtId="0" fontId="10" fillId="7" borderId="17" xfId="0" applyFont="1" applyFill="1" applyBorder="1" applyAlignment="1">
      <alignment vertical="justify" wrapText="1"/>
    </xf>
    <xf numFmtId="0" fontId="10" fillId="7" borderId="18" xfId="0" applyFont="1" applyFill="1" applyBorder="1" applyAlignment="1">
      <alignment vertical="justify" wrapText="1"/>
    </xf>
    <xf numFmtId="0" fontId="10" fillId="7" borderId="6" xfId="0" applyFont="1" applyFill="1" applyBorder="1" applyAlignment="1">
      <alignment vertical="justify" wrapText="1"/>
    </xf>
    <xf numFmtId="0" fontId="10" fillId="7" borderId="2" xfId="0" applyFont="1" applyFill="1" applyBorder="1" applyAlignment="1">
      <alignment vertical="justify" wrapText="1"/>
    </xf>
    <xf numFmtId="0" fontId="10" fillId="7" borderId="19" xfId="0" applyFont="1" applyFill="1" applyBorder="1" applyAlignment="1">
      <alignment vertical="justify" wrapText="1"/>
    </xf>
    <xf numFmtId="0" fontId="10" fillId="7" borderId="0" xfId="0" applyFont="1" applyFill="1" applyBorder="1" applyAlignment="1">
      <alignment vertical="justify" wrapText="1"/>
    </xf>
    <xf numFmtId="0" fontId="10" fillId="6" borderId="5" xfId="0" applyFont="1" applyFill="1" applyBorder="1" applyAlignment="1">
      <alignment vertical="center" wrapText="1"/>
    </xf>
    <xf numFmtId="0" fontId="10" fillId="6" borderId="6" xfId="0" applyFont="1" applyFill="1" applyBorder="1" applyAlignment="1">
      <alignment vertical="center" wrapText="1"/>
    </xf>
    <xf numFmtId="0" fontId="10" fillId="6" borderId="2" xfId="0" applyFont="1" applyFill="1" applyBorder="1" applyAlignment="1">
      <alignment vertical="center" wrapText="1"/>
    </xf>
    <xf numFmtId="0" fontId="10" fillId="6" borderId="16" xfId="0" applyFont="1" applyFill="1" applyBorder="1" applyAlignment="1">
      <alignment vertical="center" wrapText="1"/>
    </xf>
    <xf numFmtId="0" fontId="10" fillId="6" borderId="14" xfId="0" applyFont="1" applyFill="1" applyBorder="1" applyAlignment="1">
      <alignment vertical="center" wrapText="1"/>
    </xf>
    <xf numFmtId="0" fontId="10" fillId="6" borderId="4" xfId="0" applyFont="1" applyFill="1" applyBorder="1" applyAlignment="1">
      <alignment vertical="center" wrapText="1"/>
    </xf>
    <xf numFmtId="0" fontId="10" fillId="5" borderId="5" xfId="0" applyFont="1" applyFill="1" applyBorder="1" applyAlignment="1">
      <alignment vertical="center" wrapText="1"/>
    </xf>
    <xf numFmtId="0" fontId="10" fillId="5" borderId="6" xfId="0" applyFont="1" applyFill="1" applyBorder="1" applyAlignment="1">
      <alignment vertical="center" wrapText="1"/>
    </xf>
    <xf numFmtId="0" fontId="10" fillId="5" borderId="2" xfId="0" applyFont="1" applyFill="1" applyBorder="1" applyAlignment="1">
      <alignment vertical="center" wrapText="1"/>
    </xf>
    <xf numFmtId="0" fontId="10" fillId="7" borderId="17" xfId="0" applyFont="1" applyFill="1" applyBorder="1" applyAlignment="1">
      <alignment vertical="center" wrapText="1"/>
    </xf>
    <xf numFmtId="0" fontId="10" fillId="7" borderId="18" xfId="0" applyFont="1" applyFill="1" applyBorder="1" applyAlignment="1">
      <alignment vertical="center" wrapText="1"/>
    </xf>
    <xf numFmtId="0" fontId="10" fillId="7" borderId="6" xfId="0" applyFont="1" applyFill="1" applyBorder="1" applyAlignment="1">
      <alignment vertical="center" wrapText="1"/>
    </xf>
    <xf numFmtId="0" fontId="10" fillId="7" borderId="2" xfId="0" applyFont="1" applyFill="1" applyBorder="1" applyAlignment="1">
      <alignment vertical="center" wrapText="1"/>
    </xf>
    <xf numFmtId="0" fontId="10" fillId="7" borderId="19" xfId="0" applyFont="1" applyFill="1" applyBorder="1" applyAlignment="1">
      <alignment vertical="center" wrapText="1"/>
    </xf>
    <xf numFmtId="0" fontId="10" fillId="7" borderId="0" xfId="0" applyFont="1" applyFill="1" applyBorder="1" applyAlignment="1">
      <alignment vertical="center" wrapText="1"/>
    </xf>
    <xf numFmtId="0" fontId="10" fillId="7" borderId="14" xfId="0" applyFont="1" applyFill="1" applyBorder="1" applyAlignment="1">
      <alignment vertical="center" wrapText="1"/>
    </xf>
    <xf numFmtId="0" fontId="10" fillId="7" borderId="14" xfId="0" applyFont="1" applyFill="1" applyBorder="1" applyAlignment="1">
      <alignment vertical="justify" wrapText="1"/>
    </xf>
    <xf numFmtId="0" fontId="10" fillId="7" borderId="4" xfId="0" applyFont="1" applyFill="1" applyBorder="1" applyAlignment="1">
      <alignment vertical="justify" wrapText="1"/>
    </xf>
    <xf numFmtId="0" fontId="10" fillId="8" borderId="19" xfId="0" applyFont="1" applyFill="1" applyBorder="1" applyAlignment="1">
      <alignment vertical="justify" wrapText="1"/>
    </xf>
    <xf numFmtId="0" fontId="10" fillId="8" borderId="0" xfId="0" applyFont="1" applyFill="1" applyBorder="1" applyAlignment="1">
      <alignment vertical="justify" wrapText="1"/>
    </xf>
    <xf numFmtId="0" fontId="10" fillId="8" borderId="14" xfId="0" applyFont="1" applyFill="1" applyBorder="1" applyAlignment="1">
      <alignment vertical="justify" wrapText="1"/>
    </xf>
    <xf numFmtId="0" fontId="10" fillId="8" borderId="4" xfId="0" applyFont="1" applyFill="1" applyBorder="1" applyAlignment="1">
      <alignment vertical="justify" wrapText="1"/>
    </xf>
    <xf numFmtId="0" fontId="4" fillId="14" borderId="7" xfId="0" applyFont="1" applyFill="1" applyBorder="1" applyAlignment="1">
      <alignment horizontal="center" vertical="center" wrapText="1"/>
    </xf>
    <xf numFmtId="0" fontId="4" fillId="14" borderId="8" xfId="0" applyFont="1" applyFill="1" applyBorder="1" applyAlignment="1">
      <alignment horizontal="center" vertical="center" wrapText="1"/>
    </xf>
    <xf numFmtId="0" fontId="4" fillId="14" borderId="10" xfId="0" applyFont="1" applyFill="1" applyBorder="1" applyAlignment="1">
      <alignment horizontal="center" vertical="center" wrapText="1"/>
    </xf>
    <xf numFmtId="0" fontId="4" fillId="14" borderId="13" xfId="0" applyFont="1" applyFill="1" applyBorder="1" applyAlignment="1">
      <alignment horizontal="center" vertical="center" wrapText="1"/>
    </xf>
    <xf numFmtId="0" fontId="4" fillId="14" borderId="27" xfId="0" applyFont="1" applyFill="1" applyBorder="1" applyAlignment="1">
      <alignment horizontal="center" vertical="center" wrapText="1"/>
    </xf>
    <xf numFmtId="0" fontId="4" fillId="14" borderId="28" xfId="0" applyFont="1" applyFill="1" applyBorder="1" applyAlignment="1">
      <alignment horizontal="center" vertical="center" wrapText="1"/>
    </xf>
    <xf numFmtId="0" fontId="4" fillId="14" borderId="29"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14" borderId="6"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4" fillId="14" borderId="19" xfId="0" applyFont="1" applyFill="1" applyBorder="1" applyAlignment="1">
      <alignment horizontal="center" vertical="center" wrapText="1"/>
    </xf>
    <xf numFmtId="0" fontId="4" fillId="14" borderId="0" xfId="0" applyFont="1" applyFill="1" applyBorder="1" applyAlignment="1">
      <alignment horizontal="center" vertical="center" wrapText="1"/>
    </xf>
    <xf numFmtId="0" fontId="9" fillId="4" borderId="25" xfId="0" applyFont="1" applyFill="1" applyBorder="1" applyAlignment="1">
      <alignment vertical="top" wrapText="1"/>
    </xf>
    <xf numFmtId="0" fontId="2" fillId="7" borderId="24" xfId="0" applyFont="1" applyFill="1" applyBorder="1" applyAlignment="1">
      <alignment vertical="center" wrapText="1"/>
    </xf>
    <xf numFmtId="0" fontId="9" fillId="0" borderId="15" xfId="0" applyFont="1" applyBorder="1" applyAlignment="1">
      <alignment horizontal="center" vertical="top" wrapText="1"/>
    </xf>
    <xf numFmtId="0" fontId="9" fillId="0" borderId="20" xfId="0" applyFont="1" applyBorder="1" applyAlignment="1">
      <alignment horizontal="center" vertical="top" wrapText="1"/>
    </xf>
    <xf numFmtId="0" fontId="9" fillId="0" borderId="15" xfId="0" applyFont="1" applyBorder="1" applyAlignment="1">
      <alignment horizontal="center" vertical="justify" wrapText="1"/>
    </xf>
    <xf numFmtId="0" fontId="21" fillId="0" borderId="20" xfId="0" applyFont="1" applyBorder="1" applyAlignment="1">
      <alignment horizontal="center" vertical="top" wrapText="1"/>
    </xf>
    <xf numFmtId="0" fontId="9" fillId="0" borderId="20" xfId="0" applyFont="1" applyBorder="1" applyAlignment="1">
      <alignment horizontal="center" vertical="justify" wrapText="1"/>
    </xf>
    <xf numFmtId="0" fontId="21" fillId="0" borderId="15" xfId="0" applyFont="1" applyBorder="1" applyAlignment="1">
      <alignment horizontal="center" vertical="top" wrapText="1"/>
    </xf>
    <xf numFmtId="0" fontId="9" fillId="0" borderId="24" xfId="0" applyFont="1" applyBorder="1" applyAlignment="1">
      <alignment vertical="center" wrapText="1"/>
    </xf>
    <xf numFmtId="0" fontId="9" fillId="0" borderId="23" xfId="0" applyFont="1" applyBorder="1" applyAlignment="1">
      <alignment vertical="center" wrapText="1"/>
    </xf>
    <xf numFmtId="0" fontId="9" fillId="0" borderId="6" xfId="0" applyFont="1" applyBorder="1" applyAlignment="1">
      <alignment horizontal="left" vertical="top" wrapText="1"/>
    </xf>
    <xf numFmtId="0" fontId="1" fillId="0" borderId="34" xfId="0" applyFont="1" applyBorder="1" applyAlignment="1">
      <alignment vertical="center" wrapText="1"/>
    </xf>
    <xf numFmtId="0" fontId="1" fillId="0" borderId="23" xfId="0" applyFont="1" applyBorder="1" applyAlignment="1">
      <alignment vertical="center" wrapText="1"/>
    </xf>
    <xf numFmtId="0" fontId="15" fillId="0" borderId="35" xfId="0" applyFont="1" applyBorder="1" applyAlignment="1">
      <alignment horizontal="right" vertical="center" wrapText="1"/>
    </xf>
    <xf numFmtId="0" fontId="9" fillId="0" borderId="15" xfId="0" applyFont="1" applyBorder="1" applyAlignment="1">
      <alignment horizontal="center" vertical="center" wrapText="1"/>
    </xf>
    <xf numFmtId="0" fontId="1" fillId="0" borderId="15" xfId="0" applyFont="1" applyBorder="1" applyAlignment="1">
      <alignment horizontal="center" vertical="center" wrapText="1"/>
    </xf>
    <xf numFmtId="1" fontId="5" fillId="8" borderId="9" xfId="0" applyNumberFormat="1" applyFont="1" applyFill="1" applyBorder="1" applyAlignment="1">
      <alignment horizontal="right" vertical="center" wrapText="1"/>
    </xf>
    <xf numFmtId="0" fontId="28" fillId="0" borderId="12" xfId="0" applyFont="1" applyBorder="1" applyAlignment="1">
      <alignment vertical="center"/>
    </xf>
    <xf numFmtId="0" fontId="28" fillId="0" borderId="12" xfId="0" applyFont="1" applyBorder="1"/>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O3842"/>
  <sheetViews>
    <sheetView view="pageBreakPreview" zoomScale="60" zoomScaleNormal="100" workbookViewId="0">
      <selection activeCell="K84" sqref="K84"/>
    </sheetView>
  </sheetViews>
  <sheetFormatPr baseColWidth="10" defaultColWidth="8.88671875" defaultRowHeight="14.4" x14ac:dyDescent="0.3"/>
  <cols>
    <col min="1" max="1" width="23.5546875" customWidth="1"/>
    <col min="2" max="2" width="45.6640625" style="23" customWidth="1"/>
    <col min="3" max="4" width="17.6640625" style="28" customWidth="1"/>
    <col min="5" max="5" width="17.6640625" customWidth="1"/>
    <col min="6" max="6" width="15.5546875" customWidth="1"/>
    <col min="7" max="9" width="18.109375" customWidth="1"/>
    <col min="10" max="12" width="17.44140625" customWidth="1"/>
    <col min="13" max="13" width="18" customWidth="1"/>
    <col min="14" max="14" width="22.5546875" customWidth="1"/>
    <col min="15" max="15" width="22.44140625" customWidth="1"/>
    <col min="16" max="18" width="28.6640625" customWidth="1"/>
    <col min="19" max="19" width="34.109375" customWidth="1"/>
  </cols>
  <sheetData>
    <row r="1" spans="1:15" ht="21" x14ac:dyDescent="0.4">
      <c r="A1" s="159" t="s">
        <v>2</v>
      </c>
      <c r="B1" s="160"/>
      <c r="C1" s="160"/>
      <c r="D1" s="160"/>
      <c r="E1" s="28"/>
    </row>
    <row r="2" spans="1:15" ht="10.5" customHeight="1" x14ac:dyDescent="0.3">
      <c r="A2" s="161"/>
      <c r="B2" s="161"/>
      <c r="C2" s="161"/>
      <c r="D2" s="161"/>
      <c r="E2" s="28"/>
    </row>
    <row r="3" spans="1:15" ht="15.6" x14ac:dyDescent="0.3">
      <c r="A3" s="161" t="s">
        <v>3</v>
      </c>
      <c r="B3" s="161"/>
      <c r="C3" s="161"/>
      <c r="D3" s="161"/>
      <c r="E3" s="28"/>
    </row>
    <row r="4" spans="1:15" ht="8.25" customHeight="1" x14ac:dyDescent="0.3">
      <c r="A4" s="28"/>
      <c r="B4" s="28"/>
      <c r="E4" s="28"/>
    </row>
    <row r="5" spans="1:15" ht="15.6" x14ac:dyDescent="0.3">
      <c r="A5" s="161" t="s">
        <v>4</v>
      </c>
      <c r="B5" s="28"/>
      <c r="E5" s="28"/>
    </row>
    <row r="6" spans="1:15" ht="15" thickBot="1" x14ac:dyDescent="0.35">
      <c r="B6" s="158"/>
    </row>
    <row r="7" spans="1:15" s="29" customFormat="1" ht="126" customHeight="1" thickBot="1" x14ac:dyDescent="0.35">
      <c r="A7" s="132" t="s">
        <v>5</v>
      </c>
      <c r="B7" s="133" t="s">
        <v>6</v>
      </c>
      <c r="C7" s="134" t="s">
        <v>179</v>
      </c>
      <c r="D7" s="134" t="s">
        <v>180</v>
      </c>
      <c r="E7" s="134" t="s">
        <v>50</v>
      </c>
      <c r="F7" s="134" t="s">
        <v>51</v>
      </c>
      <c r="G7" s="134" t="s">
        <v>52</v>
      </c>
      <c r="H7" s="134" t="s">
        <v>164</v>
      </c>
      <c r="I7" s="134" t="s">
        <v>160</v>
      </c>
      <c r="J7" s="134" t="s">
        <v>53</v>
      </c>
      <c r="K7" s="134" t="s">
        <v>158</v>
      </c>
      <c r="L7" s="134" t="s">
        <v>159</v>
      </c>
      <c r="M7" s="134" t="s">
        <v>7</v>
      </c>
      <c r="N7" s="134" t="s">
        <v>49</v>
      </c>
      <c r="O7" s="134" t="s">
        <v>8</v>
      </c>
    </row>
    <row r="8" spans="1:15" s="9" customFormat="1" ht="21" hidden="1" customHeight="1" thickBot="1" x14ac:dyDescent="0.35">
      <c r="A8" s="211" t="s">
        <v>64</v>
      </c>
      <c r="B8" s="212"/>
      <c r="C8" s="212"/>
      <c r="D8" s="212"/>
      <c r="E8" s="212"/>
      <c r="F8" s="212"/>
      <c r="G8" s="212"/>
      <c r="H8" s="212"/>
      <c r="I8" s="212"/>
      <c r="J8" s="212"/>
      <c r="K8" s="212"/>
      <c r="L8" s="212"/>
      <c r="M8" s="212"/>
      <c r="N8" s="212"/>
      <c r="O8" s="213"/>
    </row>
    <row r="9" spans="1:15" s="13" customFormat="1" ht="24" hidden="1" customHeight="1" thickBot="1" x14ac:dyDescent="0.35">
      <c r="A9" s="20" t="s">
        <v>9</v>
      </c>
      <c r="B9" s="220" t="s">
        <v>59</v>
      </c>
      <c r="C9" s="221"/>
      <c r="D9" s="221"/>
      <c r="E9" s="221"/>
      <c r="F9" s="221"/>
      <c r="G9" s="221"/>
      <c r="H9" s="221"/>
      <c r="I9" s="221"/>
      <c r="J9" s="221"/>
      <c r="K9" s="221"/>
      <c r="L9" s="221"/>
      <c r="M9" s="222"/>
      <c r="N9" s="222"/>
      <c r="O9" s="223"/>
    </row>
    <row r="10" spans="1:15" ht="53.25" hidden="1" customHeight="1" thickBot="1" x14ac:dyDescent="0.35">
      <c r="A10" s="21" t="s">
        <v>147</v>
      </c>
      <c r="B10" s="27" t="s">
        <v>60</v>
      </c>
      <c r="C10" s="247">
        <v>4</v>
      </c>
      <c r="D10" s="247">
        <v>71400</v>
      </c>
      <c r="E10" s="48">
        <v>14000</v>
      </c>
      <c r="F10" s="25"/>
      <c r="G10" s="25">
        <v>14000</v>
      </c>
      <c r="H10" s="25">
        <v>7200</v>
      </c>
      <c r="I10" s="25"/>
      <c r="J10" s="152">
        <v>10000</v>
      </c>
      <c r="K10" s="178">
        <v>5500</v>
      </c>
      <c r="L10" s="178"/>
      <c r="M10" s="10"/>
      <c r="N10" s="10"/>
      <c r="O10" s="10"/>
    </row>
    <row r="11" spans="1:15" ht="63.75" hidden="1" customHeight="1" thickBot="1" x14ac:dyDescent="0.35">
      <c r="A11" s="21" t="s">
        <v>146</v>
      </c>
      <c r="B11" s="27" t="s">
        <v>61</v>
      </c>
      <c r="C11" s="247">
        <v>4</v>
      </c>
      <c r="D11" s="247">
        <v>71400</v>
      </c>
      <c r="E11" s="48">
        <v>15000</v>
      </c>
      <c r="F11" s="25"/>
      <c r="G11" s="25">
        <v>10000</v>
      </c>
      <c r="H11" s="25">
        <v>10000</v>
      </c>
      <c r="I11" s="25"/>
      <c r="J11" s="25">
        <v>15000</v>
      </c>
      <c r="K11" s="38">
        <v>15000</v>
      </c>
      <c r="L11" s="38"/>
      <c r="M11" s="10"/>
      <c r="N11" s="10"/>
      <c r="O11" s="10"/>
    </row>
    <row r="12" spans="1:15" ht="29.25" hidden="1" customHeight="1" thickBot="1" x14ac:dyDescent="0.35">
      <c r="A12" s="39" t="s">
        <v>155</v>
      </c>
      <c r="B12" s="30" t="s">
        <v>62</v>
      </c>
      <c r="C12" s="248">
        <v>4</v>
      </c>
      <c r="D12" s="248">
        <v>71400</v>
      </c>
      <c r="E12" s="49">
        <v>10500</v>
      </c>
      <c r="F12" s="40"/>
      <c r="G12" s="40">
        <v>10000</v>
      </c>
      <c r="H12" s="40">
        <v>7500</v>
      </c>
      <c r="I12" s="40"/>
      <c r="J12" s="40">
        <v>10500</v>
      </c>
      <c r="K12" s="38">
        <v>7875</v>
      </c>
      <c r="L12" s="38"/>
      <c r="M12" s="10"/>
      <c r="N12" s="10"/>
      <c r="O12" s="10"/>
    </row>
    <row r="13" spans="1:15" s="76" customFormat="1" ht="16.5" hidden="1" customHeight="1" thickBot="1" x14ac:dyDescent="0.35">
      <c r="A13" s="44" t="s">
        <v>135</v>
      </c>
      <c r="B13" s="80"/>
      <c r="C13" s="245"/>
      <c r="D13" s="245"/>
      <c r="E13" s="85">
        <f>SUM(E10:E12)</f>
        <v>39500</v>
      </c>
      <c r="F13" s="86">
        <f>SUM(F10:F12)</f>
        <v>0</v>
      </c>
      <c r="G13" s="87">
        <f>SUM(G10:G12)</f>
        <v>34000</v>
      </c>
      <c r="H13" s="87">
        <f>SUM(H10:H12)</f>
        <v>24700</v>
      </c>
      <c r="I13" s="177"/>
      <c r="J13" s="86">
        <f>SUM(J10:J12)</f>
        <v>35500</v>
      </c>
      <c r="K13" s="86">
        <f>SUM(K10:K12)</f>
        <v>28375</v>
      </c>
      <c r="L13" s="179"/>
      <c r="M13" s="129">
        <v>0.3</v>
      </c>
      <c r="N13" s="78">
        <f>(E13+F13+G13+J13)*30%</f>
        <v>32700</v>
      </c>
      <c r="O13" s="79"/>
    </row>
    <row r="14" spans="1:15" s="12" customFormat="1" ht="26.4" hidden="1" customHeight="1" thickBot="1" x14ac:dyDescent="0.35">
      <c r="A14" s="20" t="s">
        <v>10</v>
      </c>
      <c r="B14" s="224" t="s">
        <v>63</v>
      </c>
      <c r="C14" s="225"/>
      <c r="D14" s="225"/>
      <c r="E14" s="225"/>
      <c r="F14" s="225"/>
      <c r="G14" s="225"/>
      <c r="H14" s="225"/>
      <c r="I14" s="225"/>
      <c r="J14" s="225"/>
      <c r="K14" s="225"/>
      <c r="L14" s="225"/>
      <c r="M14" s="222"/>
      <c r="N14" s="222"/>
      <c r="O14" s="223"/>
    </row>
    <row r="15" spans="1:15" ht="27" hidden="1" customHeight="1" thickBot="1" x14ac:dyDescent="0.35">
      <c r="A15" s="21" t="s">
        <v>16</v>
      </c>
      <c r="B15" s="27" t="s">
        <v>65</v>
      </c>
      <c r="C15" s="247">
        <v>4</v>
      </c>
      <c r="D15" s="247">
        <v>71400</v>
      </c>
      <c r="E15" s="50">
        <v>10000</v>
      </c>
      <c r="F15" s="26"/>
      <c r="G15" s="93" t="s">
        <v>152</v>
      </c>
      <c r="H15" s="93">
        <v>10000</v>
      </c>
      <c r="I15" s="93"/>
      <c r="J15" s="26">
        <v>10000</v>
      </c>
      <c r="K15" s="32">
        <v>10000</v>
      </c>
      <c r="L15" s="32"/>
      <c r="M15" s="10"/>
      <c r="N15" s="10"/>
      <c r="O15" s="10"/>
    </row>
    <row r="16" spans="1:15" ht="55.5" hidden="1" customHeight="1" thickBot="1" x14ac:dyDescent="0.35">
      <c r="A16" s="21" t="s">
        <v>17</v>
      </c>
      <c r="B16" s="27" t="s">
        <v>66</v>
      </c>
      <c r="C16" s="247">
        <v>4</v>
      </c>
      <c r="D16" s="247">
        <v>71400</v>
      </c>
      <c r="E16" s="50">
        <v>9500</v>
      </c>
      <c r="F16" s="26"/>
      <c r="G16" s="26">
        <v>7000</v>
      </c>
      <c r="H16" s="26">
        <v>5250</v>
      </c>
      <c r="I16" s="26"/>
      <c r="J16" s="26">
        <v>14500</v>
      </c>
      <c r="K16" s="32">
        <v>10875</v>
      </c>
      <c r="L16" s="32"/>
      <c r="M16" s="10"/>
      <c r="N16" s="10"/>
      <c r="O16" s="10"/>
    </row>
    <row r="17" spans="1:15" ht="15" hidden="1" customHeight="1" thickBot="1" x14ac:dyDescent="0.35">
      <c r="A17" s="21" t="s">
        <v>18</v>
      </c>
      <c r="B17" s="26" t="s">
        <v>67</v>
      </c>
      <c r="C17" s="249">
        <v>4</v>
      </c>
      <c r="D17" s="249">
        <v>71400</v>
      </c>
      <c r="E17" s="50">
        <v>10000</v>
      </c>
      <c r="F17" s="26"/>
      <c r="G17" s="26">
        <v>10000</v>
      </c>
      <c r="H17" s="26">
        <v>11500</v>
      </c>
      <c r="I17" s="26"/>
      <c r="J17" s="26">
        <v>10000</v>
      </c>
      <c r="K17" s="32">
        <v>11500</v>
      </c>
      <c r="L17" s="32"/>
      <c r="M17" s="10"/>
      <c r="N17" s="10"/>
      <c r="O17" s="10"/>
    </row>
    <row r="18" spans="1:15" ht="39" hidden="1" customHeight="1" thickBot="1" x14ac:dyDescent="0.35">
      <c r="A18" s="21" t="s">
        <v>68</v>
      </c>
      <c r="B18" s="27" t="s">
        <v>70</v>
      </c>
      <c r="C18" s="247">
        <v>4</v>
      </c>
      <c r="D18" s="247">
        <v>71400</v>
      </c>
      <c r="E18" s="50">
        <v>9000</v>
      </c>
      <c r="F18" s="26"/>
      <c r="G18" s="26">
        <v>9000</v>
      </c>
      <c r="H18" s="26">
        <v>8100</v>
      </c>
      <c r="I18" s="26"/>
      <c r="J18" s="26">
        <v>10000</v>
      </c>
      <c r="K18" s="32">
        <v>9000</v>
      </c>
      <c r="L18" s="32"/>
      <c r="M18" s="10"/>
      <c r="N18" s="10"/>
      <c r="O18" s="10"/>
    </row>
    <row r="19" spans="1:15" ht="40.200000000000003" hidden="1" thickBot="1" x14ac:dyDescent="0.35">
      <c r="A19" s="21" t="s">
        <v>69</v>
      </c>
      <c r="B19" s="26" t="s">
        <v>128</v>
      </c>
      <c r="C19" s="249">
        <v>4</v>
      </c>
      <c r="D19" s="249">
        <v>71400</v>
      </c>
      <c r="E19" s="50">
        <v>10000</v>
      </c>
      <c r="F19" s="26"/>
      <c r="G19" s="26">
        <v>10000</v>
      </c>
      <c r="H19" s="26">
        <v>10000</v>
      </c>
      <c r="I19" s="26"/>
      <c r="J19" s="26">
        <v>10000</v>
      </c>
      <c r="K19" s="32">
        <v>10000</v>
      </c>
      <c r="L19" s="32"/>
      <c r="M19" s="10"/>
      <c r="N19" s="10"/>
      <c r="O19" s="10"/>
    </row>
    <row r="20" spans="1:15" ht="42" hidden="1" customHeight="1" thickBot="1" x14ac:dyDescent="0.35">
      <c r="A20" s="39" t="s">
        <v>71</v>
      </c>
      <c r="B20" s="30" t="s">
        <v>133</v>
      </c>
      <c r="C20" s="248">
        <v>4</v>
      </c>
      <c r="D20" s="248">
        <v>71400</v>
      </c>
      <c r="E20" s="34">
        <v>10500</v>
      </c>
      <c r="F20" s="31"/>
      <c r="G20" s="31">
        <v>10000</v>
      </c>
      <c r="H20" s="31">
        <v>7500</v>
      </c>
      <c r="I20" s="31"/>
      <c r="J20" s="31">
        <v>10000</v>
      </c>
      <c r="K20" s="32">
        <v>7500</v>
      </c>
      <c r="L20" s="32"/>
      <c r="M20" s="10"/>
      <c r="N20" s="10"/>
      <c r="O20" s="10"/>
    </row>
    <row r="21" spans="1:15" ht="42" hidden="1" customHeight="1" thickBot="1" x14ac:dyDescent="0.35">
      <c r="A21" s="38" t="s">
        <v>150</v>
      </c>
      <c r="B21" s="92" t="s">
        <v>151</v>
      </c>
      <c r="C21" s="250">
        <v>4</v>
      </c>
      <c r="D21" s="250">
        <v>71400</v>
      </c>
      <c r="E21" s="34"/>
      <c r="F21" s="31"/>
      <c r="G21" s="59">
        <v>10000</v>
      </c>
      <c r="H21" s="32">
        <v>7500</v>
      </c>
      <c r="I21" s="32"/>
      <c r="J21" s="60">
        <v>15000</v>
      </c>
      <c r="K21" s="60">
        <v>11250</v>
      </c>
      <c r="L21" s="60"/>
      <c r="M21" s="61"/>
      <c r="N21" s="11"/>
      <c r="O21" s="10"/>
    </row>
    <row r="22" spans="1:15" s="76" customFormat="1" ht="18.75" hidden="1" customHeight="1" thickBot="1" x14ac:dyDescent="0.35">
      <c r="A22" s="44" t="s">
        <v>136</v>
      </c>
      <c r="B22" s="81"/>
      <c r="C22" s="81"/>
      <c r="D22" s="81"/>
      <c r="E22" s="35">
        <f>SUM(E15:E21)</f>
        <v>59000</v>
      </c>
      <c r="F22" s="35">
        <f>SUM(F15:F21)</f>
        <v>0</v>
      </c>
      <c r="G22" s="35">
        <f>SUM(G16:G21)</f>
        <v>56000</v>
      </c>
      <c r="H22" s="35">
        <f>SUM(H15:H21)</f>
        <v>59850</v>
      </c>
      <c r="I22" s="37"/>
      <c r="J22" s="37">
        <f>SUM(J15:J21)</f>
        <v>79500</v>
      </c>
      <c r="K22" s="37">
        <f>SUM(K15:K21)</f>
        <v>70125</v>
      </c>
      <c r="L22" s="37"/>
      <c r="M22" s="131">
        <v>0.4</v>
      </c>
      <c r="N22" s="78">
        <f>(E22+F22+G22+J22)*40%</f>
        <v>77800</v>
      </c>
      <c r="O22" s="79"/>
    </row>
    <row r="23" spans="1:15" s="12" customFormat="1" ht="21" hidden="1" customHeight="1" thickBot="1" x14ac:dyDescent="0.35">
      <c r="A23" s="20" t="s">
        <v>11</v>
      </c>
      <c r="B23" s="224" t="s">
        <v>72</v>
      </c>
      <c r="C23" s="225"/>
      <c r="D23" s="225"/>
      <c r="E23" s="225"/>
      <c r="F23" s="225"/>
      <c r="G23" s="225"/>
      <c r="H23" s="225"/>
      <c r="I23" s="225"/>
      <c r="J23" s="225"/>
      <c r="K23" s="225"/>
      <c r="L23" s="225"/>
      <c r="M23" s="222"/>
      <c r="N23" s="222"/>
      <c r="O23" s="223"/>
    </row>
    <row r="24" spans="1:15" ht="52.5" hidden="1" customHeight="1" thickBot="1" x14ac:dyDescent="0.35">
      <c r="A24" s="21" t="s">
        <v>19</v>
      </c>
      <c r="B24" s="27" t="s">
        <v>74</v>
      </c>
      <c r="C24" s="247">
        <v>4</v>
      </c>
      <c r="D24" s="247">
        <v>71300</v>
      </c>
      <c r="E24" s="51">
        <v>10000</v>
      </c>
      <c r="F24" s="26"/>
      <c r="G24" s="26">
        <v>10000</v>
      </c>
      <c r="H24" s="26">
        <v>10000</v>
      </c>
      <c r="I24" s="26"/>
      <c r="J24" s="26">
        <v>10000</v>
      </c>
      <c r="K24" s="32">
        <v>10000</v>
      </c>
      <c r="L24" s="32"/>
      <c r="M24" s="10"/>
      <c r="N24" s="10"/>
      <c r="O24" s="10"/>
    </row>
    <row r="25" spans="1:15" ht="52.5" hidden="1" customHeight="1" thickBot="1" x14ac:dyDescent="0.35">
      <c r="A25" s="21" t="s">
        <v>20</v>
      </c>
      <c r="B25" s="27" t="s">
        <v>75</v>
      </c>
      <c r="C25" s="247">
        <v>4</v>
      </c>
      <c r="D25" s="247">
        <v>71400</v>
      </c>
      <c r="E25" s="51">
        <v>15000</v>
      </c>
      <c r="F25" s="26"/>
      <c r="G25" s="26">
        <v>13000</v>
      </c>
      <c r="H25" s="26">
        <v>9750</v>
      </c>
      <c r="I25" s="26"/>
      <c r="J25" s="26">
        <v>10000</v>
      </c>
      <c r="K25" s="32">
        <v>7500</v>
      </c>
      <c r="L25" s="32"/>
      <c r="M25" s="10"/>
      <c r="N25" s="10"/>
      <c r="O25" s="10"/>
    </row>
    <row r="26" spans="1:15" ht="63.75" hidden="1" customHeight="1" thickBot="1" x14ac:dyDescent="0.35">
      <c r="A26" s="21" t="s">
        <v>21</v>
      </c>
      <c r="B26" s="26" t="s">
        <v>76</v>
      </c>
      <c r="C26" s="249">
        <v>4</v>
      </c>
      <c r="D26" s="249">
        <v>71400</v>
      </c>
      <c r="E26" s="51">
        <v>11000</v>
      </c>
      <c r="F26" s="26"/>
      <c r="G26" s="26">
        <v>10000</v>
      </c>
      <c r="H26" s="26">
        <v>10000</v>
      </c>
      <c r="I26" s="26"/>
      <c r="J26" s="26">
        <v>10000</v>
      </c>
      <c r="K26" s="32">
        <v>10000</v>
      </c>
      <c r="L26" s="32"/>
      <c r="M26" s="10"/>
      <c r="N26" s="10"/>
      <c r="O26" s="10"/>
    </row>
    <row r="27" spans="1:15" ht="65.25" hidden="1" customHeight="1" thickBot="1" x14ac:dyDescent="0.35">
      <c r="A27" s="143" t="s">
        <v>73</v>
      </c>
      <c r="B27" s="31" t="s">
        <v>77</v>
      </c>
      <c r="C27" s="251">
        <v>4</v>
      </c>
      <c r="D27" s="251">
        <v>71400</v>
      </c>
      <c r="E27" s="52">
        <v>12000</v>
      </c>
      <c r="F27" s="31"/>
      <c r="G27" s="31">
        <v>10000</v>
      </c>
      <c r="H27" s="31">
        <v>7500</v>
      </c>
      <c r="I27" s="31"/>
      <c r="J27" s="26">
        <v>10000</v>
      </c>
      <c r="K27" s="32">
        <v>7500</v>
      </c>
      <c r="L27" s="32"/>
      <c r="M27" s="11"/>
      <c r="N27" s="11"/>
      <c r="O27" s="10"/>
    </row>
    <row r="28" spans="1:15" s="76" customFormat="1" ht="12.75" hidden="1" customHeight="1" thickBot="1" x14ac:dyDescent="0.35">
      <c r="A28" s="77" t="s">
        <v>138</v>
      </c>
      <c r="B28" s="35"/>
      <c r="C28" s="35"/>
      <c r="D28" s="35"/>
      <c r="E28" s="35">
        <f>SUM(E24:E27)</f>
        <v>48000</v>
      </c>
      <c r="F28" s="35">
        <f>SUM(F24:F27)</f>
        <v>0</v>
      </c>
      <c r="G28" s="35">
        <f>SUM(G24:G27)</f>
        <v>43000</v>
      </c>
      <c r="H28" s="37">
        <f>SUM(H24:H27)</f>
        <v>37250</v>
      </c>
      <c r="I28" s="37"/>
      <c r="J28" s="37">
        <f>SUM(J24:J27)</f>
        <v>40000</v>
      </c>
      <c r="K28" s="37">
        <f>SUM(K24:K27)</f>
        <v>35000</v>
      </c>
      <c r="L28" s="37"/>
      <c r="M28" s="129">
        <v>0.4</v>
      </c>
      <c r="N28" s="78">
        <f>(E28+F28+G28+J28)*40%</f>
        <v>52400</v>
      </c>
      <c r="O28" s="79"/>
    </row>
    <row r="29" spans="1:15" s="12" customFormat="1" ht="24" hidden="1" customHeight="1" thickBot="1" x14ac:dyDescent="0.35">
      <c r="A29" s="20" t="s">
        <v>78</v>
      </c>
      <c r="B29" s="209" t="s">
        <v>79</v>
      </c>
      <c r="C29" s="210"/>
      <c r="D29" s="210"/>
      <c r="E29" s="210"/>
      <c r="F29" s="210"/>
      <c r="G29" s="210"/>
      <c r="H29" s="210"/>
      <c r="I29" s="210"/>
      <c r="J29" s="210"/>
      <c r="K29" s="210"/>
      <c r="L29" s="210"/>
      <c r="M29" s="207"/>
      <c r="N29" s="207"/>
      <c r="O29" s="208"/>
    </row>
    <row r="30" spans="1:15" ht="41.25" hidden="1" customHeight="1" thickBot="1" x14ac:dyDescent="0.35">
      <c r="A30" s="147" t="s">
        <v>80</v>
      </c>
      <c r="B30" s="27" t="s">
        <v>84</v>
      </c>
      <c r="C30" s="247">
        <v>4</v>
      </c>
      <c r="D30" s="247">
        <v>71400</v>
      </c>
      <c r="E30" s="50">
        <v>10000</v>
      </c>
      <c r="F30" s="26"/>
      <c r="G30" s="26">
        <v>10000</v>
      </c>
      <c r="H30" s="26">
        <v>7500</v>
      </c>
      <c r="I30" s="26"/>
      <c r="J30" s="26">
        <v>10000</v>
      </c>
      <c r="K30" s="32">
        <v>7500</v>
      </c>
      <c r="L30" s="32"/>
      <c r="M30" s="15"/>
      <c r="N30" s="15"/>
      <c r="O30" s="16"/>
    </row>
    <row r="31" spans="1:15" ht="37.5" hidden="1" customHeight="1" thickBot="1" x14ac:dyDescent="0.35">
      <c r="A31" s="147" t="s">
        <v>81</v>
      </c>
      <c r="B31" s="26" t="s">
        <v>85</v>
      </c>
      <c r="C31" s="249">
        <v>4</v>
      </c>
      <c r="D31" s="249">
        <v>71400</v>
      </c>
      <c r="E31" s="50">
        <v>10000</v>
      </c>
      <c r="F31" s="26"/>
      <c r="G31" s="26">
        <v>10000</v>
      </c>
      <c r="H31" s="26">
        <v>10000</v>
      </c>
      <c r="I31" s="26"/>
      <c r="J31" s="26">
        <v>10000</v>
      </c>
      <c r="K31" s="32">
        <v>10000</v>
      </c>
      <c r="L31" s="32"/>
      <c r="M31" s="15"/>
      <c r="N31" s="15"/>
      <c r="O31" s="16"/>
    </row>
    <row r="32" spans="1:15" ht="44.25" hidden="1" customHeight="1" thickBot="1" x14ac:dyDescent="0.35">
      <c r="A32" s="147" t="s">
        <v>82</v>
      </c>
      <c r="B32" s="26" t="s">
        <v>86</v>
      </c>
      <c r="C32" s="249">
        <v>4</v>
      </c>
      <c r="D32" s="249">
        <v>71400</v>
      </c>
      <c r="E32" s="50">
        <v>15000</v>
      </c>
      <c r="F32" s="26"/>
      <c r="G32" s="26">
        <v>10000</v>
      </c>
      <c r="H32" s="26">
        <v>10000</v>
      </c>
      <c r="I32" s="26"/>
      <c r="J32" s="26">
        <v>10000</v>
      </c>
      <c r="K32" s="32">
        <v>10000</v>
      </c>
      <c r="L32" s="32"/>
      <c r="M32" s="15"/>
      <c r="N32" s="15"/>
      <c r="O32" s="16"/>
    </row>
    <row r="33" spans="1:15" ht="52.5" hidden="1" customHeight="1" x14ac:dyDescent="0.3">
      <c r="A33" s="148" t="s">
        <v>83</v>
      </c>
      <c r="B33" s="30" t="s">
        <v>87</v>
      </c>
      <c r="C33" s="248">
        <v>4</v>
      </c>
      <c r="D33" s="248">
        <v>71400</v>
      </c>
      <c r="E33" s="34">
        <v>15000</v>
      </c>
      <c r="F33" s="31"/>
      <c r="G33" s="31">
        <v>10000</v>
      </c>
      <c r="H33" s="31">
        <v>0</v>
      </c>
      <c r="I33" s="31"/>
      <c r="J33" s="31">
        <v>5000</v>
      </c>
      <c r="K33" s="32">
        <v>5750</v>
      </c>
      <c r="L33" s="32"/>
      <c r="M33" s="32"/>
      <c r="N33" s="32"/>
      <c r="O33" s="33"/>
    </row>
    <row r="34" spans="1:15" s="90" customFormat="1" ht="22.2" hidden="1" customHeight="1" x14ac:dyDescent="0.3">
      <c r="A34" s="37" t="s">
        <v>137</v>
      </c>
      <c r="B34" s="89"/>
      <c r="C34" s="89"/>
      <c r="D34" s="89"/>
      <c r="E34" s="47">
        <f>SUM(E30:E33)</f>
        <v>50000</v>
      </c>
      <c r="F34" s="47">
        <f>SUM(F30:F33)</f>
        <v>0</v>
      </c>
      <c r="G34" s="47">
        <f>SUM(G30:G33)</f>
        <v>40000</v>
      </c>
      <c r="H34" s="47">
        <f>SUM(H30:H33)</f>
        <v>27500</v>
      </c>
      <c r="I34" s="47"/>
      <c r="J34" s="47">
        <f>SUM(J30:J33)</f>
        <v>35000</v>
      </c>
      <c r="K34" s="88">
        <f>SUM(K30:K33)</f>
        <v>33250</v>
      </c>
      <c r="L34" s="88"/>
      <c r="M34" s="88"/>
      <c r="N34" s="88"/>
      <c r="O34" s="88"/>
    </row>
    <row r="35" spans="1:15" s="67" customFormat="1" ht="22.5" hidden="1" customHeight="1" x14ac:dyDescent="0.3">
      <c r="A35" s="66" t="s">
        <v>45</v>
      </c>
      <c r="B35" s="64"/>
      <c r="C35" s="64"/>
      <c r="D35" s="64"/>
      <c r="E35" s="65">
        <f>E34+E28+E22+E13</f>
        <v>196500</v>
      </c>
      <c r="F35" s="65">
        <f>F34+F28+F22+F13</f>
        <v>0</v>
      </c>
      <c r="G35" s="65">
        <f>G34+G28+G22+G13</f>
        <v>173000</v>
      </c>
      <c r="H35" s="65">
        <f>H34+H28+H22+H13</f>
        <v>149300</v>
      </c>
      <c r="I35" s="192">
        <v>0.14000000000000001</v>
      </c>
      <c r="J35" s="65">
        <f>J34+J28+J22+J13</f>
        <v>190000</v>
      </c>
      <c r="K35" s="66">
        <f>K34+K28+K22+K13</f>
        <v>166750</v>
      </c>
      <c r="L35" s="193">
        <v>0.12</v>
      </c>
      <c r="M35" s="130">
        <v>0.3</v>
      </c>
      <c r="N35" s="66">
        <f>(E35+F35+G35+J35)*30%</f>
        <v>167850</v>
      </c>
      <c r="O35" s="66"/>
    </row>
    <row r="36" spans="1:15" s="8" customFormat="1" ht="26.4" hidden="1" customHeight="1" thickBot="1" x14ac:dyDescent="0.35">
      <c r="A36" s="214" t="s">
        <v>88</v>
      </c>
      <c r="B36" s="215"/>
      <c r="C36" s="215"/>
      <c r="D36" s="215"/>
      <c r="E36" s="215"/>
      <c r="F36" s="215"/>
      <c r="G36" s="215"/>
      <c r="H36" s="215"/>
      <c r="I36" s="215"/>
      <c r="J36" s="215"/>
      <c r="K36" s="215"/>
      <c r="L36" s="215"/>
      <c r="M36" s="215"/>
      <c r="N36" s="215"/>
      <c r="O36" s="216"/>
    </row>
    <row r="37" spans="1:15" s="17" customFormat="1" ht="24.6" hidden="1" customHeight="1" thickBot="1" x14ac:dyDescent="0.35">
      <c r="A37" s="22" t="s">
        <v>12</v>
      </c>
      <c r="B37" s="205" t="s">
        <v>102</v>
      </c>
      <c r="C37" s="206"/>
      <c r="D37" s="206"/>
      <c r="E37" s="206"/>
      <c r="F37" s="206"/>
      <c r="G37" s="206"/>
      <c r="H37" s="206"/>
      <c r="I37" s="206"/>
      <c r="J37" s="206"/>
      <c r="K37" s="206"/>
      <c r="L37" s="206"/>
      <c r="M37" s="207"/>
      <c r="N37" s="207"/>
      <c r="O37" s="208"/>
    </row>
    <row r="38" spans="1:15" ht="51" hidden="1" customHeight="1" thickBot="1" x14ac:dyDescent="0.35">
      <c r="A38" s="21" t="s">
        <v>22</v>
      </c>
      <c r="B38" s="27" t="s">
        <v>89</v>
      </c>
      <c r="C38" s="247">
        <v>4</v>
      </c>
      <c r="D38" s="247">
        <v>71400</v>
      </c>
      <c r="E38" s="51">
        <v>12400</v>
      </c>
      <c r="F38" s="99">
        <v>42000</v>
      </c>
      <c r="G38" s="26">
        <v>20000</v>
      </c>
      <c r="H38" s="26">
        <v>9000</v>
      </c>
      <c r="I38" s="26"/>
      <c r="J38" s="26">
        <v>12400</v>
      </c>
      <c r="K38" s="32">
        <v>5600</v>
      </c>
      <c r="L38" s="32"/>
      <c r="M38" s="16"/>
      <c r="N38" s="16"/>
      <c r="O38" s="16"/>
    </row>
    <row r="39" spans="1:15" ht="66.599999999999994" hidden="1" thickBot="1" x14ac:dyDescent="0.35">
      <c r="A39" s="21" t="s">
        <v>23</v>
      </c>
      <c r="B39" s="26" t="s">
        <v>90</v>
      </c>
      <c r="C39" s="249">
        <v>4</v>
      </c>
      <c r="D39" s="249">
        <v>71400</v>
      </c>
      <c r="E39" s="51">
        <v>15000</v>
      </c>
      <c r="F39" s="99">
        <v>35000</v>
      </c>
      <c r="G39" s="26">
        <v>20000</v>
      </c>
      <c r="H39" s="26">
        <v>15000</v>
      </c>
      <c r="I39" s="26"/>
      <c r="J39" s="26">
        <v>15000</v>
      </c>
      <c r="K39" s="32">
        <v>11250</v>
      </c>
      <c r="L39" s="32"/>
      <c r="M39" s="16"/>
      <c r="N39" s="16"/>
      <c r="O39" s="16"/>
    </row>
    <row r="40" spans="1:15" ht="27" hidden="1" customHeight="1" thickBot="1" x14ac:dyDescent="0.35">
      <c r="A40" s="39" t="s">
        <v>24</v>
      </c>
      <c r="B40" s="30" t="s">
        <v>91</v>
      </c>
      <c r="C40" s="248">
        <v>4</v>
      </c>
      <c r="D40" s="248">
        <v>71400</v>
      </c>
      <c r="E40" s="52">
        <v>11000</v>
      </c>
      <c r="F40" s="119">
        <v>11000</v>
      </c>
      <c r="G40" s="31">
        <v>15000</v>
      </c>
      <c r="H40" s="31">
        <v>11250</v>
      </c>
      <c r="I40" s="31"/>
      <c r="J40" s="31">
        <v>11000</v>
      </c>
      <c r="K40" s="32">
        <v>8250</v>
      </c>
      <c r="L40" s="32"/>
      <c r="M40" s="33"/>
      <c r="N40" s="33"/>
      <c r="O40" s="16"/>
    </row>
    <row r="41" spans="1:15" s="76" customFormat="1" ht="15.75" hidden="1" customHeight="1" thickBot="1" x14ac:dyDescent="0.35">
      <c r="A41" s="44" t="s">
        <v>139</v>
      </c>
      <c r="B41" s="81"/>
      <c r="C41" s="81"/>
      <c r="D41" s="81"/>
      <c r="E41" s="35">
        <f>SUM(E38:E40)</f>
        <v>38400</v>
      </c>
      <c r="F41" s="35">
        <f>F38+F39+F40</f>
        <v>88000</v>
      </c>
      <c r="G41" s="35">
        <f>SUM(G38:G40)</f>
        <v>55000</v>
      </c>
      <c r="H41" s="35">
        <f>SUM(H38:H40)</f>
        <v>35250</v>
      </c>
      <c r="I41" s="35"/>
      <c r="J41" s="35">
        <f>SUM(J38:J40)</f>
        <v>38400</v>
      </c>
      <c r="K41" s="35">
        <f>SUM(K38:K40)</f>
        <v>25100</v>
      </c>
      <c r="L41" s="35"/>
      <c r="M41" s="128">
        <v>0.3</v>
      </c>
      <c r="N41" s="58">
        <f>(E41+F41+G41+J41)*30%</f>
        <v>65940</v>
      </c>
      <c r="O41" s="83"/>
    </row>
    <row r="42" spans="1:15" s="12" customFormat="1" ht="24.6" hidden="1" customHeight="1" thickBot="1" x14ac:dyDescent="0.35">
      <c r="A42" s="20" t="s">
        <v>13</v>
      </c>
      <c r="B42" s="224" t="s">
        <v>92</v>
      </c>
      <c r="C42" s="225"/>
      <c r="D42" s="225"/>
      <c r="E42" s="225"/>
      <c r="F42" s="225"/>
      <c r="G42" s="225"/>
      <c r="H42" s="225"/>
      <c r="I42" s="225"/>
      <c r="J42" s="225"/>
      <c r="K42" s="225"/>
      <c r="L42" s="225"/>
      <c r="M42" s="226"/>
      <c r="N42" s="226"/>
      <c r="O42" s="223"/>
    </row>
    <row r="43" spans="1:15" ht="40.200000000000003" hidden="1" thickBot="1" x14ac:dyDescent="0.35">
      <c r="A43" s="21" t="s">
        <v>25</v>
      </c>
      <c r="B43" s="26" t="s">
        <v>95</v>
      </c>
      <c r="C43" s="249">
        <v>4</v>
      </c>
      <c r="D43" s="249">
        <v>71400</v>
      </c>
      <c r="E43" s="50">
        <v>10000</v>
      </c>
      <c r="F43" s="99">
        <v>30000</v>
      </c>
      <c r="G43" s="26">
        <v>20000</v>
      </c>
      <c r="H43" s="26">
        <v>15000</v>
      </c>
      <c r="I43" s="26"/>
      <c r="J43" s="26">
        <v>10000</v>
      </c>
      <c r="K43" s="32">
        <v>7500</v>
      </c>
      <c r="L43" s="32"/>
      <c r="M43" s="10"/>
      <c r="N43" s="10"/>
      <c r="O43" s="10"/>
    </row>
    <row r="44" spans="1:15" ht="48.75" hidden="1" customHeight="1" thickBot="1" x14ac:dyDescent="0.35">
      <c r="A44" s="21" t="s">
        <v>26</v>
      </c>
      <c r="B44" s="27" t="s">
        <v>96</v>
      </c>
      <c r="C44" s="247">
        <v>4</v>
      </c>
      <c r="D44" s="247">
        <v>71400</v>
      </c>
      <c r="E44" s="50">
        <v>9000</v>
      </c>
      <c r="F44" s="99">
        <v>12000</v>
      </c>
      <c r="G44" s="26">
        <v>15000</v>
      </c>
      <c r="H44" s="26">
        <v>11250</v>
      </c>
      <c r="I44" s="26"/>
      <c r="J44" s="26">
        <v>10000</v>
      </c>
      <c r="K44" s="32">
        <v>7500</v>
      </c>
      <c r="L44" s="32"/>
      <c r="M44" s="10"/>
      <c r="N44" s="10"/>
      <c r="O44" s="10"/>
    </row>
    <row r="45" spans="1:15" ht="17.25" hidden="1" customHeight="1" thickBot="1" x14ac:dyDescent="0.35">
      <c r="A45" s="21" t="s">
        <v>27</v>
      </c>
      <c r="B45" s="26" t="s">
        <v>67</v>
      </c>
      <c r="C45" s="249">
        <v>4</v>
      </c>
      <c r="D45" s="249">
        <v>71300</v>
      </c>
      <c r="E45" s="50"/>
      <c r="F45" s="99">
        <v>20000</v>
      </c>
      <c r="G45" s="26">
        <v>20000</v>
      </c>
      <c r="H45" s="26">
        <v>23000</v>
      </c>
      <c r="I45" s="26"/>
      <c r="J45" s="26">
        <v>10000</v>
      </c>
      <c r="K45" s="32">
        <v>11500</v>
      </c>
      <c r="L45" s="32"/>
      <c r="M45" s="10"/>
      <c r="N45" s="10"/>
      <c r="O45" s="10"/>
    </row>
    <row r="46" spans="1:15" ht="40.200000000000003" hidden="1" thickBot="1" x14ac:dyDescent="0.35">
      <c r="A46" s="142" t="s">
        <v>93</v>
      </c>
      <c r="B46" s="26" t="s">
        <v>97</v>
      </c>
      <c r="C46" s="249">
        <v>4</v>
      </c>
      <c r="D46" s="249">
        <v>71300</v>
      </c>
      <c r="E46" s="50">
        <v>10000</v>
      </c>
      <c r="F46" s="99">
        <v>10000</v>
      </c>
      <c r="G46" s="26">
        <v>15000</v>
      </c>
      <c r="H46" s="26">
        <v>11250</v>
      </c>
      <c r="I46" s="26"/>
      <c r="J46" s="26">
        <v>10000</v>
      </c>
      <c r="K46" s="32">
        <v>7500</v>
      </c>
      <c r="L46" s="32"/>
      <c r="M46" s="11"/>
      <c r="N46" s="11"/>
      <c r="O46" s="10"/>
    </row>
    <row r="47" spans="1:15" ht="39.75" hidden="1" customHeight="1" thickBot="1" x14ac:dyDescent="0.3">
      <c r="A47" s="143" t="s">
        <v>94</v>
      </c>
      <c r="B47" s="30" t="s">
        <v>154</v>
      </c>
      <c r="C47" s="248">
        <v>4</v>
      </c>
      <c r="D47" s="248">
        <v>71300</v>
      </c>
      <c r="E47" s="34">
        <v>11000</v>
      </c>
      <c r="F47" s="119">
        <v>22000</v>
      </c>
      <c r="G47" s="31">
        <v>22000</v>
      </c>
      <c r="H47" s="32">
        <v>22000</v>
      </c>
      <c r="I47" s="32"/>
      <c r="J47" s="33">
        <v>10000</v>
      </c>
      <c r="K47" s="32">
        <v>10000</v>
      </c>
      <c r="L47" s="32"/>
      <c r="M47" s="38"/>
      <c r="N47" s="38"/>
      <c r="O47" s="42"/>
    </row>
    <row r="48" spans="1:15" s="84" customFormat="1" ht="18" hidden="1" customHeight="1" x14ac:dyDescent="0.3">
      <c r="A48" s="44" t="s">
        <v>140</v>
      </c>
      <c r="B48" s="81"/>
      <c r="C48" s="81"/>
      <c r="D48" s="81"/>
      <c r="E48" s="35">
        <f>SUM(E43:E47)</f>
        <v>40000</v>
      </c>
      <c r="F48" s="35">
        <f>F43+F44+F45+F46+F47</f>
        <v>94000</v>
      </c>
      <c r="G48" s="35">
        <f>SUM(G43:G47)</f>
        <v>92000</v>
      </c>
      <c r="H48" s="35">
        <f>SUM(H43:H47)</f>
        <v>82500</v>
      </c>
      <c r="I48" s="35"/>
      <c r="J48" s="35">
        <f>SUM(J43:J47)</f>
        <v>50000</v>
      </c>
      <c r="K48" s="35">
        <f>SUM(K43:K47)</f>
        <v>44000</v>
      </c>
      <c r="L48" s="35"/>
      <c r="M48" s="127">
        <v>0.3</v>
      </c>
      <c r="N48" s="41">
        <f>(E48+F48+G48+J48)*30%</f>
        <v>82800</v>
      </c>
      <c r="O48" s="41"/>
    </row>
    <row r="49" spans="1:15" s="12" customFormat="1" ht="24" hidden="1" customHeight="1" thickBot="1" x14ac:dyDescent="0.35">
      <c r="A49" s="20" t="s">
        <v>103</v>
      </c>
      <c r="B49" s="209" t="s">
        <v>104</v>
      </c>
      <c r="C49" s="210"/>
      <c r="D49" s="210"/>
      <c r="E49" s="210"/>
      <c r="F49" s="210"/>
      <c r="G49" s="210"/>
      <c r="H49" s="210"/>
      <c r="I49" s="210"/>
      <c r="J49" s="210"/>
      <c r="K49" s="210"/>
      <c r="L49" s="210"/>
      <c r="M49" s="227"/>
      <c r="N49" s="227"/>
      <c r="O49" s="228"/>
    </row>
    <row r="50" spans="1:15" ht="40.200000000000003" hidden="1" thickBot="1" x14ac:dyDescent="0.35">
      <c r="A50" s="142" t="s">
        <v>107</v>
      </c>
      <c r="B50" s="26" t="s">
        <v>105</v>
      </c>
      <c r="C50" s="249">
        <v>4</v>
      </c>
      <c r="D50" s="249">
        <v>71300</v>
      </c>
      <c r="E50" s="50">
        <v>17000</v>
      </c>
      <c r="F50" s="99">
        <v>15000</v>
      </c>
      <c r="G50" s="26">
        <v>17000</v>
      </c>
      <c r="H50" s="26">
        <v>17000</v>
      </c>
      <c r="I50" s="26"/>
      <c r="J50" s="26">
        <v>20000</v>
      </c>
      <c r="K50" s="32">
        <v>20000</v>
      </c>
      <c r="L50" s="32"/>
      <c r="M50" s="15"/>
      <c r="N50" s="15"/>
      <c r="O50" s="16"/>
    </row>
    <row r="51" spans="1:15" ht="53.25" hidden="1" customHeight="1" thickBot="1" x14ac:dyDescent="0.35">
      <c r="A51" s="142" t="s">
        <v>108</v>
      </c>
      <c r="B51" s="27" t="s">
        <v>106</v>
      </c>
      <c r="C51" s="247">
        <v>4</v>
      </c>
      <c r="D51" s="247">
        <v>71300</v>
      </c>
      <c r="E51" s="50">
        <v>25000</v>
      </c>
      <c r="F51" s="99">
        <v>35000</v>
      </c>
      <c r="G51" s="26">
        <v>20000</v>
      </c>
      <c r="H51" s="26">
        <v>20000</v>
      </c>
      <c r="I51" s="26"/>
      <c r="J51" s="26">
        <v>15000</v>
      </c>
      <c r="K51" s="32">
        <v>15000</v>
      </c>
      <c r="L51" s="32"/>
      <c r="M51" s="15"/>
      <c r="N51" s="15"/>
      <c r="O51" s="16"/>
    </row>
    <row r="52" spans="1:15" ht="66.599999999999994" hidden="1" thickBot="1" x14ac:dyDescent="0.35">
      <c r="A52" s="142" t="s">
        <v>109</v>
      </c>
      <c r="B52" s="26" t="s">
        <v>111</v>
      </c>
      <c r="C52" s="249">
        <v>4</v>
      </c>
      <c r="D52" s="249">
        <v>71300</v>
      </c>
      <c r="E52" s="50">
        <v>30000</v>
      </c>
      <c r="F52" s="99">
        <v>30000</v>
      </c>
      <c r="G52" s="26">
        <v>10000</v>
      </c>
      <c r="H52" s="26">
        <v>7500</v>
      </c>
      <c r="I52" s="26"/>
      <c r="J52" s="26">
        <v>15000</v>
      </c>
      <c r="K52" s="32">
        <v>11250</v>
      </c>
      <c r="L52" s="32"/>
      <c r="M52" s="15"/>
      <c r="N52" s="15"/>
      <c r="O52" s="16"/>
    </row>
    <row r="53" spans="1:15" ht="53.25" hidden="1" customHeight="1" thickBot="1" x14ac:dyDescent="0.3">
      <c r="A53" s="143" t="s">
        <v>110</v>
      </c>
      <c r="B53" s="30" t="s">
        <v>112</v>
      </c>
      <c r="C53" s="248">
        <v>4</v>
      </c>
      <c r="D53" s="248">
        <v>71300</v>
      </c>
      <c r="E53" s="34">
        <v>25000</v>
      </c>
      <c r="F53" s="119">
        <v>38025</v>
      </c>
      <c r="G53" s="31">
        <v>10000</v>
      </c>
      <c r="H53" s="31">
        <v>7500</v>
      </c>
      <c r="I53" s="31"/>
      <c r="J53" s="31">
        <v>15000</v>
      </c>
      <c r="K53" s="32">
        <v>11250</v>
      </c>
      <c r="L53" s="32"/>
      <c r="M53" s="32"/>
      <c r="N53" s="32"/>
      <c r="O53" s="33"/>
    </row>
    <row r="54" spans="1:15" s="76" customFormat="1" ht="20.25" hidden="1" customHeight="1" x14ac:dyDescent="0.3">
      <c r="A54" s="77" t="s">
        <v>141</v>
      </c>
      <c r="B54" s="81"/>
      <c r="C54" s="81"/>
      <c r="D54" s="81"/>
      <c r="E54" s="35">
        <f>SUM(E50:E53)</f>
        <v>97000</v>
      </c>
      <c r="F54" s="35">
        <f>F50+F51+F52+F53</f>
        <v>118025</v>
      </c>
      <c r="G54" s="35">
        <f>SUM(G50:G53)</f>
        <v>57000</v>
      </c>
      <c r="H54" s="35">
        <f>SUM(H50:H53)</f>
        <v>52000</v>
      </c>
      <c r="I54" s="35"/>
      <c r="J54" s="35">
        <f>SUM(J50:J53)</f>
        <v>65000</v>
      </c>
      <c r="K54" s="35">
        <f>SUM(K50:K53)</f>
        <v>57500</v>
      </c>
      <c r="L54" s="35"/>
      <c r="M54" s="128">
        <v>0.35</v>
      </c>
      <c r="N54" s="35">
        <f>(E54+F54+G54+J54)*35%</f>
        <v>117958.74999999999</v>
      </c>
      <c r="O54" s="35"/>
    </row>
    <row r="55" spans="1:15" s="14" customFormat="1" ht="27" hidden="1" customHeight="1" thickBot="1" x14ac:dyDescent="0.35">
      <c r="A55" s="43" t="s">
        <v>98</v>
      </c>
      <c r="B55" s="229" t="s">
        <v>113</v>
      </c>
      <c r="C55" s="230"/>
      <c r="D55" s="230"/>
      <c r="E55" s="230"/>
      <c r="F55" s="230"/>
      <c r="G55" s="230"/>
      <c r="H55" s="230"/>
      <c r="I55" s="230"/>
      <c r="J55" s="230"/>
      <c r="K55" s="230"/>
      <c r="L55" s="230"/>
      <c r="M55" s="231"/>
      <c r="N55" s="231"/>
      <c r="O55" s="232"/>
    </row>
    <row r="56" spans="1:15" ht="52.5" hidden="1" customHeight="1" thickBot="1" x14ac:dyDescent="0.35">
      <c r="A56" s="142" t="s">
        <v>99</v>
      </c>
      <c r="B56" s="27" t="s">
        <v>114</v>
      </c>
      <c r="C56" s="247">
        <v>4</v>
      </c>
      <c r="D56" s="247">
        <v>71300</v>
      </c>
      <c r="E56" s="50">
        <v>20000</v>
      </c>
      <c r="F56" s="99">
        <v>53000</v>
      </c>
      <c r="G56" s="26">
        <v>15000</v>
      </c>
      <c r="H56" s="26">
        <v>15000</v>
      </c>
      <c r="I56" s="26"/>
      <c r="J56" s="26">
        <v>15000</v>
      </c>
      <c r="K56" s="32">
        <v>15000</v>
      </c>
      <c r="L56" s="32"/>
      <c r="M56" s="11"/>
      <c r="N56" s="11"/>
      <c r="O56" s="10"/>
    </row>
    <row r="57" spans="1:15" ht="51.75" hidden="1" customHeight="1" thickBot="1" x14ac:dyDescent="0.35">
      <c r="A57" s="142" t="s">
        <v>100</v>
      </c>
      <c r="B57" s="27" t="s">
        <v>115</v>
      </c>
      <c r="C57" s="247">
        <v>4</v>
      </c>
      <c r="D57" s="247">
        <v>71300</v>
      </c>
      <c r="E57" s="50">
        <v>30000</v>
      </c>
      <c r="F57" s="99">
        <v>30000</v>
      </c>
      <c r="G57" s="26">
        <v>15000</v>
      </c>
      <c r="H57" s="26">
        <v>15000</v>
      </c>
      <c r="I57" s="26"/>
      <c r="J57" s="26">
        <v>20000</v>
      </c>
      <c r="K57" s="32">
        <v>20000</v>
      </c>
      <c r="L57" s="32"/>
      <c r="M57" s="11"/>
      <c r="N57" s="11"/>
      <c r="O57" s="10"/>
    </row>
    <row r="58" spans="1:15" ht="49.5" hidden="1" customHeight="1" x14ac:dyDescent="0.3">
      <c r="A58" s="143" t="s">
        <v>101</v>
      </c>
      <c r="B58" s="30" t="s">
        <v>116</v>
      </c>
      <c r="C58" s="248">
        <v>4</v>
      </c>
      <c r="D58" s="248">
        <v>71405</v>
      </c>
      <c r="E58" s="52">
        <v>20000</v>
      </c>
      <c r="F58" s="119">
        <v>20000</v>
      </c>
      <c r="G58" s="31">
        <v>24000</v>
      </c>
      <c r="H58" s="31">
        <v>24000</v>
      </c>
      <c r="I58" s="31"/>
      <c r="J58" s="119">
        <v>20000</v>
      </c>
      <c r="K58" s="180">
        <v>20000</v>
      </c>
      <c r="L58" s="180"/>
      <c r="M58" s="126"/>
      <c r="N58" s="38"/>
      <c r="O58" s="42"/>
    </row>
    <row r="59" spans="1:15" s="84" customFormat="1" ht="21.75" hidden="1" customHeight="1" thickBot="1" x14ac:dyDescent="0.3">
      <c r="A59" s="44" t="s">
        <v>142</v>
      </c>
      <c r="B59" s="81"/>
      <c r="C59" s="81"/>
      <c r="D59" s="81"/>
      <c r="E59" s="62">
        <f>SUM(E56:E58)</f>
        <v>70000</v>
      </c>
      <c r="F59" s="47">
        <f>F56+F57+F58</f>
        <v>103000</v>
      </c>
      <c r="G59" s="36">
        <f>SUM(G56:G58)</f>
        <v>54000</v>
      </c>
      <c r="H59" s="36">
        <f>SUM(H56:H58)</f>
        <v>54000</v>
      </c>
      <c r="I59" s="36"/>
      <c r="J59" s="47">
        <f>SUM(J56:J58)</f>
        <v>55000</v>
      </c>
      <c r="K59" s="47">
        <f>SUM(K56:K58)</f>
        <v>55000</v>
      </c>
      <c r="L59" s="47"/>
      <c r="M59" s="127">
        <v>0.4</v>
      </c>
      <c r="N59" s="41"/>
      <c r="O59" s="41"/>
    </row>
    <row r="60" spans="1:15" s="72" customFormat="1" ht="21.75" hidden="1" customHeight="1" thickBot="1" x14ac:dyDescent="0.35">
      <c r="A60" s="144" t="s">
        <v>46</v>
      </c>
      <c r="B60" s="68"/>
      <c r="C60" s="68"/>
      <c r="D60" s="68"/>
      <c r="E60" s="69">
        <f>E59+E54+E48+E41</f>
        <v>245400</v>
      </c>
      <c r="F60" s="70">
        <f>F59+F54+F48+F41</f>
        <v>403025</v>
      </c>
      <c r="G60" s="70">
        <f>G59+G54+G48+G41</f>
        <v>258000</v>
      </c>
      <c r="H60" s="70">
        <f>H59+H54+H48+H41</f>
        <v>223750</v>
      </c>
      <c r="I60" s="190">
        <v>0.13</v>
      </c>
      <c r="J60" s="70">
        <f>J59+J54+J48+J41</f>
        <v>208400</v>
      </c>
      <c r="K60" s="70">
        <f>K59+K54+K48+K41</f>
        <v>181600</v>
      </c>
      <c r="L60" s="191">
        <v>0.13</v>
      </c>
      <c r="M60" s="71"/>
      <c r="N60" s="71"/>
      <c r="O60" s="71"/>
    </row>
    <row r="61" spans="1:15" s="7" customFormat="1" ht="23.25" hidden="1" customHeight="1" thickBot="1" x14ac:dyDescent="0.35">
      <c r="A61" s="217" t="s">
        <v>117</v>
      </c>
      <c r="B61" s="218"/>
      <c r="C61" s="218"/>
      <c r="D61" s="218"/>
      <c r="E61" s="218"/>
      <c r="F61" s="218"/>
      <c r="G61" s="218"/>
      <c r="H61" s="218"/>
      <c r="I61" s="218"/>
      <c r="J61" s="218"/>
      <c r="K61" s="218"/>
      <c r="L61" s="218"/>
      <c r="M61" s="219"/>
      <c r="N61" s="18"/>
      <c r="O61" s="19"/>
    </row>
    <row r="62" spans="1:15" s="12" customFormat="1" ht="22.95" hidden="1" customHeight="1" thickBot="1" x14ac:dyDescent="0.35">
      <c r="A62" s="22" t="s">
        <v>14</v>
      </c>
      <c r="B62" s="205" t="s">
        <v>118</v>
      </c>
      <c r="C62" s="206"/>
      <c r="D62" s="206"/>
      <c r="E62" s="206"/>
      <c r="F62" s="206"/>
      <c r="G62" s="206"/>
      <c r="H62" s="206"/>
      <c r="I62" s="206"/>
      <c r="J62" s="206"/>
      <c r="K62" s="206"/>
      <c r="L62" s="206"/>
      <c r="M62" s="207"/>
      <c r="N62" s="207"/>
      <c r="O62" s="208"/>
    </row>
    <row r="63" spans="1:15" ht="51.75" hidden="1" customHeight="1" thickBot="1" x14ac:dyDescent="0.35">
      <c r="A63" s="145" t="s">
        <v>28</v>
      </c>
      <c r="B63" s="27" t="s">
        <v>129</v>
      </c>
      <c r="C63" s="247">
        <v>4</v>
      </c>
      <c r="D63" s="247">
        <v>71405</v>
      </c>
      <c r="E63" s="50">
        <v>17000</v>
      </c>
      <c r="F63" s="26"/>
      <c r="G63" s="26">
        <v>10000</v>
      </c>
      <c r="H63" s="26">
        <v>10000</v>
      </c>
      <c r="I63" s="26"/>
      <c r="J63" s="26">
        <v>10000</v>
      </c>
      <c r="K63" s="32">
        <v>10000</v>
      </c>
      <c r="L63" s="32"/>
      <c r="M63" s="16"/>
      <c r="N63" s="16"/>
      <c r="O63" s="16"/>
    </row>
    <row r="64" spans="1:15" ht="52.5" hidden="1" customHeight="1" thickBot="1" x14ac:dyDescent="0.35">
      <c r="A64" s="145" t="s">
        <v>29</v>
      </c>
      <c r="B64" s="27" t="s">
        <v>123</v>
      </c>
      <c r="C64" s="247">
        <v>4</v>
      </c>
      <c r="D64" s="247">
        <v>71405</v>
      </c>
      <c r="E64" s="50">
        <v>19999.494999999999</v>
      </c>
      <c r="F64" s="26"/>
      <c r="G64" s="99">
        <v>15000</v>
      </c>
      <c r="H64" s="99">
        <v>15000</v>
      </c>
      <c r="I64" s="99"/>
      <c r="J64" s="26">
        <v>15000</v>
      </c>
      <c r="K64" s="32">
        <v>15000</v>
      </c>
      <c r="L64" s="32"/>
      <c r="M64" s="16"/>
      <c r="N64" s="16"/>
      <c r="O64" s="16"/>
    </row>
    <row r="65" spans="1:15" ht="80.25" hidden="1" customHeight="1" thickBot="1" x14ac:dyDescent="0.35">
      <c r="A65" s="145" t="s">
        <v>120</v>
      </c>
      <c r="B65" s="26" t="s">
        <v>124</v>
      </c>
      <c r="C65" s="249">
        <v>4</v>
      </c>
      <c r="D65" s="249">
        <v>71405</v>
      </c>
      <c r="E65" s="150">
        <v>22500</v>
      </c>
      <c r="F65" s="26"/>
      <c r="G65" s="26">
        <v>15000</v>
      </c>
      <c r="H65" s="26">
        <v>15000</v>
      </c>
      <c r="I65" s="26"/>
      <c r="J65" s="26">
        <v>10000</v>
      </c>
      <c r="K65" s="32">
        <v>10000</v>
      </c>
      <c r="L65" s="32"/>
      <c r="M65" s="16"/>
      <c r="N65" s="16"/>
      <c r="O65" s="16"/>
    </row>
    <row r="66" spans="1:15" ht="22.5" hidden="1" customHeight="1" thickBot="1" x14ac:dyDescent="0.35">
      <c r="A66" s="39" t="s">
        <v>121</v>
      </c>
      <c r="B66" s="30" t="s">
        <v>125</v>
      </c>
      <c r="C66" s="248">
        <v>4</v>
      </c>
      <c r="D66" s="248">
        <v>71400</v>
      </c>
      <c r="E66" s="53">
        <v>10000</v>
      </c>
      <c r="F66" s="40"/>
      <c r="G66" s="40">
        <v>10000</v>
      </c>
      <c r="H66" s="40">
        <v>10000</v>
      </c>
      <c r="I66" s="40"/>
      <c r="J66" s="40">
        <v>5000</v>
      </c>
      <c r="K66" s="38">
        <v>5000</v>
      </c>
      <c r="L66" s="38"/>
      <c r="M66" s="10"/>
      <c r="N66" s="10"/>
      <c r="O66" s="10"/>
    </row>
    <row r="67" spans="1:15" s="76" customFormat="1" ht="15" hidden="1" thickBot="1" x14ac:dyDescent="0.35">
      <c r="A67" s="44" t="s">
        <v>143</v>
      </c>
      <c r="B67" s="81"/>
      <c r="C67" s="81"/>
      <c r="D67" s="81"/>
      <c r="E67" s="44">
        <f>SUM(E63:E66)</f>
        <v>69499.494999999995</v>
      </c>
      <c r="F67" s="44">
        <f>SUM(F63:F66)</f>
        <v>0</v>
      </c>
      <c r="G67" s="85">
        <f>SUM(G63:G66)</f>
        <v>50000</v>
      </c>
      <c r="H67" s="85">
        <f>SUM(H63:H66)</f>
        <v>50000</v>
      </c>
      <c r="I67" s="177"/>
      <c r="J67" s="82">
        <f>SUM(J63:J66)</f>
        <v>40000</v>
      </c>
      <c r="K67" s="82">
        <f>SUM(K63:K66)</f>
        <v>40000</v>
      </c>
      <c r="L67" s="78"/>
      <c r="M67" s="129">
        <v>0.3</v>
      </c>
      <c r="N67" s="78"/>
      <c r="O67" s="79"/>
    </row>
    <row r="68" spans="1:15" s="12" customFormat="1" ht="17.25" hidden="1" customHeight="1" thickBot="1" x14ac:dyDescent="0.35">
      <c r="A68" s="22" t="s">
        <v>15</v>
      </c>
      <c r="B68" s="209" t="s">
        <v>119</v>
      </c>
      <c r="C68" s="210"/>
      <c r="D68" s="210"/>
      <c r="E68" s="210"/>
      <c r="F68" s="210"/>
      <c r="G68" s="210"/>
      <c r="H68" s="210"/>
      <c r="I68" s="210"/>
      <c r="J68" s="210"/>
      <c r="K68" s="210"/>
      <c r="L68" s="210"/>
      <c r="M68" s="207"/>
      <c r="N68" s="207"/>
      <c r="O68" s="208"/>
    </row>
    <row r="69" spans="1:15" ht="25.5" customHeight="1" thickBot="1" x14ac:dyDescent="0.35">
      <c r="A69" s="145" t="s">
        <v>30</v>
      </c>
      <c r="B69" s="27" t="s">
        <v>131</v>
      </c>
      <c r="C69" s="247">
        <v>6</v>
      </c>
      <c r="D69" s="247">
        <v>72600</v>
      </c>
      <c r="E69" s="50">
        <v>20000</v>
      </c>
      <c r="F69" s="99">
        <v>41410</v>
      </c>
      <c r="G69" s="26">
        <v>10000</v>
      </c>
      <c r="H69" s="26">
        <v>10000</v>
      </c>
      <c r="I69" s="26"/>
      <c r="J69" s="26">
        <v>10000</v>
      </c>
      <c r="K69" s="32">
        <v>10000</v>
      </c>
      <c r="L69" s="32"/>
      <c r="M69" s="16"/>
      <c r="N69" s="16"/>
      <c r="O69" s="16"/>
    </row>
    <row r="70" spans="1:15" ht="51" customHeight="1" thickBot="1" x14ac:dyDescent="0.35">
      <c r="A70" s="149" t="s">
        <v>130</v>
      </c>
      <c r="B70" s="114" t="s">
        <v>132</v>
      </c>
      <c r="C70" s="252">
        <v>6</v>
      </c>
      <c r="D70" s="252">
        <v>72600</v>
      </c>
      <c r="E70" s="150">
        <v>18500</v>
      </c>
      <c r="F70" s="163">
        <v>14000</v>
      </c>
      <c r="G70" s="26">
        <v>19150</v>
      </c>
      <c r="H70" s="26">
        <v>19150</v>
      </c>
      <c r="I70" s="26"/>
      <c r="J70" s="26">
        <v>15000</v>
      </c>
      <c r="K70" s="32">
        <v>15000</v>
      </c>
      <c r="L70" s="32"/>
      <c r="M70" s="16"/>
      <c r="N70" s="16"/>
      <c r="O70" s="16"/>
    </row>
    <row r="71" spans="1:15" ht="53.4" thickBot="1" x14ac:dyDescent="0.35">
      <c r="A71" s="145" t="s">
        <v>31</v>
      </c>
      <c r="B71" s="26" t="s">
        <v>126</v>
      </c>
      <c r="C71" s="249">
        <v>6</v>
      </c>
      <c r="D71" s="249">
        <v>72600</v>
      </c>
      <c r="E71" s="150">
        <v>30000</v>
      </c>
      <c r="F71" s="99">
        <v>45000</v>
      </c>
      <c r="G71" s="26">
        <v>20000</v>
      </c>
      <c r="H71" s="26">
        <v>20000</v>
      </c>
      <c r="I71" s="26"/>
      <c r="J71" s="26">
        <v>20000</v>
      </c>
      <c r="K71" s="32">
        <v>20000</v>
      </c>
      <c r="L71" s="32"/>
      <c r="M71" s="16"/>
      <c r="N71" s="16"/>
      <c r="O71" s="16"/>
    </row>
    <row r="72" spans="1:15" ht="66" x14ac:dyDescent="0.3">
      <c r="A72" s="146" t="s">
        <v>122</v>
      </c>
      <c r="B72" s="31" t="s">
        <v>127</v>
      </c>
      <c r="C72" s="251">
        <v>6</v>
      </c>
      <c r="D72" s="251">
        <v>72600</v>
      </c>
      <c r="E72" s="162">
        <v>24000</v>
      </c>
      <c r="F72" s="119">
        <v>30000</v>
      </c>
      <c r="G72" s="119">
        <v>15000</v>
      </c>
      <c r="H72" s="119">
        <v>15000</v>
      </c>
      <c r="I72" s="119"/>
      <c r="J72" s="31">
        <v>18000</v>
      </c>
      <c r="K72" s="32">
        <v>18000</v>
      </c>
      <c r="L72" s="32"/>
      <c r="M72" s="33"/>
      <c r="N72" s="33"/>
      <c r="O72" s="33"/>
    </row>
    <row r="73" spans="1:15" s="84" customFormat="1" ht="18.600000000000001" hidden="1" customHeight="1" x14ac:dyDescent="0.3">
      <c r="A73" s="35" t="s">
        <v>144</v>
      </c>
      <c r="B73" s="35"/>
      <c r="C73" s="35"/>
      <c r="D73" s="35"/>
      <c r="E73" s="35">
        <f>SUM(E69:E72)</f>
        <v>92500</v>
      </c>
      <c r="F73" s="35">
        <f>SUM(F69:F72)</f>
        <v>130410</v>
      </c>
      <c r="G73" s="35">
        <f>SUM(G69:G72)</f>
        <v>64150</v>
      </c>
      <c r="H73" s="35">
        <f>SUM(H69:H72)</f>
        <v>64150</v>
      </c>
      <c r="I73" s="35"/>
      <c r="J73" s="58">
        <f>SUM(J69:J72)</f>
        <v>63000</v>
      </c>
      <c r="K73" s="58">
        <f>SUM(K69:K72)</f>
        <v>63000</v>
      </c>
      <c r="L73" s="58"/>
      <c r="M73" s="128">
        <v>0.3</v>
      </c>
      <c r="N73" s="58"/>
      <c r="O73" s="58"/>
    </row>
    <row r="74" spans="1:15" s="75" customFormat="1" hidden="1" x14ac:dyDescent="0.3">
      <c r="A74" s="73" t="s">
        <v>47</v>
      </c>
      <c r="B74" s="73"/>
      <c r="C74" s="73"/>
      <c r="D74" s="73"/>
      <c r="E74" s="166">
        <f>E67+E73</f>
        <v>161999.495</v>
      </c>
      <c r="F74" s="73">
        <f>F73+F67</f>
        <v>130410</v>
      </c>
      <c r="G74" s="73">
        <f>G73+G67</f>
        <v>114150</v>
      </c>
      <c r="H74" s="73">
        <f>H73+H67</f>
        <v>114150</v>
      </c>
      <c r="I74" s="73">
        <v>0</v>
      </c>
      <c r="J74" s="73">
        <f>J73+J67</f>
        <v>103000</v>
      </c>
      <c r="K74" s="73">
        <f>K73+K67</f>
        <v>103000</v>
      </c>
      <c r="L74" s="73">
        <v>0</v>
      </c>
      <c r="M74" s="74"/>
      <c r="N74" s="74"/>
      <c r="O74" s="74"/>
    </row>
    <row r="75" spans="1:15" s="136" customFormat="1" ht="22.95" hidden="1" customHeight="1" x14ac:dyDescent="0.3">
      <c r="A75" s="135" t="s">
        <v>153</v>
      </c>
      <c r="B75" s="135"/>
      <c r="C75" s="135"/>
      <c r="D75" s="135"/>
      <c r="E75" s="167">
        <f>E74+E60+E35</f>
        <v>603899.495</v>
      </c>
      <c r="F75" s="135">
        <f>F74+F60</f>
        <v>533435</v>
      </c>
      <c r="G75" s="135">
        <f>G74+G60+G35</f>
        <v>545150</v>
      </c>
      <c r="H75" s="135">
        <f>H74+H60+H35</f>
        <v>487200</v>
      </c>
      <c r="I75" s="135"/>
      <c r="J75" s="135">
        <f>J74+J60+J35</f>
        <v>501400</v>
      </c>
      <c r="K75" s="135">
        <f>K74+K60+K35</f>
        <v>451350</v>
      </c>
      <c r="L75" s="135"/>
      <c r="M75" s="135"/>
      <c r="N75" s="135"/>
      <c r="O75" s="135"/>
    </row>
    <row r="76" spans="1:15" ht="39.75" hidden="1" customHeight="1" thickBot="1" x14ac:dyDescent="0.35">
      <c r="A76" s="45" t="s">
        <v>32</v>
      </c>
      <c r="B76" s="253" t="s">
        <v>145</v>
      </c>
      <c r="C76" s="259">
        <v>4</v>
      </c>
      <c r="D76" s="259">
        <v>71400</v>
      </c>
      <c r="E76" s="121">
        <f>(13000*9)+(60000)</f>
        <v>177000</v>
      </c>
      <c r="F76" s="122">
        <v>60000</v>
      </c>
      <c r="G76" s="122">
        <v>60000</v>
      </c>
      <c r="H76" s="122">
        <v>45000</v>
      </c>
      <c r="I76" s="122"/>
      <c r="J76" s="46">
        <v>60000</v>
      </c>
      <c r="K76" s="46">
        <v>45000</v>
      </c>
      <c r="L76" s="46"/>
      <c r="M76" s="46"/>
      <c r="N76" s="46"/>
      <c r="O76" s="46"/>
    </row>
    <row r="77" spans="1:15" ht="39.75" hidden="1" customHeight="1" thickBot="1" x14ac:dyDescent="0.35">
      <c r="A77" s="201" t="s">
        <v>33</v>
      </c>
      <c r="B77" s="254" t="s">
        <v>134</v>
      </c>
      <c r="C77" s="259">
        <v>2</v>
      </c>
      <c r="D77" s="259">
        <v>72500</v>
      </c>
      <c r="E77" s="123">
        <v>15222</v>
      </c>
      <c r="F77" s="124">
        <v>70000</v>
      </c>
      <c r="G77" s="124">
        <v>14056</v>
      </c>
      <c r="H77" s="124">
        <v>14056</v>
      </c>
      <c r="I77" s="124"/>
      <c r="J77" s="100">
        <v>13577</v>
      </c>
      <c r="K77" s="100">
        <v>13577</v>
      </c>
      <c r="L77" s="100"/>
      <c r="M77" s="6"/>
      <c r="N77" s="6"/>
      <c r="O77" s="6"/>
    </row>
    <row r="78" spans="1:15" ht="19.2" hidden="1" customHeight="1" thickBot="1" x14ac:dyDescent="0.35">
      <c r="A78" s="204" t="s">
        <v>157</v>
      </c>
      <c r="B78" s="255"/>
      <c r="C78" s="247"/>
      <c r="D78" s="247" t="s">
        <v>181</v>
      </c>
      <c r="E78" s="151">
        <v>45000</v>
      </c>
      <c r="F78" s="186">
        <v>37500</v>
      </c>
      <c r="G78" s="186">
        <v>35000</v>
      </c>
      <c r="H78" s="186">
        <f>H80</f>
        <v>18698</v>
      </c>
      <c r="I78" s="186"/>
      <c r="J78" s="100">
        <v>32500</v>
      </c>
      <c r="K78" s="153">
        <f>+K80</f>
        <v>18698</v>
      </c>
      <c r="L78" s="153"/>
      <c r="M78" s="153"/>
      <c r="N78" s="1" t="s">
        <v>156</v>
      </c>
      <c r="O78" s="1"/>
    </row>
    <row r="79" spans="1:15" ht="19.2" hidden="1" customHeight="1" thickBot="1" x14ac:dyDescent="0.35">
      <c r="A79" s="181"/>
      <c r="B79" s="256" t="s">
        <v>161</v>
      </c>
      <c r="C79" s="260">
        <v>5</v>
      </c>
      <c r="D79" s="260">
        <v>71600</v>
      </c>
      <c r="E79" s="258"/>
      <c r="F79" s="182"/>
      <c r="G79" s="182"/>
      <c r="H79" s="182">
        <v>15000</v>
      </c>
      <c r="I79" s="183"/>
      <c r="J79" s="100"/>
      <c r="K79" s="153">
        <v>12500</v>
      </c>
      <c r="L79" s="153"/>
      <c r="M79" s="153"/>
      <c r="N79" s="1"/>
      <c r="O79" s="1"/>
    </row>
    <row r="80" spans="1:15" ht="19.2" hidden="1" customHeight="1" thickBot="1" x14ac:dyDescent="0.35">
      <c r="A80" s="181"/>
      <c r="B80" s="257" t="s">
        <v>162</v>
      </c>
      <c r="C80" s="260">
        <v>4</v>
      </c>
      <c r="D80" s="260">
        <v>71400</v>
      </c>
      <c r="E80" s="258"/>
      <c r="F80" s="182"/>
      <c r="G80" s="182"/>
      <c r="H80" s="182">
        <v>18698</v>
      </c>
      <c r="I80" s="183"/>
      <c r="J80" s="100"/>
      <c r="K80" s="153">
        <v>18698</v>
      </c>
      <c r="L80" s="153"/>
      <c r="M80" s="153"/>
      <c r="N80" s="1"/>
      <c r="O80" s="1"/>
    </row>
    <row r="81" spans="1:15" ht="19.2" hidden="1" customHeight="1" thickBot="1" x14ac:dyDescent="0.35">
      <c r="A81" s="181"/>
      <c r="B81" s="257" t="s">
        <v>163</v>
      </c>
      <c r="C81" s="260">
        <v>5</v>
      </c>
      <c r="D81" s="260">
        <v>72000</v>
      </c>
      <c r="E81" s="258"/>
      <c r="F81" s="182"/>
      <c r="G81" s="182"/>
      <c r="H81" s="182">
        <v>44252</v>
      </c>
      <c r="I81" s="183"/>
      <c r="J81" s="100"/>
      <c r="K81" s="153">
        <v>36352</v>
      </c>
      <c r="L81" s="153"/>
      <c r="M81" s="153"/>
      <c r="N81" s="1"/>
      <c r="O81" s="1"/>
    </row>
    <row r="82" spans="1:15" ht="19.2" hidden="1" customHeight="1" thickBot="1" x14ac:dyDescent="0.35">
      <c r="A82" s="203" t="s">
        <v>177</v>
      </c>
      <c r="B82" s="203"/>
      <c r="C82" s="260">
        <v>7</v>
      </c>
      <c r="D82" s="260">
        <v>71600</v>
      </c>
      <c r="E82" s="258"/>
      <c r="F82" s="182"/>
      <c r="G82" s="182"/>
      <c r="H82" s="182">
        <v>30000</v>
      </c>
      <c r="I82" s="183"/>
      <c r="J82" s="100"/>
      <c r="K82" s="153">
        <v>30000</v>
      </c>
      <c r="L82" s="153"/>
      <c r="M82" s="153"/>
      <c r="N82" s="1"/>
      <c r="O82" s="1"/>
    </row>
    <row r="83" spans="1:15" ht="18" hidden="1" customHeight="1" thickBot="1" x14ac:dyDescent="0.35">
      <c r="A83" s="27" t="s">
        <v>34</v>
      </c>
      <c r="B83" s="24"/>
      <c r="C83" s="24">
        <v>8</v>
      </c>
      <c r="D83" s="24"/>
      <c r="E83" s="125">
        <f>(E75+E76+E77+E78)*7%</f>
        <v>58878.504650000003</v>
      </c>
      <c r="F83" s="125">
        <f>(F75+F76+F77+F78)*7%</f>
        <v>49065.450000000004</v>
      </c>
      <c r="G83" s="125">
        <f>(G75+G76+G77+G78)*7%</f>
        <v>45794.420000000006</v>
      </c>
      <c r="H83" s="194">
        <f>(H75+H76+H77+H79+H80+H81+H82)*7%</f>
        <v>45794.420000000006</v>
      </c>
      <c r="I83" s="184"/>
      <c r="J83" s="120">
        <f>(J75+J76+J77+J78)*7%</f>
        <v>42523.390000000007</v>
      </c>
      <c r="K83" s="120">
        <f>(K75+K76+K77+K79+K80+K81+K82)*7%</f>
        <v>42523.390000000007</v>
      </c>
      <c r="L83" s="120"/>
      <c r="M83" s="154"/>
      <c r="N83" s="63"/>
      <c r="O83" s="1"/>
    </row>
    <row r="84" spans="1:15" s="141" customFormat="1" ht="45" hidden="1" customHeight="1" thickBot="1" x14ac:dyDescent="0.35">
      <c r="A84" s="137" t="s">
        <v>48</v>
      </c>
      <c r="B84" s="138"/>
      <c r="C84" s="246"/>
      <c r="D84" s="246"/>
      <c r="E84" s="187">
        <f>E75+E76+E77+E78+E83</f>
        <v>899999.99965000001</v>
      </c>
      <c r="F84" s="188">
        <f>F75+F76+F77+F78+F83</f>
        <v>750000.45</v>
      </c>
      <c r="G84" s="189">
        <f>SUM(G75:G83)</f>
        <v>700000.42</v>
      </c>
      <c r="H84" s="185">
        <f>+H75+H76+H77+H79+H80+H81+H82+H83</f>
        <v>700000.42</v>
      </c>
      <c r="I84" s="185"/>
      <c r="J84" s="164">
        <f>SUM(J75:J83)</f>
        <v>650000.39</v>
      </c>
      <c r="K84" s="164">
        <f>+K75+K76+K77+K79+K80+K81+K82+K83</f>
        <v>650000.39</v>
      </c>
      <c r="L84" s="164"/>
      <c r="M84" s="165">
        <f>+E84+F84+G84+J84</f>
        <v>3000001.2596499999</v>
      </c>
      <c r="N84" s="139"/>
      <c r="O84" s="140"/>
    </row>
    <row r="85" spans="1:15" s="28" customFormat="1" x14ac:dyDescent="0.3">
      <c r="G85" s="91"/>
      <c r="H85" s="91"/>
      <c r="I85" s="91"/>
    </row>
    <row r="86" spans="1:15" s="28" customFormat="1" x14ac:dyDescent="0.3"/>
    <row r="87" spans="1:15" s="28" customFormat="1" x14ac:dyDescent="0.3"/>
    <row r="88" spans="1:15" s="28" customFormat="1" x14ac:dyDescent="0.3"/>
    <row r="89" spans="1:15" s="28" customFormat="1" ht="25.5" customHeight="1" x14ac:dyDescent="0.3"/>
    <row r="90" spans="1:15" s="28" customFormat="1" x14ac:dyDescent="0.3"/>
    <row r="91" spans="1:15" s="28" customFormat="1" x14ac:dyDescent="0.3"/>
    <row r="92" spans="1:15" s="28" customFormat="1" x14ac:dyDescent="0.3"/>
    <row r="93" spans="1:15" s="28" customFormat="1" x14ac:dyDescent="0.3"/>
    <row r="94" spans="1:15" s="28" customFormat="1" x14ac:dyDescent="0.3"/>
    <row r="95" spans="1:15" s="28" customFormat="1" x14ac:dyDescent="0.3"/>
    <row r="96" spans="1:15" s="28" customFormat="1" x14ac:dyDescent="0.3"/>
    <row r="97" s="28" customFormat="1" x14ac:dyDescent="0.3"/>
    <row r="98" s="28" customFormat="1" x14ac:dyDescent="0.3"/>
    <row r="99" s="28" customFormat="1" x14ac:dyDescent="0.3"/>
    <row r="100" s="28" customFormat="1" x14ac:dyDescent="0.3"/>
    <row r="101" s="28" customFormat="1" x14ac:dyDescent="0.3"/>
    <row r="102" s="28" customFormat="1" x14ac:dyDescent="0.3"/>
    <row r="103" s="28" customFormat="1" x14ac:dyDescent="0.3"/>
    <row r="104" s="28" customFormat="1" x14ac:dyDescent="0.3"/>
    <row r="105" s="28" customFormat="1" x14ac:dyDescent="0.3"/>
    <row r="106" s="28" customFormat="1" x14ac:dyDescent="0.3"/>
    <row r="107" s="28" customFormat="1" x14ac:dyDescent="0.3"/>
    <row r="108" s="28" customFormat="1" x14ac:dyDescent="0.3"/>
    <row r="109" s="28" customFormat="1" x14ac:dyDescent="0.3"/>
    <row r="110" s="28" customFormat="1" x14ac:dyDescent="0.3"/>
    <row r="111" s="28" customFormat="1" x14ac:dyDescent="0.3"/>
    <row r="112" s="28" customFormat="1" x14ac:dyDescent="0.3"/>
    <row r="113" s="28" customFormat="1" x14ac:dyDescent="0.3"/>
    <row r="114" s="28" customFormat="1" x14ac:dyDescent="0.3"/>
    <row r="115" s="28" customFormat="1" x14ac:dyDescent="0.3"/>
    <row r="116" s="28" customFormat="1" x14ac:dyDescent="0.3"/>
    <row r="117" s="28" customFormat="1" x14ac:dyDescent="0.3"/>
    <row r="118" s="28" customFormat="1" x14ac:dyDescent="0.3"/>
    <row r="119" s="28" customFormat="1" x14ac:dyDescent="0.3"/>
    <row r="120" s="28" customFormat="1" x14ac:dyDescent="0.3"/>
    <row r="121" s="28" customFormat="1" x14ac:dyDescent="0.3"/>
    <row r="122" s="28" customFormat="1" x14ac:dyDescent="0.3"/>
    <row r="123" s="28" customFormat="1" x14ac:dyDescent="0.3"/>
    <row r="124" s="28" customFormat="1" x14ac:dyDescent="0.3"/>
    <row r="125" s="28" customFormat="1" x14ac:dyDescent="0.3"/>
    <row r="126" s="28" customFormat="1" x14ac:dyDescent="0.3"/>
    <row r="127" s="28" customFormat="1" x14ac:dyDescent="0.3"/>
    <row r="128" s="28" customFormat="1" x14ac:dyDescent="0.3"/>
    <row r="129" s="28" customFormat="1" x14ac:dyDescent="0.3"/>
    <row r="130" s="28" customFormat="1" x14ac:dyDescent="0.3"/>
    <row r="131" s="28" customFormat="1" x14ac:dyDescent="0.3"/>
    <row r="132" s="28" customFormat="1" x14ac:dyDescent="0.3"/>
    <row r="133" s="28" customFormat="1" x14ac:dyDescent="0.3"/>
    <row r="134" s="28" customFormat="1" x14ac:dyDescent="0.3"/>
    <row r="135" s="28" customFormat="1" x14ac:dyDescent="0.3"/>
    <row r="136" s="28" customFormat="1" x14ac:dyDescent="0.3"/>
    <row r="137" s="28" customFormat="1" x14ac:dyDescent="0.3"/>
    <row r="138" s="28" customFormat="1" x14ac:dyDescent="0.3"/>
    <row r="139" s="28" customFormat="1" x14ac:dyDescent="0.3"/>
    <row r="140" s="28" customFormat="1" x14ac:dyDescent="0.3"/>
    <row r="141" s="28" customFormat="1" x14ac:dyDescent="0.3"/>
    <row r="142" s="28" customFormat="1" x14ac:dyDescent="0.3"/>
    <row r="143" s="28" customFormat="1" x14ac:dyDescent="0.3"/>
    <row r="144" s="28" customFormat="1" x14ac:dyDescent="0.3"/>
    <row r="145" s="28" customFormat="1" x14ac:dyDescent="0.3"/>
    <row r="146" s="28" customFormat="1" x14ac:dyDescent="0.3"/>
    <row r="147" s="28" customFormat="1" x14ac:dyDescent="0.3"/>
    <row r="148" s="28" customFormat="1" x14ac:dyDescent="0.3"/>
    <row r="149" s="28" customFormat="1" x14ac:dyDescent="0.3"/>
    <row r="150" s="28" customFormat="1" x14ac:dyDescent="0.3"/>
    <row r="151" s="28" customFormat="1" x14ac:dyDescent="0.3"/>
    <row r="152" s="28" customFormat="1" x14ac:dyDescent="0.3"/>
    <row r="153" s="28" customFormat="1" x14ac:dyDescent="0.3"/>
    <row r="154" s="28" customFormat="1" x14ac:dyDescent="0.3"/>
    <row r="155" s="28" customFormat="1" x14ac:dyDescent="0.3"/>
    <row r="156" s="28" customFormat="1" x14ac:dyDescent="0.3"/>
    <row r="157" s="28" customFormat="1" x14ac:dyDescent="0.3"/>
    <row r="158" s="28" customFormat="1" x14ac:dyDescent="0.3"/>
    <row r="159" s="28" customFormat="1" x14ac:dyDescent="0.3"/>
    <row r="160" s="28" customFormat="1" x14ac:dyDescent="0.3"/>
    <row r="161" s="28" customFormat="1" x14ac:dyDescent="0.3"/>
    <row r="162" s="28" customFormat="1" x14ac:dyDescent="0.3"/>
    <row r="163" s="28" customFormat="1" x14ac:dyDescent="0.3"/>
    <row r="164" s="28" customFormat="1" x14ac:dyDescent="0.3"/>
    <row r="165" s="28" customFormat="1" x14ac:dyDescent="0.3"/>
    <row r="166" s="28" customFormat="1" x14ac:dyDescent="0.3"/>
    <row r="167" s="28" customFormat="1" x14ac:dyDescent="0.3"/>
    <row r="168" s="28" customFormat="1" x14ac:dyDescent="0.3"/>
    <row r="169" s="28" customFormat="1" x14ac:dyDescent="0.3"/>
    <row r="170" s="28" customFormat="1" x14ac:dyDescent="0.3"/>
    <row r="171" s="28" customFormat="1" x14ac:dyDescent="0.3"/>
    <row r="172" s="28" customFormat="1" x14ac:dyDescent="0.3"/>
    <row r="173" s="28" customFormat="1" x14ac:dyDescent="0.3"/>
    <row r="174" s="28" customFormat="1" x14ac:dyDescent="0.3"/>
    <row r="175" s="28" customFormat="1" x14ac:dyDescent="0.3"/>
    <row r="176" s="28" customFormat="1" x14ac:dyDescent="0.3"/>
    <row r="177" s="28" customFormat="1" x14ac:dyDescent="0.3"/>
    <row r="178" s="28" customFormat="1" x14ac:dyDescent="0.3"/>
    <row r="179" s="28" customFormat="1" x14ac:dyDescent="0.3"/>
    <row r="180" s="28" customFormat="1" x14ac:dyDescent="0.3"/>
    <row r="181" s="28" customFormat="1" x14ac:dyDescent="0.3"/>
    <row r="182" s="28" customFormat="1" x14ac:dyDescent="0.3"/>
    <row r="183" s="28" customFormat="1" x14ac:dyDescent="0.3"/>
    <row r="184" s="28" customFormat="1" x14ac:dyDescent="0.3"/>
    <row r="185" s="28" customFormat="1" x14ac:dyDescent="0.3"/>
    <row r="186" s="28" customFormat="1" x14ac:dyDescent="0.3"/>
    <row r="187" s="28" customFormat="1" x14ac:dyDescent="0.3"/>
    <row r="188" s="28" customFormat="1" x14ac:dyDescent="0.3"/>
    <row r="189" s="28" customFormat="1" x14ac:dyDescent="0.3"/>
    <row r="190" s="28" customFormat="1" x14ac:dyDescent="0.3"/>
    <row r="191" s="28" customFormat="1" x14ac:dyDescent="0.3"/>
    <row r="192" s="28" customFormat="1" x14ac:dyDescent="0.3"/>
    <row r="193" s="28" customFormat="1" x14ac:dyDescent="0.3"/>
    <row r="194" s="28" customFormat="1" x14ac:dyDescent="0.3"/>
    <row r="195" s="28" customFormat="1" x14ac:dyDescent="0.3"/>
    <row r="196" s="28" customFormat="1" x14ac:dyDescent="0.3"/>
    <row r="197" s="28" customFormat="1" x14ac:dyDescent="0.3"/>
    <row r="198" s="28" customFormat="1" x14ac:dyDescent="0.3"/>
    <row r="199" s="28" customFormat="1" x14ac:dyDescent="0.3"/>
    <row r="200" s="28" customFormat="1" x14ac:dyDescent="0.3"/>
    <row r="201" s="28" customFormat="1" x14ac:dyDescent="0.3"/>
    <row r="202" s="28" customFormat="1" x14ac:dyDescent="0.3"/>
    <row r="203" s="28" customFormat="1" x14ac:dyDescent="0.3"/>
    <row r="204" s="28" customFormat="1" x14ac:dyDescent="0.3"/>
    <row r="205" s="28" customFormat="1" x14ac:dyDescent="0.3"/>
    <row r="206" s="28" customFormat="1" x14ac:dyDescent="0.3"/>
    <row r="207" s="28" customFormat="1" x14ac:dyDescent="0.3"/>
    <row r="208" s="28" customFormat="1" x14ac:dyDescent="0.3"/>
    <row r="209" s="28" customFormat="1" x14ac:dyDescent="0.3"/>
    <row r="210" s="28" customFormat="1" x14ac:dyDescent="0.3"/>
    <row r="211" s="28" customFormat="1" x14ac:dyDescent="0.3"/>
    <row r="212" s="28" customFormat="1" x14ac:dyDescent="0.3"/>
    <row r="213" s="28" customFormat="1" x14ac:dyDescent="0.3"/>
    <row r="214" s="28" customFormat="1" x14ac:dyDescent="0.3"/>
    <row r="215" s="28" customFormat="1" x14ac:dyDescent="0.3"/>
    <row r="216" s="28" customFormat="1" x14ac:dyDescent="0.3"/>
    <row r="217" s="28" customFormat="1" x14ac:dyDescent="0.3"/>
    <row r="218" s="28" customFormat="1" x14ac:dyDescent="0.3"/>
    <row r="219" s="28" customFormat="1" x14ac:dyDescent="0.3"/>
    <row r="220" s="28" customFormat="1" x14ac:dyDescent="0.3"/>
    <row r="221" s="28" customFormat="1" x14ac:dyDescent="0.3"/>
    <row r="222" s="28" customFormat="1" x14ac:dyDescent="0.3"/>
    <row r="223" s="28" customFormat="1" x14ac:dyDescent="0.3"/>
    <row r="224" s="28" customFormat="1" x14ac:dyDescent="0.3"/>
    <row r="225" s="28" customFormat="1" x14ac:dyDescent="0.3"/>
    <row r="226" s="28" customFormat="1" x14ac:dyDescent="0.3"/>
    <row r="227" s="28" customFormat="1" x14ac:dyDescent="0.3"/>
    <row r="228" s="28" customFormat="1" x14ac:dyDescent="0.3"/>
    <row r="229" s="28" customFormat="1" x14ac:dyDescent="0.3"/>
    <row r="230" s="28" customFormat="1" x14ac:dyDescent="0.3"/>
    <row r="231" s="28" customFormat="1" x14ac:dyDescent="0.3"/>
    <row r="232" s="28" customFormat="1" x14ac:dyDescent="0.3"/>
    <row r="233" s="28" customFormat="1" x14ac:dyDescent="0.3"/>
    <row r="234" s="28" customFormat="1" x14ac:dyDescent="0.3"/>
    <row r="235" s="28" customFormat="1" x14ac:dyDescent="0.3"/>
    <row r="236" s="28" customFormat="1" x14ac:dyDescent="0.3"/>
    <row r="237" s="28" customFormat="1" x14ac:dyDescent="0.3"/>
    <row r="238" s="28" customFormat="1" x14ac:dyDescent="0.3"/>
    <row r="239" s="28" customFormat="1" x14ac:dyDescent="0.3"/>
    <row r="240" s="28" customFormat="1" x14ac:dyDescent="0.3"/>
    <row r="241" s="28" customFormat="1" x14ac:dyDescent="0.3"/>
    <row r="242" s="28" customFormat="1" x14ac:dyDescent="0.3"/>
    <row r="243" s="28" customFormat="1" x14ac:dyDescent="0.3"/>
    <row r="244" s="28" customFormat="1" x14ac:dyDescent="0.3"/>
    <row r="245" s="28" customFormat="1" x14ac:dyDescent="0.3"/>
    <row r="246" s="28" customFormat="1" x14ac:dyDescent="0.3"/>
    <row r="247" s="28" customFormat="1" x14ac:dyDescent="0.3"/>
    <row r="248" s="28" customFormat="1" x14ac:dyDescent="0.3"/>
    <row r="249" s="28" customFormat="1" x14ac:dyDescent="0.3"/>
    <row r="250" s="28" customFormat="1" x14ac:dyDescent="0.3"/>
    <row r="251" s="28" customFormat="1" x14ac:dyDescent="0.3"/>
    <row r="252" s="28" customFormat="1" x14ac:dyDescent="0.3"/>
    <row r="253" s="28" customFormat="1" x14ac:dyDescent="0.3"/>
    <row r="254" s="28" customFormat="1" x14ac:dyDescent="0.3"/>
    <row r="255" s="28" customFormat="1" x14ac:dyDescent="0.3"/>
    <row r="256" s="28" customFormat="1" x14ac:dyDescent="0.3"/>
    <row r="257" s="28" customFormat="1" x14ac:dyDescent="0.3"/>
    <row r="258" s="28" customFormat="1" x14ac:dyDescent="0.3"/>
    <row r="259" s="28" customFormat="1" x14ac:dyDescent="0.3"/>
    <row r="260" s="28" customFormat="1" x14ac:dyDescent="0.3"/>
    <row r="261" s="28" customFormat="1" x14ac:dyDescent="0.3"/>
    <row r="262" s="28" customFormat="1" x14ac:dyDescent="0.3"/>
    <row r="263" s="28" customFormat="1" x14ac:dyDescent="0.3"/>
    <row r="264" s="28" customFormat="1" x14ac:dyDescent="0.3"/>
    <row r="265" s="28" customFormat="1" x14ac:dyDescent="0.3"/>
    <row r="266" s="28" customFormat="1" x14ac:dyDescent="0.3"/>
    <row r="267" s="28" customFormat="1" x14ac:dyDescent="0.3"/>
    <row r="268" s="28" customFormat="1" x14ac:dyDescent="0.3"/>
    <row r="269" s="28" customFormat="1" x14ac:dyDescent="0.3"/>
    <row r="270" s="28" customFormat="1" x14ac:dyDescent="0.3"/>
    <row r="271" s="28" customFormat="1" x14ac:dyDescent="0.3"/>
    <row r="272" s="28" customFormat="1" x14ac:dyDescent="0.3"/>
    <row r="273" s="28" customFormat="1" x14ac:dyDescent="0.3"/>
    <row r="274" s="28" customFormat="1" x14ac:dyDescent="0.3"/>
    <row r="275" s="28" customFormat="1" x14ac:dyDescent="0.3"/>
    <row r="276" s="28" customFormat="1" x14ac:dyDescent="0.3"/>
    <row r="277" s="28" customFormat="1" x14ac:dyDescent="0.3"/>
    <row r="278" s="28" customFormat="1" x14ac:dyDescent="0.3"/>
    <row r="279" s="28" customFormat="1" x14ac:dyDescent="0.3"/>
    <row r="280" s="28" customFormat="1" x14ac:dyDescent="0.3"/>
    <row r="281" s="28" customFormat="1" x14ac:dyDescent="0.3"/>
    <row r="282" s="28" customFormat="1" x14ac:dyDescent="0.3"/>
    <row r="283" s="28" customFormat="1" x14ac:dyDescent="0.3"/>
    <row r="284" s="28" customFormat="1" x14ac:dyDescent="0.3"/>
    <row r="285" s="28" customFormat="1" x14ac:dyDescent="0.3"/>
    <row r="286" s="28" customFormat="1" x14ac:dyDescent="0.3"/>
    <row r="287" s="28" customFormat="1" x14ac:dyDescent="0.3"/>
    <row r="288" s="28" customFormat="1" x14ac:dyDescent="0.3"/>
    <row r="289" s="28" customFormat="1" x14ac:dyDescent="0.3"/>
    <row r="290" s="28" customFormat="1" x14ac:dyDescent="0.3"/>
    <row r="291" s="28" customFormat="1" x14ac:dyDescent="0.3"/>
    <row r="292" s="28" customFormat="1" x14ac:dyDescent="0.3"/>
    <row r="293" s="28" customFormat="1" x14ac:dyDescent="0.3"/>
    <row r="294" s="28" customFormat="1" x14ac:dyDescent="0.3"/>
    <row r="295" s="28" customFormat="1" x14ac:dyDescent="0.3"/>
    <row r="296" s="28" customFormat="1" x14ac:dyDescent="0.3"/>
    <row r="297" s="28" customFormat="1" x14ac:dyDescent="0.3"/>
    <row r="298" s="28" customFormat="1" x14ac:dyDescent="0.3"/>
    <row r="299" s="28" customFormat="1" x14ac:dyDescent="0.3"/>
    <row r="300" s="28" customFormat="1" x14ac:dyDescent="0.3"/>
    <row r="301" s="28" customFormat="1" x14ac:dyDescent="0.3"/>
    <row r="302" s="28" customFormat="1" x14ac:dyDescent="0.3"/>
    <row r="303" s="28" customFormat="1" x14ac:dyDescent="0.3"/>
    <row r="304" s="28" customFormat="1" x14ac:dyDescent="0.3"/>
    <row r="305" s="28" customFormat="1" x14ac:dyDescent="0.3"/>
    <row r="306" s="28" customFormat="1" x14ac:dyDescent="0.3"/>
    <row r="307" s="28" customFormat="1" x14ac:dyDescent="0.3"/>
    <row r="308" s="28" customFormat="1" x14ac:dyDescent="0.3"/>
    <row r="309" s="28" customFormat="1" x14ac:dyDescent="0.3"/>
    <row r="310" s="28" customFormat="1" x14ac:dyDescent="0.3"/>
    <row r="311" s="28" customFormat="1" x14ac:dyDescent="0.3"/>
    <row r="312" s="28" customFormat="1" x14ac:dyDescent="0.3"/>
    <row r="313" s="28" customFormat="1" x14ac:dyDescent="0.3"/>
    <row r="314" s="28" customFormat="1" x14ac:dyDescent="0.3"/>
    <row r="315" s="28" customFormat="1" x14ac:dyDescent="0.3"/>
    <row r="316" s="28" customFormat="1" x14ac:dyDescent="0.3"/>
    <row r="317" s="28" customFormat="1" x14ac:dyDescent="0.3"/>
    <row r="318" s="28" customFormat="1" x14ac:dyDescent="0.3"/>
    <row r="319" s="28" customFormat="1" x14ac:dyDescent="0.3"/>
    <row r="320" s="28" customFormat="1" x14ac:dyDescent="0.3"/>
    <row r="321" s="28" customFormat="1" x14ac:dyDescent="0.3"/>
    <row r="322" s="28" customFormat="1" x14ac:dyDescent="0.3"/>
    <row r="323" s="28" customFormat="1" x14ac:dyDescent="0.3"/>
    <row r="324" s="28" customFormat="1" x14ac:dyDescent="0.3"/>
    <row r="325" s="28" customFormat="1" x14ac:dyDescent="0.3"/>
    <row r="326" s="28" customFormat="1" x14ac:dyDescent="0.3"/>
    <row r="327" s="28" customFormat="1" x14ac:dyDescent="0.3"/>
    <row r="328" s="28" customFormat="1" x14ac:dyDescent="0.3"/>
    <row r="329" s="28" customFormat="1" x14ac:dyDescent="0.3"/>
    <row r="330" s="28" customFormat="1" x14ac:dyDescent="0.3"/>
    <row r="331" s="28" customFormat="1" x14ac:dyDescent="0.3"/>
    <row r="332" s="28" customFormat="1" x14ac:dyDescent="0.3"/>
    <row r="333" s="28" customFormat="1" x14ac:dyDescent="0.3"/>
    <row r="334" s="28" customFormat="1" x14ac:dyDescent="0.3"/>
    <row r="335" s="28" customFormat="1" x14ac:dyDescent="0.3"/>
    <row r="336" s="28" customFormat="1" x14ac:dyDescent="0.3"/>
    <row r="337" s="28" customFormat="1" x14ac:dyDescent="0.3"/>
    <row r="338" s="28" customFormat="1" x14ac:dyDescent="0.3"/>
    <row r="339" s="28" customFormat="1" x14ac:dyDescent="0.3"/>
    <row r="340" s="28" customFormat="1" x14ac:dyDescent="0.3"/>
    <row r="341" s="28" customFormat="1" x14ac:dyDescent="0.3"/>
    <row r="342" s="28" customFormat="1" x14ac:dyDescent="0.3"/>
    <row r="343" s="28" customFormat="1" x14ac:dyDescent="0.3"/>
    <row r="344" s="28" customFormat="1" x14ac:dyDescent="0.3"/>
    <row r="345" s="28" customFormat="1" x14ac:dyDescent="0.3"/>
    <row r="346" s="28" customFormat="1" x14ac:dyDescent="0.3"/>
    <row r="347" s="28" customFormat="1" x14ac:dyDescent="0.3"/>
    <row r="348" s="28" customFormat="1" x14ac:dyDescent="0.3"/>
    <row r="349" s="28" customFormat="1" x14ac:dyDescent="0.3"/>
    <row r="350" s="28" customFormat="1" x14ac:dyDescent="0.3"/>
    <row r="351" s="28" customFormat="1" x14ac:dyDescent="0.3"/>
    <row r="352" s="28" customFormat="1" x14ac:dyDescent="0.3"/>
    <row r="353" s="28" customFormat="1" x14ac:dyDescent="0.3"/>
    <row r="354" s="28" customFormat="1" x14ac:dyDescent="0.3"/>
    <row r="355" s="28" customFormat="1" x14ac:dyDescent="0.3"/>
    <row r="356" s="28" customFormat="1" x14ac:dyDescent="0.3"/>
    <row r="357" s="28" customFormat="1" x14ac:dyDescent="0.3"/>
    <row r="358" s="28" customFormat="1" x14ac:dyDescent="0.3"/>
    <row r="359" s="28" customFormat="1" x14ac:dyDescent="0.3"/>
    <row r="360" s="28" customFormat="1" x14ac:dyDescent="0.3"/>
    <row r="361" s="28" customFormat="1" x14ac:dyDescent="0.3"/>
    <row r="362" s="28" customFormat="1" x14ac:dyDescent="0.3"/>
    <row r="363" s="28" customFormat="1" x14ac:dyDescent="0.3"/>
    <row r="364" s="28" customFormat="1" x14ac:dyDescent="0.3"/>
    <row r="365" s="28" customFormat="1" x14ac:dyDescent="0.3"/>
    <row r="366" s="28" customFormat="1" x14ac:dyDescent="0.3"/>
    <row r="367" s="28" customFormat="1" x14ac:dyDescent="0.3"/>
    <row r="368" s="28" customFormat="1" x14ac:dyDescent="0.3"/>
    <row r="369" s="28" customFormat="1" x14ac:dyDescent="0.3"/>
    <row r="370" s="28" customFormat="1" x14ac:dyDescent="0.3"/>
    <row r="371" s="28" customFormat="1" x14ac:dyDescent="0.3"/>
    <row r="372" s="28" customFormat="1" x14ac:dyDescent="0.3"/>
    <row r="373" s="28" customFormat="1" x14ac:dyDescent="0.3"/>
    <row r="374" s="28" customFormat="1" x14ac:dyDescent="0.3"/>
    <row r="375" s="28" customFormat="1" x14ac:dyDescent="0.3"/>
    <row r="376" s="28" customFormat="1" x14ac:dyDescent="0.3"/>
    <row r="377" s="28" customFormat="1" x14ac:dyDescent="0.3"/>
    <row r="378" s="28" customFormat="1" x14ac:dyDescent="0.3"/>
    <row r="379" s="28" customFormat="1" x14ac:dyDescent="0.3"/>
    <row r="380" s="28" customFormat="1" x14ac:dyDescent="0.3"/>
    <row r="381" s="28" customFormat="1" x14ac:dyDescent="0.3"/>
    <row r="382" s="28" customFormat="1" x14ac:dyDescent="0.3"/>
    <row r="383" s="28" customFormat="1" x14ac:dyDescent="0.3"/>
    <row r="384" s="28" customFormat="1" x14ac:dyDescent="0.3"/>
    <row r="385" s="28" customFormat="1" x14ac:dyDescent="0.3"/>
    <row r="386" s="28" customFormat="1" x14ac:dyDescent="0.3"/>
    <row r="387" s="28" customFormat="1" x14ac:dyDescent="0.3"/>
    <row r="388" s="28" customFormat="1" x14ac:dyDescent="0.3"/>
    <row r="389" s="28" customFormat="1" x14ac:dyDescent="0.3"/>
    <row r="390" s="28" customFormat="1" x14ac:dyDescent="0.3"/>
    <row r="391" s="28" customFormat="1" x14ac:dyDescent="0.3"/>
    <row r="392" s="28" customFormat="1" x14ac:dyDescent="0.3"/>
    <row r="393" s="28" customFormat="1" x14ac:dyDescent="0.3"/>
    <row r="394" s="28" customFormat="1" x14ac:dyDescent="0.3"/>
    <row r="395" s="28" customFormat="1" x14ac:dyDescent="0.3"/>
    <row r="396" s="28" customFormat="1" x14ac:dyDescent="0.3"/>
    <row r="397" s="28" customFormat="1" x14ac:dyDescent="0.3"/>
    <row r="398" s="28" customFormat="1" x14ac:dyDescent="0.3"/>
    <row r="399" s="28" customFormat="1" x14ac:dyDescent="0.3"/>
    <row r="400" s="28" customFormat="1" x14ac:dyDescent="0.3"/>
    <row r="401" s="28" customFormat="1" x14ac:dyDescent="0.3"/>
    <row r="402" s="28" customFormat="1" x14ac:dyDescent="0.3"/>
    <row r="403" s="28" customFormat="1" x14ac:dyDescent="0.3"/>
    <row r="404" s="28" customFormat="1" x14ac:dyDescent="0.3"/>
    <row r="405" s="28" customFormat="1" x14ac:dyDescent="0.3"/>
    <row r="406" s="28" customFormat="1" x14ac:dyDescent="0.3"/>
    <row r="407" s="28" customFormat="1" x14ac:dyDescent="0.3"/>
    <row r="408" s="28" customFormat="1" x14ac:dyDescent="0.3"/>
    <row r="409" s="28" customFormat="1" x14ac:dyDescent="0.3"/>
    <row r="410" s="28" customFormat="1" x14ac:dyDescent="0.3"/>
    <row r="411" s="28" customFormat="1" x14ac:dyDescent="0.3"/>
    <row r="412" s="28" customFormat="1" x14ac:dyDescent="0.3"/>
    <row r="413" s="28" customFormat="1" x14ac:dyDescent="0.3"/>
    <row r="414" s="28" customFormat="1" x14ac:dyDescent="0.3"/>
    <row r="415" s="28" customFormat="1" x14ac:dyDescent="0.3"/>
    <row r="416" s="28" customFormat="1" x14ac:dyDescent="0.3"/>
    <row r="417" s="28" customFormat="1" x14ac:dyDescent="0.3"/>
    <row r="418" s="28" customFormat="1" x14ac:dyDescent="0.3"/>
    <row r="419" s="28" customFormat="1" x14ac:dyDescent="0.3"/>
    <row r="420" s="28" customFormat="1" x14ac:dyDescent="0.3"/>
    <row r="421" s="28" customFormat="1" x14ac:dyDescent="0.3"/>
    <row r="422" s="28" customFormat="1" x14ac:dyDescent="0.3"/>
    <row r="423" s="28" customFormat="1" x14ac:dyDescent="0.3"/>
    <row r="424" s="28" customFormat="1" x14ac:dyDescent="0.3"/>
    <row r="425" s="28" customFormat="1" x14ac:dyDescent="0.3"/>
    <row r="426" s="28" customFormat="1" x14ac:dyDescent="0.3"/>
    <row r="427" s="28" customFormat="1" x14ac:dyDescent="0.3"/>
    <row r="428" s="28" customFormat="1" x14ac:dyDescent="0.3"/>
    <row r="429" s="28" customFormat="1" x14ac:dyDescent="0.3"/>
    <row r="430" s="28" customFormat="1" x14ac:dyDescent="0.3"/>
    <row r="431" s="28" customFormat="1" x14ac:dyDescent="0.3"/>
    <row r="432" s="28" customFormat="1" x14ac:dyDescent="0.3"/>
    <row r="433" s="28" customFormat="1" x14ac:dyDescent="0.3"/>
    <row r="434" s="28" customFormat="1" x14ac:dyDescent="0.3"/>
    <row r="435" s="28" customFormat="1" x14ac:dyDescent="0.3"/>
    <row r="436" s="28" customFormat="1" x14ac:dyDescent="0.3"/>
    <row r="437" s="28" customFormat="1" x14ac:dyDescent="0.3"/>
    <row r="438" s="28" customFormat="1" x14ac:dyDescent="0.3"/>
    <row r="439" s="28" customFormat="1" x14ac:dyDescent="0.3"/>
    <row r="440" s="28" customFormat="1" x14ac:dyDescent="0.3"/>
    <row r="441" s="28" customFormat="1" x14ac:dyDescent="0.3"/>
    <row r="442" s="28" customFormat="1" x14ac:dyDescent="0.3"/>
    <row r="443" s="28" customFormat="1" x14ac:dyDescent="0.3"/>
    <row r="444" s="28" customFormat="1" x14ac:dyDescent="0.3"/>
    <row r="445" s="28" customFormat="1" x14ac:dyDescent="0.3"/>
    <row r="446" s="28" customFormat="1" x14ac:dyDescent="0.3"/>
    <row r="447" s="28" customFormat="1" x14ac:dyDescent="0.3"/>
    <row r="448" s="28" customFormat="1" x14ac:dyDescent="0.3"/>
    <row r="449" s="28" customFormat="1" x14ac:dyDescent="0.3"/>
    <row r="450" s="28" customFormat="1" x14ac:dyDescent="0.3"/>
    <row r="451" s="28" customFormat="1" x14ac:dyDescent="0.3"/>
    <row r="452" s="28" customFormat="1" x14ac:dyDescent="0.3"/>
    <row r="453" s="28" customFormat="1" x14ac:dyDescent="0.3"/>
    <row r="454" s="28" customFormat="1" x14ac:dyDescent="0.3"/>
    <row r="455" s="28" customFormat="1" x14ac:dyDescent="0.3"/>
    <row r="456" s="28" customFormat="1" x14ac:dyDescent="0.3"/>
    <row r="457" s="28" customFormat="1" x14ac:dyDescent="0.3"/>
    <row r="458" s="28" customFormat="1" x14ac:dyDescent="0.3"/>
    <row r="459" s="28" customFormat="1" x14ac:dyDescent="0.3"/>
    <row r="460" s="28" customFormat="1" x14ac:dyDescent="0.3"/>
    <row r="461" s="28" customFormat="1" x14ac:dyDescent="0.3"/>
    <row r="462" s="28" customFormat="1" x14ac:dyDescent="0.3"/>
    <row r="463" s="28" customFormat="1" x14ac:dyDescent="0.3"/>
    <row r="464" s="28" customFormat="1" x14ac:dyDescent="0.3"/>
    <row r="465" s="28" customFormat="1" x14ac:dyDescent="0.3"/>
    <row r="466" s="28" customFormat="1" x14ac:dyDescent="0.3"/>
    <row r="467" s="28" customFormat="1" x14ac:dyDescent="0.3"/>
    <row r="468" s="28" customFormat="1" x14ac:dyDescent="0.3"/>
    <row r="469" s="28" customFormat="1" x14ac:dyDescent="0.3"/>
    <row r="470" s="28" customFormat="1" x14ac:dyDescent="0.3"/>
    <row r="471" s="28" customFormat="1" x14ac:dyDescent="0.3"/>
    <row r="472" s="28" customFormat="1" x14ac:dyDescent="0.3"/>
    <row r="473" s="28" customFormat="1" x14ac:dyDescent="0.3"/>
    <row r="474" s="28" customFormat="1" x14ac:dyDescent="0.3"/>
    <row r="475" s="28" customFormat="1" x14ac:dyDescent="0.3"/>
    <row r="476" s="28" customFormat="1" x14ac:dyDescent="0.3"/>
    <row r="477" s="28" customFormat="1" x14ac:dyDescent="0.3"/>
    <row r="478" s="28" customFormat="1" x14ac:dyDescent="0.3"/>
    <row r="479" s="28" customFormat="1" x14ac:dyDescent="0.3"/>
    <row r="480" s="28" customFormat="1" x14ac:dyDescent="0.3"/>
    <row r="481" s="28" customFormat="1" x14ac:dyDescent="0.3"/>
    <row r="482" s="28" customFormat="1" x14ac:dyDescent="0.3"/>
    <row r="483" s="28" customFormat="1" x14ac:dyDescent="0.3"/>
    <row r="484" s="28" customFormat="1" x14ac:dyDescent="0.3"/>
    <row r="485" s="28" customFormat="1" x14ac:dyDescent="0.3"/>
    <row r="486" s="28" customFormat="1" x14ac:dyDescent="0.3"/>
    <row r="487" s="28" customFormat="1" x14ac:dyDescent="0.3"/>
    <row r="488" s="28" customFormat="1" x14ac:dyDescent="0.3"/>
    <row r="489" s="28" customFormat="1" x14ac:dyDescent="0.3"/>
    <row r="490" s="28" customFormat="1" x14ac:dyDescent="0.3"/>
    <row r="491" s="28" customFormat="1" x14ac:dyDescent="0.3"/>
    <row r="492" s="28" customFormat="1" x14ac:dyDescent="0.3"/>
    <row r="493" s="28" customFormat="1" x14ac:dyDescent="0.3"/>
    <row r="494" s="28" customFormat="1" x14ac:dyDescent="0.3"/>
    <row r="495" s="28" customFormat="1" x14ac:dyDescent="0.3"/>
    <row r="496" s="28" customFormat="1" x14ac:dyDescent="0.3"/>
    <row r="497" s="28" customFormat="1" x14ac:dyDescent="0.3"/>
    <row r="498" s="28" customFormat="1" x14ac:dyDescent="0.3"/>
    <row r="499" s="28" customFormat="1" x14ac:dyDescent="0.3"/>
    <row r="500" s="28" customFormat="1" x14ac:dyDescent="0.3"/>
    <row r="501" s="28" customFormat="1" x14ac:dyDescent="0.3"/>
    <row r="502" s="28" customFormat="1" x14ac:dyDescent="0.3"/>
    <row r="503" s="28" customFormat="1" x14ac:dyDescent="0.3"/>
    <row r="504" s="28" customFormat="1" x14ac:dyDescent="0.3"/>
    <row r="505" s="28" customFormat="1" x14ac:dyDescent="0.3"/>
    <row r="506" s="28" customFormat="1" x14ac:dyDescent="0.3"/>
    <row r="507" s="28" customFormat="1" x14ac:dyDescent="0.3"/>
    <row r="508" s="28" customFormat="1" x14ac:dyDescent="0.3"/>
    <row r="509" s="28" customFormat="1" x14ac:dyDescent="0.3"/>
    <row r="510" s="28" customFormat="1" x14ac:dyDescent="0.3"/>
    <row r="511" s="28" customFormat="1" x14ac:dyDescent="0.3"/>
    <row r="512" s="28" customFormat="1" x14ac:dyDescent="0.3"/>
    <row r="513" s="28" customFormat="1" x14ac:dyDescent="0.3"/>
    <row r="514" s="28" customFormat="1" x14ac:dyDescent="0.3"/>
    <row r="515" s="28" customFormat="1" x14ac:dyDescent="0.3"/>
    <row r="516" s="28" customFormat="1" x14ac:dyDescent="0.3"/>
    <row r="517" s="28" customFormat="1" x14ac:dyDescent="0.3"/>
    <row r="518" s="28" customFormat="1" x14ac:dyDescent="0.3"/>
    <row r="519" s="28" customFormat="1" x14ac:dyDescent="0.3"/>
    <row r="520" s="28" customFormat="1" x14ac:dyDescent="0.3"/>
    <row r="521" s="28" customFormat="1" x14ac:dyDescent="0.3"/>
    <row r="522" s="28" customFormat="1" x14ac:dyDescent="0.3"/>
    <row r="523" s="28" customFormat="1" x14ac:dyDescent="0.3"/>
    <row r="524" s="28" customFormat="1" x14ac:dyDescent="0.3"/>
    <row r="525" s="28" customFormat="1" x14ac:dyDescent="0.3"/>
    <row r="526" s="28" customFormat="1" x14ac:dyDescent="0.3"/>
    <row r="527" s="28" customFormat="1" x14ac:dyDescent="0.3"/>
    <row r="528" s="28" customFormat="1" x14ac:dyDescent="0.3"/>
    <row r="529" s="28" customFormat="1" x14ac:dyDescent="0.3"/>
    <row r="530" s="28" customFormat="1" x14ac:dyDescent="0.3"/>
    <row r="531" s="28" customFormat="1" x14ac:dyDescent="0.3"/>
    <row r="532" s="28" customFormat="1" x14ac:dyDescent="0.3"/>
    <row r="533" s="28" customFormat="1" x14ac:dyDescent="0.3"/>
    <row r="534" s="28" customFormat="1" x14ac:dyDescent="0.3"/>
    <row r="535" s="28" customFormat="1" x14ac:dyDescent="0.3"/>
    <row r="536" s="28" customFormat="1" x14ac:dyDescent="0.3"/>
    <row r="537" s="28" customFormat="1" x14ac:dyDescent="0.3"/>
    <row r="538" s="28" customFormat="1" x14ac:dyDescent="0.3"/>
    <row r="539" s="28" customFormat="1" x14ac:dyDescent="0.3"/>
    <row r="540" s="28" customFormat="1" x14ac:dyDescent="0.3"/>
    <row r="541" s="28" customFormat="1" x14ac:dyDescent="0.3"/>
    <row r="542" s="28" customFormat="1" x14ac:dyDescent="0.3"/>
    <row r="543" s="28" customFormat="1" x14ac:dyDescent="0.3"/>
    <row r="544" s="28" customFormat="1" x14ac:dyDescent="0.3"/>
    <row r="545" s="28" customFormat="1" x14ac:dyDescent="0.3"/>
    <row r="546" s="28" customFormat="1" x14ac:dyDescent="0.3"/>
    <row r="547" s="28" customFormat="1" x14ac:dyDescent="0.3"/>
    <row r="548" s="28" customFormat="1" x14ac:dyDescent="0.3"/>
    <row r="549" s="28" customFormat="1" x14ac:dyDescent="0.3"/>
    <row r="550" s="28" customFormat="1" x14ac:dyDescent="0.3"/>
    <row r="551" s="28" customFormat="1" x14ac:dyDescent="0.3"/>
    <row r="552" s="28" customFormat="1" x14ac:dyDescent="0.3"/>
    <row r="553" s="28" customFormat="1" x14ac:dyDescent="0.3"/>
    <row r="554" s="28" customFormat="1" x14ac:dyDescent="0.3"/>
    <row r="555" s="28" customFormat="1" x14ac:dyDescent="0.3"/>
    <row r="556" s="28" customFormat="1" x14ac:dyDescent="0.3"/>
    <row r="557" s="28" customFormat="1" x14ac:dyDescent="0.3"/>
    <row r="558" s="28" customFormat="1" x14ac:dyDescent="0.3"/>
    <row r="559" s="28" customFormat="1" x14ac:dyDescent="0.3"/>
    <row r="560" s="28" customFormat="1" x14ac:dyDescent="0.3"/>
    <row r="561" s="28" customFormat="1" x14ac:dyDescent="0.3"/>
    <row r="562" s="28" customFormat="1" x14ac:dyDescent="0.3"/>
    <row r="563" s="28" customFormat="1" x14ac:dyDescent="0.3"/>
    <row r="564" s="28" customFormat="1" x14ac:dyDescent="0.3"/>
    <row r="565" s="28" customFormat="1" x14ac:dyDescent="0.3"/>
    <row r="566" s="28" customFormat="1" x14ac:dyDescent="0.3"/>
    <row r="567" s="28" customFormat="1" x14ac:dyDescent="0.3"/>
    <row r="568" s="28" customFormat="1" x14ac:dyDescent="0.3"/>
    <row r="569" s="28" customFormat="1" x14ac:dyDescent="0.3"/>
    <row r="570" s="28" customFormat="1" x14ac:dyDescent="0.3"/>
    <row r="571" s="28" customFormat="1" x14ac:dyDescent="0.3"/>
    <row r="572" s="28" customFormat="1" x14ac:dyDescent="0.3"/>
    <row r="573" s="28" customFormat="1" x14ac:dyDescent="0.3"/>
    <row r="574" s="28" customFormat="1" x14ac:dyDescent="0.3"/>
    <row r="575" s="28" customFormat="1" x14ac:dyDescent="0.3"/>
    <row r="576" s="28" customFormat="1" x14ac:dyDescent="0.3"/>
    <row r="577" s="28" customFormat="1" x14ac:dyDescent="0.3"/>
    <row r="578" s="28" customFormat="1" x14ac:dyDescent="0.3"/>
    <row r="579" s="28" customFormat="1" x14ac:dyDescent="0.3"/>
    <row r="580" s="28" customFormat="1" x14ac:dyDescent="0.3"/>
    <row r="581" s="28" customFormat="1" x14ac:dyDescent="0.3"/>
    <row r="582" s="28" customFormat="1" x14ac:dyDescent="0.3"/>
    <row r="583" s="28" customFormat="1" x14ac:dyDescent="0.3"/>
    <row r="584" s="28" customFormat="1" x14ac:dyDescent="0.3"/>
    <row r="585" s="28" customFormat="1" x14ac:dyDescent="0.3"/>
    <row r="586" s="28" customFormat="1" x14ac:dyDescent="0.3"/>
    <row r="587" s="28" customFormat="1" x14ac:dyDescent="0.3"/>
    <row r="588" s="28" customFormat="1" x14ac:dyDescent="0.3"/>
    <row r="589" s="28" customFormat="1" x14ac:dyDescent="0.3"/>
    <row r="590" s="28" customFormat="1" x14ac:dyDescent="0.3"/>
    <row r="591" s="28" customFormat="1" x14ac:dyDescent="0.3"/>
    <row r="592" s="28" customFormat="1" x14ac:dyDescent="0.3"/>
    <row r="593" s="28" customFormat="1" x14ac:dyDescent="0.3"/>
    <row r="594" s="28" customFormat="1" x14ac:dyDescent="0.3"/>
    <row r="595" s="28" customFormat="1" x14ac:dyDescent="0.3"/>
    <row r="596" s="28" customFormat="1" x14ac:dyDescent="0.3"/>
    <row r="597" s="28" customFormat="1" x14ac:dyDescent="0.3"/>
    <row r="598" s="28" customFormat="1" x14ac:dyDescent="0.3"/>
    <row r="599" s="28" customFormat="1" x14ac:dyDescent="0.3"/>
    <row r="600" s="28" customFormat="1" x14ac:dyDescent="0.3"/>
    <row r="601" s="28" customFormat="1" x14ac:dyDescent="0.3"/>
    <row r="602" s="28" customFormat="1" x14ac:dyDescent="0.3"/>
    <row r="603" s="28" customFormat="1" x14ac:dyDescent="0.3"/>
    <row r="604" s="28" customFormat="1" x14ac:dyDescent="0.3"/>
    <row r="605" s="28" customFormat="1" x14ac:dyDescent="0.3"/>
    <row r="606" s="28" customFormat="1" x14ac:dyDescent="0.3"/>
    <row r="607" s="28" customFormat="1" x14ac:dyDescent="0.3"/>
    <row r="608" s="28" customFormat="1" x14ac:dyDescent="0.3"/>
    <row r="609" s="28" customFormat="1" x14ac:dyDescent="0.3"/>
    <row r="610" s="28" customFormat="1" x14ac:dyDescent="0.3"/>
    <row r="611" s="28" customFormat="1" x14ac:dyDescent="0.3"/>
    <row r="612" s="28" customFormat="1" x14ac:dyDescent="0.3"/>
    <row r="613" s="28" customFormat="1" x14ac:dyDescent="0.3"/>
    <row r="614" s="28" customFormat="1" x14ac:dyDescent="0.3"/>
    <row r="615" s="28" customFormat="1" x14ac:dyDescent="0.3"/>
    <row r="616" s="28" customFormat="1" x14ac:dyDescent="0.3"/>
    <row r="617" s="28" customFormat="1" x14ac:dyDescent="0.3"/>
    <row r="618" s="28" customFormat="1" x14ac:dyDescent="0.3"/>
    <row r="619" s="28" customFormat="1" x14ac:dyDescent="0.3"/>
    <row r="620" s="28" customFormat="1" x14ac:dyDescent="0.3"/>
    <row r="621" s="28" customFormat="1" x14ac:dyDescent="0.3"/>
    <row r="622" s="28" customFormat="1" x14ac:dyDescent="0.3"/>
    <row r="623" s="28" customFormat="1" x14ac:dyDescent="0.3"/>
    <row r="624" s="28" customFormat="1" x14ac:dyDescent="0.3"/>
    <row r="625" s="28" customFormat="1" x14ac:dyDescent="0.3"/>
    <row r="626" s="28" customFormat="1" x14ac:dyDescent="0.3"/>
    <row r="627" s="28" customFormat="1" x14ac:dyDescent="0.3"/>
    <row r="628" s="28" customFormat="1" x14ac:dyDescent="0.3"/>
    <row r="629" s="28" customFormat="1" x14ac:dyDescent="0.3"/>
    <row r="630" s="28" customFormat="1" x14ac:dyDescent="0.3"/>
    <row r="631" s="28" customFormat="1" x14ac:dyDescent="0.3"/>
    <row r="632" s="28" customFormat="1" x14ac:dyDescent="0.3"/>
    <row r="633" s="28" customFormat="1" x14ac:dyDescent="0.3"/>
    <row r="634" s="28" customFormat="1" x14ac:dyDescent="0.3"/>
    <row r="635" s="28" customFormat="1" x14ac:dyDescent="0.3"/>
    <row r="636" s="28" customFormat="1" x14ac:dyDescent="0.3"/>
    <row r="637" s="28" customFormat="1" x14ac:dyDescent="0.3"/>
    <row r="638" s="28" customFormat="1" x14ac:dyDescent="0.3"/>
    <row r="639" s="28" customFormat="1" x14ac:dyDescent="0.3"/>
    <row r="640" s="28" customFormat="1" x14ac:dyDescent="0.3"/>
    <row r="641" s="28" customFormat="1" x14ac:dyDescent="0.3"/>
    <row r="642" s="28" customFormat="1" x14ac:dyDescent="0.3"/>
    <row r="643" s="28" customFormat="1" x14ac:dyDescent="0.3"/>
    <row r="644" s="28" customFormat="1" x14ac:dyDescent="0.3"/>
    <row r="645" s="28" customFormat="1" x14ac:dyDescent="0.3"/>
    <row r="646" s="28" customFormat="1" x14ac:dyDescent="0.3"/>
    <row r="647" s="28" customFormat="1" x14ac:dyDescent="0.3"/>
    <row r="648" s="28" customFormat="1" x14ac:dyDescent="0.3"/>
    <row r="649" s="28" customFormat="1" x14ac:dyDescent="0.3"/>
    <row r="650" s="28" customFormat="1" x14ac:dyDescent="0.3"/>
    <row r="651" s="28" customFormat="1" x14ac:dyDescent="0.3"/>
    <row r="652" s="28" customFormat="1" x14ac:dyDescent="0.3"/>
    <row r="653" s="28" customFormat="1" x14ac:dyDescent="0.3"/>
    <row r="654" s="28" customFormat="1" x14ac:dyDescent="0.3"/>
    <row r="655" s="28" customFormat="1" x14ac:dyDescent="0.3"/>
    <row r="656" s="28" customFormat="1" x14ac:dyDescent="0.3"/>
    <row r="657" s="28" customFormat="1" x14ac:dyDescent="0.3"/>
    <row r="658" s="28" customFormat="1" x14ac:dyDescent="0.3"/>
    <row r="659" s="28" customFormat="1" x14ac:dyDescent="0.3"/>
    <row r="660" s="28" customFormat="1" x14ac:dyDescent="0.3"/>
    <row r="661" s="28" customFormat="1" x14ac:dyDescent="0.3"/>
    <row r="662" s="28" customFormat="1" x14ac:dyDescent="0.3"/>
    <row r="663" s="28" customFormat="1" x14ac:dyDescent="0.3"/>
    <row r="664" s="28" customFormat="1" x14ac:dyDescent="0.3"/>
    <row r="665" s="28" customFormat="1" x14ac:dyDescent="0.3"/>
    <row r="666" s="28" customFormat="1" x14ac:dyDescent="0.3"/>
    <row r="667" s="28" customFormat="1" x14ac:dyDescent="0.3"/>
    <row r="668" s="28" customFormat="1" x14ac:dyDescent="0.3"/>
    <row r="669" s="28" customFormat="1" x14ac:dyDescent="0.3"/>
    <row r="670" s="28" customFormat="1" x14ac:dyDescent="0.3"/>
    <row r="671" s="28" customFormat="1" x14ac:dyDescent="0.3"/>
    <row r="672" s="28" customFormat="1" x14ac:dyDescent="0.3"/>
    <row r="673" s="28" customFormat="1" x14ac:dyDescent="0.3"/>
    <row r="674" s="28" customFormat="1" x14ac:dyDescent="0.3"/>
    <row r="675" s="28" customFormat="1" x14ac:dyDescent="0.3"/>
    <row r="676" s="28" customFormat="1" x14ac:dyDescent="0.3"/>
    <row r="677" s="28" customFormat="1" x14ac:dyDescent="0.3"/>
    <row r="678" s="28" customFormat="1" x14ac:dyDescent="0.3"/>
    <row r="679" s="28" customFormat="1" x14ac:dyDescent="0.3"/>
    <row r="680" s="28" customFormat="1" x14ac:dyDescent="0.3"/>
    <row r="681" s="28" customFormat="1" x14ac:dyDescent="0.3"/>
    <row r="682" s="28" customFormat="1" x14ac:dyDescent="0.3"/>
    <row r="683" s="28" customFormat="1" x14ac:dyDescent="0.3"/>
    <row r="684" s="28" customFormat="1" x14ac:dyDescent="0.3"/>
    <row r="685" s="28" customFormat="1" x14ac:dyDescent="0.3"/>
    <row r="686" s="28" customFormat="1" x14ac:dyDescent="0.3"/>
    <row r="687" s="28" customFormat="1" x14ac:dyDescent="0.3"/>
    <row r="688" s="28" customFormat="1" x14ac:dyDescent="0.3"/>
    <row r="689" s="28" customFormat="1" x14ac:dyDescent="0.3"/>
    <row r="690" s="28" customFormat="1" x14ac:dyDescent="0.3"/>
    <row r="691" s="28" customFormat="1" x14ac:dyDescent="0.3"/>
    <row r="692" s="28" customFormat="1" x14ac:dyDescent="0.3"/>
    <row r="693" s="28" customFormat="1" x14ac:dyDescent="0.3"/>
    <row r="694" s="28" customFormat="1" x14ac:dyDescent="0.3"/>
    <row r="695" s="28" customFormat="1" x14ac:dyDescent="0.3"/>
    <row r="696" s="28" customFormat="1" x14ac:dyDescent="0.3"/>
    <row r="697" s="28" customFormat="1" x14ac:dyDescent="0.3"/>
    <row r="698" s="28" customFormat="1" x14ac:dyDescent="0.3"/>
    <row r="699" s="28" customFormat="1" x14ac:dyDescent="0.3"/>
    <row r="700" s="28" customFormat="1" x14ac:dyDescent="0.3"/>
    <row r="701" s="28" customFormat="1" x14ac:dyDescent="0.3"/>
    <row r="702" s="28" customFormat="1" x14ac:dyDescent="0.3"/>
    <row r="703" s="28" customFormat="1" x14ac:dyDescent="0.3"/>
    <row r="704" s="28" customFormat="1" x14ac:dyDescent="0.3"/>
    <row r="705" s="28" customFormat="1" x14ac:dyDescent="0.3"/>
    <row r="706" s="28" customFormat="1" x14ac:dyDescent="0.3"/>
    <row r="707" s="28" customFormat="1" x14ac:dyDescent="0.3"/>
    <row r="708" s="28" customFormat="1" x14ac:dyDescent="0.3"/>
    <row r="709" s="28" customFormat="1" x14ac:dyDescent="0.3"/>
    <row r="710" s="28" customFormat="1" x14ac:dyDescent="0.3"/>
    <row r="711" s="28" customFormat="1" x14ac:dyDescent="0.3"/>
    <row r="712" s="28" customFormat="1" x14ac:dyDescent="0.3"/>
    <row r="713" s="28" customFormat="1" x14ac:dyDescent="0.3"/>
    <row r="714" s="28" customFormat="1" x14ac:dyDescent="0.3"/>
    <row r="715" s="28" customFormat="1" x14ac:dyDescent="0.3"/>
    <row r="716" s="28" customFormat="1" x14ac:dyDescent="0.3"/>
    <row r="717" s="28" customFormat="1" x14ac:dyDescent="0.3"/>
    <row r="718" s="28" customFormat="1" x14ac:dyDescent="0.3"/>
    <row r="719" s="28" customFormat="1" x14ac:dyDescent="0.3"/>
    <row r="720" s="28" customFormat="1" x14ac:dyDescent="0.3"/>
    <row r="721" s="28" customFormat="1" x14ac:dyDescent="0.3"/>
    <row r="722" s="28" customFormat="1" x14ac:dyDescent="0.3"/>
    <row r="723" s="28" customFormat="1" x14ac:dyDescent="0.3"/>
    <row r="724" s="28" customFormat="1" x14ac:dyDescent="0.3"/>
    <row r="725" s="28" customFormat="1" x14ac:dyDescent="0.3"/>
    <row r="726" s="28" customFormat="1" x14ac:dyDescent="0.3"/>
    <row r="727" s="28" customFormat="1" x14ac:dyDescent="0.3"/>
    <row r="728" s="28" customFormat="1" x14ac:dyDescent="0.3"/>
    <row r="729" s="28" customFormat="1" x14ac:dyDescent="0.3"/>
    <row r="730" s="28" customFormat="1" x14ac:dyDescent="0.3"/>
    <row r="731" s="28" customFormat="1" x14ac:dyDescent="0.3"/>
    <row r="732" s="28" customFormat="1" x14ac:dyDescent="0.3"/>
    <row r="733" s="28" customFormat="1" x14ac:dyDescent="0.3"/>
    <row r="734" s="28" customFormat="1" x14ac:dyDescent="0.3"/>
    <row r="735" s="28" customFormat="1" x14ac:dyDescent="0.3"/>
    <row r="736" s="28" customFormat="1" x14ac:dyDescent="0.3"/>
    <row r="737" s="28" customFormat="1" x14ac:dyDescent="0.3"/>
    <row r="738" s="28" customFormat="1" x14ac:dyDescent="0.3"/>
    <row r="739" s="28" customFormat="1" x14ac:dyDescent="0.3"/>
    <row r="740" s="28" customFormat="1" x14ac:dyDescent="0.3"/>
    <row r="741" s="28" customFormat="1" x14ac:dyDescent="0.3"/>
    <row r="742" s="28" customFormat="1" x14ac:dyDescent="0.3"/>
    <row r="743" s="28" customFormat="1" x14ac:dyDescent="0.3"/>
    <row r="744" s="28" customFormat="1" x14ac:dyDescent="0.3"/>
    <row r="745" s="28" customFormat="1" x14ac:dyDescent="0.3"/>
    <row r="746" s="28" customFormat="1" x14ac:dyDescent="0.3"/>
    <row r="747" s="28" customFormat="1" x14ac:dyDescent="0.3"/>
    <row r="748" s="28" customFormat="1" x14ac:dyDescent="0.3"/>
    <row r="749" s="28" customFormat="1" x14ac:dyDescent="0.3"/>
    <row r="750" s="28" customFormat="1" x14ac:dyDescent="0.3"/>
    <row r="751" s="28" customFormat="1" x14ac:dyDescent="0.3"/>
    <row r="752" s="28" customFormat="1" x14ac:dyDescent="0.3"/>
    <row r="753" s="28" customFormat="1" x14ac:dyDescent="0.3"/>
    <row r="754" s="28" customFormat="1" x14ac:dyDescent="0.3"/>
    <row r="755" s="28" customFormat="1" x14ac:dyDescent="0.3"/>
    <row r="756" s="28" customFormat="1" x14ac:dyDescent="0.3"/>
    <row r="757" s="28" customFormat="1" x14ac:dyDescent="0.3"/>
    <row r="758" s="28" customFormat="1" x14ac:dyDescent="0.3"/>
    <row r="759" s="28" customFormat="1" x14ac:dyDescent="0.3"/>
    <row r="760" s="28" customFormat="1" x14ac:dyDescent="0.3"/>
    <row r="761" s="28" customFormat="1" x14ac:dyDescent="0.3"/>
    <row r="762" s="28" customFormat="1" x14ac:dyDescent="0.3"/>
    <row r="763" s="28" customFormat="1" x14ac:dyDescent="0.3"/>
    <row r="764" s="28" customFormat="1" x14ac:dyDescent="0.3"/>
    <row r="765" s="28" customFormat="1" x14ac:dyDescent="0.3"/>
    <row r="766" s="28" customFormat="1" x14ac:dyDescent="0.3"/>
    <row r="767" s="28" customFormat="1" x14ac:dyDescent="0.3"/>
    <row r="768" s="28" customFormat="1" x14ac:dyDescent="0.3"/>
    <row r="769" s="28" customFormat="1" x14ac:dyDescent="0.3"/>
    <row r="770" s="28" customFormat="1" x14ac:dyDescent="0.3"/>
    <row r="771" s="28" customFormat="1" x14ac:dyDescent="0.3"/>
    <row r="772" s="28" customFormat="1" x14ac:dyDescent="0.3"/>
    <row r="773" s="28" customFormat="1" x14ac:dyDescent="0.3"/>
    <row r="774" s="28" customFormat="1" x14ac:dyDescent="0.3"/>
    <row r="775" s="28" customFormat="1" x14ac:dyDescent="0.3"/>
    <row r="776" s="28" customFormat="1" x14ac:dyDescent="0.3"/>
    <row r="777" s="28" customFormat="1" x14ac:dyDescent="0.3"/>
    <row r="778" s="28" customFormat="1" x14ac:dyDescent="0.3"/>
    <row r="779" s="28" customFormat="1" x14ac:dyDescent="0.3"/>
    <row r="780" s="28" customFormat="1" x14ac:dyDescent="0.3"/>
    <row r="781" s="28" customFormat="1" x14ac:dyDescent="0.3"/>
    <row r="782" s="28" customFormat="1" x14ac:dyDescent="0.3"/>
    <row r="783" s="28" customFormat="1" x14ac:dyDescent="0.3"/>
    <row r="784" s="28" customFormat="1" x14ac:dyDescent="0.3"/>
    <row r="785" s="28" customFormat="1" x14ac:dyDescent="0.3"/>
    <row r="786" s="28" customFormat="1" x14ac:dyDescent="0.3"/>
    <row r="787" s="28" customFormat="1" x14ac:dyDescent="0.3"/>
    <row r="788" s="28" customFormat="1" x14ac:dyDescent="0.3"/>
    <row r="789" s="28" customFormat="1" x14ac:dyDescent="0.3"/>
    <row r="790" s="28" customFormat="1" x14ac:dyDescent="0.3"/>
    <row r="791" s="28" customFormat="1" x14ac:dyDescent="0.3"/>
    <row r="792" s="28" customFormat="1" x14ac:dyDescent="0.3"/>
    <row r="793" s="28" customFormat="1" x14ac:dyDescent="0.3"/>
    <row r="794" s="28" customFormat="1" x14ac:dyDescent="0.3"/>
    <row r="795" s="28" customFormat="1" x14ac:dyDescent="0.3"/>
    <row r="796" s="28" customFormat="1" x14ac:dyDescent="0.3"/>
    <row r="797" s="28" customFormat="1" x14ac:dyDescent="0.3"/>
    <row r="798" s="28" customFormat="1" x14ac:dyDescent="0.3"/>
    <row r="799" s="28" customFormat="1" x14ac:dyDescent="0.3"/>
    <row r="800" s="28" customFormat="1" x14ac:dyDescent="0.3"/>
    <row r="801" s="28" customFormat="1" x14ac:dyDescent="0.3"/>
    <row r="802" s="28" customFormat="1" x14ac:dyDescent="0.3"/>
    <row r="803" s="28" customFormat="1" x14ac:dyDescent="0.3"/>
    <row r="804" s="28" customFormat="1" x14ac:dyDescent="0.3"/>
    <row r="805" s="28" customFormat="1" x14ac:dyDescent="0.3"/>
    <row r="806" s="28" customFormat="1" x14ac:dyDescent="0.3"/>
    <row r="807" s="28" customFormat="1" x14ac:dyDescent="0.3"/>
    <row r="808" s="28" customFormat="1" x14ac:dyDescent="0.3"/>
    <row r="809" s="28" customFormat="1" x14ac:dyDescent="0.3"/>
    <row r="810" s="28" customFormat="1" x14ac:dyDescent="0.3"/>
    <row r="811" s="28" customFormat="1" x14ac:dyDescent="0.3"/>
    <row r="812" s="28" customFormat="1" x14ac:dyDescent="0.3"/>
    <row r="813" s="28" customFormat="1" x14ac:dyDescent="0.3"/>
    <row r="814" s="28" customFormat="1" x14ac:dyDescent="0.3"/>
    <row r="815" s="28" customFormat="1" x14ac:dyDescent="0.3"/>
    <row r="816" s="28" customFormat="1" x14ac:dyDescent="0.3"/>
    <row r="817" s="28" customFormat="1" x14ac:dyDescent="0.3"/>
    <row r="818" s="28" customFormat="1" x14ac:dyDescent="0.3"/>
    <row r="819" s="28" customFormat="1" x14ac:dyDescent="0.3"/>
    <row r="820" s="28" customFormat="1" x14ac:dyDescent="0.3"/>
    <row r="821" s="28" customFormat="1" x14ac:dyDescent="0.3"/>
    <row r="822" s="28" customFormat="1" x14ac:dyDescent="0.3"/>
    <row r="823" s="28" customFormat="1" x14ac:dyDescent="0.3"/>
    <row r="824" s="28" customFormat="1" x14ac:dyDescent="0.3"/>
    <row r="825" s="28" customFormat="1" x14ac:dyDescent="0.3"/>
    <row r="826" s="28" customFormat="1" x14ac:dyDescent="0.3"/>
    <row r="827" s="28" customFormat="1" x14ac:dyDescent="0.3"/>
    <row r="828" s="28" customFormat="1" x14ac:dyDescent="0.3"/>
    <row r="829" s="28" customFormat="1" x14ac:dyDescent="0.3"/>
    <row r="830" s="28" customFormat="1" x14ac:dyDescent="0.3"/>
    <row r="831" s="28" customFormat="1" x14ac:dyDescent="0.3"/>
    <row r="832" s="28" customFormat="1" x14ac:dyDescent="0.3"/>
    <row r="833" s="28" customFormat="1" x14ac:dyDescent="0.3"/>
    <row r="834" s="28" customFormat="1" x14ac:dyDescent="0.3"/>
    <row r="835" s="28" customFormat="1" x14ac:dyDescent="0.3"/>
    <row r="836" s="28" customFormat="1" x14ac:dyDescent="0.3"/>
    <row r="837" s="28" customFormat="1" x14ac:dyDescent="0.3"/>
    <row r="838" s="28" customFormat="1" x14ac:dyDescent="0.3"/>
    <row r="839" s="28" customFormat="1" x14ac:dyDescent="0.3"/>
    <row r="840" s="28" customFormat="1" x14ac:dyDescent="0.3"/>
    <row r="841" s="28" customFormat="1" x14ac:dyDescent="0.3"/>
    <row r="842" s="28" customFormat="1" x14ac:dyDescent="0.3"/>
    <row r="843" s="28" customFormat="1" x14ac:dyDescent="0.3"/>
    <row r="844" s="28" customFormat="1" x14ac:dyDescent="0.3"/>
    <row r="845" s="28" customFormat="1" x14ac:dyDescent="0.3"/>
    <row r="846" s="28" customFormat="1" x14ac:dyDescent="0.3"/>
    <row r="847" s="28" customFormat="1" x14ac:dyDescent="0.3"/>
    <row r="848" s="28" customFormat="1" x14ac:dyDescent="0.3"/>
    <row r="849" s="28" customFormat="1" x14ac:dyDescent="0.3"/>
    <row r="850" s="28" customFormat="1" x14ac:dyDescent="0.3"/>
    <row r="851" s="28" customFormat="1" x14ac:dyDescent="0.3"/>
    <row r="852" s="28" customFormat="1" x14ac:dyDescent="0.3"/>
    <row r="853" s="28" customFormat="1" x14ac:dyDescent="0.3"/>
    <row r="854" s="28" customFormat="1" x14ac:dyDescent="0.3"/>
    <row r="855" s="28" customFormat="1" x14ac:dyDescent="0.3"/>
    <row r="856" s="28" customFormat="1" x14ac:dyDescent="0.3"/>
    <row r="857" s="28" customFormat="1" x14ac:dyDescent="0.3"/>
    <row r="858" s="28" customFormat="1" x14ac:dyDescent="0.3"/>
    <row r="859" s="28" customFormat="1" x14ac:dyDescent="0.3"/>
    <row r="860" s="28" customFormat="1" x14ac:dyDescent="0.3"/>
    <row r="861" s="28" customFormat="1" x14ac:dyDescent="0.3"/>
    <row r="862" s="28" customFormat="1" x14ac:dyDescent="0.3"/>
    <row r="863" s="28" customFormat="1" x14ac:dyDescent="0.3"/>
    <row r="864" s="28" customFormat="1" x14ac:dyDescent="0.3"/>
    <row r="865" s="28" customFormat="1" x14ac:dyDescent="0.3"/>
    <row r="866" s="28" customFormat="1" x14ac:dyDescent="0.3"/>
    <row r="867" s="28" customFormat="1" x14ac:dyDescent="0.3"/>
    <row r="868" s="28" customFormat="1" x14ac:dyDescent="0.3"/>
    <row r="869" s="28" customFormat="1" x14ac:dyDescent="0.3"/>
    <row r="870" s="28" customFormat="1" x14ac:dyDescent="0.3"/>
    <row r="871" s="28" customFormat="1" x14ac:dyDescent="0.3"/>
    <row r="872" s="28" customFormat="1" x14ac:dyDescent="0.3"/>
    <row r="873" s="28" customFormat="1" x14ac:dyDescent="0.3"/>
    <row r="874" s="28" customFormat="1" x14ac:dyDescent="0.3"/>
    <row r="875" s="28" customFormat="1" x14ac:dyDescent="0.3"/>
    <row r="876" s="28" customFormat="1" x14ac:dyDescent="0.3"/>
    <row r="877" s="28" customFormat="1" x14ac:dyDescent="0.3"/>
    <row r="878" s="28" customFormat="1" x14ac:dyDescent="0.3"/>
    <row r="879" s="28" customFormat="1" x14ac:dyDescent="0.3"/>
    <row r="880" s="28" customFormat="1" x14ac:dyDescent="0.3"/>
    <row r="881" s="28" customFormat="1" x14ac:dyDescent="0.3"/>
    <row r="882" s="28" customFormat="1" x14ac:dyDescent="0.3"/>
    <row r="883" s="28" customFormat="1" x14ac:dyDescent="0.3"/>
    <row r="884" s="28" customFormat="1" x14ac:dyDescent="0.3"/>
    <row r="885" s="28" customFormat="1" x14ac:dyDescent="0.3"/>
    <row r="886" s="28" customFormat="1" x14ac:dyDescent="0.3"/>
    <row r="887" s="28" customFormat="1" x14ac:dyDescent="0.3"/>
    <row r="888" s="28" customFormat="1" x14ac:dyDescent="0.3"/>
    <row r="889" s="28" customFormat="1" x14ac:dyDescent="0.3"/>
    <row r="890" s="28" customFormat="1" x14ac:dyDescent="0.3"/>
    <row r="891" s="28" customFormat="1" x14ac:dyDescent="0.3"/>
    <row r="892" s="28" customFormat="1" x14ac:dyDescent="0.3"/>
    <row r="893" s="28" customFormat="1" x14ac:dyDescent="0.3"/>
    <row r="894" s="28" customFormat="1" x14ac:dyDescent="0.3"/>
    <row r="895" s="28" customFormat="1" x14ac:dyDescent="0.3"/>
    <row r="896" s="28" customFormat="1" x14ac:dyDescent="0.3"/>
    <row r="897" s="28" customFormat="1" x14ac:dyDescent="0.3"/>
    <row r="898" s="28" customFormat="1" x14ac:dyDescent="0.3"/>
    <row r="899" s="28" customFormat="1" x14ac:dyDescent="0.3"/>
    <row r="900" s="28" customFormat="1" x14ac:dyDescent="0.3"/>
    <row r="901" s="28" customFormat="1" x14ac:dyDescent="0.3"/>
    <row r="902" s="28" customFormat="1" x14ac:dyDescent="0.3"/>
    <row r="903" s="28" customFormat="1" x14ac:dyDescent="0.3"/>
    <row r="904" s="28" customFormat="1" x14ac:dyDescent="0.3"/>
    <row r="905" s="28" customFormat="1" x14ac:dyDescent="0.3"/>
    <row r="906" s="28" customFormat="1" x14ac:dyDescent="0.3"/>
    <row r="907" s="28" customFormat="1" x14ac:dyDescent="0.3"/>
    <row r="908" s="28" customFormat="1" x14ac:dyDescent="0.3"/>
    <row r="909" s="28" customFormat="1" x14ac:dyDescent="0.3"/>
    <row r="910" s="28" customFormat="1" x14ac:dyDescent="0.3"/>
    <row r="911" s="28" customFormat="1" x14ac:dyDescent="0.3"/>
    <row r="912" s="28" customFormat="1" x14ac:dyDescent="0.3"/>
    <row r="913" s="28" customFormat="1" x14ac:dyDescent="0.3"/>
    <row r="914" s="28" customFormat="1" x14ac:dyDescent="0.3"/>
    <row r="915" s="28" customFormat="1" x14ac:dyDescent="0.3"/>
    <row r="916" s="28" customFormat="1" x14ac:dyDescent="0.3"/>
    <row r="917" s="28" customFormat="1" x14ac:dyDescent="0.3"/>
    <row r="918" s="28" customFormat="1" x14ac:dyDescent="0.3"/>
    <row r="919" s="28" customFormat="1" x14ac:dyDescent="0.3"/>
    <row r="920" s="28" customFormat="1" x14ac:dyDescent="0.3"/>
    <row r="921" s="28" customFormat="1" x14ac:dyDescent="0.3"/>
    <row r="922" s="28" customFormat="1" x14ac:dyDescent="0.3"/>
    <row r="923" s="28" customFormat="1" x14ac:dyDescent="0.3"/>
    <row r="924" s="28" customFormat="1" x14ac:dyDescent="0.3"/>
    <row r="925" s="28" customFormat="1" x14ac:dyDescent="0.3"/>
    <row r="926" s="28" customFormat="1" x14ac:dyDescent="0.3"/>
    <row r="927" s="28" customFormat="1" x14ac:dyDescent="0.3"/>
    <row r="928" s="28" customFormat="1" x14ac:dyDescent="0.3"/>
    <row r="929" s="28" customFormat="1" x14ac:dyDescent="0.3"/>
    <row r="930" s="28" customFormat="1" x14ac:dyDescent="0.3"/>
    <row r="931" s="28" customFormat="1" x14ac:dyDescent="0.3"/>
    <row r="932" s="28" customFormat="1" x14ac:dyDescent="0.3"/>
    <row r="933" s="28" customFormat="1" x14ac:dyDescent="0.3"/>
    <row r="934" s="28" customFormat="1" x14ac:dyDescent="0.3"/>
    <row r="935" s="28" customFormat="1" x14ac:dyDescent="0.3"/>
    <row r="936" s="28" customFormat="1" x14ac:dyDescent="0.3"/>
    <row r="937" s="28" customFormat="1" x14ac:dyDescent="0.3"/>
    <row r="938" s="28" customFormat="1" x14ac:dyDescent="0.3"/>
    <row r="939" s="28" customFormat="1" x14ac:dyDescent="0.3"/>
    <row r="940" s="28" customFormat="1" x14ac:dyDescent="0.3"/>
    <row r="941" s="28" customFormat="1" x14ac:dyDescent="0.3"/>
    <row r="942" s="28" customFormat="1" x14ac:dyDescent="0.3"/>
    <row r="943" s="28" customFormat="1" x14ac:dyDescent="0.3"/>
    <row r="944" s="28" customFormat="1" x14ac:dyDescent="0.3"/>
    <row r="945" s="28" customFormat="1" x14ac:dyDescent="0.3"/>
    <row r="946" s="28" customFormat="1" x14ac:dyDescent="0.3"/>
    <row r="947" s="28" customFormat="1" x14ac:dyDescent="0.3"/>
    <row r="948" s="28" customFormat="1" x14ac:dyDescent="0.3"/>
    <row r="949" s="28" customFormat="1" x14ac:dyDescent="0.3"/>
    <row r="950" s="28" customFormat="1" x14ac:dyDescent="0.3"/>
    <row r="951" s="28" customFormat="1" x14ac:dyDescent="0.3"/>
    <row r="952" s="28" customFormat="1" x14ac:dyDescent="0.3"/>
    <row r="953" s="28" customFormat="1" x14ac:dyDescent="0.3"/>
    <row r="954" s="28" customFormat="1" x14ac:dyDescent="0.3"/>
    <row r="955" s="28" customFormat="1" x14ac:dyDescent="0.3"/>
    <row r="956" s="28" customFormat="1" x14ac:dyDescent="0.3"/>
    <row r="957" s="28" customFormat="1" x14ac:dyDescent="0.3"/>
    <row r="958" s="28" customFormat="1" x14ac:dyDescent="0.3"/>
    <row r="959" s="28" customFormat="1" x14ac:dyDescent="0.3"/>
    <row r="960" s="28" customFormat="1" x14ac:dyDescent="0.3"/>
    <row r="961" s="28" customFormat="1" x14ac:dyDescent="0.3"/>
    <row r="962" s="28" customFormat="1" x14ac:dyDescent="0.3"/>
    <row r="963" s="28" customFormat="1" x14ac:dyDescent="0.3"/>
    <row r="964" s="28" customFormat="1" x14ac:dyDescent="0.3"/>
    <row r="965" s="28" customFormat="1" x14ac:dyDescent="0.3"/>
    <row r="966" s="28" customFormat="1" x14ac:dyDescent="0.3"/>
    <row r="967" s="28" customFormat="1" x14ac:dyDescent="0.3"/>
    <row r="968" s="28" customFormat="1" x14ac:dyDescent="0.3"/>
    <row r="969" s="28" customFormat="1" x14ac:dyDescent="0.3"/>
    <row r="970" s="28" customFormat="1" x14ac:dyDescent="0.3"/>
    <row r="971" s="28" customFormat="1" x14ac:dyDescent="0.3"/>
    <row r="972" s="28" customFormat="1" x14ac:dyDescent="0.3"/>
    <row r="973" s="28" customFormat="1" x14ac:dyDescent="0.3"/>
    <row r="974" s="28" customFormat="1" x14ac:dyDescent="0.3"/>
    <row r="975" s="28" customFormat="1" x14ac:dyDescent="0.3"/>
    <row r="976" s="28" customFormat="1" x14ac:dyDescent="0.3"/>
    <row r="977" s="28" customFormat="1" x14ac:dyDescent="0.3"/>
    <row r="978" s="28" customFormat="1" x14ac:dyDescent="0.3"/>
    <row r="979" s="28" customFormat="1" x14ac:dyDescent="0.3"/>
    <row r="980" s="28" customFormat="1" x14ac:dyDescent="0.3"/>
    <row r="981" s="28" customFormat="1" x14ac:dyDescent="0.3"/>
    <row r="982" s="28" customFormat="1" x14ac:dyDescent="0.3"/>
    <row r="983" s="28" customFormat="1" x14ac:dyDescent="0.3"/>
    <row r="984" s="28" customFormat="1" x14ac:dyDescent="0.3"/>
    <row r="985" s="28" customFormat="1" x14ac:dyDescent="0.3"/>
    <row r="986" s="28" customFormat="1" x14ac:dyDescent="0.3"/>
    <row r="987" s="28" customFormat="1" x14ac:dyDescent="0.3"/>
    <row r="988" s="28" customFormat="1" x14ac:dyDescent="0.3"/>
    <row r="989" s="28" customFormat="1" x14ac:dyDescent="0.3"/>
    <row r="990" s="28" customFormat="1" x14ac:dyDescent="0.3"/>
    <row r="991" s="28" customFormat="1" x14ac:dyDescent="0.3"/>
    <row r="992" s="28" customFormat="1" x14ac:dyDescent="0.3"/>
    <row r="993" s="28" customFormat="1" x14ac:dyDescent="0.3"/>
    <row r="994" s="28" customFormat="1" x14ac:dyDescent="0.3"/>
    <row r="995" s="28" customFormat="1" x14ac:dyDescent="0.3"/>
    <row r="996" s="28" customFormat="1" x14ac:dyDescent="0.3"/>
    <row r="997" s="28" customFormat="1" x14ac:dyDescent="0.3"/>
    <row r="998" s="28" customFormat="1" x14ac:dyDescent="0.3"/>
    <row r="999" s="28" customFormat="1" x14ac:dyDescent="0.3"/>
    <row r="1000" s="28" customFormat="1" x14ac:dyDescent="0.3"/>
    <row r="1001" s="28" customFormat="1" x14ac:dyDescent="0.3"/>
    <row r="1002" s="28" customFormat="1" x14ac:dyDescent="0.3"/>
    <row r="1003" s="28" customFormat="1" x14ac:dyDescent="0.3"/>
    <row r="1004" s="28" customFormat="1" x14ac:dyDescent="0.3"/>
    <row r="1005" s="28" customFormat="1" x14ac:dyDescent="0.3"/>
    <row r="1006" s="28" customFormat="1" x14ac:dyDescent="0.3"/>
    <row r="1007" s="28" customFormat="1" x14ac:dyDescent="0.3"/>
    <row r="1008" s="28" customFormat="1" x14ac:dyDescent="0.3"/>
    <row r="1009" s="28" customFormat="1" x14ac:dyDescent="0.3"/>
    <row r="1010" s="28" customFormat="1" x14ac:dyDescent="0.3"/>
    <row r="1011" s="28" customFormat="1" x14ac:dyDescent="0.3"/>
    <row r="1012" s="28" customFormat="1" x14ac:dyDescent="0.3"/>
    <row r="1013" s="28" customFormat="1" x14ac:dyDescent="0.3"/>
    <row r="1014" s="28" customFormat="1" x14ac:dyDescent="0.3"/>
    <row r="1015" s="28" customFormat="1" x14ac:dyDescent="0.3"/>
    <row r="1016" s="28" customFormat="1" x14ac:dyDescent="0.3"/>
    <row r="1017" s="28" customFormat="1" x14ac:dyDescent="0.3"/>
    <row r="1018" s="28" customFormat="1" x14ac:dyDescent="0.3"/>
    <row r="1019" s="28" customFormat="1" x14ac:dyDescent="0.3"/>
    <row r="1020" s="28" customFormat="1" x14ac:dyDescent="0.3"/>
    <row r="1021" s="28" customFormat="1" x14ac:dyDescent="0.3"/>
    <row r="1022" s="28" customFormat="1" x14ac:dyDescent="0.3"/>
    <row r="1023" s="28" customFormat="1" x14ac:dyDescent="0.3"/>
    <row r="1024" s="28" customFormat="1" x14ac:dyDescent="0.3"/>
    <row r="1025" s="28" customFormat="1" x14ac:dyDescent="0.3"/>
    <row r="1026" s="28" customFormat="1" x14ac:dyDescent="0.3"/>
    <row r="1027" s="28" customFormat="1" x14ac:dyDescent="0.3"/>
    <row r="1028" s="28" customFormat="1" x14ac:dyDescent="0.3"/>
    <row r="1029" s="28" customFormat="1" x14ac:dyDescent="0.3"/>
    <row r="1030" s="28" customFormat="1" x14ac:dyDescent="0.3"/>
    <row r="1031" s="28" customFormat="1" x14ac:dyDescent="0.3"/>
    <row r="1032" s="28" customFormat="1" x14ac:dyDescent="0.3"/>
    <row r="1033" s="28" customFormat="1" x14ac:dyDescent="0.3"/>
    <row r="1034" s="28" customFormat="1" x14ac:dyDescent="0.3"/>
    <row r="1035" s="28" customFormat="1" x14ac:dyDescent="0.3"/>
    <row r="1036" s="28" customFormat="1" x14ac:dyDescent="0.3"/>
    <row r="1037" s="28" customFormat="1" x14ac:dyDescent="0.3"/>
    <row r="1038" s="28" customFormat="1" x14ac:dyDescent="0.3"/>
    <row r="1039" s="28" customFormat="1" x14ac:dyDescent="0.3"/>
    <row r="1040" s="28" customFormat="1" x14ac:dyDescent="0.3"/>
    <row r="1041" s="28" customFormat="1" x14ac:dyDescent="0.3"/>
    <row r="1042" s="28" customFormat="1" x14ac:dyDescent="0.3"/>
    <row r="1043" s="28" customFormat="1" x14ac:dyDescent="0.3"/>
    <row r="1044" s="28" customFormat="1" x14ac:dyDescent="0.3"/>
    <row r="1045" s="28" customFormat="1" x14ac:dyDescent="0.3"/>
    <row r="1046" s="28" customFormat="1" x14ac:dyDescent="0.3"/>
    <row r="1047" s="28" customFormat="1" x14ac:dyDescent="0.3"/>
    <row r="1048" s="28" customFormat="1" x14ac:dyDescent="0.3"/>
    <row r="1049" s="28" customFormat="1" x14ac:dyDescent="0.3"/>
    <row r="1050" s="28" customFormat="1" x14ac:dyDescent="0.3"/>
    <row r="1051" s="28" customFormat="1" x14ac:dyDescent="0.3"/>
    <row r="1052" s="28" customFormat="1" x14ac:dyDescent="0.3"/>
    <row r="1053" s="28" customFormat="1" x14ac:dyDescent="0.3"/>
    <row r="1054" s="28" customFormat="1" x14ac:dyDescent="0.3"/>
    <row r="1055" s="28" customFormat="1" x14ac:dyDescent="0.3"/>
    <row r="1056" s="28" customFormat="1" x14ac:dyDescent="0.3"/>
    <row r="1057" s="28" customFormat="1" x14ac:dyDescent="0.3"/>
    <row r="1058" s="28" customFormat="1" x14ac:dyDescent="0.3"/>
    <row r="1059" s="28" customFormat="1" x14ac:dyDescent="0.3"/>
    <row r="1060" s="28" customFormat="1" x14ac:dyDescent="0.3"/>
    <row r="1061" s="28" customFormat="1" x14ac:dyDescent="0.3"/>
    <row r="1062" s="28" customFormat="1" x14ac:dyDescent="0.3"/>
    <row r="1063" s="28" customFormat="1" x14ac:dyDescent="0.3"/>
    <row r="1064" s="28" customFormat="1" x14ac:dyDescent="0.3"/>
    <row r="1065" s="28" customFormat="1" x14ac:dyDescent="0.3"/>
    <row r="1066" s="28" customFormat="1" x14ac:dyDescent="0.3"/>
    <row r="1067" s="28" customFormat="1" x14ac:dyDescent="0.3"/>
    <row r="1068" s="28" customFormat="1" x14ac:dyDescent="0.3"/>
    <row r="1069" s="28" customFormat="1" x14ac:dyDescent="0.3"/>
    <row r="1070" s="28" customFormat="1" x14ac:dyDescent="0.3"/>
    <row r="1071" s="28" customFormat="1" x14ac:dyDescent="0.3"/>
    <row r="1072" s="28" customFormat="1" x14ac:dyDescent="0.3"/>
    <row r="1073" s="28" customFormat="1" x14ac:dyDescent="0.3"/>
    <row r="1074" s="28" customFormat="1" x14ac:dyDescent="0.3"/>
    <row r="1075" s="28" customFormat="1" x14ac:dyDescent="0.3"/>
    <row r="1076" s="28" customFormat="1" x14ac:dyDescent="0.3"/>
    <row r="1077" s="28" customFormat="1" x14ac:dyDescent="0.3"/>
    <row r="1078" s="28" customFormat="1" x14ac:dyDescent="0.3"/>
    <row r="1079" s="28" customFormat="1" x14ac:dyDescent="0.3"/>
    <row r="1080" s="28" customFormat="1" x14ac:dyDescent="0.3"/>
    <row r="1081" s="28" customFormat="1" x14ac:dyDescent="0.3"/>
    <row r="1082" s="28" customFormat="1" x14ac:dyDescent="0.3"/>
    <row r="1083" s="28" customFormat="1" x14ac:dyDescent="0.3"/>
    <row r="1084" s="28" customFormat="1" x14ac:dyDescent="0.3"/>
    <row r="1085" s="28" customFormat="1" x14ac:dyDescent="0.3"/>
    <row r="1086" s="28" customFormat="1" x14ac:dyDescent="0.3"/>
    <row r="1087" s="28" customFormat="1" x14ac:dyDescent="0.3"/>
    <row r="1088" s="28" customFormat="1" x14ac:dyDescent="0.3"/>
    <row r="1089" s="28" customFormat="1" x14ac:dyDescent="0.3"/>
    <row r="1090" s="28" customFormat="1" x14ac:dyDescent="0.3"/>
    <row r="1091" s="28" customFormat="1" x14ac:dyDescent="0.3"/>
    <row r="1092" s="28" customFormat="1" x14ac:dyDescent="0.3"/>
    <row r="1093" s="28" customFormat="1" x14ac:dyDescent="0.3"/>
    <row r="1094" s="28" customFormat="1" x14ac:dyDescent="0.3"/>
    <row r="1095" s="28" customFormat="1" x14ac:dyDescent="0.3"/>
    <row r="1096" s="28" customFormat="1" x14ac:dyDescent="0.3"/>
    <row r="1097" s="28" customFormat="1" x14ac:dyDescent="0.3"/>
    <row r="1098" s="28" customFormat="1" x14ac:dyDescent="0.3"/>
    <row r="1099" s="28" customFormat="1" x14ac:dyDescent="0.3"/>
    <row r="1100" s="28" customFormat="1" x14ac:dyDescent="0.3"/>
    <row r="1101" s="28" customFormat="1" x14ac:dyDescent="0.3"/>
    <row r="1102" s="28" customFormat="1" x14ac:dyDescent="0.3"/>
    <row r="1103" s="28" customFormat="1" x14ac:dyDescent="0.3"/>
    <row r="1104" s="28" customFormat="1" x14ac:dyDescent="0.3"/>
    <row r="1105" s="28" customFormat="1" x14ac:dyDescent="0.3"/>
    <row r="1106" s="28" customFormat="1" x14ac:dyDescent="0.3"/>
    <row r="1107" s="28" customFormat="1" x14ac:dyDescent="0.3"/>
    <row r="1108" s="28" customFormat="1" x14ac:dyDescent="0.3"/>
    <row r="1109" s="28" customFormat="1" x14ac:dyDescent="0.3"/>
    <row r="1110" s="28" customFormat="1" x14ac:dyDescent="0.3"/>
    <row r="1111" s="28" customFormat="1" x14ac:dyDescent="0.3"/>
    <row r="1112" s="28" customFormat="1" x14ac:dyDescent="0.3"/>
    <row r="1113" s="28" customFormat="1" x14ac:dyDescent="0.3"/>
    <row r="1114" s="28" customFormat="1" x14ac:dyDescent="0.3"/>
    <row r="1115" s="28" customFormat="1" x14ac:dyDescent="0.3"/>
    <row r="1116" s="28" customFormat="1" x14ac:dyDescent="0.3"/>
    <row r="1117" s="28" customFormat="1" x14ac:dyDescent="0.3"/>
    <row r="1118" s="28" customFormat="1" x14ac:dyDescent="0.3"/>
    <row r="1119" s="28" customFormat="1" x14ac:dyDescent="0.3"/>
    <row r="1120" s="28" customFormat="1" x14ac:dyDescent="0.3"/>
    <row r="1121" s="28" customFormat="1" x14ac:dyDescent="0.3"/>
    <row r="1122" s="28" customFormat="1" x14ac:dyDescent="0.3"/>
    <row r="1123" s="28" customFormat="1" x14ac:dyDescent="0.3"/>
    <row r="1124" s="28" customFormat="1" x14ac:dyDescent="0.3"/>
    <row r="1125" s="28" customFormat="1" x14ac:dyDescent="0.3"/>
    <row r="1126" s="28" customFormat="1" x14ac:dyDescent="0.3"/>
    <row r="1127" s="28" customFormat="1" x14ac:dyDescent="0.3"/>
    <row r="1128" s="28" customFormat="1" x14ac:dyDescent="0.3"/>
    <row r="1129" s="28" customFormat="1" x14ac:dyDescent="0.3"/>
    <row r="1130" s="28" customFormat="1" x14ac:dyDescent="0.3"/>
    <row r="1131" s="28" customFormat="1" x14ac:dyDescent="0.3"/>
    <row r="1132" s="28" customFormat="1" x14ac:dyDescent="0.3"/>
    <row r="1133" s="28" customFormat="1" x14ac:dyDescent="0.3"/>
    <row r="1134" s="28" customFormat="1" x14ac:dyDescent="0.3"/>
    <row r="1135" s="28" customFormat="1" x14ac:dyDescent="0.3"/>
    <row r="1136" s="28" customFormat="1" x14ac:dyDescent="0.3"/>
    <row r="1137" s="28" customFormat="1" x14ac:dyDescent="0.3"/>
    <row r="1138" s="28" customFormat="1" x14ac:dyDescent="0.3"/>
    <row r="1139" s="28" customFormat="1" x14ac:dyDescent="0.3"/>
    <row r="1140" s="28" customFormat="1" x14ac:dyDescent="0.3"/>
    <row r="1141" s="28" customFormat="1" x14ac:dyDescent="0.3"/>
    <row r="1142" s="28" customFormat="1" x14ac:dyDescent="0.3"/>
    <row r="1143" s="28" customFormat="1" x14ac:dyDescent="0.3"/>
    <row r="1144" s="28" customFormat="1" x14ac:dyDescent="0.3"/>
    <row r="1145" s="28" customFormat="1" x14ac:dyDescent="0.3"/>
    <row r="1146" s="28" customFormat="1" x14ac:dyDescent="0.3"/>
    <row r="1147" s="28" customFormat="1" x14ac:dyDescent="0.3"/>
    <row r="1148" s="28" customFormat="1" x14ac:dyDescent="0.3"/>
    <row r="1149" s="28" customFormat="1" x14ac:dyDescent="0.3"/>
    <row r="1150" s="28" customFormat="1" x14ac:dyDescent="0.3"/>
    <row r="1151" s="28" customFormat="1" x14ac:dyDescent="0.3"/>
    <row r="1152" s="28" customFormat="1" x14ac:dyDescent="0.3"/>
    <row r="1153" s="28" customFormat="1" x14ac:dyDescent="0.3"/>
    <row r="1154" s="28" customFormat="1" x14ac:dyDescent="0.3"/>
    <row r="1155" s="28" customFormat="1" x14ac:dyDescent="0.3"/>
    <row r="1156" s="28" customFormat="1" x14ac:dyDescent="0.3"/>
    <row r="1157" s="28" customFormat="1" x14ac:dyDescent="0.3"/>
    <row r="1158" s="28" customFormat="1" x14ac:dyDescent="0.3"/>
    <row r="1159" s="28" customFormat="1" x14ac:dyDescent="0.3"/>
    <row r="1160" s="28" customFormat="1" x14ac:dyDescent="0.3"/>
    <row r="1161" s="28" customFormat="1" x14ac:dyDescent="0.3"/>
    <row r="1162" s="28" customFormat="1" x14ac:dyDescent="0.3"/>
    <row r="1163" s="28" customFormat="1" x14ac:dyDescent="0.3"/>
    <row r="1164" s="28" customFormat="1" x14ac:dyDescent="0.3"/>
    <row r="1165" s="28" customFormat="1" x14ac:dyDescent="0.3"/>
    <row r="1166" s="28" customFormat="1" x14ac:dyDescent="0.3"/>
    <row r="1167" s="28" customFormat="1" x14ac:dyDescent="0.3"/>
    <row r="1168" s="28" customFormat="1" x14ac:dyDescent="0.3"/>
    <row r="1169" s="28" customFormat="1" x14ac:dyDescent="0.3"/>
    <row r="1170" s="28" customFormat="1" x14ac:dyDescent="0.3"/>
    <row r="1171" s="28" customFormat="1" x14ac:dyDescent="0.3"/>
    <row r="1172" s="28" customFormat="1" x14ac:dyDescent="0.3"/>
    <row r="1173" s="28" customFormat="1" x14ac:dyDescent="0.3"/>
    <row r="1174" s="28" customFormat="1" x14ac:dyDescent="0.3"/>
    <row r="1175" s="28" customFormat="1" x14ac:dyDescent="0.3"/>
    <row r="1176" s="28" customFormat="1" x14ac:dyDescent="0.3"/>
    <row r="1177" s="28" customFormat="1" x14ac:dyDescent="0.3"/>
    <row r="1178" s="28" customFormat="1" x14ac:dyDescent="0.3"/>
    <row r="1179" s="28" customFormat="1" x14ac:dyDescent="0.3"/>
    <row r="1180" s="28" customFormat="1" x14ac:dyDescent="0.3"/>
    <row r="1181" s="28" customFormat="1" x14ac:dyDescent="0.3"/>
    <row r="1182" s="28" customFormat="1" x14ac:dyDescent="0.3"/>
    <row r="1183" s="28" customFormat="1" x14ac:dyDescent="0.3"/>
    <row r="1184" s="28" customFormat="1" x14ac:dyDescent="0.3"/>
    <row r="1185" s="28" customFormat="1" x14ac:dyDescent="0.3"/>
    <row r="1186" s="28" customFormat="1" x14ac:dyDescent="0.3"/>
    <row r="1187" s="28" customFormat="1" x14ac:dyDescent="0.3"/>
    <row r="1188" s="28" customFormat="1" x14ac:dyDescent="0.3"/>
    <row r="1189" s="28" customFormat="1" x14ac:dyDescent="0.3"/>
    <row r="1190" s="28" customFormat="1" x14ac:dyDescent="0.3"/>
    <row r="1191" s="28" customFormat="1" x14ac:dyDescent="0.3"/>
    <row r="1192" s="28" customFormat="1" x14ac:dyDescent="0.3"/>
    <row r="1193" s="28" customFormat="1" x14ac:dyDescent="0.3"/>
    <row r="1194" s="28" customFormat="1" x14ac:dyDescent="0.3"/>
    <row r="1195" s="28" customFormat="1" x14ac:dyDescent="0.3"/>
    <row r="1196" s="28" customFormat="1" x14ac:dyDescent="0.3"/>
    <row r="1197" s="28" customFormat="1" x14ac:dyDescent="0.3"/>
    <row r="1198" s="28" customFormat="1" x14ac:dyDescent="0.3"/>
    <row r="1199" s="28" customFormat="1" x14ac:dyDescent="0.3"/>
    <row r="1200" s="28" customFormat="1" x14ac:dyDescent="0.3"/>
    <row r="1201" s="28" customFormat="1" x14ac:dyDescent="0.3"/>
    <row r="1202" s="28" customFormat="1" x14ac:dyDescent="0.3"/>
    <row r="1203" s="28" customFormat="1" x14ac:dyDescent="0.3"/>
    <row r="1204" s="28" customFormat="1" x14ac:dyDescent="0.3"/>
    <row r="1205" s="28" customFormat="1" x14ac:dyDescent="0.3"/>
    <row r="1206" s="28" customFormat="1" x14ac:dyDescent="0.3"/>
    <row r="1207" s="28" customFormat="1" x14ac:dyDescent="0.3"/>
    <row r="1208" s="28" customFormat="1" x14ac:dyDescent="0.3"/>
    <row r="1209" s="28" customFormat="1" x14ac:dyDescent="0.3"/>
    <row r="1210" s="28" customFormat="1" x14ac:dyDescent="0.3"/>
    <row r="1211" s="28" customFormat="1" x14ac:dyDescent="0.3"/>
    <row r="1212" s="28" customFormat="1" x14ac:dyDescent="0.3"/>
    <row r="1213" s="28" customFormat="1" x14ac:dyDescent="0.3"/>
    <row r="1214" s="28" customFormat="1" x14ac:dyDescent="0.3"/>
    <row r="1215" s="28" customFormat="1" x14ac:dyDescent="0.3"/>
    <row r="1216" s="28" customFormat="1" x14ac:dyDescent="0.3"/>
    <row r="1217" s="28" customFormat="1" x14ac:dyDescent="0.3"/>
    <row r="1218" s="28" customFormat="1" x14ac:dyDescent="0.3"/>
    <row r="1219" s="28" customFormat="1" x14ac:dyDescent="0.3"/>
    <row r="1220" s="28" customFormat="1" x14ac:dyDescent="0.3"/>
    <row r="1221" s="28" customFormat="1" x14ac:dyDescent="0.3"/>
    <row r="1222" s="28" customFormat="1" x14ac:dyDescent="0.3"/>
    <row r="1223" s="28" customFormat="1" x14ac:dyDescent="0.3"/>
    <row r="1224" s="28" customFormat="1" x14ac:dyDescent="0.3"/>
    <row r="1225" s="28" customFormat="1" x14ac:dyDescent="0.3"/>
    <row r="1226" s="28" customFormat="1" x14ac:dyDescent="0.3"/>
    <row r="1227" s="28" customFormat="1" x14ac:dyDescent="0.3"/>
    <row r="1228" s="28" customFormat="1" x14ac:dyDescent="0.3"/>
    <row r="1229" s="28" customFormat="1" x14ac:dyDescent="0.3"/>
    <row r="1230" s="28" customFormat="1" x14ac:dyDescent="0.3"/>
    <row r="1231" s="28" customFormat="1" x14ac:dyDescent="0.3"/>
    <row r="1232" s="28" customFormat="1" x14ac:dyDescent="0.3"/>
    <row r="1233" s="28" customFormat="1" x14ac:dyDescent="0.3"/>
    <row r="1234" s="28" customFormat="1" x14ac:dyDescent="0.3"/>
    <row r="1235" s="28" customFormat="1" x14ac:dyDescent="0.3"/>
    <row r="1236" s="28" customFormat="1" x14ac:dyDescent="0.3"/>
    <row r="1237" s="28" customFormat="1" x14ac:dyDescent="0.3"/>
    <row r="1238" s="28" customFormat="1" x14ac:dyDescent="0.3"/>
    <row r="1239" s="28" customFormat="1" x14ac:dyDescent="0.3"/>
    <row r="1240" s="28" customFormat="1" x14ac:dyDescent="0.3"/>
    <row r="1241" s="28" customFormat="1" x14ac:dyDescent="0.3"/>
    <row r="1242" s="28" customFormat="1" x14ac:dyDescent="0.3"/>
    <row r="1243" s="28" customFormat="1" x14ac:dyDescent="0.3"/>
    <row r="1244" s="28" customFormat="1" x14ac:dyDescent="0.3"/>
    <row r="1245" s="28" customFormat="1" x14ac:dyDescent="0.3"/>
    <row r="1246" s="28" customFormat="1" x14ac:dyDescent="0.3"/>
    <row r="1247" s="28" customFormat="1" x14ac:dyDescent="0.3"/>
    <row r="1248" s="28" customFormat="1" x14ac:dyDescent="0.3"/>
    <row r="1249" s="28" customFormat="1" x14ac:dyDescent="0.3"/>
    <row r="1250" s="28" customFormat="1" x14ac:dyDescent="0.3"/>
    <row r="1251" s="28" customFormat="1" x14ac:dyDescent="0.3"/>
    <row r="1252" s="28" customFormat="1" x14ac:dyDescent="0.3"/>
    <row r="1253" s="28" customFormat="1" x14ac:dyDescent="0.3"/>
    <row r="1254" s="28" customFormat="1" x14ac:dyDescent="0.3"/>
    <row r="1255" s="28" customFormat="1" x14ac:dyDescent="0.3"/>
    <row r="1256" s="28" customFormat="1" x14ac:dyDescent="0.3"/>
    <row r="1257" s="28" customFormat="1" x14ac:dyDescent="0.3"/>
    <row r="1258" s="28" customFormat="1" x14ac:dyDescent="0.3"/>
    <row r="1259" s="28" customFormat="1" x14ac:dyDescent="0.3"/>
    <row r="1260" s="28" customFormat="1" x14ac:dyDescent="0.3"/>
    <row r="1261" s="28" customFormat="1" x14ac:dyDescent="0.3"/>
    <row r="1262" s="28" customFormat="1" x14ac:dyDescent="0.3"/>
    <row r="1263" s="28" customFormat="1" x14ac:dyDescent="0.3"/>
    <row r="1264" s="28" customFormat="1" x14ac:dyDescent="0.3"/>
    <row r="1265" s="28" customFormat="1" x14ac:dyDescent="0.3"/>
    <row r="1266" s="28" customFormat="1" x14ac:dyDescent="0.3"/>
    <row r="1267" s="28" customFormat="1" x14ac:dyDescent="0.3"/>
    <row r="1268" s="28" customFormat="1" x14ac:dyDescent="0.3"/>
    <row r="1269" s="28" customFormat="1" x14ac:dyDescent="0.3"/>
    <row r="1270" s="28" customFormat="1" x14ac:dyDescent="0.3"/>
    <row r="1271" s="28" customFormat="1" x14ac:dyDescent="0.3"/>
    <row r="1272" s="28" customFormat="1" x14ac:dyDescent="0.3"/>
    <row r="1273" s="28" customFormat="1" x14ac:dyDescent="0.3"/>
    <row r="1274" s="28" customFormat="1" x14ac:dyDescent="0.3"/>
    <row r="1275" s="28" customFormat="1" x14ac:dyDescent="0.3"/>
    <row r="1276" s="28" customFormat="1" x14ac:dyDescent="0.3"/>
    <row r="1277" s="28" customFormat="1" x14ac:dyDescent="0.3"/>
    <row r="1278" s="28" customFormat="1" x14ac:dyDescent="0.3"/>
    <row r="1279" s="28" customFormat="1" x14ac:dyDescent="0.3"/>
    <row r="1280" s="28" customFormat="1" x14ac:dyDescent="0.3"/>
    <row r="1281" s="28" customFormat="1" x14ac:dyDescent="0.3"/>
    <row r="1282" s="28" customFormat="1" x14ac:dyDescent="0.3"/>
    <row r="1283" s="28" customFormat="1" x14ac:dyDescent="0.3"/>
    <row r="1284" s="28" customFormat="1" x14ac:dyDescent="0.3"/>
    <row r="1285" s="28" customFormat="1" x14ac:dyDescent="0.3"/>
    <row r="1286" s="28" customFormat="1" x14ac:dyDescent="0.3"/>
    <row r="1287" s="28" customFormat="1" x14ac:dyDescent="0.3"/>
    <row r="1288" s="28" customFormat="1" x14ac:dyDescent="0.3"/>
    <row r="1289" s="28" customFormat="1" x14ac:dyDescent="0.3"/>
    <row r="1290" s="28" customFormat="1" x14ac:dyDescent="0.3"/>
    <row r="1291" s="28" customFormat="1" x14ac:dyDescent="0.3"/>
    <row r="1292" s="28" customFormat="1" x14ac:dyDescent="0.3"/>
    <row r="1293" s="28" customFormat="1" x14ac:dyDescent="0.3"/>
    <row r="1294" s="28" customFormat="1" x14ac:dyDescent="0.3"/>
    <row r="1295" s="28" customFormat="1" x14ac:dyDescent="0.3"/>
    <row r="1296" s="28" customFormat="1" x14ac:dyDescent="0.3"/>
    <row r="1297" s="28" customFormat="1" x14ac:dyDescent="0.3"/>
    <row r="1298" s="28" customFormat="1" x14ac:dyDescent="0.3"/>
    <row r="1299" s="28" customFormat="1" x14ac:dyDescent="0.3"/>
    <row r="1300" s="28" customFormat="1" x14ac:dyDescent="0.3"/>
    <row r="1301" s="28" customFormat="1" x14ac:dyDescent="0.3"/>
    <row r="1302" s="28" customFormat="1" x14ac:dyDescent="0.3"/>
    <row r="1303" s="28" customFormat="1" x14ac:dyDescent="0.3"/>
    <row r="1304" s="28" customFormat="1" x14ac:dyDescent="0.3"/>
    <row r="1305" s="28" customFormat="1" x14ac:dyDescent="0.3"/>
    <row r="1306" s="28" customFormat="1" x14ac:dyDescent="0.3"/>
    <row r="1307" s="28" customFormat="1" x14ac:dyDescent="0.3"/>
    <row r="1308" s="28" customFormat="1" x14ac:dyDescent="0.3"/>
    <row r="1309" s="28" customFormat="1" x14ac:dyDescent="0.3"/>
    <row r="1310" s="28" customFormat="1" x14ac:dyDescent="0.3"/>
    <row r="1311" s="28" customFormat="1" x14ac:dyDescent="0.3"/>
    <row r="1312" s="28" customFormat="1" x14ac:dyDescent="0.3"/>
    <row r="1313" s="28" customFormat="1" x14ac:dyDescent="0.3"/>
    <row r="1314" s="28" customFormat="1" x14ac:dyDescent="0.3"/>
    <row r="1315" s="28" customFormat="1" x14ac:dyDescent="0.3"/>
    <row r="1316" s="28" customFormat="1" x14ac:dyDescent="0.3"/>
    <row r="1317" s="28" customFormat="1" x14ac:dyDescent="0.3"/>
    <row r="1318" s="28" customFormat="1" x14ac:dyDescent="0.3"/>
    <row r="1319" s="28" customFormat="1" x14ac:dyDescent="0.3"/>
    <row r="1320" s="28" customFormat="1" x14ac:dyDescent="0.3"/>
    <row r="1321" s="28" customFormat="1" x14ac:dyDescent="0.3"/>
    <row r="1322" s="28" customFormat="1" x14ac:dyDescent="0.3"/>
    <row r="1323" s="28" customFormat="1" x14ac:dyDescent="0.3"/>
    <row r="1324" s="28" customFormat="1" x14ac:dyDescent="0.3"/>
    <row r="1325" s="28" customFormat="1" x14ac:dyDescent="0.3"/>
    <row r="1326" s="28" customFormat="1" x14ac:dyDescent="0.3"/>
    <row r="1327" s="28" customFormat="1" x14ac:dyDescent="0.3"/>
    <row r="1328" s="28" customFormat="1" x14ac:dyDescent="0.3"/>
    <row r="1329" s="28" customFormat="1" x14ac:dyDescent="0.3"/>
    <row r="1330" s="28" customFormat="1" x14ac:dyDescent="0.3"/>
    <row r="1331" s="28" customFormat="1" x14ac:dyDescent="0.3"/>
    <row r="1332" s="28" customFormat="1" x14ac:dyDescent="0.3"/>
    <row r="1333" s="28" customFormat="1" x14ac:dyDescent="0.3"/>
    <row r="1334" s="28" customFormat="1" x14ac:dyDescent="0.3"/>
    <row r="1335" s="28" customFormat="1" x14ac:dyDescent="0.3"/>
    <row r="1336" s="28" customFormat="1" x14ac:dyDescent="0.3"/>
    <row r="1337" s="28" customFormat="1" x14ac:dyDescent="0.3"/>
    <row r="1338" s="28" customFormat="1" x14ac:dyDescent="0.3"/>
    <row r="1339" s="28" customFormat="1" x14ac:dyDescent="0.3"/>
    <row r="1340" s="28" customFormat="1" x14ac:dyDescent="0.3"/>
    <row r="1341" s="28" customFormat="1" x14ac:dyDescent="0.3"/>
    <row r="1342" s="28" customFormat="1" x14ac:dyDescent="0.3"/>
    <row r="1343" s="28" customFormat="1" x14ac:dyDescent="0.3"/>
    <row r="1344" s="28" customFormat="1" x14ac:dyDescent="0.3"/>
    <row r="1345" s="28" customFormat="1" x14ac:dyDescent="0.3"/>
    <row r="1346" s="28" customFormat="1" x14ac:dyDescent="0.3"/>
    <row r="1347" s="28" customFormat="1" x14ac:dyDescent="0.3"/>
    <row r="1348" s="28" customFormat="1" x14ac:dyDescent="0.3"/>
    <row r="1349" s="28" customFormat="1" x14ac:dyDescent="0.3"/>
    <row r="1350" s="28" customFormat="1" x14ac:dyDescent="0.3"/>
    <row r="1351" s="28" customFormat="1" x14ac:dyDescent="0.3"/>
    <row r="1352" s="28" customFormat="1" x14ac:dyDescent="0.3"/>
    <row r="1353" s="28" customFormat="1" x14ac:dyDescent="0.3"/>
    <row r="1354" s="28" customFormat="1" x14ac:dyDescent="0.3"/>
    <row r="1355" s="28" customFormat="1" x14ac:dyDescent="0.3"/>
    <row r="1356" s="28" customFormat="1" x14ac:dyDescent="0.3"/>
    <row r="1357" s="28" customFormat="1" x14ac:dyDescent="0.3"/>
    <row r="1358" s="28" customFormat="1" x14ac:dyDescent="0.3"/>
    <row r="1359" s="28" customFormat="1" x14ac:dyDescent="0.3"/>
    <row r="1360" s="28" customFormat="1" x14ac:dyDescent="0.3"/>
    <row r="1361" s="28" customFormat="1" x14ac:dyDescent="0.3"/>
    <row r="1362" s="28" customFormat="1" x14ac:dyDescent="0.3"/>
    <row r="1363" s="28" customFormat="1" x14ac:dyDescent="0.3"/>
    <row r="1364" s="28" customFormat="1" x14ac:dyDescent="0.3"/>
    <row r="1365" s="28" customFormat="1" x14ac:dyDescent="0.3"/>
    <row r="1366" s="28" customFormat="1" x14ac:dyDescent="0.3"/>
    <row r="1367" s="28" customFormat="1" x14ac:dyDescent="0.3"/>
    <row r="1368" s="28" customFormat="1" x14ac:dyDescent="0.3"/>
    <row r="1369" s="28" customFormat="1" x14ac:dyDescent="0.3"/>
    <row r="1370" s="28" customFormat="1" x14ac:dyDescent="0.3"/>
    <row r="1371" s="28" customFormat="1" x14ac:dyDescent="0.3"/>
    <row r="1372" s="28" customFormat="1" x14ac:dyDescent="0.3"/>
    <row r="1373" s="28" customFormat="1" x14ac:dyDescent="0.3"/>
    <row r="1374" s="28" customFormat="1" x14ac:dyDescent="0.3"/>
    <row r="1375" s="28" customFormat="1" x14ac:dyDescent="0.3"/>
    <row r="1376" s="28" customFormat="1" x14ac:dyDescent="0.3"/>
    <row r="1377" s="28" customFormat="1" x14ac:dyDescent="0.3"/>
    <row r="1378" s="28" customFormat="1" x14ac:dyDescent="0.3"/>
    <row r="1379" s="28" customFormat="1" x14ac:dyDescent="0.3"/>
    <row r="1380" s="28" customFormat="1" x14ac:dyDescent="0.3"/>
    <row r="1381" s="28" customFormat="1" x14ac:dyDescent="0.3"/>
    <row r="1382" s="28" customFormat="1" x14ac:dyDescent="0.3"/>
    <row r="1383" s="28" customFormat="1" x14ac:dyDescent="0.3"/>
    <row r="1384" s="28" customFormat="1" x14ac:dyDescent="0.3"/>
    <row r="1385" s="28" customFormat="1" x14ac:dyDescent="0.3"/>
    <row r="1386" s="28" customFormat="1" x14ac:dyDescent="0.3"/>
    <row r="1387" s="28" customFormat="1" x14ac:dyDescent="0.3"/>
    <row r="1388" s="28" customFormat="1" x14ac:dyDescent="0.3"/>
    <row r="1389" s="28" customFormat="1" x14ac:dyDescent="0.3"/>
    <row r="1390" s="28" customFormat="1" x14ac:dyDescent="0.3"/>
    <row r="1391" s="28" customFormat="1" x14ac:dyDescent="0.3"/>
    <row r="1392" s="28" customFormat="1" x14ac:dyDescent="0.3"/>
    <row r="1393" s="28" customFormat="1" x14ac:dyDescent="0.3"/>
    <row r="1394" s="28" customFormat="1" x14ac:dyDescent="0.3"/>
    <row r="1395" s="28" customFormat="1" x14ac:dyDescent="0.3"/>
    <row r="1396" s="28" customFormat="1" x14ac:dyDescent="0.3"/>
    <row r="1397" s="28" customFormat="1" x14ac:dyDescent="0.3"/>
    <row r="1398" s="28" customFormat="1" x14ac:dyDescent="0.3"/>
    <row r="1399" s="28" customFormat="1" x14ac:dyDescent="0.3"/>
    <row r="1400" s="28" customFormat="1" x14ac:dyDescent="0.3"/>
    <row r="1401" s="28" customFormat="1" x14ac:dyDescent="0.3"/>
    <row r="1402" s="28" customFormat="1" x14ac:dyDescent="0.3"/>
    <row r="1403" s="28" customFormat="1" x14ac:dyDescent="0.3"/>
    <row r="1404" s="28" customFormat="1" x14ac:dyDescent="0.3"/>
    <row r="1405" s="28" customFormat="1" x14ac:dyDescent="0.3"/>
    <row r="1406" s="28" customFormat="1" x14ac:dyDescent="0.3"/>
    <row r="1407" s="28" customFormat="1" x14ac:dyDescent="0.3"/>
    <row r="1408" s="28" customFormat="1" x14ac:dyDescent="0.3"/>
    <row r="1409" s="28" customFormat="1" x14ac:dyDescent="0.3"/>
    <row r="1410" s="28" customFormat="1" x14ac:dyDescent="0.3"/>
    <row r="1411" s="28" customFormat="1" x14ac:dyDescent="0.3"/>
    <row r="1412" s="28" customFormat="1" x14ac:dyDescent="0.3"/>
    <row r="1413" s="28" customFormat="1" x14ac:dyDescent="0.3"/>
    <row r="1414" s="28" customFormat="1" x14ac:dyDescent="0.3"/>
    <row r="1415" s="28" customFormat="1" x14ac:dyDescent="0.3"/>
    <row r="1416" s="28" customFormat="1" x14ac:dyDescent="0.3"/>
    <row r="1417" s="28" customFormat="1" x14ac:dyDescent="0.3"/>
    <row r="1418" s="28" customFormat="1" x14ac:dyDescent="0.3"/>
    <row r="1419" s="28" customFormat="1" x14ac:dyDescent="0.3"/>
    <row r="1420" s="28" customFormat="1" x14ac:dyDescent="0.3"/>
    <row r="1421" s="28" customFormat="1" x14ac:dyDescent="0.3"/>
    <row r="1422" s="28" customFormat="1" x14ac:dyDescent="0.3"/>
    <row r="1423" s="28" customFormat="1" x14ac:dyDescent="0.3"/>
    <row r="1424" s="28" customFormat="1" x14ac:dyDescent="0.3"/>
    <row r="1425" s="28" customFormat="1" x14ac:dyDescent="0.3"/>
    <row r="1426" s="28" customFormat="1" x14ac:dyDescent="0.3"/>
    <row r="1427" s="28" customFormat="1" x14ac:dyDescent="0.3"/>
    <row r="1428" s="28" customFormat="1" x14ac:dyDescent="0.3"/>
    <row r="1429" s="28" customFormat="1" x14ac:dyDescent="0.3"/>
    <row r="1430" s="28" customFormat="1" x14ac:dyDescent="0.3"/>
    <row r="1431" s="28" customFormat="1" x14ac:dyDescent="0.3"/>
    <row r="1432" s="28" customFormat="1" x14ac:dyDescent="0.3"/>
    <row r="1433" s="28" customFormat="1" x14ac:dyDescent="0.3"/>
    <row r="1434" s="28" customFormat="1" x14ac:dyDescent="0.3"/>
    <row r="1435" s="28" customFormat="1" x14ac:dyDescent="0.3"/>
    <row r="1436" s="28" customFormat="1" x14ac:dyDescent="0.3"/>
    <row r="1437" s="28" customFormat="1" x14ac:dyDescent="0.3"/>
    <row r="1438" s="28" customFormat="1" x14ac:dyDescent="0.3"/>
    <row r="1439" s="28" customFormat="1" x14ac:dyDescent="0.3"/>
    <row r="1440" s="28" customFormat="1" x14ac:dyDescent="0.3"/>
    <row r="1441" s="28" customFormat="1" x14ac:dyDescent="0.3"/>
    <row r="1442" s="28" customFormat="1" x14ac:dyDescent="0.3"/>
    <row r="1443" s="28" customFormat="1" x14ac:dyDescent="0.3"/>
    <row r="1444" s="28" customFormat="1" x14ac:dyDescent="0.3"/>
    <row r="1445" s="28" customFormat="1" x14ac:dyDescent="0.3"/>
    <row r="1446" s="28" customFormat="1" x14ac:dyDescent="0.3"/>
    <row r="1447" s="28" customFormat="1" x14ac:dyDescent="0.3"/>
    <row r="1448" s="28" customFormat="1" x14ac:dyDescent="0.3"/>
    <row r="1449" s="28" customFormat="1" x14ac:dyDescent="0.3"/>
    <row r="1450" s="28" customFormat="1" x14ac:dyDescent="0.3"/>
    <row r="1451" s="28" customFormat="1" x14ac:dyDescent="0.3"/>
    <row r="1452" s="28" customFormat="1" x14ac:dyDescent="0.3"/>
    <row r="1453" s="28" customFormat="1" x14ac:dyDescent="0.3"/>
    <row r="1454" s="28" customFormat="1" x14ac:dyDescent="0.3"/>
    <row r="1455" s="28" customFormat="1" x14ac:dyDescent="0.3"/>
    <row r="1456" s="28" customFormat="1" x14ac:dyDescent="0.3"/>
    <row r="1457" s="28" customFormat="1" x14ac:dyDescent="0.3"/>
    <row r="1458" s="28" customFormat="1" x14ac:dyDescent="0.3"/>
    <row r="1459" s="28" customFormat="1" x14ac:dyDescent="0.3"/>
    <row r="1460" s="28" customFormat="1" x14ac:dyDescent="0.3"/>
    <row r="1461" s="28" customFormat="1" x14ac:dyDescent="0.3"/>
    <row r="1462" s="28" customFormat="1" x14ac:dyDescent="0.3"/>
    <row r="1463" s="28" customFormat="1" x14ac:dyDescent="0.3"/>
    <row r="1464" s="28" customFormat="1" x14ac:dyDescent="0.3"/>
    <row r="1465" s="28" customFormat="1" x14ac:dyDescent="0.3"/>
    <row r="1466" s="28" customFormat="1" x14ac:dyDescent="0.3"/>
    <row r="1467" s="28" customFormat="1" x14ac:dyDescent="0.3"/>
    <row r="1468" s="28" customFormat="1" x14ac:dyDescent="0.3"/>
    <row r="1469" s="28" customFormat="1" x14ac:dyDescent="0.3"/>
    <row r="1470" s="28" customFormat="1" x14ac:dyDescent="0.3"/>
    <row r="1471" s="28" customFormat="1" x14ac:dyDescent="0.3"/>
    <row r="1472" s="28" customFormat="1" x14ac:dyDescent="0.3"/>
    <row r="1473" s="28" customFormat="1" x14ac:dyDescent="0.3"/>
    <row r="1474" s="28" customFormat="1" x14ac:dyDescent="0.3"/>
    <row r="1475" s="28" customFormat="1" x14ac:dyDescent="0.3"/>
    <row r="1476" s="28" customFormat="1" x14ac:dyDescent="0.3"/>
    <row r="1477" s="28" customFormat="1" x14ac:dyDescent="0.3"/>
    <row r="1478" s="28" customFormat="1" x14ac:dyDescent="0.3"/>
    <row r="1479" s="28" customFormat="1" x14ac:dyDescent="0.3"/>
    <row r="1480" s="28" customFormat="1" x14ac:dyDescent="0.3"/>
    <row r="1481" s="28" customFormat="1" x14ac:dyDescent="0.3"/>
    <row r="1482" s="28" customFormat="1" x14ac:dyDescent="0.3"/>
    <row r="1483" s="28" customFormat="1" x14ac:dyDescent="0.3"/>
    <row r="1484" s="28" customFormat="1" x14ac:dyDescent="0.3"/>
    <row r="1485" s="28" customFormat="1" x14ac:dyDescent="0.3"/>
    <row r="1486" s="28" customFormat="1" x14ac:dyDescent="0.3"/>
    <row r="1487" s="28" customFormat="1" x14ac:dyDescent="0.3"/>
    <row r="1488" s="28" customFormat="1" x14ac:dyDescent="0.3"/>
    <row r="1489" s="28" customFormat="1" x14ac:dyDescent="0.3"/>
    <row r="1490" s="28" customFormat="1" x14ac:dyDescent="0.3"/>
    <row r="1491" s="28" customFormat="1" x14ac:dyDescent="0.3"/>
    <row r="1492" s="28" customFormat="1" x14ac:dyDescent="0.3"/>
    <row r="1493" s="28" customFormat="1" x14ac:dyDescent="0.3"/>
    <row r="1494" s="28" customFormat="1" x14ac:dyDescent="0.3"/>
    <row r="1495" s="28" customFormat="1" x14ac:dyDescent="0.3"/>
    <row r="1496" s="28" customFormat="1" x14ac:dyDescent="0.3"/>
    <row r="1497" s="28" customFormat="1" x14ac:dyDescent="0.3"/>
    <row r="1498" s="28" customFormat="1" x14ac:dyDescent="0.3"/>
    <row r="1499" s="28" customFormat="1" x14ac:dyDescent="0.3"/>
    <row r="1500" s="28" customFormat="1" x14ac:dyDescent="0.3"/>
    <row r="1501" s="28" customFormat="1" x14ac:dyDescent="0.3"/>
    <row r="1502" s="28" customFormat="1" x14ac:dyDescent="0.3"/>
    <row r="1503" s="28" customFormat="1" x14ac:dyDescent="0.3"/>
    <row r="1504" s="28" customFormat="1" x14ac:dyDescent="0.3"/>
    <row r="1505" s="28" customFormat="1" x14ac:dyDescent="0.3"/>
    <row r="1506" s="28" customFormat="1" x14ac:dyDescent="0.3"/>
    <row r="1507" s="28" customFormat="1" x14ac:dyDescent="0.3"/>
    <row r="1508" s="28" customFormat="1" x14ac:dyDescent="0.3"/>
    <row r="1509" s="28" customFormat="1" x14ac:dyDescent="0.3"/>
    <row r="1510" s="28" customFormat="1" x14ac:dyDescent="0.3"/>
    <row r="1511" s="28" customFormat="1" x14ac:dyDescent="0.3"/>
    <row r="1512" s="28" customFormat="1" x14ac:dyDescent="0.3"/>
    <row r="1513" s="28" customFormat="1" x14ac:dyDescent="0.3"/>
    <row r="1514" s="28" customFormat="1" x14ac:dyDescent="0.3"/>
    <row r="1515" s="28" customFormat="1" x14ac:dyDescent="0.3"/>
    <row r="1516" s="28" customFormat="1" x14ac:dyDescent="0.3"/>
    <row r="1517" s="28" customFormat="1" x14ac:dyDescent="0.3"/>
    <row r="1518" s="28" customFormat="1" x14ac:dyDescent="0.3"/>
    <row r="1519" s="28" customFormat="1" x14ac:dyDescent="0.3"/>
    <row r="1520" s="28" customFormat="1" x14ac:dyDescent="0.3"/>
    <row r="1521" s="28" customFormat="1" x14ac:dyDescent="0.3"/>
    <row r="1522" s="28" customFormat="1" x14ac:dyDescent="0.3"/>
    <row r="1523" s="28" customFormat="1" x14ac:dyDescent="0.3"/>
    <row r="1524" s="28" customFormat="1" x14ac:dyDescent="0.3"/>
    <row r="1525" s="28" customFormat="1" x14ac:dyDescent="0.3"/>
    <row r="1526" s="28" customFormat="1" x14ac:dyDescent="0.3"/>
    <row r="1527" s="28" customFormat="1" x14ac:dyDescent="0.3"/>
    <row r="1528" s="28" customFormat="1" x14ac:dyDescent="0.3"/>
    <row r="1529" s="28" customFormat="1" x14ac:dyDescent="0.3"/>
    <row r="1530" s="28" customFormat="1" x14ac:dyDescent="0.3"/>
    <row r="1531" s="28" customFormat="1" x14ac:dyDescent="0.3"/>
    <row r="1532" s="28" customFormat="1" x14ac:dyDescent="0.3"/>
    <row r="1533" s="28" customFormat="1" x14ac:dyDescent="0.3"/>
    <row r="1534" s="28" customFormat="1" x14ac:dyDescent="0.3"/>
    <row r="1535" s="28" customFormat="1" x14ac:dyDescent="0.3"/>
    <row r="1536" s="28" customFormat="1" x14ac:dyDescent="0.3"/>
    <row r="1537" s="28" customFormat="1" x14ac:dyDescent="0.3"/>
    <row r="1538" s="28" customFormat="1" x14ac:dyDescent="0.3"/>
    <row r="1539" s="28" customFormat="1" x14ac:dyDescent="0.3"/>
    <row r="1540" s="28" customFormat="1" x14ac:dyDescent="0.3"/>
    <row r="1541" s="28" customFormat="1" x14ac:dyDescent="0.3"/>
    <row r="1542" s="28" customFormat="1" x14ac:dyDescent="0.3"/>
    <row r="1543" s="28" customFormat="1" x14ac:dyDescent="0.3"/>
    <row r="1544" s="28" customFormat="1" x14ac:dyDescent="0.3"/>
    <row r="1545" s="28" customFormat="1" x14ac:dyDescent="0.3"/>
    <row r="1546" s="28" customFormat="1" x14ac:dyDescent="0.3"/>
    <row r="1547" s="28" customFormat="1" x14ac:dyDescent="0.3"/>
    <row r="1548" s="28" customFormat="1" x14ac:dyDescent="0.3"/>
    <row r="1549" s="28" customFormat="1" x14ac:dyDescent="0.3"/>
    <row r="1550" s="28" customFormat="1" x14ac:dyDescent="0.3"/>
    <row r="1551" s="28" customFormat="1" x14ac:dyDescent="0.3"/>
    <row r="1552" s="28" customFormat="1" x14ac:dyDescent="0.3"/>
    <row r="1553" s="28" customFormat="1" x14ac:dyDescent="0.3"/>
    <row r="1554" s="28" customFormat="1" x14ac:dyDescent="0.3"/>
    <row r="1555" s="28" customFormat="1" x14ac:dyDescent="0.3"/>
    <row r="1556" s="28" customFormat="1" x14ac:dyDescent="0.3"/>
    <row r="1557" s="28" customFormat="1" x14ac:dyDescent="0.3"/>
    <row r="1558" s="28" customFormat="1" x14ac:dyDescent="0.3"/>
    <row r="1559" s="28" customFormat="1" x14ac:dyDescent="0.3"/>
    <row r="1560" s="28" customFormat="1" x14ac:dyDescent="0.3"/>
    <row r="1561" s="28" customFormat="1" x14ac:dyDescent="0.3"/>
    <row r="1562" s="28" customFormat="1" x14ac:dyDescent="0.3"/>
    <row r="1563" s="28" customFormat="1" x14ac:dyDescent="0.3"/>
    <row r="1564" s="28" customFormat="1" x14ac:dyDescent="0.3"/>
    <row r="1565" s="28" customFormat="1" x14ac:dyDescent="0.3"/>
    <row r="1566" s="28" customFormat="1" x14ac:dyDescent="0.3"/>
    <row r="1567" s="28" customFormat="1" x14ac:dyDescent="0.3"/>
    <row r="1568" s="28" customFormat="1" x14ac:dyDescent="0.3"/>
    <row r="1569" s="28" customFormat="1" x14ac:dyDescent="0.3"/>
    <row r="1570" s="28" customFormat="1" x14ac:dyDescent="0.3"/>
    <row r="1571" s="28" customFormat="1" x14ac:dyDescent="0.3"/>
    <row r="1572" s="28" customFormat="1" x14ac:dyDescent="0.3"/>
    <row r="1573" s="28" customFormat="1" x14ac:dyDescent="0.3"/>
    <row r="1574" s="28" customFormat="1" x14ac:dyDescent="0.3"/>
    <row r="1575" s="28" customFormat="1" x14ac:dyDescent="0.3"/>
    <row r="1576" s="28" customFormat="1" x14ac:dyDescent="0.3"/>
    <row r="1577" s="28" customFormat="1" x14ac:dyDescent="0.3"/>
    <row r="1578" s="28" customFormat="1" x14ac:dyDescent="0.3"/>
    <row r="1579" s="28" customFormat="1" x14ac:dyDescent="0.3"/>
    <row r="1580" s="28" customFormat="1" x14ac:dyDescent="0.3"/>
    <row r="1581" s="28" customFormat="1" x14ac:dyDescent="0.3"/>
    <row r="1582" s="28" customFormat="1" x14ac:dyDescent="0.3"/>
    <row r="1583" s="28" customFormat="1" x14ac:dyDescent="0.3"/>
    <row r="1584" s="28" customFormat="1" x14ac:dyDescent="0.3"/>
    <row r="1585" s="28" customFormat="1" x14ac:dyDescent="0.3"/>
    <row r="1586" s="28" customFormat="1" x14ac:dyDescent="0.3"/>
    <row r="1587" s="28" customFormat="1" x14ac:dyDescent="0.3"/>
    <row r="1588" s="28" customFormat="1" x14ac:dyDescent="0.3"/>
    <row r="1589" s="28" customFormat="1" x14ac:dyDescent="0.3"/>
    <row r="1590" s="28" customFormat="1" x14ac:dyDescent="0.3"/>
    <row r="1591" s="28" customFormat="1" x14ac:dyDescent="0.3"/>
    <row r="1592" s="28" customFormat="1" x14ac:dyDescent="0.3"/>
    <row r="1593" s="28" customFormat="1" x14ac:dyDescent="0.3"/>
    <row r="1594" s="28" customFormat="1" x14ac:dyDescent="0.3"/>
    <row r="1595" s="28" customFormat="1" x14ac:dyDescent="0.3"/>
    <row r="1596" s="28" customFormat="1" x14ac:dyDescent="0.3"/>
    <row r="1597" s="28" customFormat="1" x14ac:dyDescent="0.3"/>
    <row r="1598" s="28" customFormat="1" x14ac:dyDescent="0.3"/>
    <row r="1599" s="28" customFormat="1" x14ac:dyDescent="0.3"/>
    <row r="1600" s="28" customFormat="1" x14ac:dyDescent="0.3"/>
    <row r="1601" s="28" customFormat="1" x14ac:dyDescent="0.3"/>
    <row r="1602" s="28" customFormat="1" x14ac:dyDescent="0.3"/>
    <row r="1603" s="28" customFormat="1" x14ac:dyDescent="0.3"/>
    <row r="1604" s="28" customFormat="1" x14ac:dyDescent="0.3"/>
    <row r="1605" s="28" customFormat="1" x14ac:dyDescent="0.3"/>
    <row r="1606" s="28" customFormat="1" x14ac:dyDescent="0.3"/>
    <row r="1607" s="28" customFormat="1" x14ac:dyDescent="0.3"/>
    <row r="1608" s="28" customFormat="1" x14ac:dyDescent="0.3"/>
    <row r="1609" s="28" customFormat="1" x14ac:dyDescent="0.3"/>
    <row r="1610" s="28" customFormat="1" x14ac:dyDescent="0.3"/>
    <row r="1611" s="28" customFormat="1" x14ac:dyDescent="0.3"/>
    <row r="1612" s="28" customFormat="1" x14ac:dyDescent="0.3"/>
    <row r="1613" s="28" customFormat="1" x14ac:dyDescent="0.3"/>
    <row r="1614" s="28" customFormat="1" x14ac:dyDescent="0.3"/>
    <row r="1615" s="28" customFormat="1" x14ac:dyDescent="0.3"/>
    <row r="1616" s="28" customFormat="1" x14ac:dyDescent="0.3"/>
    <row r="1617" s="28" customFormat="1" x14ac:dyDescent="0.3"/>
    <row r="1618" s="28" customFormat="1" x14ac:dyDescent="0.3"/>
    <row r="1619" s="28" customFormat="1" x14ac:dyDescent="0.3"/>
    <row r="1620" s="28" customFormat="1" x14ac:dyDescent="0.3"/>
    <row r="1621" s="28" customFormat="1" x14ac:dyDescent="0.3"/>
    <row r="1622" s="28" customFormat="1" x14ac:dyDescent="0.3"/>
    <row r="1623" s="28" customFormat="1" x14ac:dyDescent="0.3"/>
    <row r="1624" s="28" customFormat="1" x14ac:dyDescent="0.3"/>
    <row r="1625" s="28" customFormat="1" x14ac:dyDescent="0.3"/>
    <row r="1626" s="28" customFormat="1" x14ac:dyDescent="0.3"/>
    <row r="1627" s="28" customFormat="1" x14ac:dyDescent="0.3"/>
    <row r="1628" s="28" customFormat="1" x14ac:dyDescent="0.3"/>
    <row r="1629" s="28" customFormat="1" x14ac:dyDescent="0.3"/>
    <row r="1630" s="28" customFormat="1" x14ac:dyDescent="0.3"/>
    <row r="1631" s="28" customFormat="1" x14ac:dyDescent="0.3"/>
    <row r="1632" s="28" customFormat="1" x14ac:dyDescent="0.3"/>
    <row r="1633" s="28" customFormat="1" x14ac:dyDescent="0.3"/>
    <row r="1634" s="28" customFormat="1" x14ac:dyDescent="0.3"/>
    <row r="1635" s="28" customFormat="1" x14ac:dyDescent="0.3"/>
    <row r="1636" s="28" customFormat="1" x14ac:dyDescent="0.3"/>
    <row r="1637" s="28" customFormat="1" x14ac:dyDescent="0.3"/>
    <row r="1638" s="28" customFormat="1" x14ac:dyDescent="0.3"/>
    <row r="1639" s="28" customFormat="1" x14ac:dyDescent="0.3"/>
    <row r="1640" s="28" customFormat="1" x14ac:dyDescent="0.3"/>
    <row r="1641" s="28" customFormat="1" x14ac:dyDescent="0.3"/>
    <row r="1642" s="28" customFormat="1" x14ac:dyDescent="0.3"/>
    <row r="1643" s="28" customFormat="1" x14ac:dyDescent="0.3"/>
    <row r="1644" s="28" customFormat="1" x14ac:dyDescent="0.3"/>
    <row r="1645" s="28" customFormat="1" x14ac:dyDescent="0.3"/>
    <row r="1646" s="28" customFormat="1" x14ac:dyDescent="0.3"/>
    <row r="1647" s="28" customFormat="1" x14ac:dyDescent="0.3"/>
    <row r="1648" s="28" customFormat="1" x14ac:dyDescent="0.3"/>
    <row r="1649" s="28" customFormat="1" x14ac:dyDescent="0.3"/>
    <row r="1650" s="28" customFormat="1" x14ac:dyDescent="0.3"/>
    <row r="1651" s="28" customFormat="1" x14ac:dyDescent="0.3"/>
    <row r="1652" s="28" customFormat="1" x14ac:dyDescent="0.3"/>
    <row r="1653" s="28" customFormat="1" x14ac:dyDescent="0.3"/>
    <row r="1654" s="28" customFormat="1" x14ac:dyDescent="0.3"/>
    <row r="1655" s="28" customFormat="1" x14ac:dyDescent="0.3"/>
    <row r="1656" s="28" customFormat="1" x14ac:dyDescent="0.3"/>
    <row r="1657" s="28" customFormat="1" x14ac:dyDescent="0.3"/>
    <row r="1658" s="28" customFormat="1" x14ac:dyDescent="0.3"/>
    <row r="1659" s="28" customFormat="1" x14ac:dyDescent="0.3"/>
    <row r="1660" s="28" customFormat="1" x14ac:dyDescent="0.3"/>
    <row r="1661" s="28" customFormat="1" x14ac:dyDescent="0.3"/>
    <row r="1662" s="28" customFormat="1" x14ac:dyDescent="0.3"/>
    <row r="1663" s="28" customFormat="1" x14ac:dyDescent="0.3"/>
    <row r="1664" s="28" customFormat="1" x14ac:dyDescent="0.3"/>
    <row r="1665" s="28" customFormat="1" x14ac:dyDescent="0.3"/>
    <row r="1666" s="28" customFormat="1" x14ac:dyDescent="0.3"/>
    <row r="1667" s="28" customFormat="1" x14ac:dyDescent="0.3"/>
    <row r="1668" s="28" customFormat="1" x14ac:dyDescent="0.3"/>
    <row r="1669" s="28" customFormat="1" x14ac:dyDescent="0.3"/>
    <row r="1670" s="28" customFormat="1" x14ac:dyDescent="0.3"/>
    <row r="1671" s="28" customFormat="1" x14ac:dyDescent="0.3"/>
    <row r="1672" s="28" customFormat="1" x14ac:dyDescent="0.3"/>
    <row r="1673" s="28" customFormat="1" x14ac:dyDescent="0.3"/>
    <row r="1674" s="28" customFormat="1" x14ac:dyDescent="0.3"/>
    <row r="1675" s="28" customFormat="1" x14ac:dyDescent="0.3"/>
    <row r="1676" s="28" customFormat="1" x14ac:dyDescent="0.3"/>
    <row r="1677" s="28" customFormat="1" x14ac:dyDescent="0.3"/>
    <row r="1678" s="28" customFormat="1" x14ac:dyDescent="0.3"/>
    <row r="1679" s="28" customFormat="1" x14ac:dyDescent="0.3"/>
    <row r="1680" s="28" customFormat="1" x14ac:dyDescent="0.3"/>
    <row r="1681" s="28" customFormat="1" x14ac:dyDescent="0.3"/>
    <row r="1682" s="28" customFormat="1" x14ac:dyDescent="0.3"/>
    <row r="1683" s="28" customFormat="1" x14ac:dyDescent="0.3"/>
    <row r="1684" s="28" customFormat="1" x14ac:dyDescent="0.3"/>
    <row r="1685" s="28" customFormat="1" x14ac:dyDescent="0.3"/>
    <row r="1686" s="28" customFormat="1" x14ac:dyDescent="0.3"/>
    <row r="1687" s="28" customFormat="1" x14ac:dyDescent="0.3"/>
    <row r="1688" s="28" customFormat="1" x14ac:dyDescent="0.3"/>
    <row r="1689" s="28" customFormat="1" x14ac:dyDescent="0.3"/>
    <row r="1690" s="28" customFormat="1" x14ac:dyDescent="0.3"/>
    <row r="1691" s="28" customFormat="1" x14ac:dyDescent="0.3"/>
    <row r="1692" s="28" customFormat="1" x14ac:dyDescent="0.3"/>
    <row r="1693" s="28" customFormat="1" x14ac:dyDescent="0.3"/>
    <row r="1694" s="28" customFormat="1" x14ac:dyDescent="0.3"/>
    <row r="1695" s="28" customFormat="1" x14ac:dyDescent="0.3"/>
    <row r="1696" s="28" customFormat="1" x14ac:dyDescent="0.3"/>
    <row r="1697" s="28" customFormat="1" x14ac:dyDescent="0.3"/>
    <row r="1698" s="28" customFormat="1" x14ac:dyDescent="0.3"/>
    <row r="1699" s="28" customFormat="1" x14ac:dyDescent="0.3"/>
    <row r="1700" s="28" customFormat="1" x14ac:dyDescent="0.3"/>
    <row r="1701" s="28" customFormat="1" x14ac:dyDescent="0.3"/>
    <row r="1702" s="28" customFormat="1" x14ac:dyDescent="0.3"/>
    <row r="1703" s="28" customFormat="1" x14ac:dyDescent="0.3"/>
    <row r="1704" s="28" customFormat="1" x14ac:dyDescent="0.3"/>
    <row r="1705" s="28" customFormat="1" x14ac:dyDescent="0.3"/>
    <row r="1706" s="28" customFormat="1" x14ac:dyDescent="0.3"/>
    <row r="1707" s="28" customFormat="1" x14ac:dyDescent="0.3"/>
    <row r="1708" s="28" customFormat="1" x14ac:dyDescent="0.3"/>
    <row r="1709" s="28" customFormat="1" x14ac:dyDescent="0.3"/>
    <row r="1710" s="28" customFormat="1" x14ac:dyDescent="0.3"/>
    <row r="1711" s="28" customFormat="1" x14ac:dyDescent="0.3"/>
    <row r="1712" s="28" customFormat="1" x14ac:dyDescent="0.3"/>
    <row r="1713" s="28" customFormat="1" x14ac:dyDescent="0.3"/>
    <row r="1714" s="28" customFormat="1" x14ac:dyDescent="0.3"/>
    <row r="1715" s="28" customFormat="1" x14ac:dyDescent="0.3"/>
    <row r="1716" s="28" customFormat="1" x14ac:dyDescent="0.3"/>
    <row r="1717" s="28" customFormat="1" x14ac:dyDescent="0.3"/>
    <row r="1718" s="28" customFormat="1" x14ac:dyDescent="0.3"/>
    <row r="1719" s="28" customFormat="1" x14ac:dyDescent="0.3"/>
    <row r="1720" s="28" customFormat="1" x14ac:dyDescent="0.3"/>
    <row r="1721" s="28" customFormat="1" x14ac:dyDescent="0.3"/>
    <row r="1722" s="28" customFormat="1" x14ac:dyDescent="0.3"/>
    <row r="1723" s="28" customFormat="1" x14ac:dyDescent="0.3"/>
    <row r="1724" s="28" customFormat="1" x14ac:dyDescent="0.3"/>
    <row r="1725" s="28" customFormat="1" x14ac:dyDescent="0.3"/>
    <row r="1726" s="28" customFormat="1" x14ac:dyDescent="0.3"/>
    <row r="1727" s="28" customFormat="1" x14ac:dyDescent="0.3"/>
    <row r="1728" s="28" customFormat="1" x14ac:dyDescent="0.3"/>
    <row r="1729" s="28" customFormat="1" x14ac:dyDescent="0.3"/>
    <row r="1730" s="28" customFormat="1" x14ac:dyDescent="0.3"/>
    <row r="1731" s="28" customFormat="1" x14ac:dyDescent="0.3"/>
    <row r="1732" s="28" customFormat="1" x14ac:dyDescent="0.3"/>
    <row r="1733" s="28" customFormat="1" x14ac:dyDescent="0.3"/>
    <row r="1734" s="28" customFormat="1" x14ac:dyDescent="0.3"/>
    <row r="1735" s="28" customFormat="1" x14ac:dyDescent="0.3"/>
    <row r="1736" s="28" customFormat="1" x14ac:dyDescent="0.3"/>
    <row r="1737" s="28" customFormat="1" x14ac:dyDescent="0.3"/>
    <row r="1738" s="28" customFormat="1" x14ac:dyDescent="0.3"/>
    <row r="1739" s="28" customFormat="1" x14ac:dyDescent="0.3"/>
    <row r="1740" s="28" customFormat="1" x14ac:dyDescent="0.3"/>
    <row r="1741" s="28" customFormat="1" x14ac:dyDescent="0.3"/>
    <row r="1742" s="28" customFormat="1" x14ac:dyDescent="0.3"/>
    <row r="1743" s="28" customFormat="1" x14ac:dyDescent="0.3"/>
    <row r="1744" s="28" customFormat="1" x14ac:dyDescent="0.3"/>
    <row r="1745" s="28" customFormat="1" x14ac:dyDescent="0.3"/>
    <row r="1746" s="28" customFormat="1" x14ac:dyDescent="0.3"/>
    <row r="1747" s="28" customFormat="1" x14ac:dyDescent="0.3"/>
    <row r="1748" s="28" customFormat="1" x14ac:dyDescent="0.3"/>
    <row r="1749" s="28" customFormat="1" x14ac:dyDescent="0.3"/>
    <row r="1750" s="28" customFormat="1" x14ac:dyDescent="0.3"/>
    <row r="1751" s="28" customFormat="1" x14ac:dyDescent="0.3"/>
    <row r="1752" s="28" customFormat="1" x14ac:dyDescent="0.3"/>
    <row r="1753" s="28" customFormat="1" x14ac:dyDescent="0.3"/>
    <row r="1754" s="28" customFormat="1" x14ac:dyDescent="0.3"/>
    <row r="1755" s="28" customFormat="1" x14ac:dyDescent="0.3"/>
    <row r="1756" s="28" customFormat="1" x14ac:dyDescent="0.3"/>
    <row r="1757" s="28" customFormat="1" x14ac:dyDescent="0.3"/>
    <row r="1758" s="28" customFormat="1" x14ac:dyDescent="0.3"/>
    <row r="1759" s="28" customFormat="1" x14ac:dyDescent="0.3"/>
    <row r="1760" s="28" customFormat="1" x14ac:dyDescent="0.3"/>
    <row r="1761" s="28" customFormat="1" x14ac:dyDescent="0.3"/>
    <row r="1762" s="28" customFormat="1" x14ac:dyDescent="0.3"/>
    <row r="1763" s="28" customFormat="1" x14ac:dyDescent="0.3"/>
    <row r="1764" s="28" customFormat="1" x14ac:dyDescent="0.3"/>
    <row r="1765" s="28" customFormat="1" x14ac:dyDescent="0.3"/>
    <row r="1766" s="28" customFormat="1" x14ac:dyDescent="0.3"/>
    <row r="1767" s="28" customFormat="1" x14ac:dyDescent="0.3"/>
    <row r="1768" s="28" customFormat="1" x14ac:dyDescent="0.3"/>
    <row r="1769" s="28" customFormat="1" x14ac:dyDescent="0.3"/>
    <row r="1770" s="28" customFormat="1" x14ac:dyDescent="0.3"/>
    <row r="1771" s="28" customFormat="1" x14ac:dyDescent="0.3"/>
    <row r="1772" s="28" customFormat="1" x14ac:dyDescent="0.3"/>
    <row r="1773" s="28" customFormat="1" x14ac:dyDescent="0.3"/>
    <row r="1774" s="28" customFormat="1" x14ac:dyDescent="0.3"/>
    <row r="1775" s="28" customFormat="1" x14ac:dyDescent="0.3"/>
    <row r="1776" s="28" customFormat="1" x14ac:dyDescent="0.3"/>
    <row r="1777" s="28" customFormat="1" x14ac:dyDescent="0.3"/>
    <row r="1778" s="28" customFormat="1" x14ac:dyDescent="0.3"/>
    <row r="1779" s="28" customFormat="1" x14ac:dyDescent="0.3"/>
    <row r="1780" s="28" customFormat="1" x14ac:dyDescent="0.3"/>
    <row r="1781" s="28" customFormat="1" x14ac:dyDescent="0.3"/>
    <row r="1782" s="28" customFormat="1" x14ac:dyDescent="0.3"/>
    <row r="1783" s="28" customFormat="1" x14ac:dyDescent="0.3"/>
    <row r="1784" s="28" customFormat="1" x14ac:dyDescent="0.3"/>
    <row r="1785" s="28" customFormat="1" x14ac:dyDescent="0.3"/>
    <row r="1786" s="28" customFormat="1" x14ac:dyDescent="0.3"/>
    <row r="1787" s="28" customFormat="1" x14ac:dyDescent="0.3"/>
    <row r="1788" s="28" customFormat="1" x14ac:dyDescent="0.3"/>
    <row r="1789" s="28" customFormat="1" x14ac:dyDescent="0.3"/>
    <row r="1790" s="28" customFormat="1" x14ac:dyDescent="0.3"/>
    <row r="1791" s="28" customFormat="1" x14ac:dyDescent="0.3"/>
    <row r="1792" s="28" customFormat="1" x14ac:dyDescent="0.3"/>
    <row r="1793" s="28" customFormat="1" x14ac:dyDescent="0.3"/>
    <row r="1794" s="28" customFormat="1" x14ac:dyDescent="0.3"/>
    <row r="1795" s="28" customFormat="1" x14ac:dyDescent="0.3"/>
    <row r="1796" s="28" customFormat="1" x14ac:dyDescent="0.3"/>
    <row r="1797" s="28" customFormat="1" x14ac:dyDescent="0.3"/>
    <row r="1798" s="28" customFormat="1" x14ac:dyDescent="0.3"/>
    <row r="1799" s="28" customFormat="1" x14ac:dyDescent="0.3"/>
    <row r="1800" s="28" customFormat="1" x14ac:dyDescent="0.3"/>
    <row r="1801" s="28" customFormat="1" x14ac:dyDescent="0.3"/>
    <row r="1802" s="28" customFormat="1" x14ac:dyDescent="0.3"/>
    <row r="1803" s="28" customFormat="1" x14ac:dyDescent="0.3"/>
    <row r="1804" s="28" customFormat="1" x14ac:dyDescent="0.3"/>
    <row r="1805" s="28" customFormat="1" x14ac:dyDescent="0.3"/>
    <row r="1806" s="28" customFormat="1" x14ac:dyDescent="0.3"/>
    <row r="1807" s="28" customFormat="1" x14ac:dyDescent="0.3"/>
    <row r="1808" s="28" customFormat="1" x14ac:dyDescent="0.3"/>
    <row r="1809" s="28" customFormat="1" x14ac:dyDescent="0.3"/>
    <row r="1810" s="28" customFormat="1" x14ac:dyDescent="0.3"/>
    <row r="1811" s="28" customFormat="1" x14ac:dyDescent="0.3"/>
    <row r="1812" s="28" customFormat="1" x14ac:dyDescent="0.3"/>
    <row r="1813" s="28" customFormat="1" x14ac:dyDescent="0.3"/>
    <row r="1814" s="28" customFormat="1" x14ac:dyDescent="0.3"/>
    <row r="1815" s="28" customFormat="1" x14ac:dyDescent="0.3"/>
    <row r="1816" s="28" customFormat="1" x14ac:dyDescent="0.3"/>
    <row r="1817" s="28" customFormat="1" x14ac:dyDescent="0.3"/>
    <row r="1818" s="28" customFormat="1" x14ac:dyDescent="0.3"/>
    <row r="1819" s="28" customFormat="1" x14ac:dyDescent="0.3"/>
    <row r="1820" s="28" customFormat="1" x14ac:dyDescent="0.3"/>
    <row r="1821" s="28" customFormat="1" x14ac:dyDescent="0.3"/>
    <row r="1822" s="28" customFormat="1" x14ac:dyDescent="0.3"/>
    <row r="1823" s="28" customFormat="1" x14ac:dyDescent="0.3"/>
    <row r="1824" s="28" customFormat="1" x14ac:dyDescent="0.3"/>
    <row r="1825" s="28" customFormat="1" x14ac:dyDescent="0.3"/>
    <row r="1826" s="28" customFormat="1" x14ac:dyDescent="0.3"/>
    <row r="1827" s="28" customFormat="1" x14ac:dyDescent="0.3"/>
    <row r="1828" s="28" customFormat="1" x14ac:dyDescent="0.3"/>
    <row r="1829" s="28" customFormat="1" x14ac:dyDescent="0.3"/>
    <row r="1830" s="28" customFormat="1" x14ac:dyDescent="0.3"/>
    <row r="1831" s="28" customFormat="1" x14ac:dyDescent="0.3"/>
    <row r="1832" s="28" customFormat="1" x14ac:dyDescent="0.3"/>
    <row r="1833" s="28" customFormat="1" x14ac:dyDescent="0.3"/>
    <row r="1834" s="28" customFormat="1" x14ac:dyDescent="0.3"/>
    <row r="1835" s="28" customFormat="1" x14ac:dyDescent="0.3"/>
    <row r="1836" s="28" customFormat="1" x14ac:dyDescent="0.3"/>
    <row r="1837" s="28" customFormat="1" x14ac:dyDescent="0.3"/>
    <row r="1838" s="28" customFormat="1" x14ac:dyDescent="0.3"/>
    <row r="1839" s="28" customFormat="1" x14ac:dyDescent="0.3"/>
    <row r="1840" s="28" customFormat="1" x14ac:dyDescent="0.3"/>
    <row r="1841" s="28" customFormat="1" x14ac:dyDescent="0.3"/>
    <row r="1842" s="28" customFormat="1" x14ac:dyDescent="0.3"/>
    <row r="1843" s="28" customFormat="1" x14ac:dyDescent="0.3"/>
    <row r="1844" s="28" customFormat="1" x14ac:dyDescent="0.3"/>
    <row r="1845" s="28" customFormat="1" x14ac:dyDescent="0.3"/>
    <row r="1846" s="28" customFormat="1" x14ac:dyDescent="0.3"/>
    <row r="1847" s="28" customFormat="1" x14ac:dyDescent="0.3"/>
    <row r="1848" s="28" customFormat="1" x14ac:dyDescent="0.3"/>
    <row r="1849" s="28" customFormat="1" x14ac:dyDescent="0.3"/>
    <row r="1850" s="28" customFormat="1" x14ac:dyDescent="0.3"/>
    <row r="1851" s="28" customFormat="1" x14ac:dyDescent="0.3"/>
    <row r="1852" s="28" customFormat="1" x14ac:dyDescent="0.3"/>
    <row r="1853" s="28" customFormat="1" x14ac:dyDescent="0.3"/>
    <row r="1854" s="28" customFormat="1" x14ac:dyDescent="0.3"/>
    <row r="1855" s="28" customFormat="1" x14ac:dyDescent="0.3"/>
    <row r="1856" s="28" customFormat="1" x14ac:dyDescent="0.3"/>
    <row r="1857" s="28" customFormat="1" x14ac:dyDescent="0.3"/>
    <row r="1858" s="28" customFormat="1" x14ac:dyDescent="0.3"/>
    <row r="1859" s="28" customFormat="1" x14ac:dyDescent="0.3"/>
    <row r="1860" s="28" customFormat="1" x14ac:dyDescent="0.3"/>
    <row r="1861" s="28" customFormat="1" x14ac:dyDescent="0.3"/>
    <row r="1862" s="28" customFormat="1" x14ac:dyDescent="0.3"/>
    <row r="1863" s="28" customFormat="1" x14ac:dyDescent="0.3"/>
    <row r="1864" s="28" customFormat="1" x14ac:dyDescent="0.3"/>
    <row r="1865" s="28" customFormat="1" x14ac:dyDescent="0.3"/>
    <row r="1866" s="28" customFormat="1" x14ac:dyDescent="0.3"/>
    <row r="1867" s="28" customFormat="1" x14ac:dyDescent="0.3"/>
    <row r="1868" s="28" customFormat="1" x14ac:dyDescent="0.3"/>
    <row r="1869" s="28" customFormat="1" x14ac:dyDescent="0.3"/>
    <row r="1870" s="28" customFormat="1" x14ac:dyDescent="0.3"/>
    <row r="1871" s="28" customFormat="1" x14ac:dyDescent="0.3"/>
    <row r="1872" s="28" customFormat="1" x14ac:dyDescent="0.3"/>
    <row r="1873" s="28" customFormat="1" x14ac:dyDescent="0.3"/>
    <row r="1874" s="28" customFormat="1" x14ac:dyDescent="0.3"/>
    <row r="1875" s="28" customFormat="1" x14ac:dyDescent="0.3"/>
    <row r="1876" s="28" customFormat="1" x14ac:dyDescent="0.3"/>
    <row r="1877" s="28" customFormat="1" x14ac:dyDescent="0.3"/>
    <row r="1878" s="28" customFormat="1" x14ac:dyDescent="0.3"/>
    <row r="1879" s="28" customFormat="1" x14ac:dyDescent="0.3"/>
    <row r="1880" s="28" customFormat="1" x14ac:dyDescent="0.3"/>
    <row r="1881" s="28" customFormat="1" x14ac:dyDescent="0.3"/>
    <row r="1882" s="28" customFormat="1" x14ac:dyDescent="0.3"/>
    <row r="1883" s="28" customFormat="1" x14ac:dyDescent="0.3"/>
    <row r="1884" s="28" customFormat="1" x14ac:dyDescent="0.3"/>
    <row r="1885" s="28" customFormat="1" x14ac:dyDescent="0.3"/>
    <row r="1886" s="28" customFormat="1" x14ac:dyDescent="0.3"/>
    <row r="1887" s="28" customFormat="1" x14ac:dyDescent="0.3"/>
    <row r="1888" s="28" customFormat="1" x14ac:dyDescent="0.3"/>
    <row r="1889" s="28" customFormat="1" x14ac:dyDescent="0.3"/>
    <row r="1890" s="28" customFormat="1" x14ac:dyDescent="0.3"/>
    <row r="1891" s="28" customFormat="1" x14ac:dyDescent="0.3"/>
    <row r="1892" s="28" customFormat="1" x14ac:dyDescent="0.3"/>
    <row r="1893" s="28" customFormat="1" x14ac:dyDescent="0.3"/>
    <row r="1894" s="28" customFormat="1" x14ac:dyDescent="0.3"/>
    <row r="1895" s="28" customFormat="1" x14ac:dyDescent="0.3"/>
    <row r="1896" s="28" customFormat="1" x14ac:dyDescent="0.3"/>
    <row r="1897" s="28" customFormat="1" x14ac:dyDescent="0.3"/>
    <row r="1898" s="28" customFormat="1" x14ac:dyDescent="0.3"/>
    <row r="1899" s="28" customFormat="1" x14ac:dyDescent="0.3"/>
    <row r="1900" s="28" customFormat="1" x14ac:dyDescent="0.3"/>
    <row r="1901" s="28" customFormat="1" x14ac:dyDescent="0.3"/>
    <row r="1902" s="28" customFormat="1" x14ac:dyDescent="0.3"/>
    <row r="1903" s="28" customFormat="1" x14ac:dyDescent="0.3"/>
    <row r="1904" s="28" customFormat="1" x14ac:dyDescent="0.3"/>
    <row r="1905" s="28" customFormat="1" x14ac:dyDescent="0.3"/>
    <row r="1906" s="28" customFormat="1" x14ac:dyDescent="0.3"/>
    <row r="1907" s="28" customFormat="1" x14ac:dyDescent="0.3"/>
    <row r="1908" s="28" customFormat="1" x14ac:dyDescent="0.3"/>
    <row r="1909" s="28" customFormat="1" x14ac:dyDescent="0.3"/>
    <row r="1910" s="28" customFormat="1" x14ac:dyDescent="0.3"/>
    <row r="1911" s="28" customFormat="1" x14ac:dyDescent="0.3"/>
    <row r="1912" s="28" customFormat="1" x14ac:dyDescent="0.3"/>
    <row r="1913" s="28" customFormat="1" x14ac:dyDescent="0.3"/>
    <row r="1914" s="28" customFormat="1" x14ac:dyDescent="0.3"/>
    <row r="1915" s="28" customFormat="1" x14ac:dyDescent="0.3"/>
    <row r="1916" s="28" customFormat="1" x14ac:dyDescent="0.3"/>
    <row r="1917" s="28" customFormat="1" x14ac:dyDescent="0.3"/>
    <row r="1918" s="28" customFormat="1" x14ac:dyDescent="0.3"/>
    <row r="1919" s="28" customFormat="1" x14ac:dyDescent="0.3"/>
    <row r="1920" s="28" customFormat="1" x14ac:dyDescent="0.3"/>
    <row r="1921" s="28" customFormat="1" x14ac:dyDescent="0.3"/>
    <row r="1922" s="28" customFormat="1" x14ac:dyDescent="0.3"/>
    <row r="1923" s="28" customFormat="1" x14ac:dyDescent="0.3"/>
    <row r="1924" s="28" customFormat="1" x14ac:dyDescent="0.3"/>
    <row r="1925" s="28" customFormat="1" x14ac:dyDescent="0.3"/>
    <row r="1926" s="28" customFormat="1" x14ac:dyDescent="0.3"/>
    <row r="1927" s="28" customFormat="1" x14ac:dyDescent="0.3"/>
    <row r="1928" s="28" customFormat="1" x14ac:dyDescent="0.3"/>
    <row r="1929" s="28" customFormat="1" x14ac:dyDescent="0.3"/>
    <row r="1930" s="28" customFormat="1" x14ac:dyDescent="0.3"/>
    <row r="1931" s="28" customFormat="1" x14ac:dyDescent="0.3"/>
    <row r="1932" s="28" customFormat="1" x14ac:dyDescent="0.3"/>
    <row r="1933" s="28" customFormat="1" x14ac:dyDescent="0.3"/>
    <row r="1934" s="28" customFormat="1" x14ac:dyDescent="0.3"/>
    <row r="1935" s="28" customFormat="1" x14ac:dyDescent="0.3"/>
    <row r="1936" s="28" customFormat="1" x14ac:dyDescent="0.3"/>
    <row r="1937" s="28" customFormat="1" x14ac:dyDescent="0.3"/>
    <row r="1938" s="28" customFormat="1" x14ac:dyDescent="0.3"/>
    <row r="1939" s="28" customFormat="1" x14ac:dyDescent="0.3"/>
    <row r="1940" s="28" customFormat="1" x14ac:dyDescent="0.3"/>
    <row r="1941" s="28" customFormat="1" x14ac:dyDescent="0.3"/>
    <row r="1942" s="28" customFormat="1" x14ac:dyDescent="0.3"/>
    <row r="1943" s="28" customFormat="1" x14ac:dyDescent="0.3"/>
    <row r="1944" s="28" customFormat="1" x14ac:dyDescent="0.3"/>
    <row r="1945" s="28" customFormat="1" x14ac:dyDescent="0.3"/>
    <row r="1946" s="28" customFormat="1" x14ac:dyDescent="0.3"/>
    <row r="1947" s="28" customFormat="1" x14ac:dyDescent="0.3"/>
    <row r="1948" s="28" customFormat="1" x14ac:dyDescent="0.3"/>
    <row r="1949" s="28" customFormat="1" x14ac:dyDescent="0.3"/>
    <row r="1950" s="28" customFormat="1" x14ac:dyDescent="0.3"/>
    <row r="1951" s="28" customFormat="1" x14ac:dyDescent="0.3"/>
    <row r="1952" s="28" customFormat="1" x14ac:dyDescent="0.3"/>
    <row r="1953" s="28" customFormat="1" x14ac:dyDescent="0.3"/>
    <row r="1954" s="28" customFormat="1" x14ac:dyDescent="0.3"/>
    <row r="1955" s="28" customFormat="1" x14ac:dyDescent="0.3"/>
    <row r="1956" s="28" customFormat="1" x14ac:dyDescent="0.3"/>
    <row r="1957" s="28" customFormat="1" x14ac:dyDescent="0.3"/>
    <row r="1958" s="28" customFormat="1" x14ac:dyDescent="0.3"/>
    <row r="1959" s="28" customFormat="1" x14ac:dyDescent="0.3"/>
    <row r="1960" s="28" customFormat="1" x14ac:dyDescent="0.3"/>
    <row r="1961" s="28" customFormat="1" x14ac:dyDescent="0.3"/>
    <row r="1962" s="28" customFormat="1" x14ac:dyDescent="0.3"/>
    <row r="1963" s="28" customFormat="1" x14ac:dyDescent="0.3"/>
    <row r="1964" s="28" customFormat="1" x14ac:dyDescent="0.3"/>
    <row r="1965" s="28" customFormat="1" x14ac:dyDescent="0.3"/>
    <row r="1966" s="28" customFormat="1" x14ac:dyDescent="0.3"/>
    <row r="1967" s="28" customFormat="1" x14ac:dyDescent="0.3"/>
    <row r="1968" s="28" customFormat="1" x14ac:dyDescent="0.3"/>
    <row r="1969" s="28" customFormat="1" x14ac:dyDescent="0.3"/>
    <row r="1970" s="28" customFormat="1" x14ac:dyDescent="0.3"/>
    <row r="1971" s="28" customFormat="1" x14ac:dyDescent="0.3"/>
    <row r="1972" s="28" customFormat="1" x14ac:dyDescent="0.3"/>
    <row r="1973" s="28" customFormat="1" x14ac:dyDescent="0.3"/>
    <row r="1974" s="28" customFormat="1" x14ac:dyDescent="0.3"/>
    <row r="1975" s="28" customFormat="1" x14ac:dyDescent="0.3"/>
    <row r="1976" s="28" customFormat="1" x14ac:dyDescent="0.3"/>
    <row r="1977" s="28" customFormat="1" x14ac:dyDescent="0.3"/>
    <row r="1978" s="28" customFormat="1" x14ac:dyDescent="0.3"/>
    <row r="1979" s="28" customFormat="1" x14ac:dyDescent="0.3"/>
    <row r="1980" s="28" customFormat="1" x14ac:dyDescent="0.3"/>
    <row r="1981" s="28" customFormat="1" x14ac:dyDescent="0.3"/>
    <row r="1982" s="28" customFormat="1" x14ac:dyDescent="0.3"/>
    <row r="1983" s="28" customFormat="1" x14ac:dyDescent="0.3"/>
    <row r="1984" s="28" customFormat="1" x14ac:dyDescent="0.3"/>
    <row r="1985" s="28" customFormat="1" x14ac:dyDescent="0.3"/>
    <row r="1986" s="28" customFormat="1" x14ac:dyDescent="0.3"/>
    <row r="1987" s="28" customFormat="1" x14ac:dyDescent="0.3"/>
    <row r="1988" s="28" customFormat="1" x14ac:dyDescent="0.3"/>
    <row r="1989" s="28" customFormat="1" x14ac:dyDescent="0.3"/>
    <row r="1990" s="28" customFormat="1" x14ac:dyDescent="0.3"/>
    <row r="1991" s="28" customFormat="1" x14ac:dyDescent="0.3"/>
    <row r="1992" s="28" customFormat="1" x14ac:dyDescent="0.3"/>
    <row r="1993" s="28" customFormat="1" x14ac:dyDescent="0.3"/>
    <row r="1994" s="28" customFormat="1" x14ac:dyDescent="0.3"/>
    <row r="1995" s="28" customFormat="1" x14ac:dyDescent="0.3"/>
    <row r="1996" s="28" customFormat="1" x14ac:dyDescent="0.3"/>
    <row r="1997" s="28" customFormat="1" x14ac:dyDescent="0.3"/>
    <row r="1998" s="28" customFormat="1" x14ac:dyDescent="0.3"/>
    <row r="1999" s="28" customFormat="1" x14ac:dyDescent="0.3"/>
    <row r="2000" s="28" customFormat="1" x14ac:dyDescent="0.3"/>
    <row r="2001" s="28" customFormat="1" x14ac:dyDescent="0.3"/>
    <row r="2002" s="28" customFormat="1" x14ac:dyDescent="0.3"/>
    <row r="2003" s="28" customFormat="1" x14ac:dyDescent="0.3"/>
    <row r="2004" s="28" customFormat="1" x14ac:dyDescent="0.3"/>
    <row r="2005" s="28" customFormat="1" x14ac:dyDescent="0.3"/>
    <row r="2006" s="28" customFormat="1" x14ac:dyDescent="0.3"/>
    <row r="2007" s="28" customFormat="1" x14ac:dyDescent="0.3"/>
    <row r="2008" s="28" customFormat="1" x14ac:dyDescent="0.3"/>
    <row r="2009" s="28" customFormat="1" x14ac:dyDescent="0.3"/>
    <row r="2010" s="28" customFormat="1" x14ac:dyDescent="0.3"/>
    <row r="2011" s="28" customFormat="1" x14ac:dyDescent="0.3"/>
    <row r="2012" s="28" customFormat="1" x14ac:dyDescent="0.3"/>
    <row r="2013" s="28" customFormat="1" x14ac:dyDescent="0.3"/>
    <row r="2014" s="28" customFormat="1" x14ac:dyDescent="0.3"/>
    <row r="2015" s="28" customFormat="1" x14ac:dyDescent="0.3"/>
    <row r="2016" s="28" customFormat="1" x14ac:dyDescent="0.3"/>
    <row r="2017" s="28" customFormat="1" x14ac:dyDescent="0.3"/>
    <row r="2018" s="28" customFormat="1" x14ac:dyDescent="0.3"/>
    <row r="2019" s="28" customFormat="1" x14ac:dyDescent="0.3"/>
    <row r="2020" s="28" customFormat="1" x14ac:dyDescent="0.3"/>
    <row r="2021" s="28" customFormat="1" x14ac:dyDescent="0.3"/>
    <row r="2022" s="28" customFormat="1" x14ac:dyDescent="0.3"/>
    <row r="2023" s="28" customFormat="1" x14ac:dyDescent="0.3"/>
    <row r="2024" s="28" customFormat="1" x14ac:dyDescent="0.3"/>
    <row r="2025" s="28" customFormat="1" x14ac:dyDescent="0.3"/>
    <row r="2026" s="28" customFormat="1" x14ac:dyDescent="0.3"/>
    <row r="2027" s="28" customFormat="1" x14ac:dyDescent="0.3"/>
    <row r="2028" s="28" customFormat="1" x14ac:dyDescent="0.3"/>
    <row r="2029" s="28" customFormat="1" x14ac:dyDescent="0.3"/>
    <row r="2030" s="28" customFormat="1" x14ac:dyDescent="0.3"/>
    <row r="2031" s="28" customFormat="1" x14ac:dyDescent="0.3"/>
    <row r="2032" s="28" customFormat="1" x14ac:dyDescent="0.3"/>
    <row r="2033" s="28" customFormat="1" x14ac:dyDescent="0.3"/>
    <row r="2034" s="28" customFormat="1" x14ac:dyDescent="0.3"/>
    <row r="2035" s="28" customFormat="1" x14ac:dyDescent="0.3"/>
    <row r="2036" s="28" customFormat="1" x14ac:dyDescent="0.3"/>
    <row r="2037" s="28" customFormat="1" x14ac:dyDescent="0.3"/>
    <row r="2038" s="28" customFormat="1" x14ac:dyDescent="0.3"/>
    <row r="2039" s="28" customFormat="1" x14ac:dyDescent="0.3"/>
    <row r="2040" s="28" customFormat="1" x14ac:dyDescent="0.3"/>
    <row r="2041" s="28" customFormat="1" x14ac:dyDescent="0.3"/>
    <row r="2042" s="28" customFormat="1" x14ac:dyDescent="0.3"/>
    <row r="2043" s="28" customFormat="1" x14ac:dyDescent="0.3"/>
    <row r="2044" s="28" customFormat="1" x14ac:dyDescent="0.3"/>
    <row r="2045" s="28" customFormat="1" x14ac:dyDescent="0.3"/>
    <row r="2046" s="28" customFormat="1" x14ac:dyDescent="0.3"/>
    <row r="2047" s="28" customFormat="1" x14ac:dyDescent="0.3"/>
    <row r="2048" s="28" customFormat="1" x14ac:dyDescent="0.3"/>
    <row r="2049" s="28" customFormat="1" x14ac:dyDescent="0.3"/>
    <row r="2050" s="28" customFormat="1" x14ac:dyDescent="0.3"/>
    <row r="2051" s="28" customFormat="1" x14ac:dyDescent="0.3"/>
    <row r="2052" s="28" customFormat="1" x14ac:dyDescent="0.3"/>
    <row r="2053" s="28" customFormat="1" x14ac:dyDescent="0.3"/>
    <row r="2054" s="28" customFormat="1" x14ac:dyDescent="0.3"/>
    <row r="2055" s="28" customFormat="1" x14ac:dyDescent="0.3"/>
    <row r="2056" s="28" customFormat="1" x14ac:dyDescent="0.3"/>
    <row r="2057" s="28" customFormat="1" x14ac:dyDescent="0.3"/>
    <row r="2058" s="28" customFormat="1" x14ac:dyDescent="0.3"/>
    <row r="2059" s="28" customFormat="1" x14ac:dyDescent="0.3"/>
    <row r="2060" s="28" customFormat="1" x14ac:dyDescent="0.3"/>
    <row r="2061" s="28" customFormat="1" x14ac:dyDescent="0.3"/>
    <row r="2062" s="28" customFormat="1" x14ac:dyDescent="0.3"/>
    <row r="2063" s="28" customFormat="1" x14ac:dyDescent="0.3"/>
    <row r="2064" s="28" customFormat="1" x14ac:dyDescent="0.3"/>
    <row r="2065" s="28" customFormat="1" x14ac:dyDescent="0.3"/>
    <row r="2066" s="28" customFormat="1" x14ac:dyDescent="0.3"/>
    <row r="2067" s="28" customFormat="1" x14ac:dyDescent="0.3"/>
    <row r="2068" s="28" customFormat="1" x14ac:dyDescent="0.3"/>
    <row r="2069" s="28" customFormat="1" x14ac:dyDescent="0.3"/>
    <row r="2070" s="28" customFormat="1" x14ac:dyDescent="0.3"/>
    <row r="2071" s="28" customFormat="1" x14ac:dyDescent="0.3"/>
    <row r="2072" s="28" customFormat="1" x14ac:dyDescent="0.3"/>
    <row r="2073" s="28" customFormat="1" x14ac:dyDescent="0.3"/>
    <row r="2074" s="28" customFormat="1" x14ac:dyDescent="0.3"/>
    <row r="2075" s="28" customFormat="1" x14ac:dyDescent="0.3"/>
    <row r="2076" s="28" customFormat="1" x14ac:dyDescent="0.3"/>
    <row r="2077" s="28" customFormat="1" x14ac:dyDescent="0.3"/>
    <row r="2078" s="28" customFormat="1" x14ac:dyDescent="0.3"/>
    <row r="2079" s="28" customFormat="1" x14ac:dyDescent="0.3"/>
    <row r="2080" s="28" customFormat="1" x14ac:dyDescent="0.3"/>
    <row r="2081" s="28" customFormat="1" x14ac:dyDescent="0.3"/>
    <row r="2082" s="28" customFormat="1" x14ac:dyDescent="0.3"/>
    <row r="2083" s="28" customFormat="1" x14ac:dyDescent="0.3"/>
    <row r="2084" s="28" customFormat="1" x14ac:dyDescent="0.3"/>
    <row r="2085" s="28" customFormat="1" x14ac:dyDescent="0.3"/>
    <row r="2086" s="28" customFormat="1" x14ac:dyDescent="0.3"/>
    <row r="2087" s="28" customFormat="1" x14ac:dyDescent="0.3"/>
    <row r="2088" s="28" customFormat="1" x14ac:dyDescent="0.3"/>
    <row r="2089" s="28" customFormat="1" x14ac:dyDescent="0.3"/>
    <row r="2090" s="28" customFormat="1" x14ac:dyDescent="0.3"/>
    <row r="2091" s="28" customFormat="1" x14ac:dyDescent="0.3"/>
    <row r="2092" s="28" customFormat="1" x14ac:dyDescent="0.3"/>
    <row r="2093" s="28" customFormat="1" x14ac:dyDescent="0.3"/>
    <row r="2094" s="28" customFormat="1" x14ac:dyDescent="0.3"/>
    <row r="2095" s="28" customFormat="1" x14ac:dyDescent="0.3"/>
    <row r="2096" s="28" customFormat="1" x14ac:dyDescent="0.3"/>
    <row r="2097" s="28" customFormat="1" x14ac:dyDescent="0.3"/>
    <row r="2098" s="28" customFormat="1" x14ac:dyDescent="0.3"/>
    <row r="2099" s="28" customFormat="1" x14ac:dyDescent="0.3"/>
    <row r="2100" s="28" customFormat="1" x14ac:dyDescent="0.3"/>
    <row r="2101" s="28" customFormat="1" x14ac:dyDescent="0.3"/>
    <row r="2102" s="28" customFormat="1" x14ac:dyDescent="0.3"/>
    <row r="2103" s="28" customFormat="1" x14ac:dyDescent="0.3"/>
    <row r="2104" s="28" customFormat="1" x14ac:dyDescent="0.3"/>
    <row r="2105" s="28" customFormat="1" x14ac:dyDescent="0.3"/>
    <row r="2106" s="28" customFormat="1" x14ac:dyDescent="0.3"/>
    <row r="2107" s="28" customFormat="1" x14ac:dyDescent="0.3"/>
    <row r="2108" s="28" customFormat="1" x14ac:dyDescent="0.3"/>
    <row r="2109" s="28" customFormat="1" x14ac:dyDescent="0.3"/>
    <row r="2110" s="28" customFormat="1" x14ac:dyDescent="0.3"/>
    <row r="2111" s="28" customFormat="1" x14ac:dyDescent="0.3"/>
    <row r="2112" s="28" customFormat="1" x14ac:dyDescent="0.3"/>
    <row r="2113" s="28" customFormat="1" x14ac:dyDescent="0.3"/>
    <row r="2114" s="28" customFormat="1" x14ac:dyDescent="0.3"/>
    <row r="2115" s="28" customFormat="1" x14ac:dyDescent="0.3"/>
    <row r="2116" s="28" customFormat="1" x14ac:dyDescent="0.3"/>
    <row r="2117" s="28" customFormat="1" x14ac:dyDescent="0.3"/>
    <row r="2118" s="28" customFormat="1" x14ac:dyDescent="0.3"/>
    <row r="2119" s="28" customFormat="1" x14ac:dyDescent="0.3"/>
    <row r="2120" s="28" customFormat="1" x14ac:dyDescent="0.3"/>
    <row r="2121" s="28" customFormat="1" x14ac:dyDescent="0.3"/>
    <row r="2122" s="28" customFormat="1" x14ac:dyDescent="0.3"/>
    <row r="2123" s="28" customFormat="1" x14ac:dyDescent="0.3"/>
    <row r="2124" s="28" customFormat="1" x14ac:dyDescent="0.3"/>
    <row r="2125" s="28" customFormat="1" x14ac:dyDescent="0.3"/>
    <row r="2126" s="28" customFormat="1" x14ac:dyDescent="0.3"/>
    <row r="2127" s="28" customFormat="1" x14ac:dyDescent="0.3"/>
    <row r="2128" s="28" customFormat="1" x14ac:dyDescent="0.3"/>
    <row r="2129" s="28" customFormat="1" x14ac:dyDescent="0.3"/>
    <row r="2130" s="28" customFormat="1" x14ac:dyDescent="0.3"/>
    <row r="2131" s="28" customFormat="1" x14ac:dyDescent="0.3"/>
    <row r="2132" s="28" customFormat="1" x14ac:dyDescent="0.3"/>
    <row r="2133" s="28" customFormat="1" x14ac:dyDescent="0.3"/>
    <row r="2134" s="28" customFormat="1" x14ac:dyDescent="0.3"/>
    <row r="2135" s="28" customFormat="1" x14ac:dyDescent="0.3"/>
    <row r="2136" s="28" customFormat="1" x14ac:dyDescent="0.3"/>
    <row r="2137" s="28" customFormat="1" x14ac:dyDescent="0.3"/>
    <row r="2138" s="28" customFormat="1" x14ac:dyDescent="0.3"/>
    <row r="2139" s="28" customFormat="1" x14ac:dyDescent="0.3"/>
    <row r="2140" s="28" customFormat="1" x14ac:dyDescent="0.3"/>
    <row r="2141" s="28" customFormat="1" x14ac:dyDescent="0.3"/>
    <row r="2142" s="28" customFormat="1" x14ac:dyDescent="0.3"/>
    <row r="2143" s="28" customFormat="1" x14ac:dyDescent="0.3"/>
    <row r="2144" s="28" customFormat="1" x14ac:dyDescent="0.3"/>
    <row r="2145" s="28" customFormat="1" x14ac:dyDescent="0.3"/>
    <row r="2146" s="28" customFormat="1" x14ac:dyDescent="0.3"/>
    <row r="2147" s="28" customFormat="1" x14ac:dyDescent="0.3"/>
    <row r="2148" s="28" customFormat="1" x14ac:dyDescent="0.3"/>
    <row r="2149" s="28" customFormat="1" x14ac:dyDescent="0.3"/>
    <row r="2150" s="28" customFormat="1" x14ac:dyDescent="0.3"/>
    <row r="2151" s="28" customFormat="1" x14ac:dyDescent="0.3"/>
    <row r="2152" s="28" customFormat="1" x14ac:dyDescent="0.3"/>
    <row r="2153" s="28" customFormat="1" x14ac:dyDescent="0.3"/>
    <row r="2154" s="28" customFormat="1" x14ac:dyDescent="0.3"/>
    <row r="2155" s="28" customFormat="1" x14ac:dyDescent="0.3"/>
    <row r="2156" s="28" customFormat="1" x14ac:dyDescent="0.3"/>
    <row r="2157" s="28" customFormat="1" x14ac:dyDescent="0.3"/>
    <row r="2158" s="28" customFormat="1" x14ac:dyDescent="0.3"/>
    <row r="2159" s="28" customFormat="1" x14ac:dyDescent="0.3"/>
    <row r="2160" s="28" customFormat="1" x14ac:dyDescent="0.3"/>
    <row r="2161" s="28" customFormat="1" x14ac:dyDescent="0.3"/>
    <row r="2162" s="28" customFormat="1" x14ac:dyDescent="0.3"/>
    <row r="2163" s="28" customFormat="1" x14ac:dyDescent="0.3"/>
    <row r="2164" s="28" customFormat="1" x14ac:dyDescent="0.3"/>
    <row r="2165" s="28" customFormat="1" x14ac:dyDescent="0.3"/>
    <row r="2166" s="28" customFormat="1" x14ac:dyDescent="0.3"/>
    <row r="2167" s="28" customFormat="1" x14ac:dyDescent="0.3"/>
    <row r="2168" s="28" customFormat="1" x14ac:dyDescent="0.3"/>
    <row r="2169" s="28" customFormat="1" x14ac:dyDescent="0.3"/>
    <row r="2170" s="28" customFormat="1" x14ac:dyDescent="0.3"/>
    <row r="2171" s="28" customFormat="1" x14ac:dyDescent="0.3"/>
    <row r="2172" s="28" customFormat="1" x14ac:dyDescent="0.3"/>
    <row r="2173" s="28" customFormat="1" x14ac:dyDescent="0.3"/>
    <row r="2174" s="28" customFormat="1" x14ac:dyDescent="0.3"/>
    <row r="2175" s="28" customFormat="1" x14ac:dyDescent="0.3"/>
    <row r="2176" s="28" customFormat="1" x14ac:dyDescent="0.3"/>
    <row r="2177" s="28" customFormat="1" x14ac:dyDescent="0.3"/>
    <row r="2178" s="28" customFormat="1" x14ac:dyDescent="0.3"/>
    <row r="2179" s="28" customFormat="1" x14ac:dyDescent="0.3"/>
    <row r="2180" s="28" customFormat="1" x14ac:dyDescent="0.3"/>
    <row r="2181" s="28" customFormat="1" x14ac:dyDescent="0.3"/>
    <row r="2182" s="28" customFormat="1" x14ac:dyDescent="0.3"/>
    <row r="2183" s="28" customFormat="1" x14ac:dyDescent="0.3"/>
    <row r="2184" s="28" customFormat="1" x14ac:dyDescent="0.3"/>
    <row r="2185" s="28" customFormat="1" x14ac:dyDescent="0.3"/>
    <row r="2186" s="28" customFormat="1" x14ac:dyDescent="0.3"/>
    <row r="2187" s="28" customFormat="1" x14ac:dyDescent="0.3"/>
    <row r="2188" s="28" customFormat="1" x14ac:dyDescent="0.3"/>
    <row r="2189" s="28" customFormat="1" x14ac:dyDescent="0.3"/>
    <row r="2190" s="28" customFormat="1" x14ac:dyDescent="0.3"/>
    <row r="2191" s="28" customFormat="1" x14ac:dyDescent="0.3"/>
    <row r="2192" s="28" customFormat="1" x14ac:dyDescent="0.3"/>
    <row r="2193" s="28" customFormat="1" x14ac:dyDescent="0.3"/>
    <row r="2194" s="28" customFormat="1" x14ac:dyDescent="0.3"/>
    <row r="2195" s="28" customFormat="1" x14ac:dyDescent="0.3"/>
    <row r="2196" s="28" customFormat="1" x14ac:dyDescent="0.3"/>
    <row r="2197" s="28" customFormat="1" x14ac:dyDescent="0.3"/>
    <row r="2198" s="28" customFormat="1" x14ac:dyDescent="0.3"/>
    <row r="2199" s="28" customFormat="1" x14ac:dyDescent="0.3"/>
    <row r="2200" s="28" customFormat="1" x14ac:dyDescent="0.3"/>
    <row r="2201" s="28" customFormat="1" x14ac:dyDescent="0.3"/>
    <row r="2202" s="28" customFormat="1" x14ac:dyDescent="0.3"/>
    <row r="2203" s="28" customFormat="1" x14ac:dyDescent="0.3"/>
    <row r="2204" s="28" customFormat="1" x14ac:dyDescent="0.3"/>
    <row r="2205" s="28" customFormat="1" x14ac:dyDescent="0.3"/>
    <row r="2206" s="28" customFormat="1" x14ac:dyDescent="0.3"/>
    <row r="2207" s="28" customFormat="1" x14ac:dyDescent="0.3"/>
    <row r="2208" s="28" customFormat="1" x14ac:dyDescent="0.3"/>
    <row r="2209" s="28" customFormat="1" x14ac:dyDescent="0.3"/>
    <row r="2210" s="28" customFormat="1" x14ac:dyDescent="0.3"/>
    <row r="2211" s="28" customFormat="1" x14ac:dyDescent="0.3"/>
    <row r="2212" s="28" customFormat="1" x14ac:dyDescent="0.3"/>
    <row r="2213" s="28" customFormat="1" x14ac:dyDescent="0.3"/>
    <row r="2214" s="28" customFormat="1" x14ac:dyDescent="0.3"/>
    <row r="2215" s="28" customFormat="1" x14ac:dyDescent="0.3"/>
    <row r="2216" s="28" customFormat="1" x14ac:dyDescent="0.3"/>
    <row r="2217" s="28" customFormat="1" x14ac:dyDescent="0.3"/>
    <row r="2218" s="28" customFormat="1" x14ac:dyDescent="0.3"/>
    <row r="2219" s="28" customFormat="1" x14ac:dyDescent="0.3"/>
    <row r="2220" s="28" customFormat="1" x14ac:dyDescent="0.3"/>
    <row r="2221" s="28" customFormat="1" x14ac:dyDescent="0.3"/>
    <row r="2222" s="28" customFormat="1" x14ac:dyDescent="0.3"/>
    <row r="2223" s="28" customFormat="1" x14ac:dyDescent="0.3"/>
    <row r="2224" s="28" customFormat="1" x14ac:dyDescent="0.3"/>
    <row r="2225" s="28" customFormat="1" x14ac:dyDescent="0.3"/>
    <row r="2226" s="28" customFormat="1" x14ac:dyDescent="0.3"/>
    <row r="2227" s="28" customFormat="1" x14ac:dyDescent="0.3"/>
    <row r="2228" s="28" customFormat="1" x14ac:dyDescent="0.3"/>
    <row r="2229" s="28" customFormat="1" x14ac:dyDescent="0.3"/>
    <row r="2230" s="28" customFormat="1" x14ac:dyDescent="0.3"/>
    <row r="2231" s="28" customFormat="1" x14ac:dyDescent="0.3"/>
    <row r="2232" s="28" customFormat="1" x14ac:dyDescent="0.3"/>
    <row r="2233" s="28" customFormat="1" x14ac:dyDescent="0.3"/>
    <row r="2234" s="28" customFormat="1" x14ac:dyDescent="0.3"/>
    <row r="2235" s="28" customFormat="1" x14ac:dyDescent="0.3"/>
    <row r="2236" s="28" customFormat="1" x14ac:dyDescent="0.3"/>
    <row r="2237" s="28" customFormat="1" x14ac:dyDescent="0.3"/>
    <row r="2238" s="28" customFormat="1" x14ac:dyDescent="0.3"/>
    <row r="2239" s="28" customFormat="1" x14ac:dyDescent="0.3"/>
    <row r="2240" s="28" customFormat="1" x14ac:dyDescent="0.3"/>
    <row r="2241" s="28" customFormat="1" x14ac:dyDescent="0.3"/>
    <row r="2242" s="28" customFormat="1" x14ac:dyDescent="0.3"/>
    <row r="2243" s="28" customFormat="1" x14ac:dyDescent="0.3"/>
    <row r="2244" s="28" customFormat="1" x14ac:dyDescent="0.3"/>
    <row r="2245" s="28" customFormat="1" x14ac:dyDescent="0.3"/>
    <row r="2246" s="28" customFormat="1" x14ac:dyDescent="0.3"/>
    <row r="2247" s="28" customFormat="1" x14ac:dyDescent="0.3"/>
    <row r="2248" s="28" customFormat="1" x14ac:dyDescent="0.3"/>
    <row r="2249" s="28" customFormat="1" x14ac:dyDescent="0.3"/>
    <row r="2250" s="28" customFormat="1" x14ac:dyDescent="0.3"/>
    <row r="2251" s="28" customFormat="1" x14ac:dyDescent="0.3"/>
    <row r="2252" s="28" customFormat="1" x14ac:dyDescent="0.3"/>
    <row r="2253" s="28" customFormat="1" x14ac:dyDescent="0.3"/>
    <row r="2254" s="28" customFormat="1" x14ac:dyDescent="0.3"/>
    <row r="2255" s="28" customFormat="1" x14ac:dyDescent="0.3"/>
    <row r="2256" s="28" customFormat="1" x14ac:dyDescent="0.3"/>
    <row r="2257" s="28" customFormat="1" x14ac:dyDescent="0.3"/>
    <row r="2258" s="28" customFormat="1" x14ac:dyDescent="0.3"/>
    <row r="2259" s="28" customFormat="1" x14ac:dyDescent="0.3"/>
    <row r="2260" s="28" customFormat="1" x14ac:dyDescent="0.3"/>
    <row r="2261" s="28" customFormat="1" x14ac:dyDescent="0.3"/>
    <row r="2262" s="28" customFormat="1" x14ac:dyDescent="0.3"/>
    <row r="2263" s="28" customFormat="1" x14ac:dyDescent="0.3"/>
    <row r="2264" s="28" customFormat="1" x14ac:dyDescent="0.3"/>
    <row r="2265" s="28" customFormat="1" x14ac:dyDescent="0.3"/>
    <row r="2266" s="28" customFormat="1" x14ac:dyDescent="0.3"/>
    <row r="2267" s="28" customFormat="1" x14ac:dyDescent="0.3"/>
    <row r="2268" s="28" customFormat="1" x14ac:dyDescent="0.3"/>
    <row r="2269" s="28" customFormat="1" x14ac:dyDescent="0.3"/>
    <row r="2270" s="28" customFormat="1" x14ac:dyDescent="0.3"/>
    <row r="2271" s="28" customFormat="1" x14ac:dyDescent="0.3"/>
    <row r="2272" s="28" customFormat="1" x14ac:dyDescent="0.3"/>
    <row r="2273" s="28" customFormat="1" x14ac:dyDescent="0.3"/>
    <row r="2274" s="28" customFormat="1" x14ac:dyDescent="0.3"/>
    <row r="2275" s="28" customFormat="1" x14ac:dyDescent="0.3"/>
    <row r="2276" s="28" customFormat="1" x14ac:dyDescent="0.3"/>
    <row r="2277" s="28" customFormat="1" x14ac:dyDescent="0.3"/>
    <row r="2278" s="28" customFormat="1" x14ac:dyDescent="0.3"/>
    <row r="2279" s="28" customFormat="1" x14ac:dyDescent="0.3"/>
    <row r="2280" s="28" customFormat="1" x14ac:dyDescent="0.3"/>
    <row r="2281" s="28" customFormat="1" x14ac:dyDescent="0.3"/>
    <row r="2282" s="28" customFormat="1" x14ac:dyDescent="0.3"/>
    <row r="2283" s="28" customFormat="1" x14ac:dyDescent="0.3"/>
    <row r="2284" s="28" customFormat="1" x14ac:dyDescent="0.3"/>
    <row r="2285" s="28" customFormat="1" x14ac:dyDescent="0.3"/>
    <row r="2286" s="28" customFormat="1" x14ac:dyDescent="0.3"/>
    <row r="2287" s="28" customFormat="1" x14ac:dyDescent="0.3"/>
    <row r="2288" s="28" customFormat="1" x14ac:dyDescent="0.3"/>
    <row r="2289" s="28" customFormat="1" x14ac:dyDescent="0.3"/>
    <row r="2290" s="28" customFormat="1" x14ac:dyDescent="0.3"/>
    <row r="2291" s="28" customFormat="1" x14ac:dyDescent="0.3"/>
    <row r="2292" s="28" customFormat="1" x14ac:dyDescent="0.3"/>
    <row r="2293" s="28" customFormat="1" x14ac:dyDescent="0.3"/>
    <row r="2294" s="28" customFormat="1" x14ac:dyDescent="0.3"/>
    <row r="2295" s="28" customFormat="1" x14ac:dyDescent="0.3"/>
    <row r="2296" s="28" customFormat="1" x14ac:dyDescent="0.3"/>
    <row r="2297" s="28" customFormat="1" x14ac:dyDescent="0.3"/>
    <row r="2298" s="28" customFormat="1" x14ac:dyDescent="0.3"/>
    <row r="2299" s="28" customFormat="1" x14ac:dyDescent="0.3"/>
    <row r="2300" s="28" customFormat="1" x14ac:dyDescent="0.3"/>
    <row r="2301" s="28" customFormat="1" x14ac:dyDescent="0.3"/>
    <row r="2302" s="28" customFormat="1" x14ac:dyDescent="0.3"/>
    <row r="2303" s="28" customFormat="1" x14ac:dyDescent="0.3"/>
    <row r="2304" s="28" customFormat="1" x14ac:dyDescent="0.3"/>
    <row r="2305" s="28" customFormat="1" x14ac:dyDescent="0.3"/>
    <row r="2306" s="28" customFormat="1" x14ac:dyDescent="0.3"/>
    <row r="2307" s="28" customFormat="1" x14ac:dyDescent="0.3"/>
    <row r="2308" s="28" customFormat="1" x14ac:dyDescent="0.3"/>
    <row r="2309" s="28" customFormat="1" x14ac:dyDescent="0.3"/>
    <row r="2310" s="28" customFormat="1" x14ac:dyDescent="0.3"/>
    <row r="2311" s="28" customFormat="1" x14ac:dyDescent="0.3"/>
    <row r="2312" s="28" customFormat="1" x14ac:dyDescent="0.3"/>
    <row r="2313" s="28" customFormat="1" x14ac:dyDescent="0.3"/>
    <row r="2314" s="28" customFormat="1" x14ac:dyDescent="0.3"/>
    <row r="2315" s="28" customFormat="1" x14ac:dyDescent="0.3"/>
    <row r="2316" s="28" customFormat="1" x14ac:dyDescent="0.3"/>
    <row r="2317" s="28" customFormat="1" x14ac:dyDescent="0.3"/>
    <row r="2318" s="28" customFormat="1" x14ac:dyDescent="0.3"/>
    <row r="2319" s="28" customFormat="1" x14ac:dyDescent="0.3"/>
    <row r="2320" s="28" customFormat="1" x14ac:dyDescent="0.3"/>
    <row r="2321" s="28" customFormat="1" x14ac:dyDescent="0.3"/>
    <row r="2322" s="28" customFormat="1" x14ac:dyDescent="0.3"/>
    <row r="2323" s="28" customFormat="1" x14ac:dyDescent="0.3"/>
    <row r="2324" s="28" customFormat="1" x14ac:dyDescent="0.3"/>
    <row r="2325" s="28" customFormat="1" x14ac:dyDescent="0.3"/>
    <row r="2326" s="28" customFormat="1" x14ac:dyDescent="0.3"/>
    <row r="2327" s="28" customFormat="1" x14ac:dyDescent="0.3"/>
    <row r="2328" s="28" customFormat="1" x14ac:dyDescent="0.3"/>
    <row r="2329" s="28" customFormat="1" x14ac:dyDescent="0.3"/>
    <row r="2330" s="28" customFormat="1" x14ac:dyDescent="0.3"/>
    <row r="2331" s="28" customFormat="1" x14ac:dyDescent="0.3"/>
    <row r="2332" s="28" customFormat="1" x14ac:dyDescent="0.3"/>
    <row r="2333" s="28" customFormat="1" x14ac:dyDescent="0.3"/>
    <row r="2334" s="28" customFormat="1" x14ac:dyDescent="0.3"/>
    <row r="2335" s="28" customFormat="1" x14ac:dyDescent="0.3"/>
    <row r="2336" s="28" customFormat="1" x14ac:dyDescent="0.3"/>
    <row r="2337" s="28" customFormat="1" x14ac:dyDescent="0.3"/>
    <row r="2338" s="28" customFormat="1" x14ac:dyDescent="0.3"/>
    <row r="2339" s="28" customFormat="1" x14ac:dyDescent="0.3"/>
    <row r="2340" s="28" customFormat="1" x14ac:dyDescent="0.3"/>
    <row r="2341" s="28" customFormat="1" x14ac:dyDescent="0.3"/>
    <row r="2342" s="28" customFormat="1" x14ac:dyDescent="0.3"/>
    <row r="2343" s="28" customFormat="1" x14ac:dyDescent="0.3"/>
    <row r="2344" s="28" customFormat="1" x14ac:dyDescent="0.3"/>
    <row r="2345" s="28" customFormat="1" x14ac:dyDescent="0.3"/>
    <row r="2346" s="28" customFormat="1" x14ac:dyDescent="0.3"/>
    <row r="2347" s="28" customFormat="1" x14ac:dyDescent="0.3"/>
    <row r="2348" s="28" customFormat="1" x14ac:dyDescent="0.3"/>
    <row r="2349" s="28" customFormat="1" x14ac:dyDescent="0.3"/>
    <row r="2350" s="28" customFormat="1" x14ac:dyDescent="0.3"/>
    <row r="2351" s="28" customFormat="1" x14ac:dyDescent="0.3"/>
    <row r="2352" s="28" customFormat="1" x14ac:dyDescent="0.3"/>
    <row r="2353" s="28" customFormat="1" x14ac:dyDescent="0.3"/>
    <row r="2354" s="28" customFormat="1" x14ac:dyDescent="0.3"/>
    <row r="2355" s="28" customFormat="1" x14ac:dyDescent="0.3"/>
    <row r="2356" s="28" customFormat="1" x14ac:dyDescent="0.3"/>
    <row r="2357" s="28" customFormat="1" x14ac:dyDescent="0.3"/>
    <row r="2358" s="28" customFormat="1" x14ac:dyDescent="0.3"/>
    <row r="2359" s="28" customFormat="1" x14ac:dyDescent="0.3"/>
    <row r="2360" s="28" customFormat="1" x14ac:dyDescent="0.3"/>
    <row r="2361" s="28" customFormat="1" x14ac:dyDescent="0.3"/>
    <row r="2362" s="28" customFormat="1" x14ac:dyDescent="0.3"/>
    <row r="2363" s="28" customFormat="1" x14ac:dyDescent="0.3"/>
    <row r="2364" s="28" customFormat="1" x14ac:dyDescent="0.3"/>
    <row r="2365" s="28" customFormat="1" x14ac:dyDescent="0.3"/>
    <row r="2366" s="28" customFormat="1" x14ac:dyDescent="0.3"/>
    <row r="2367" s="28" customFormat="1" x14ac:dyDescent="0.3"/>
    <row r="2368" s="28" customFormat="1" x14ac:dyDescent="0.3"/>
    <row r="2369" s="28" customFormat="1" x14ac:dyDescent="0.3"/>
    <row r="2370" s="28" customFormat="1" x14ac:dyDescent="0.3"/>
    <row r="2371" s="28" customFormat="1" x14ac:dyDescent="0.3"/>
    <row r="2372" s="28" customFormat="1" x14ac:dyDescent="0.3"/>
    <row r="2373" s="28" customFormat="1" x14ac:dyDescent="0.3"/>
    <row r="2374" s="28" customFormat="1" x14ac:dyDescent="0.3"/>
    <row r="2375" s="28" customFormat="1" x14ac:dyDescent="0.3"/>
    <row r="2376" s="28" customFormat="1" x14ac:dyDescent="0.3"/>
    <row r="2377" s="28" customFormat="1" x14ac:dyDescent="0.3"/>
    <row r="2378" s="28" customFormat="1" x14ac:dyDescent="0.3"/>
    <row r="2379" s="28" customFormat="1" x14ac:dyDescent="0.3"/>
    <row r="2380" s="28" customFormat="1" x14ac:dyDescent="0.3"/>
    <row r="2381" s="28" customFormat="1" x14ac:dyDescent="0.3"/>
    <row r="2382" s="28" customFormat="1" x14ac:dyDescent="0.3"/>
    <row r="2383" s="28" customFormat="1" x14ac:dyDescent="0.3"/>
    <row r="2384" s="28" customFormat="1" x14ac:dyDescent="0.3"/>
    <row r="2385" s="28" customFormat="1" x14ac:dyDescent="0.3"/>
    <row r="2386" s="28" customFormat="1" x14ac:dyDescent="0.3"/>
    <row r="2387" s="28" customFormat="1" x14ac:dyDescent="0.3"/>
    <row r="2388" s="28" customFormat="1" x14ac:dyDescent="0.3"/>
    <row r="2389" s="28" customFormat="1" x14ac:dyDescent="0.3"/>
    <row r="2390" s="28" customFormat="1" x14ac:dyDescent="0.3"/>
    <row r="2391" s="28" customFormat="1" x14ac:dyDescent="0.3"/>
    <row r="2392" s="28" customFormat="1" x14ac:dyDescent="0.3"/>
    <row r="2393" s="28" customFormat="1" x14ac:dyDescent="0.3"/>
    <row r="2394" s="28" customFormat="1" x14ac:dyDescent="0.3"/>
    <row r="2395" s="28" customFormat="1" x14ac:dyDescent="0.3"/>
    <row r="2396" s="28" customFormat="1" x14ac:dyDescent="0.3"/>
    <row r="2397" s="28" customFormat="1" x14ac:dyDescent="0.3"/>
    <row r="2398" s="28" customFormat="1" x14ac:dyDescent="0.3"/>
    <row r="2399" s="28" customFormat="1" x14ac:dyDescent="0.3"/>
    <row r="2400" s="28" customFormat="1" x14ac:dyDescent="0.3"/>
    <row r="2401" s="28" customFormat="1" x14ac:dyDescent="0.3"/>
    <row r="2402" s="28" customFormat="1" x14ac:dyDescent="0.3"/>
    <row r="2403" s="28" customFormat="1" x14ac:dyDescent="0.3"/>
    <row r="2404" s="28" customFormat="1" x14ac:dyDescent="0.3"/>
    <row r="2405" s="28" customFormat="1" x14ac:dyDescent="0.3"/>
    <row r="2406" s="28" customFormat="1" x14ac:dyDescent="0.3"/>
    <row r="2407" s="28" customFormat="1" x14ac:dyDescent="0.3"/>
    <row r="2408" s="28" customFormat="1" x14ac:dyDescent="0.3"/>
    <row r="2409" s="28" customFormat="1" x14ac:dyDescent="0.3"/>
    <row r="2410" s="28" customFormat="1" x14ac:dyDescent="0.3"/>
    <row r="2411" s="28" customFormat="1" x14ac:dyDescent="0.3"/>
    <row r="2412" s="28" customFormat="1" x14ac:dyDescent="0.3"/>
    <row r="2413" s="28" customFormat="1" x14ac:dyDescent="0.3"/>
    <row r="2414" s="28" customFormat="1" x14ac:dyDescent="0.3"/>
    <row r="2415" s="28" customFormat="1" x14ac:dyDescent="0.3"/>
    <row r="2416" s="28" customFormat="1" x14ac:dyDescent="0.3"/>
    <row r="2417" s="28" customFormat="1" x14ac:dyDescent="0.3"/>
    <row r="2418" s="28" customFormat="1" x14ac:dyDescent="0.3"/>
    <row r="2419" s="28" customFormat="1" x14ac:dyDescent="0.3"/>
    <row r="2420" s="28" customFormat="1" x14ac:dyDescent="0.3"/>
    <row r="2421" s="28" customFormat="1" x14ac:dyDescent="0.3"/>
    <row r="2422" s="28" customFormat="1" x14ac:dyDescent="0.3"/>
    <row r="2423" s="28" customFormat="1" x14ac:dyDescent="0.3"/>
    <row r="2424" s="28" customFormat="1" x14ac:dyDescent="0.3"/>
    <row r="2425" s="28" customFormat="1" x14ac:dyDescent="0.3"/>
    <row r="2426" s="28" customFormat="1" x14ac:dyDescent="0.3"/>
    <row r="2427" s="28" customFormat="1" x14ac:dyDescent="0.3"/>
    <row r="2428" s="28" customFormat="1" x14ac:dyDescent="0.3"/>
    <row r="2429" s="28" customFormat="1" x14ac:dyDescent="0.3"/>
    <row r="2430" s="28" customFormat="1" x14ac:dyDescent="0.3"/>
    <row r="2431" s="28" customFormat="1" x14ac:dyDescent="0.3"/>
    <row r="2432" s="28" customFormat="1" x14ac:dyDescent="0.3"/>
    <row r="2433" s="28" customFormat="1" x14ac:dyDescent="0.3"/>
    <row r="2434" s="28" customFormat="1" x14ac:dyDescent="0.3"/>
    <row r="2435" s="28" customFormat="1" x14ac:dyDescent="0.3"/>
    <row r="2436" s="28" customFormat="1" x14ac:dyDescent="0.3"/>
    <row r="2437" s="28" customFormat="1" x14ac:dyDescent="0.3"/>
    <row r="2438" s="28" customFormat="1" x14ac:dyDescent="0.3"/>
    <row r="2439" s="28" customFormat="1" x14ac:dyDescent="0.3"/>
    <row r="2440" s="28" customFormat="1" x14ac:dyDescent="0.3"/>
    <row r="2441" s="28" customFormat="1" x14ac:dyDescent="0.3"/>
    <row r="2442" s="28" customFormat="1" x14ac:dyDescent="0.3"/>
    <row r="2443" s="28" customFormat="1" x14ac:dyDescent="0.3"/>
    <row r="2444" s="28" customFormat="1" x14ac:dyDescent="0.3"/>
    <row r="2445" s="28" customFormat="1" x14ac:dyDescent="0.3"/>
    <row r="2446" s="28" customFormat="1" x14ac:dyDescent="0.3"/>
    <row r="2447" s="28" customFormat="1" x14ac:dyDescent="0.3"/>
    <row r="2448" s="28" customFormat="1" x14ac:dyDescent="0.3"/>
    <row r="2449" s="28" customFormat="1" x14ac:dyDescent="0.3"/>
    <row r="2450" s="28" customFormat="1" x14ac:dyDescent="0.3"/>
    <row r="2451" s="28" customFormat="1" x14ac:dyDescent="0.3"/>
    <row r="2452" s="28" customFormat="1" x14ac:dyDescent="0.3"/>
    <row r="2453" s="28" customFormat="1" x14ac:dyDescent="0.3"/>
    <row r="2454" s="28" customFormat="1" x14ac:dyDescent="0.3"/>
    <row r="2455" s="28" customFormat="1" x14ac:dyDescent="0.3"/>
    <row r="2456" s="28" customFormat="1" x14ac:dyDescent="0.3"/>
    <row r="2457" s="28" customFormat="1" x14ac:dyDescent="0.3"/>
    <row r="2458" s="28" customFormat="1" x14ac:dyDescent="0.3"/>
    <row r="2459" s="28" customFormat="1" x14ac:dyDescent="0.3"/>
    <row r="2460" s="28" customFormat="1" x14ac:dyDescent="0.3"/>
    <row r="2461" s="28" customFormat="1" x14ac:dyDescent="0.3"/>
    <row r="2462" s="28" customFormat="1" x14ac:dyDescent="0.3"/>
    <row r="2463" s="28" customFormat="1" x14ac:dyDescent="0.3"/>
    <row r="2464" s="28" customFormat="1" x14ac:dyDescent="0.3"/>
    <row r="2465" s="28" customFormat="1" x14ac:dyDescent="0.3"/>
    <row r="2466" s="28" customFormat="1" x14ac:dyDescent="0.3"/>
    <row r="2467" s="28" customFormat="1" x14ac:dyDescent="0.3"/>
    <row r="2468" s="28" customFormat="1" x14ac:dyDescent="0.3"/>
    <row r="2469" s="28" customFormat="1" x14ac:dyDescent="0.3"/>
    <row r="2470" s="28" customFormat="1" x14ac:dyDescent="0.3"/>
    <row r="2471" s="28" customFormat="1" x14ac:dyDescent="0.3"/>
    <row r="2472" s="28" customFormat="1" x14ac:dyDescent="0.3"/>
    <row r="2473" s="28" customFormat="1" x14ac:dyDescent="0.3"/>
    <row r="2474" s="28" customFormat="1" x14ac:dyDescent="0.3"/>
    <row r="2475" s="28" customFormat="1" x14ac:dyDescent="0.3"/>
    <row r="2476" s="28" customFormat="1" x14ac:dyDescent="0.3"/>
    <row r="2477" s="28" customFormat="1" x14ac:dyDescent="0.3"/>
    <row r="2478" s="28" customFormat="1" x14ac:dyDescent="0.3"/>
    <row r="2479" s="28" customFormat="1" x14ac:dyDescent="0.3"/>
    <row r="2480" s="28" customFormat="1" x14ac:dyDescent="0.3"/>
    <row r="2481" s="28" customFormat="1" x14ac:dyDescent="0.3"/>
    <row r="2482" s="28" customFormat="1" x14ac:dyDescent="0.3"/>
    <row r="2483" s="28" customFormat="1" x14ac:dyDescent="0.3"/>
    <row r="2484" s="28" customFormat="1" x14ac:dyDescent="0.3"/>
    <row r="2485" s="28" customFormat="1" x14ac:dyDescent="0.3"/>
    <row r="2486" s="28" customFormat="1" x14ac:dyDescent="0.3"/>
    <row r="2487" s="28" customFormat="1" x14ac:dyDescent="0.3"/>
    <row r="2488" s="28" customFormat="1" x14ac:dyDescent="0.3"/>
    <row r="2489" s="28" customFormat="1" x14ac:dyDescent="0.3"/>
    <row r="2490" s="28" customFormat="1" x14ac:dyDescent="0.3"/>
    <row r="2491" s="28" customFormat="1" x14ac:dyDescent="0.3"/>
    <row r="2492" s="28" customFormat="1" x14ac:dyDescent="0.3"/>
    <row r="2493" s="28" customFormat="1" x14ac:dyDescent="0.3"/>
    <row r="2494" s="28" customFormat="1" x14ac:dyDescent="0.3"/>
    <row r="2495" s="28" customFormat="1" x14ac:dyDescent="0.3"/>
    <row r="2496" s="28" customFormat="1" x14ac:dyDescent="0.3"/>
    <row r="2497" s="28" customFormat="1" x14ac:dyDescent="0.3"/>
    <row r="2498" s="28" customFormat="1" x14ac:dyDescent="0.3"/>
    <row r="2499" s="28" customFormat="1" x14ac:dyDescent="0.3"/>
    <row r="2500" s="28" customFormat="1" x14ac:dyDescent="0.3"/>
    <row r="2501" s="28" customFormat="1" x14ac:dyDescent="0.3"/>
    <row r="2502" s="28" customFormat="1" x14ac:dyDescent="0.3"/>
    <row r="2503" s="28" customFormat="1" x14ac:dyDescent="0.3"/>
    <row r="2504" s="28" customFormat="1" x14ac:dyDescent="0.3"/>
    <row r="2505" s="28" customFormat="1" x14ac:dyDescent="0.3"/>
    <row r="2506" s="28" customFormat="1" x14ac:dyDescent="0.3"/>
    <row r="2507" s="28" customFormat="1" x14ac:dyDescent="0.3"/>
    <row r="2508" s="28" customFormat="1" x14ac:dyDescent="0.3"/>
    <row r="2509" s="28" customFormat="1" x14ac:dyDescent="0.3"/>
    <row r="2510" s="28" customFormat="1" x14ac:dyDescent="0.3"/>
    <row r="2511" s="28" customFormat="1" x14ac:dyDescent="0.3"/>
    <row r="2512" s="28" customFormat="1" x14ac:dyDescent="0.3"/>
    <row r="2513" s="28" customFormat="1" x14ac:dyDescent="0.3"/>
    <row r="2514" s="28" customFormat="1" x14ac:dyDescent="0.3"/>
    <row r="2515" s="28" customFormat="1" x14ac:dyDescent="0.3"/>
    <row r="2516" s="28" customFormat="1" x14ac:dyDescent="0.3"/>
    <row r="2517" s="28" customFormat="1" x14ac:dyDescent="0.3"/>
    <row r="2518" s="28" customFormat="1" x14ac:dyDescent="0.3"/>
    <row r="2519" s="28" customFormat="1" x14ac:dyDescent="0.3"/>
    <row r="2520" s="28" customFormat="1" x14ac:dyDescent="0.3"/>
    <row r="2521" s="28" customFormat="1" x14ac:dyDescent="0.3"/>
    <row r="2522" s="28" customFormat="1" x14ac:dyDescent="0.3"/>
    <row r="2523" s="28" customFormat="1" x14ac:dyDescent="0.3"/>
    <row r="2524" s="28" customFormat="1" x14ac:dyDescent="0.3"/>
    <row r="2525" s="28" customFormat="1" x14ac:dyDescent="0.3"/>
    <row r="2526" s="28" customFormat="1" x14ac:dyDescent="0.3"/>
    <row r="2527" s="28" customFormat="1" x14ac:dyDescent="0.3"/>
    <row r="2528" s="28" customFormat="1" x14ac:dyDescent="0.3"/>
    <row r="2529" s="28" customFormat="1" x14ac:dyDescent="0.3"/>
    <row r="2530" s="28" customFormat="1" x14ac:dyDescent="0.3"/>
    <row r="2531" s="28" customFormat="1" x14ac:dyDescent="0.3"/>
    <row r="2532" s="28" customFormat="1" x14ac:dyDescent="0.3"/>
    <row r="2533" s="28" customFormat="1" x14ac:dyDescent="0.3"/>
    <row r="2534" s="28" customFormat="1" x14ac:dyDescent="0.3"/>
    <row r="2535" s="28" customFormat="1" x14ac:dyDescent="0.3"/>
    <row r="2536" s="28" customFormat="1" x14ac:dyDescent="0.3"/>
    <row r="2537" s="28" customFormat="1" x14ac:dyDescent="0.3"/>
    <row r="2538" s="28" customFormat="1" x14ac:dyDescent="0.3"/>
    <row r="2539" s="28" customFormat="1" x14ac:dyDescent="0.3"/>
    <row r="2540" s="28" customFormat="1" x14ac:dyDescent="0.3"/>
    <row r="2541" s="28" customFormat="1" x14ac:dyDescent="0.3"/>
    <row r="2542" s="28" customFormat="1" x14ac:dyDescent="0.3"/>
    <row r="2543" s="28" customFormat="1" x14ac:dyDescent="0.3"/>
    <row r="2544" s="28" customFormat="1" x14ac:dyDescent="0.3"/>
    <row r="2545" s="28" customFormat="1" x14ac:dyDescent="0.3"/>
    <row r="2546" s="28" customFormat="1" x14ac:dyDescent="0.3"/>
    <row r="2547" s="28" customFormat="1" x14ac:dyDescent="0.3"/>
    <row r="2548" s="28" customFormat="1" x14ac:dyDescent="0.3"/>
    <row r="2549" s="28" customFormat="1" x14ac:dyDescent="0.3"/>
    <row r="2550" s="28" customFormat="1" x14ac:dyDescent="0.3"/>
    <row r="2551" s="28" customFormat="1" x14ac:dyDescent="0.3"/>
    <row r="2552" s="28" customFormat="1" x14ac:dyDescent="0.3"/>
    <row r="2553" s="28" customFormat="1" x14ac:dyDescent="0.3"/>
    <row r="2554" s="28" customFormat="1" x14ac:dyDescent="0.3"/>
    <row r="2555" s="28" customFormat="1" x14ac:dyDescent="0.3"/>
    <row r="2556" s="28" customFormat="1" x14ac:dyDescent="0.3"/>
    <row r="2557" s="28" customFormat="1" x14ac:dyDescent="0.3"/>
    <row r="2558" s="28" customFormat="1" x14ac:dyDescent="0.3"/>
    <row r="2559" s="28" customFormat="1" x14ac:dyDescent="0.3"/>
    <row r="2560" s="28" customFormat="1" x14ac:dyDescent="0.3"/>
    <row r="2561" s="28" customFormat="1" x14ac:dyDescent="0.3"/>
    <row r="2562" s="28" customFormat="1" x14ac:dyDescent="0.3"/>
    <row r="2563" s="28" customFormat="1" x14ac:dyDescent="0.3"/>
    <row r="2564" s="28" customFormat="1" x14ac:dyDescent="0.3"/>
    <row r="2565" s="28" customFormat="1" x14ac:dyDescent="0.3"/>
    <row r="2566" s="28" customFormat="1" x14ac:dyDescent="0.3"/>
    <row r="2567" s="28" customFormat="1" x14ac:dyDescent="0.3"/>
    <row r="2568" s="28" customFormat="1" x14ac:dyDescent="0.3"/>
    <row r="2569" s="28" customFormat="1" x14ac:dyDescent="0.3"/>
    <row r="2570" s="28" customFormat="1" x14ac:dyDescent="0.3"/>
    <row r="2571" s="28" customFormat="1" x14ac:dyDescent="0.3"/>
    <row r="2572" s="28" customFormat="1" x14ac:dyDescent="0.3"/>
    <row r="2573" s="28" customFormat="1" x14ac:dyDescent="0.3"/>
    <row r="2574" s="28" customFormat="1" x14ac:dyDescent="0.3"/>
    <row r="2575" s="28" customFormat="1" x14ac:dyDescent="0.3"/>
    <row r="2576" s="28" customFormat="1" x14ac:dyDescent="0.3"/>
    <row r="2577" s="28" customFormat="1" x14ac:dyDescent="0.3"/>
    <row r="2578" s="28" customFormat="1" x14ac:dyDescent="0.3"/>
    <row r="2579" s="28" customFormat="1" x14ac:dyDescent="0.3"/>
    <row r="2580" s="28" customFormat="1" x14ac:dyDescent="0.3"/>
    <row r="2581" s="28" customFormat="1" x14ac:dyDescent="0.3"/>
    <row r="2582" s="28" customFormat="1" x14ac:dyDescent="0.3"/>
    <row r="2583" s="28" customFormat="1" x14ac:dyDescent="0.3"/>
    <row r="2584" s="28" customFormat="1" x14ac:dyDescent="0.3"/>
    <row r="2585" s="28" customFormat="1" x14ac:dyDescent="0.3"/>
    <row r="2586" s="28" customFormat="1" x14ac:dyDescent="0.3"/>
    <row r="2587" s="28" customFormat="1" x14ac:dyDescent="0.3"/>
    <row r="2588" s="28" customFormat="1" x14ac:dyDescent="0.3"/>
    <row r="2589" s="28" customFormat="1" x14ac:dyDescent="0.3"/>
    <row r="2590" s="28" customFormat="1" x14ac:dyDescent="0.3"/>
    <row r="2591" s="28" customFormat="1" x14ac:dyDescent="0.3"/>
    <row r="2592" s="28" customFormat="1" x14ac:dyDescent="0.3"/>
    <row r="2593" s="28" customFormat="1" x14ac:dyDescent="0.3"/>
    <row r="2594" s="28" customFormat="1" x14ac:dyDescent="0.3"/>
    <row r="2595" s="28" customFormat="1" x14ac:dyDescent="0.3"/>
    <row r="2596" s="28" customFormat="1" x14ac:dyDescent="0.3"/>
    <row r="2597" s="28" customFormat="1" x14ac:dyDescent="0.3"/>
    <row r="2598" s="28" customFormat="1" x14ac:dyDescent="0.3"/>
    <row r="2599" s="28" customFormat="1" x14ac:dyDescent="0.3"/>
    <row r="2600" s="28" customFormat="1" x14ac:dyDescent="0.3"/>
    <row r="2601" s="28" customFormat="1" x14ac:dyDescent="0.3"/>
    <row r="2602" s="28" customFormat="1" x14ac:dyDescent="0.3"/>
    <row r="2603" s="28" customFormat="1" x14ac:dyDescent="0.3"/>
    <row r="2604" s="28" customFormat="1" x14ac:dyDescent="0.3"/>
    <row r="2605" s="28" customFormat="1" x14ac:dyDescent="0.3"/>
    <row r="2606" s="28" customFormat="1" x14ac:dyDescent="0.3"/>
    <row r="2607" s="28" customFormat="1" x14ac:dyDescent="0.3"/>
    <row r="2608" s="28" customFormat="1" x14ac:dyDescent="0.3"/>
    <row r="2609" s="28" customFormat="1" x14ac:dyDescent="0.3"/>
    <row r="2610" s="28" customFormat="1" x14ac:dyDescent="0.3"/>
    <row r="2611" s="28" customFormat="1" x14ac:dyDescent="0.3"/>
    <row r="2612" s="28" customFormat="1" x14ac:dyDescent="0.3"/>
    <row r="2613" s="28" customFormat="1" x14ac:dyDescent="0.3"/>
    <row r="2614" s="28" customFormat="1" x14ac:dyDescent="0.3"/>
    <row r="2615" s="28" customFormat="1" x14ac:dyDescent="0.3"/>
    <row r="2616" s="28" customFormat="1" x14ac:dyDescent="0.3"/>
    <row r="2617" s="28" customFormat="1" x14ac:dyDescent="0.3"/>
    <row r="2618" s="28" customFormat="1" x14ac:dyDescent="0.3"/>
    <row r="2619" s="28" customFormat="1" x14ac:dyDescent="0.3"/>
    <row r="2620" s="28" customFormat="1" x14ac:dyDescent="0.3"/>
    <row r="2621" s="28" customFormat="1" x14ac:dyDescent="0.3"/>
    <row r="2622" s="28" customFormat="1" x14ac:dyDescent="0.3"/>
    <row r="2623" s="28" customFormat="1" x14ac:dyDescent="0.3"/>
    <row r="2624" s="28" customFormat="1" x14ac:dyDescent="0.3"/>
    <row r="2625" s="28" customFormat="1" x14ac:dyDescent="0.3"/>
    <row r="2626" s="28" customFormat="1" x14ac:dyDescent="0.3"/>
    <row r="2627" s="28" customFormat="1" x14ac:dyDescent="0.3"/>
    <row r="2628" s="28" customFormat="1" x14ac:dyDescent="0.3"/>
    <row r="2629" s="28" customFormat="1" x14ac:dyDescent="0.3"/>
    <row r="2630" s="28" customFormat="1" x14ac:dyDescent="0.3"/>
    <row r="2631" s="28" customFormat="1" x14ac:dyDescent="0.3"/>
    <row r="2632" s="28" customFormat="1" x14ac:dyDescent="0.3"/>
    <row r="2633" s="28" customFormat="1" x14ac:dyDescent="0.3"/>
    <row r="2634" s="28" customFormat="1" x14ac:dyDescent="0.3"/>
    <row r="2635" s="28" customFormat="1" x14ac:dyDescent="0.3"/>
    <row r="2636" s="28" customFormat="1" x14ac:dyDescent="0.3"/>
    <row r="2637" s="28" customFormat="1" x14ac:dyDescent="0.3"/>
    <row r="2638" s="28" customFormat="1" x14ac:dyDescent="0.3"/>
    <row r="2639" s="28" customFormat="1" x14ac:dyDescent="0.3"/>
    <row r="2640" s="28" customFormat="1" x14ac:dyDescent="0.3"/>
    <row r="2641" s="28" customFormat="1" x14ac:dyDescent="0.3"/>
    <row r="2642" s="28" customFormat="1" x14ac:dyDescent="0.3"/>
    <row r="2643" s="28" customFormat="1" x14ac:dyDescent="0.3"/>
    <row r="2644" s="28" customFormat="1" x14ac:dyDescent="0.3"/>
    <row r="2645" s="28" customFormat="1" x14ac:dyDescent="0.3"/>
    <row r="2646" s="28" customFormat="1" x14ac:dyDescent="0.3"/>
    <row r="2647" s="28" customFormat="1" x14ac:dyDescent="0.3"/>
    <row r="2648" s="28" customFormat="1" x14ac:dyDescent="0.3"/>
    <row r="2649" s="28" customFormat="1" x14ac:dyDescent="0.3"/>
    <row r="2650" s="28" customFormat="1" x14ac:dyDescent="0.3"/>
    <row r="2651" s="28" customFormat="1" x14ac:dyDescent="0.3"/>
    <row r="2652" s="28" customFormat="1" x14ac:dyDescent="0.3"/>
    <row r="2653" s="28" customFormat="1" x14ac:dyDescent="0.3"/>
    <row r="2654" s="28" customFormat="1" x14ac:dyDescent="0.3"/>
    <row r="2655" s="28" customFormat="1" x14ac:dyDescent="0.3"/>
    <row r="2656" s="28" customFormat="1" x14ac:dyDescent="0.3"/>
    <row r="2657" s="28" customFormat="1" x14ac:dyDescent="0.3"/>
    <row r="2658" s="28" customFormat="1" x14ac:dyDescent="0.3"/>
    <row r="2659" s="28" customFormat="1" x14ac:dyDescent="0.3"/>
    <row r="2660" s="28" customFormat="1" x14ac:dyDescent="0.3"/>
    <row r="2661" s="28" customFormat="1" x14ac:dyDescent="0.3"/>
    <row r="2662" s="28" customFormat="1" x14ac:dyDescent="0.3"/>
    <row r="2663" s="28" customFormat="1" x14ac:dyDescent="0.3"/>
    <row r="2664" s="28" customFormat="1" x14ac:dyDescent="0.3"/>
    <row r="2665" s="28" customFormat="1" x14ac:dyDescent="0.3"/>
    <row r="2666" s="28" customFormat="1" x14ac:dyDescent="0.3"/>
    <row r="2667" s="28" customFormat="1" x14ac:dyDescent="0.3"/>
    <row r="2668" s="28" customFormat="1" x14ac:dyDescent="0.3"/>
    <row r="2669" s="28" customFormat="1" x14ac:dyDescent="0.3"/>
    <row r="2670" s="28" customFormat="1" x14ac:dyDescent="0.3"/>
    <row r="2671" s="28" customFormat="1" x14ac:dyDescent="0.3"/>
    <row r="2672" s="28" customFormat="1" x14ac:dyDescent="0.3"/>
    <row r="2673" s="28" customFormat="1" x14ac:dyDescent="0.3"/>
    <row r="2674" s="28" customFormat="1" x14ac:dyDescent="0.3"/>
    <row r="2675" s="28" customFormat="1" x14ac:dyDescent="0.3"/>
    <row r="2676" s="28" customFormat="1" x14ac:dyDescent="0.3"/>
    <row r="2677" s="28" customFormat="1" x14ac:dyDescent="0.3"/>
    <row r="2678" s="28" customFormat="1" x14ac:dyDescent="0.3"/>
    <row r="2679" s="28" customFormat="1" x14ac:dyDescent="0.3"/>
    <row r="2680" s="28" customFormat="1" x14ac:dyDescent="0.3"/>
    <row r="2681" s="28" customFormat="1" x14ac:dyDescent="0.3"/>
    <row r="2682" s="28" customFormat="1" x14ac:dyDescent="0.3"/>
    <row r="2683" s="28" customFormat="1" x14ac:dyDescent="0.3"/>
    <row r="2684" s="28" customFormat="1" x14ac:dyDescent="0.3"/>
    <row r="2685" s="28" customFormat="1" x14ac:dyDescent="0.3"/>
    <row r="2686" s="28" customFormat="1" x14ac:dyDescent="0.3"/>
    <row r="2687" s="28" customFormat="1" x14ac:dyDescent="0.3"/>
    <row r="2688" s="28" customFormat="1" x14ac:dyDescent="0.3"/>
    <row r="2689" s="28" customFormat="1" x14ac:dyDescent="0.3"/>
    <row r="2690" s="28" customFormat="1" x14ac:dyDescent="0.3"/>
    <row r="2691" s="28" customFormat="1" x14ac:dyDescent="0.3"/>
    <row r="2692" s="28" customFormat="1" x14ac:dyDescent="0.3"/>
    <row r="2693" s="28" customFormat="1" x14ac:dyDescent="0.3"/>
    <row r="2694" s="28" customFormat="1" x14ac:dyDescent="0.3"/>
    <row r="2695" s="28" customFormat="1" x14ac:dyDescent="0.3"/>
    <row r="2696" s="28" customFormat="1" x14ac:dyDescent="0.3"/>
    <row r="2697" s="28" customFormat="1" x14ac:dyDescent="0.3"/>
    <row r="2698" s="28" customFormat="1" x14ac:dyDescent="0.3"/>
    <row r="2699" s="28" customFormat="1" x14ac:dyDescent="0.3"/>
    <row r="2700" s="28" customFormat="1" x14ac:dyDescent="0.3"/>
    <row r="2701" s="28" customFormat="1" x14ac:dyDescent="0.3"/>
    <row r="2702" s="28" customFormat="1" x14ac:dyDescent="0.3"/>
    <row r="2703" s="28" customFormat="1" x14ac:dyDescent="0.3"/>
    <row r="2704" s="28" customFormat="1" x14ac:dyDescent="0.3"/>
    <row r="2705" s="28" customFormat="1" x14ac:dyDescent="0.3"/>
    <row r="2706" s="28" customFormat="1" x14ac:dyDescent="0.3"/>
    <row r="2707" s="28" customFormat="1" x14ac:dyDescent="0.3"/>
    <row r="2708" s="28" customFormat="1" x14ac:dyDescent="0.3"/>
    <row r="2709" s="28" customFormat="1" x14ac:dyDescent="0.3"/>
    <row r="2710" s="28" customFormat="1" x14ac:dyDescent="0.3"/>
    <row r="2711" s="28" customFormat="1" x14ac:dyDescent="0.3"/>
    <row r="2712" s="28" customFormat="1" x14ac:dyDescent="0.3"/>
    <row r="2713" s="28" customFormat="1" x14ac:dyDescent="0.3"/>
    <row r="2714" s="28" customFormat="1" x14ac:dyDescent="0.3"/>
    <row r="2715" s="28" customFormat="1" x14ac:dyDescent="0.3"/>
    <row r="2716" s="28" customFormat="1" x14ac:dyDescent="0.3"/>
    <row r="2717" s="28" customFormat="1" x14ac:dyDescent="0.3"/>
    <row r="2718" s="28" customFormat="1" x14ac:dyDescent="0.3"/>
    <row r="2719" s="28" customFormat="1" x14ac:dyDescent="0.3"/>
    <row r="2720" s="28" customFormat="1" x14ac:dyDescent="0.3"/>
    <row r="2721" s="28" customFormat="1" x14ac:dyDescent="0.3"/>
    <row r="2722" s="28" customFormat="1" x14ac:dyDescent="0.3"/>
    <row r="2723" s="28" customFormat="1" x14ac:dyDescent="0.3"/>
    <row r="2724" s="28" customFormat="1" x14ac:dyDescent="0.3"/>
    <row r="2725" s="28" customFormat="1" x14ac:dyDescent="0.3"/>
    <row r="2726" s="28" customFormat="1" x14ac:dyDescent="0.3"/>
    <row r="2727" s="28" customFormat="1" x14ac:dyDescent="0.3"/>
    <row r="2728" s="28" customFormat="1" x14ac:dyDescent="0.3"/>
    <row r="2729" s="28" customFormat="1" x14ac:dyDescent="0.3"/>
    <row r="2730" s="28" customFormat="1" x14ac:dyDescent="0.3"/>
    <row r="2731" s="28" customFormat="1" x14ac:dyDescent="0.3"/>
    <row r="2732" s="28" customFormat="1" x14ac:dyDescent="0.3"/>
    <row r="2733" s="28" customFormat="1" x14ac:dyDescent="0.3"/>
    <row r="2734" s="28" customFormat="1" x14ac:dyDescent="0.3"/>
    <row r="2735" s="28" customFormat="1" x14ac:dyDescent="0.3"/>
    <row r="2736" s="28" customFormat="1" x14ac:dyDescent="0.3"/>
    <row r="2737" s="28" customFormat="1" x14ac:dyDescent="0.3"/>
    <row r="2738" s="28" customFormat="1" x14ac:dyDescent="0.3"/>
    <row r="2739" s="28" customFormat="1" x14ac:dyDescent="0.3"/>
    <row r="2740" s="28" customFormat="1" x14ac:dyDescent="0.3"/>
    <row r="2741" s="28" customFormat="1" x14ac:dyDescent="0.3"/>
    <row r="2742" s="28" customFormat="1" x14ac:dyDescent="0.3"/>
    <row r="2743" s="28" customFormat="1" x14ac:dyDescent="0.3"/>
    <row r="2744" s="28" customFormat="1" x14ac:dyDescent="0.3"/>
    <row r="2745" s="28" customFormat="1" x14ac:dyDescent="0.3"/>
    <row r="2746" s="28" customFormat="1" x14ac:dyDescent="0.3"/>
    <row r="2747" s="28" customFormat="1" x14ac:dyDescent="0.3"/>
    <row r="2748" s="28" customFormat="1" x14ac:dyDescent="0.3"/>
    <row r="2749" s="28" customFormat="1" x14ac:dyDescent="0.3"/>
    <row r="2750" s="28" customFormat="1" x14ac:dyDescent="0.3"/>
    <row r="2751" s="28" customFormat="1" x14ac:dyDescent="0.3"/>
    <row r="2752" s="28" customFormat="1" x14ac:dyDescent="0.3"/>
    <row r="2753" s="28" customFormat="1" x14ac:dyDescent="0.3"/>
    <row r="2754" s="28" customFormat="1" x14ac:dyDescent="0.3"/>
    <row r="2755" s="28" customFormat="1" x14ac:dyDescent="0.3"/>
    <row r="2756" s="28" customFormat="1" x14ac:dyDescent="0.3"/>
    <row r="2757" s="28" customFormat="1" x14ac:dyDescent="0.3"/>
    <row r="2758" s="28" customFormat="1" x14ac:dyDescent="0.3"/>
    <row r="2759" s="28" customFormat="1" x14ac:dyDescent="0.3"/>
    <row r="2760" s="28" customFormat="1" x14ac:dyDescent="0.3"/>
    <row r="2761" s="28" customFormat="1" x14ac:dyDescent="0.3"/>
    <row r="2762" s="28" customFormat="1" x14ac:dyDescent="0.3"/>
    <row r="2763" s="28" customFormat="1" x14ac:dyDescent="0.3"/>
    <row r="2764" s="28" customFormat="1" x14ac:dyDescent="0.3"/>
    <row r="2765" s="28" customFormat="1" x14ac:dyDescent="0.3"/>
    <row r="2766" s="28" customFormat="1" x14ac:dyDescent="0.3"/>
    <row r="2767" s="28" customFormat="1" x14ac:dyDescent="0.3"/>
    <row r="2768" s="28" customFormat="1" x14ac:dyDescent="0.3"/>
    <row r="2769" s="28" customFormat="1" x14ac:dyDescent="0.3"/>
    <row r="2770" s="28" customFormat="1" x14ac:dyDescent="0.3"/>
    <row r="2771" s="28" customFormat="1" x14ac:dyDescent="0.3"/>
    <row r="2772" s="28" customFormat="1" x14ac:dyDescent="0.3"/>
    <row r="2773" s="28" customFormat="1" x14ac:dyDescent="0.3"/>
    <row r="2774" s="28" customFormat="1" x14ac:dyDescent="0.3"/>
    <row r="2775" s="28" customFormat="1" x14ac:dyDescent="0.3"/>
    <row r="2776" s="28" customFormat="1" x14ac:dyDescent="0.3"/>
    <row r="2777" s="28" customFormat="1" x14ac:dyDescent="0.3"/>
    <row r="2778" s="28" customFormat="1" x14ac:dyDescent="0.3"/>
    <row r="2779" s="28" customFormat="1" x14ac:dyDescent="0.3"/>
    <row r="2780" s="28" customFormat="1" x14ac:dyDescent="0.3"/>
    <row r="2781" s="28" customFormat="1" x14ac:dyDescent="0.3"/>
    <row r="2782" s="28" customFormat="1" x14ac:dyDescent="0.3"/>
    <row r="2783" s="28" customFormat="1" x14ac:dyDescent="0.3"/>
    <row r="2784" s="28" customFormat="1" x14ac:dyDescent="0.3"/>
    <row r="2785" s="28" customFormat="1" x14ac:dyDescent="0.3"/>
    <row r="2786" s="28" customFormat="1" x14ac:dyDescent="0.3"/>
    <row r="2787" s="28" customFormat="1" x14ac:dyDescent="0.3"/>
    <row r="2788" s="28" customFormat="1" x14ac:dyDescent="0.3"/>
    <row r="2789" s="28" customFormat="1" x14ac:dyDescent="0.3"/>
    <row r="2790" s="28" customFormat="1" x14ac:dyDescent="0.3"/>
    <row r="2791" s="28" customFormat="1" x14ac:dyDescent="0.3"/>
    <row r="2792" s="28" customFormat="1" x14ac:dyDescent="0.3"/>
    <row r="2793" s="28" customFormat="1" x14ac:dyDescent="0.3"/>
    <row r="2794" s="28" customFormat="1" x14ac:dyDescent="0.3"/>
    <row r="2795" s="28" customFormat="1" x14ac:dyDescent="0.3"/>
    <row r="2796" s="28" customFormat="1" x14ac:dyDescent="0.3"/>
    <row r="2797" s="28" customFormat="1" x14ac:dyDescent="0.3"/>
    <row r="2798" s="28" customFormat="1" x14ac:dyDescent="0.3"/>
    <row r="2799" s="28" customFormat="1" x14ac:dyDescent="0.3"/>
    <row r="2800" s="28" customFormat="1" x14ac:dyDescent="0.3"/>
    <row r="2801" s="28" customFormat="1" x14ac:dyDescent="0.3"/>
    <row r="2802" s="28" customFormat="1" x14ac:dyDescent="0.3"/>
    <row r="2803" s="28" customFormat="1" x14ac:dyDescent="0.3"/>
    <row r="2804" s="28" customFormat="1" x14ac:dyDescent="0.3"/>
    <row r="2805" s="28" customFormat="1" x14ac:dyDescent="0.3"/>
    <row r="2806" s="28" customFormat="1" x14ac:dyDescent="0.3"/>
    <row r="2807" s="28" customFormat="1" x14ac:dyDescent="0.3"/>
    <row r="2808" s="28" customFormat="1" x14ac:dyDescent="0.3"/>
    <row r="2809" s="28" customFormat="1" x14ac:dyDescent="0.3"/>
    <row r="2810" s="28" customFormat="1" x14ac:dyDescent="0.3"/>
    <row r="2811" s="28" customFormat="1" x14ac:dyDescent="0.3"/>
    <row r="2812" s="28" customFormat="1" x14ac:dyDescent="0.3"/>
    <row r="2813" s="28" customFormat="1" x14ac:dyDescent="0.3"/>
    <row r="2814" s="28" customFormat="1" x14ac:dyDescent="0.3"/>
    <row r="2815" s="28" customFormat="1" x14ac:dyDescent="0.3"/>
    <row r="2816" s="28" customFormat="1" x14ac:dyDescent="0.3"/>
    <row r="2817" s="28" customFormat="1" x14ac:dyDescent="0.3"/>
    <row r="2818" s="28" customFormat="1" x14ac:dyDescent="0.3"/>
    <row r="2819" s="28" customFormat="1" x14ac:dyDescent="0.3"/>
    <row r="2820" s="28" customFormat="1" x14ac:dyDescent="0.3"/>
    <row r="2821" s="28" customFormat="1" x14ac:dyDescent="0.3"/>
    <row r="2822" s="28" customFormat="1" x14ac:dyDescent="0.3"/>
    <row r="2823" s="28" customFormat="1" x14ac:dyDescent="0.3"/>
    <row r="2824" s="28" customFormat="1" x14ac:dyDescent="0.3"/>
    <row r="2825" s="28" customFormat="1" x14ac:dyDescent="0.3"/>
    <row r="2826" s="28" customFormat="1" x14ac:dyDescent="0.3"/>
    <row r="2827" s="28" customFormat="1" x14ac:dyDescent="0.3"/>
    <row r="2828" s="28" customFormat="1" x14ac:dyDescent="0.3"/>
    <row r="2829" s="28" customFormat="1" x14ac:dyDescent="0.3"/>
    <row r="2830" s="28" customFormat="1" x14ac:dyDescent="0.3"/>
    <row r="2831" s="28" customFormat="1" x14ac:dyDescent="0.3"/>
    <row r="2832" s="28" customFormat="1" x14ac:dyDescent="0.3"/>
    <row r="2833" s="28" customFormat="1" x14ac:dyDescent="0.3"/>
    <row r="2834" s="28" customFormat="1" x14ac:dyDescent="0.3"/>
    <row r="2835" s="28" customFormat="1" x14ac:dyDescent="0.3"/>
    <row r="2836" s="28" customFormat="1" x14ac:dyDescent="0.3"/>
    <row r="2837" s="28" customFormat="1" x14ac:dyDescent="0.3"/>
    <row r="2838" s="28" customFormat="1" x14ac:dyDescent="0.3"/>
    <row r="2839" s="28" customFormat="1" x14ac:dyDescent="0.3"/>
    <row r="2840" s="28" customFormat="1" x14ac:dyDescent="0.3"/>
    <row r="2841" s="28" customFormat="1" x14ac:dyDescent="0.3"/>
    <row r="2842" s="28" customFormat="1" x14ac:dyDescent="0.3"/>
    <row r="2843" s="28" customFormat="1" x14ac:dyDescent="0.3"/>
    <row r="2844" s="28" customFormat="1" x14ac:dyDescent="0.3"/>
    <row r="2845" s="28" customFormat="1" x14ac:dyDescent="0.3"/>
    <row r="2846" s="28" customFormat="1" x14ac:dyDescent="0.3"/>
    <row r="2847" s="28" customFormat="1" x14ac:dyDescent="0.3"/>
    <row r="2848" s="28" customFormat="1" x14ac:dyDescent="0.3"/>
    <row r="2849" s="28" customFormat="1" x14ac:dyDescent="0.3"/>
    <row r="2850" s="28" customFormat="1" x14ac:dyDescent="0.3"/>
    <row r="2851" s="28" customFormat="1" x14ac:dyDescent="0.3"/>
    <row r="2852" s="28" customFormat="1" x14ac:dyDescent="0.3"/>
    <row r="2853" s="28" customFormat="1" x14ac:dyDescent="0.3"/>
    <row r="2854" s="28" customFormat="1" x14ac:dyDescent="0.3"/>
    <row r="2855" s="28" customFormat="1" x14ac:dyDescent="0.3"/>
    <row r="2856" s="28" customFormat="1" x14ac:dyDescent="0.3"/>
    <row r="2857" s="28" customFormat="1" x14ac:dyDescent="0.3"/>
    <row r="2858" s="28" customFormat="1" x14ac:dyDescent="0.3"/>
    <row r="2859" s="28" customFormat="1" x14ac:dyDescent="0.3"/>
    <row r="2860" s="28" customFormat="1" x14ac:dyDescent="0.3"/>
    <row r="2861" s="28" customFormat="1" x14ac:dyDescent="0.3"/>
    <row r="2862" s="28" customFormat="1" x14ac:dyDescent="0.3"/>
    <row r="2863" s="28" customFormat="1" x14ac:dyDescent="0.3"/>
    <row r="2864" s="28" customFormat="1" x14ac:dyDescent="0.3"/>
    <row r="2865" s="28" customFormat="1" x14ac:dyDescent="0.3"/>
    <row r="2866" s="28" customFormat="1" x14ac:dyDescent="0.3"/>
    <row r="2867" s="28" customFormat="1" x14ac:dyDescent="0.3"/>
    <row r="2868" s="28" customFormat="1" x14ac:dyDescent="0.3"/>
    <row r="2869" s="28" customFormat="1" x14ac:dyDescent="0.3"/>
    <row r="2870" s="28" customFormat="1" x14ac:dyDescent="0.3"/>
    <row r="2871" s="28" customFormat="1" x14ac:dyDescent="0.3"/>
    <row r="2872" s="28" customFormat="1" x14ac:dyDescent="0.3"/>
    <row r="2873" s="28" customFormat="1" x14ac:dyDescent="0.3"/>
    <row r="2874" s="28" customFormat="1" x14ac:dyDescent="0.3"/>
    <row r="2875" s="28" customFormat="1" x14ac:dyDescent="0.3"/>
    <row r="2876" s="28" customFormat="1" x14ac:dyDescent="0.3"/>
    <row r="2877" s="28" customFormat="1" x14ac:dyDescent="0.3"/>
    <row r="2878" s="28" customFormat="1" x14ac:dyDescent="0.3"/>
    <row r="2879" s="28" customFormat="1" x14ac:dyDescent="0.3"/>
    <row r="2880" s="28" customFormat="1" x14ac:dyDescent="0.3"/>
    <row r="2881" s="28" customFormat="1" x14ac:dyDescent="0.3"/>
    <row r="2882" s="28" customFormat="1" x14ac:dyDescent="0.3"/>
    <row r="2883" s="28" customFormat="1" x14ac:dyDescent="0.3"/>
    <row r="2884" s="28" customFormat="1" x14ac:dyDescent="0.3"/>
    <row r="2885" s="28" customFormat="1" x14ac:dyDescent="0.3"/>
    <row r="2886" s="28" customFormat="1" x14ac:dyDescent="0.3"/>
    <row r="2887" s="28" customFormat="1" x14ac:dyDescent="0.3"/>
    <row r="2888" s="28" customFormat="1" x14ac:dyDescent="0.3"/>
    <row r="2889" s="28" customFormat="1" x14ac:dyDescent="0.3"/>
    <row r="2890" s="28" customFormat="1" x14ac:dyDescent="0.3"/>
    <row r="2891" s="28" customFormat="1" x14ac:dyDescent="0.3"/>
    <row r="2892" s="28" customFormat="1" x14ac:dyDescent="0.3"/>
    <row r="2893" s="28" customFormat="1" x14ac:dyDescent="0.3"/>
    <row r="2894" s="28" customFormat="1" x14ac:dyDescent="0.3"/>
    <row r="2895" s="28" customFormat="1" x14ac:dyDescent="0.3"/>
    <row r="2896" s="28" customFormat="1" x14ac:dyDescent="0.3"/>
    <row r="2897" s="28" customFormat="1" x14ac:dyDescent="0.3"/>
    <row r="2898" s="28" customFormat="1" x14ac:dyDescent="0.3"/>
    <row r="2899" s="28" customFormat="1" x14ac:dyDescent="0.3"/>
    <row r="2900" s="28" customFormat="1" x14ac:dyDescent="0.3"/>
    <row r="2901" s="28" customFormat="1" x14ac:dyDescent="0.3"/>
    <row r="2902" s="28" customFormat="1" x14ac:dyDescent="0.3"/>
    <row r="2903" s="28" customFormat="1" x14ac:dyDescent="0.3"/>
    <row r="2904" s="28" customFormat="1" x14ac:dyDescent="0.3"/>
    <row r="2905" s="28" customFormat="1" x14ac:dyDescent="0.3"/>
    <row r="2906" s="28" customFormat="1" x14ac:dyDescent="0.3"/>
    <row r="2907" s="28" customFormat="1" x14ac:dyDescent="0.3"/>
    <row r="2908" s="28" customFormat="1" x14ac:dyDescent="0.3"/>
    <row r="2909" s="28" customFormat="1" x14ac:dyDescent="0.3"/>
    <row r="2910" s="28" customFormat="1" x14ac:dyDescent="0.3"/>
    <row r="2911" s="28" customFormat="1" x14ac:dyDescent="0.3"/>
    <row r="2912" s="28" customFormat="1" x14ac:dyDescent="0.3"/>
    <row r="2913" s="28" customFormat="1" x14ac:dyDescent="0.3"/>
    <row r="2914" s="28" customFormat="1" x14ac:dyDescent="0.3"/>
    <row r="2915" s="28" customFormat="1" x14ac:dyDescent="0.3"/>
    <row r="2916" s="28" customFormat="1" x14ac:dyDescent="0.3"/>
    <row r="2917" s="28" customFormat="1" x14ac:dyDescent="0.3"/>
    <row r="2918" s="28" customFormat="1" x14ac:dyDescent="0.3"/>
    <row r="2919" s="28" customFormat="1" x14ac:dyDescent="0.3"/>
    <row r="2920" s="28" customFormat="1" x14ac:dyDescent="0.3"/>
    <row r="2921" s="28" customFormat="1" x14ac:dyDescent="0.3"/>
    <row r="2922" s="28" customFormat="1" x14ac:dyDescent="0.3"/>
    <row r="2923" s="28" customFormat="1" x14ac:dyDescent="0.3"/>
    <row r="2924" s="28" customFormat="1" x14ac:dyDescent="0.3"/>
    <row r="2925" s="28" customFormat="1" x14ac:dyDescent="0.3"/>
    <row r="2926" s="28" customFormat="1" x14ac:dyDescent="0.3"/>
    <row r="2927" s="28" customFormat="1" x14ac:dyDescent="0.3"/>
    <row r="2928" s="28" customFormat="1" x14ac:dyDescent="0.3"/>
    <row r="2929" s="28" customFormat="1" x14ac:dyDescent="0.3"/>
    <row r="2930" s="28" customFormat="1" x14ac:dyDescent="0.3"/>
    <row r="2931" s="28" customFormat="1" x14ac:dyDescent="0.3"/>
    <row r="2932" s="28" customFormat="1" x14ac:dyDescent="0.3"/>
    <row r="2933" s="28" customFormat="1" x14ac:dyDescent="0.3"/>
    <row r="2934" s="28" customFormat="1" x14ac:dyDescent="0.3"/>
    <row r="2935" s="28" customFormat="1" x14ac:dyDescent="0.3"/>
    <row r="2936" s="28" customFormat="1" x14ac:dyDescent="0.3"/>
    <row r="2937" s="28" customFormat="1" x14ac:dyDescent="0.3"/>
    <row r="2938" s="28" customFormat="1" x14ac:dyDescent="0.3"/>
    <row r="2939" s="28" customFormat="1" x14ac:dyDescent="0.3"/>
    <row r="2940" s="28" customFormat="1" x14ac:dyDescent="0.3"/>
    <row r="2941" s="28" customFormat="1" x14ac:dyDescent="0.3"/>
    <row r="2942" s="28" customFormat="1" x14ac:dyDescent="0.3"/>
    <row r="2943" s="28" customFormat="1" x14ac:dyDescent="0.3"/>
    <row r="2944" s="28" customFormat="1" x14ac:dyDescent="0.3"/>
    <row r="2945" s="28" customFormat="1" x14ac:dyDescent="0.3"/>
    <row r="2946" s="28" customFormat="1" x14ac:dyDescent="0.3"/>
    <row r="2947" s="28" customFormat="1" x14ac:dyDescent="0.3"/>
    <row r="2948" s="28" customFormat="1" x14ac:dyDescent="0.3"/>
    <row r="2949" s="28" customFormat="1" x14ac:dyDescent="0.3"/>
    <row r="2950" s="28" customFormat="1" x14ac:dyDescent="0.3"/>
    <row r="2951" s="28" customFormat="1" x14ac:dyDescent="0.3"/>
    <row r="2952" s="28" customFormat="1" x14ac:dyDescent="0.3"/>
    <row r="2953" s="28" customFormat="1" x14ac:dyDescent="0.3"/>
    <row r="2954" s="28" customFormat="1" x14ac:dyDescent="0.3"/>
    <row r="2955" s="28" customFormat="1" x14ac:dyDescent="0.3"/>
    <row r="2956" s="28" customFormat="1" x14ac:dyDescent="0.3"/>
    <row r="2957" s="28" customFormat="1" x14ac:dyDescent="0.3"/>
    <row r="2958" s="28" customFormat="1" x14ac:dyDescent="0.3"/>
    <row r="2959" s="28" customFormat="1" x14ac:dyDescent="0.3"/>
    <row r="2960" s="28" customFormat="1" x14ac:dyDescent="0.3"/>
    <row r="2961" s="28" customFormat="1" x14ac:dyDescent="0.3"/>
    <row r="2962" s="28" customFormat="1" x14ac:dyDescent="0.3"/>
    <row r="2963" s="28" customFormat="1" x14ac:dyDescent="0.3"/>
    <row r="2964" s="28" customFormat="1" x14ac:dyDescent="0.3"/>
    <row r="2965" s="28" customFormat="1" x14ac:dyDescent="0.3"/>
    <row r="2966" s="28" customFormat="1" x14ac:dyDescent="0.3"/>
    <row r="2967" s="28" customFormat="1" x14ac:dyDescent="0.3"/>
    <row r="2968" s="28" customFormat="1" x14ac:dyDescent="0.3"/>
    <row r="2969" s="28" customFormat="1" x14ac:dyDescent="0.3"/>
    <row r="2970" s="28" customFormat="1" x14ac:dyDescent="0.3"/>
    <row r="2971" s="28" customFormat="1" x14ac:dyDescent="0.3"/>
    <row r="2972" s="28" customFormat="1" x14ac:dyDescent="0.3"/>
    <row r="2973" s="28" customFormat="1" x14ac:dyDescent="0.3"/>
    <row r="2974" s="28" customFormat="1" x14ac:dyDescent="0.3"/>
    <row r="2975" s="28" customFormat="1" x14ac:dyDescent="0.3"/>
    <row r="2976" s="28" customFormat="1" x14ac:dyDescent="0.3"/>
    <row r="2977" s="28" customFormat="1" x14ac:dyDescent="0.3"/>
    <row r="2978" s="28" customFormat="1" x14ac:dyDescent="0.3"/>
    <row r="2979" s="28" customFormat="1" x14ac:dyDescent="0.3"/>
    <row r="2980" s="28" customFormat="1" x14ac:dyDescent="0.3"/>
    <row r="2981" s="28" customFormat="1" x14ac:dyDescent="0.3"/>
    <row r="2982" s="28" customFormat="1" x14ac:dyDescent="0.3"/>
    <row r="2983" s="28" customFormat="1" x14ac:dyDescent="0.3"/>
    <row r="2984" s="28" customFormat="1" x14ac:dyDescent="0.3"/>
    <row r="2985" s="28" customFormat="1" x14ac:dyDescent="0.3"/>
    <row r="2986" s="28" customFormat="1" x14ac:dyDescent="0.3"/>
    <row r="2987" s="28" customFormat="1" x14ac:dyDescent="0.3"/>
    <row r="2988" s="28" customFormat="1" x14ac:dyDescent="0.3"/>
    <row r="2989" s="28" customFormat="1" x14ac:dyDescent="0.3"/>
    <row r="2990" s="28" customFormat="1" x14ac:dyDescent="0.3"/>
    <row r="2991" s="28" customFormat="1" x14ac:dyDescent="0.3"/>
    <row r="2992" s="28" customFormat="1" x14ac:dyDescent="0.3"/>
    <row r="2993" s="28" customFormat="1" x14ac:dyDescent="0.3"/>
    <row r="2994" s="28" customFormat="1" x14ac:dyDescent="0.3"/>
    <row r="2995" s="28" customFormat="1" x14ac:dyDescent="0.3"/>
    <row r="2996" s="28" customFormat="1" x14ac:dyDescent="0.3"/>
    <row r="2997" s="28" customFormat="1" x14ac:dyDescent="0.3"/>
    <row r="2998" s="28" customFormat="1" x14ac:dyDescent="0.3"/>
    <row r="2999" s="28" customFormat="1" x14ac:dyDescent="0.3"/>
    <row r="3000" s="28" customFormat="1" x14ac:dyDescent="0.3"/>
    <row r="3001" s="28" customFormat="1" x14ac:dyDescent="0.3"/>
    <row r="3002" s="28" customFormat="1" x14ac:dyDescent="0.3"/>
    <row r="3003" s="28" customFormat="1" x14ac:dyDescent="0.3"/>
    <row r="3004" s="28" customFormat="1" x14ac:dyDescent="0.3"/>
    <row r="3005" s="28" customFormat="1" x14ac:dyDescent="0.3"/>
    <row r="3006" s="28" customFormat="1" x14ac:dyDescent="0.3"/>
    <row r="3007" s="28" customFormat="1" x14ac:dyDescent="0.3"/>
    <row r="3008" s="28" customFormat="1" x14ac:dyDescent="0.3"/>
    <row r="3009" s="28" customFormat="1" x14ac:dyDescent="0.3"/>
    <row r="3010" s="28" customFormat="1" x14ac:dyDescent="0.3"/>
    <row r="3011" s="28" customFormat="1" x14ac:dyDescent="0.3"/>
    <row r="3012" s="28" customFormat="1" x14ac:dyDescent="0.3"/>
    <row r="3013" s="28" customFormat="1" x14ac:dyDescent="0.3"/>
    <row r="3014" s="28" customFormat="1" x14ac:dyDescent="0.3"/>
    <row r="3015" s="28" customFormat="1" x14ac:dyDescent="0.3"/>
    <row r="3016" s="28" customFormat="1" x14ac:dyDescent="0.3"/>
    <row r="3017" s="28" customFormat="1" x14ac:dyDescent="0.3"/>
    <row r="3018" s="28" customFormat="1" x14ac:dyDescent="0.3"/>
    <row r="3019" s="28" customFormat="1" x14ac:dyDescent="0.3"/>
    <row r="3020" s="28" customFormat="1" x14ac:dyDescent="0.3"/>
    <row r="3021" s="28" customFormat="1" x14ac:dyDescent="0.3"/>
    <row r="3022" s="28" customFormat="1" x14ac:dyDescent="0.3"/>
    <row r="3023" s="28" customFormat="1" x14ac:dyDescent="0.3"/>
    <row r="3024" s="28" customFormat="1" x14ac:dyDescent="0.3"/>
    <row r="3025" s="28" customFormat="1" x14ac:dyDescent="0.3"/>
    <row r="3026" s="28" customFormat="1" x14ac:dyDescent="0.3"/>
    <row r="3027" s="28" customFormat="1" x14ac:dyDescent="0.3"/>
    <row r="3028" s="28" customFormat="1" x14ac:dyDescent="0.3"/>
    <row r="3029" s="28" customFormat="1" x14ac:dyDescent="0.3"/>
    <row r="3030" s="28" customFormat="1" x14ac:dyDescent="0.3"/>
    <row r="3031" s="28" customFormat="1" x14ac:dyDescent="0.3"/>
    <row r="3032" s="28" customFormat="1" x14ac:dyDescent="0.3"/>
    <row r="3033" s="28" customFormat="1" x14ac:dyDescent="0.3"/>
    <row r="3034" s="28" customFormat="1" x14ac:dyDescent="0.3"/>
    <row r="3035" s="28" customFormat="1" x14ac:dyDescent="0.3"/>
    <row r="3036" s="28" customFormat="1" x14ac:dyDescent="0.3"/>
    <row r="3037" s="28" customFormat="1" x14ac:dyDescent="0.3"/>
    <row r="3038" s="28" customFormat="1" x14ac:dyDescent="0.3"/>
    <row r="3039" s="28" customFormat="1" x14ac:dyDescent="0.3"/>
    <row r="3040" s="28" customFormat="1" x14ac:dyDescent="0.3"/>
    <row r="3041" s="28" customFormat="1" x14ac:dyDescent="0.3"/>
    <row r="3042" s="28" customFormat="1" x14ac:dyDescent="0.3"/>
    <row r="3043" s="28" customFormat="1" x14ac:dyDescent="0.3"/>
    <row r="3044" s="28" customFormat="1" x14ac:dyDescent="0.3"/>
    <row r="3045" s="28" customFormat="1" x14ac:dyDescent="0.3"/>
    <row r="3046" s="28" customFormat="1" x14ac:dyDescent="0.3"/>
    <row r="3047" s="28" customFormat="1" x14ac:dyDescent="0.3"/>
    <row r="3048" s="28" customFormat="1" x14ac:dyDescent="0.3"/>
    <row r="3049" s="28" customFormat="1" x14ac:dyDescent="0.3"/>
    <row r="3050" s="28" customFormat="1" x14ac:dyDescent="0.3"/>
    <row r="3051" s="28" customFormat="1" x14ac:dyDescent="0.3"/>
    <row r="3052" s="28" customFormat="1" x14ac:dyDescent="0.3"/>
    <row r="3053" s="28" customFormat="1" x14ac:dyDescent="0.3"/>
    <row r="3054" s="28" customFormat="1" x14ac:dyDescent="0.3"/>
    <row r="3055" s="28" customFormat="1" x14ac:dyDescent="0.3"/>
    <row r="3056" s="28" customFormat="1" x14ac:dyDescent="0.3"/>
    <row r="3057" s="28" customFormat="1" x14ac:dyDescent="0.3"/>
    <row r="3058" s="28" customFormat="1" x14ac:dyDescent="0.3"/>
    <row r="3059" s="28" customFormat="1" x14ac:dyDescent="0.3"/>
    <row r="3060" s="28" customFormat="1" x14ac:dyDescent="0.3"/>
    <row r="3061" s="28" customFormat="1" x14ac:dyDescent="0.3"/>
    <row r="3062" s="28" customFormat="1" x14ac:dyDescent="0.3"/>
    <row r="3063" s="28" customFormat="1" x14ac:dyDescent="0.3"/>
    <row r="3064" s="28" customFormat="1" x14ac:dyDescent="0.3"/>
    <row r="3065" s="28" customFormat="1" x14ac:dyDescent="0.3"/>
    <row r="3066" s="28" customFormat="1" x14ac:dyDescent="0.3"/>
    <row r="3067" s="28" customFormat="1" x14ac:dyDescent="0.3"/>
    <row r="3068" s="28" customFormat="1" x14ac:dyDescent="0.3"/>
    <row r="3069" s="28" customFormat="1" x14ac:dyDescent="0.3"/>
    <row r="3070" s="28" customFormat="1" x14ac:dyDescent="0.3"/>
    <row r="3071" s="28" customFormat="1" x14ac:dyDescent="0.3"/>
    <row r="3072" s="28" customFormat="1" x14ac:dyDescent="0.3"/>
    <row r="3073" s="28" customFormat="1" x14ac:dyDescent="0.3"/>
    <row r="3074" s="28" customFormat="1" x14ac:dyDescent="0.3"/>
    <row r="3075" s="28" customFormat="1" x14ac:dyDescent="0.3"/>
    <row r="3076" s="28" customFormat="1" x14ac:dyDescent="0.3"/>
    <row r="3077" s="28" customFormat="1" x14ac:dyDescent="0.3"/>
    <row r="3078" s="28" customFormat="1" x14ac:dyDescent="0.3"/>
    <row r="3079" s="28" customFormat="1" x14ac:dyDescent="0.3"/>
    <row r="3080" s="28" customFormat="1" x14ac:dyDescent="0.3"/>
    <row r="3081" s="28" customFormat="1" x14ac:dyDescent="0.3"/>
    <row r="3082" s="28" customFormat="1" x14ac:dyDescent="0.3"/>
    <row r="3083" s="28" customFormat="1" x14ac:dyDescent="0.3"/>
    <row r="3084" s="28" customFormat="1" x14ac:dyDescent="0.3"/>
    <row r="3085" s="28" customFormat="1" x14ac:dyDescent="0.3"/>
    <row r="3086" s="28" customFormat="1" x14ac:dyDescent="0.3"/>
    <row r="3087" s="28" customFormat="1" x14ac:dyDescent="0.3"/>
    <row r="3088" s="28" customFormat="1" x14ac:dyDescent="0.3"/>
    <row r="3089" s="28" customFormat="1" x14ac:dyDescent="0.3"/>
    <row r="3090" s="28" customFormat="1" x14ac:dyDescent="0.3"/>
    <row r="3091" s="28" customFormat="1" x14ac:dyDescent="0.3"/>
    <row r="3092" s="28" customFormat="1" x14ac:dyDescent="0.3"/>
    <row r="3093" s="28" customFormat="1" x14ac:dyDescent="0.3"/>
    <row r="3094" s="28" customFormat="1" x14ac:dyDescent="0.3"/>
    <row r="3095" s="28" customFormat="1" x14ac:dyDescent="0.3"/>
    <row r="3096" s="28" customFormat="1" x14ac:dyDescent="0.3"/>
    <row r="3097" s="28" customFormat="1" x14ac:dyDescent="0.3"/>
    <row r="3098" s="28" customFormat="1" x14ac:dyDescent="0.3"/>
    <row r="3099" s="28" customFormat="1" x14ac:dyDescent="0.3"/>
    <row r="3100" s="28" customFormat="1" x14ac:dyDescent="0.3"/>
    <row r="3101" s="28" customFormat="1" x14ac:dyDescent="0.3"/>
    <row r="3102" s="28" customFormat="1" x14ac:dyDescent="0.3"/>
    <row r="3103" s="28" customFormat="1" x14ac:dyDescent="0.3"/>
    <row r="3104" s="28" customFormat="1" x14ac:dyDescent="0.3"/>
    <row r="3105" s="28" customFormat="1" x14ac:dyDescent="0.3"/>
    <row r="3106" s="28" customFormat="1" x14ac:dyDescent="0.3"/>
    <row r="3107" s="28" customFormat="1" x14ac:dyDescent="0.3"/>
    <row r="3108" s="28" customFormat="1" x14ac:dyDescent="0.3"/>
    <row r="3109" s="28" customFormat="1" x14ac:dyDescent="0.3"/>
    <row r="3110" s="28" customFormat="1" x14ac:dyDescent="0.3"/>
    <row r="3111" s="28" customFormat="1" x14ac:dyDescent="0.3"/>
    <row r="3112" s="28" customFormat="1" x14ac:dyDescent="0.3"/>
    <row r="3113" s="28" customFormat="1" x14ac:dyDescent="0.3"/>
    <row r="3114" s="28" customFormat="1" x14ac:dyDescent="0.3"/>
    <row r="3115" s="28" customFormat="1" x14ac:dyDescent="0.3"/>
    <row r="3116" s="28" customFormat="1" x14ac:dyDescent="0.3"/>
    <row r="3117" s="28" customFormat="1" x14ac:dyDescent="0.3"/>
    <row r="3118" s="28" customFormat="1" x14ac:dyDescent="0.3"/>
    <row r="3119" s="28" customFormat="1" x14ac:dyDescent="0.3"/>
    <row r="3120" s="28" customFormat="1" x14ac:dyDescent="0.3"/>
    <row r="3121" s="28" customFormat="1" x14ac:dyDescent="0.3"/>
    <row r="3122" s="28" customFormat="1" x14ac:dyDescent="0.3"/>
    <row r="3123" s="28" customFormat="1" x14ac:dyDescent="0.3"/>
    <row r="3124" s="28" customFormat="1" x14ac:dyDescent="0.3"/>
    <row r="3125" s="28" customFormat="1" x14ac:dyDescent="0.3"/>
    <row r="3126" s="28" customFormat="1" x14ac:dyDescent="0.3"/>
    <row r="3127" s="28" customFormat="1" x14ac:dyDescent="0.3"/>
    <row r="3128" s="28" customFormat="1" x14ac:dyDescent="0.3"/>
    <row r="3129" s="28" customFormat="1" x14ac:dyDescent="0.3"/>
    <row r="3130" s="28" customFormat="1" x14ac:dyDescent="0.3"/>
    <row r="3131" s="28" customFormat="1" x14ac:dyDescent="0.3"/>
    <row r="3132" s="28" customFormat="1" x14ac:dyDescent="0.3"/>
    <row r="3133" s="28" customFormat="1" x14ac:dyDescent="0.3"/>
    <row r="3134" s="28" customFormat="1" x14ac:dyDescent="0.3"/>
    <row r="3135" s="28" customFormat="1" x14ac:dyDescent="0.3"/>
    <row r="3136" s="28" customFormat="1" x14ac:dyDescent="0.3"/>
    <row r="3137" s="28" customFormat="1" x14ac:dyDescent="0.3"/>
    <row r="3138" s="28" customFormat="1" x14ac:dyDescent="0.3"/>
    <row r="3139" s="28" customFormat="1" x14ac:dyDescent="0.3"/>
    <row r="3140" s="28" customFormat="1" x14ac:dyDescent="0.3"/>
    <row r="3141" s="28" customFormat="1" x14ac:dyDescent="0.3"/>
    <row r="3142" s="28" customFormat="1" x14ac:dyDescent="0.3"/>
    <row r="3143" s="28" customFormat="1" x14ac:dyDescent="0.3"/>
    <row r="3144" s="28" customFormat="1" x14ac:dyDescent="0.3"/>
    <row r="3145" s="28" customFormat="1" x14ac:dyDescent="0.3"/>
    <row r="3146" s="28" customFormat="1" x14ac:dyDescent="0.3"/>
    <row r="3147" s="28" customFormat="1" x14ac:dyDescent="0.3"/>
    <row r="3148" s="28" customFormat="1" x14ac:dyDescent="0.3"/>
    <row r="3149" s="28" customFormat="1" x14ac:dyDescent="0.3"/>
    <row r="3150" s="28" customFormat="1" x14ac:dyDescent="0.3"/>
    <row r="3151" s="28" customFormat="1" x14ac:dyDescent="0.3"/>
    <row r="3152" s="28" customFormat="1" x14ac:dyDescent="0.3"/>
    <row r="3153" s="28" customFormat="1" x14ac:dyDescent="0.3"/>
    <row r="3154" s="28" customFormat="1" x14ac:dyDescent="0.3"/>
    <row r="3155" s="28" customFormat="1" x14ac:dyDescent="0.3"/>
    <row r="3156" s="28" customFormat="1" x14ac:dyDescent="0.3"/>
    <row r="3157" s="28" customFormat="1" x14ac:dyDescent="0.3"/>
    <row r="3158" s="28" customFormat="1" x14ac:dyDescent="0.3"/>
    <row r="3159" s="28" customFormat="1" x14ac:dyDescent="0.3"/>
    <row r="3160" s="28" customFormat="1" x14ac:dyDescent="0.3"/>
    <row r="3161" s="28" customFormat="1" x14ac:dyDescent="0.3"/>
    <row r="3162" s="28" customFormat="1" x14ac:dyDescent="0.3"/>
    <row r="3163" s="28" customFormat="1" x14ac:dyDescent="0.3"/>
    <row r="3164" s="28" customFormat="1" x14ac:dyDescent="0.3"/>
    <row r="3165" s="28" customFormat="1" x14ac:dyDescent="0.3"/>
    <row r="3166" s="28" customFormat="1" x14ac:dyDescent="0.3"/>
    <row r="3167" s="28" customFormat="1" x14ac:dyDescent="0.3"/>
    <row r="3168" s="28" customFormat="1" x14ac:dyDescent="0.3"/>
    <row r="3169" s="28" customFormat="1" x14ac:dyDescent="0.3"/>
    <row r="3170" s="28" customFormat="1" x14ac:dyDescent="0.3"/>
    <row r="3171" s="28" customFormat="1" x14ac:dyDescent="0.3"/>
    <row r="3172" s="28" customFormat="1" x14ac:dyDescent="0.3"/>
    <row r="3173" s="28" customFormat="1" x14ac:dyDescent="0.3"/>
    <row r="3174" s="28" customFormat="1" x14ac:dyDescent="0.3"/>
    <row r="3175" s="28" customFormat="1" x14ac:dyDescent="0.3"/>
    <row r="3176" s="28" customFormat="1" x14ac:dyDescent="0.3"/>
    <row r="3177" s="28" customFormat="1" x14ac:dyDescent="0.3"/>
    <row r="3178" s="28" customFormat="1" x14ac:dyDescent="0.3"/>
    <row r="3179" s="28" customFormat="1" x14ac:dyDescent="0.3"/>
    <row r="3180" s="28" customFormat="1" x14ac:dyDescent="0.3"/>
    <row r="3181" s="28" customFormat="1" x14ac:dyDescent="0.3"/>
    <row r="3182" s="28" customFormat="1" x14ac:dyDescent="0.3"/>
    <row r="3183" s="28" customFormat="1" x14ac:dyDescent="0.3"/>
    <row r="3184" s="28" customFormat="1" x14ac:dyDescent="0.3"/>
    <row r="3185" s="28" customFormat="1" x14ac:dyDescent="0.3"/>
    <row r="3186" s="28" customFormat="1" x14ac:dyDescent="0.3"/>
    <row r="3187" s="28" customFormat="1" x14ac:dyDescent="0.3"/>
    <row r="3188" s="28" customFormat="1" x14ac:dyDescent="0.3"/>
    <row r="3189" s="28" customFormat="1" x14ac:dyDescent="0.3"/>
    <row r="3190" s="28" customFormat="1" x14ac:dyDescent="0.3"/>
    <row r="3191" s="28" customFormat="1" x14ac:dyDescent="0.3"/>
    <row r="3192" s="28" customFormat="1" x14ac:dyDescent="0.3"/>
    <row r="3193" s="28" customFormat="1" x14ac:dyDescent="0.3"/>
    <row r="3194" s="28" customFormat="1" x14ac:dyDescent="0.3"/>
    <row r="3195" s="28" customFormat="1" x14ac:dyDescent="0.3"/>
    <row r="3196" s="28" customFormat="1" x14ac:dyDescent="0.3"/>
    <row r="3197" s="28" customFormat="1" x14ac:dyDescent="0.3"/>
    <row r="3198" s="28" customFormat="1" x14ac:dyDescent="0.3"/>
    <row r="3199" s="28" customFormat="1" x14ac:dyDescent="0.3"/>
    <row r="3200" s="28" customFormat="1" x14ac:dyDescent="0.3"/>
    <row r="3201" s="28" customFormat="1" x14ac:dyDescent="0.3"/>
    <row r="3202" s="28" customFormat="1" x14ac:dyDescent="0.3"/>
    <row r="3203" s="28" customFormat="1" x14ac:dyDescent="0.3"/>
    <row r="3204" s="28" customFormat="1" x14ac:dyDescent="0.3"/>
    <row r="3205" s="28" customFormat="1" x14ac:dyDescent="0.3"/>
    <row r="3206" s="28" customFormat="1" x14ac:dyDescent="0.3"/>
    <row r="3207" s="28" customFormat="1" x14ac:dyDescent="0.3"/>
    <row r="3208" s="28" customFormat="1" x14ac:dyDescent="0.3"/>
    <row r="3209" s="28" customFormat="1" x14ac:dyDescent="0.3"/>
    <row r="3210" s="28" customFormat="1" x14ac:dyDescent="0.3"/>
    <row r="3211" s="28" customFormat="1" x14ac:dyDescent="0.3"/>
    <row r="3212" s="28" customFormat="1" x14ac:dyDescent="0.3"/>
    <row r="3213" s="28" customFormat="1" x14ac:dyDescent="0.3"/>
    <row r="3214" s="28" customFormat="1" x14ac:dyDescent="0.3"/>
    <row r="3215" s="28" customFormat="1" x14ac:dyDescent="0.3"/>
    <row r="3216" s="28" customFormat="1" x14ac:dyDescent="0.3"/>
    <row r="3217" s="28" customFormat="1" x14ac:dyDescent="0.3"/>
    <row r="3218" s="28" customFormat="1" x14ac:dyDescent="0.3"/>
    <row r="3219" s="28" customFormat="1" x14ac:dyDescent="0.3"/>
    <row r="3220" s="28" customFormat="1" x14ac:dyDescent="0.3"/>
    <row r="3221" s="28" customFormat="1" x14ac:dyDescent="0.3"/>
    <row r="3222" s="28" customFormat="1" x14ac:dyDescent="0.3"/>
    <row r="3223" s="28" customFormat="1" x14ac:dyDescent="0.3"/>
    <row r="3224" s="28" customFormat="1" x14ac:dyDescent="0.3"/>
    <row r="3225" s="28" customFormat="1" x14ac:dyDescent="0.3"/>
    <row r="3226" s="28" customFormat="1" x14ac:dyDescent="0.3"/>
    <row r="3227" s="28" customFormat="1" x14ac:dyDescent="0.3"/>
    <row r="3228" s="28" customFormat="1" x14ac:dyDescent="0.3"/>
    <row r="3229" s="28" customFormat="1" x14ac:dyDescent="0.3"/>
    <row r="3230" s="28" customFormat="1" x14ac:dyDescent="0.3"/>
    <row r="3231" s="28" customFormat="1" x14ac:dyDescent="0.3"/>
    <row r="3232" s="28" customFormat="1" x14ac:dyDescent="0.3"/>
    <row r="3233" s="28" customFormat="1" x14ac:dyDescent="0.3"/>
    <row r="3234" s="28" customFormat="1" x14ac:dyDescent="0.3"/>
    <row r="3235" s="28" customFormat="1" x14ac:dyDescent="0.3"/>
    <row r="3236" s="28" customFormat="1" x14ac:dyDescent="0.3"/>
    <row r="3237" s="28" customFormat="1" x14ac:dyDescent="0.3"/>
    <row r="3238" s="28" customFormat="1" x14ac:dyDescent="0.3"/>
    <row r="3239" s="28" customFormat="1" x14ac:dyDescent="0.3"/>
    <row r="3240" s="28" customFormat="1" x14ac:dyDescent="0.3"/>
    <row r="3241" s="28" customFormat="1" x14ac:dyDescent="0.3"/>
    <row r="3242" s="28" customFormat="1" x14ac:dyDescent="0.3"/>
    <row r="3243" s="28" customFormat="1" x14ac:dyDescent="0.3"/>
    <row r="3244" s="28" customFormat="1" x14ac:dyDescent="0.3"/>
    <row r="3245" s="28" customFormat="1" x14ac:dyDescent="0.3"/>
    <row r="3246" s="28" customFormat="1" x14ac:dyDescent="0.3"/>
    <row r="3247" s="28" customFormat="1" x14ac:dyDescent="0.3"/>
    <row r="3248" s="28" customFormat="1" x14ac:dyDescent="0.3"/>
    <row r="3249" s="28" customFormat="1" x14ac:dyDescent="0.3"/>
    <row r="3250" s="28" customFormat="1" x14ac:dyDescent="0.3"/>
    <row r="3251" s="28" customFormat="1" x14ac:dyDescent="0.3"/>
    <row r="3252" s="28" customFormat="1" x14ac:dyDescent="0.3"/>
    <row r="3253" s="28" customFormat="1" x14ac:dyDescent="0.3"/>
    <row r="3254" s="28" customFormat="1" x14ac:dyDescent="0.3"/>
    <row r="3255" s="28" customFormat="1" x14ac:dyDescent="0.3"/>
    <row r="3256" s="28" customFormat="1" x14ac:dyDescent="0.3"/>
    <row r="3257" s="28" customFormat="1" x14ac:dyDescent="0.3"/>
    <row r="3258" s="28" customFormat="1" x14ac:dyDescent="0.3"/>
    <row r="3259" s="28" customFormat="1" x14ac:dyDescent="0.3"/>
    <row r="3260" s="28" customFormat="1" x14ac:dyDescent="0.3"/>
    <row r="3261" s="28" customFormat="1" x14ac:dyDescent="0.3"/>
    <row r="3262" s="28" customFormat="1" x14ac:dyDescent="0.3"/>
    <row r="3263" s="28" customFormat="1" x14ac:dyDescent="0.3"/>
    <row r="3264" s="28" customFormat="1" x14ac:dyDescent="0.3"/>
    <row r="3265" s="28" customFormat="1" x14ac:dyDescent="0.3"/>
    <row r="3266" s="28" customFormat="1" x14ac:dyDescent="0.3"/>
    <row r="3267" s="28" customFormat="1" x14ac:dyDescent="0.3"/>
    <row r="3268" s="28" customFormat="1" x14ac:dyDescent="0.3"/>
    <row r="3269" s="28" customFormat="1" x14ac:dyDescent="0.3"/>
    <row r="3270" s="28" customFormat="1" x14ac:dyDescent="0.3"/>
    <row r="3271" s="28" customFormat="1" x14ac:dyDescent="0.3"/>
    <row r="3272" s="28" customFormat="1" x14ac:dyDescent="0.3"/>
    <row r="3273" s="28" customFormat="1" x14ac:dyDescent="0.3"/>
    <row r="3274" s="28" customFormat="1" x14ac:dyDescent="0.3"/>
    <row r="3275" s="28" customFormat="1" x14ac:dyDescent="0.3"/>
    <row r="3276" s="28" customFormat="1" x14ac:dyDescent="0.3"/>
    <row r="3277" s="28" customFormat="1" x14ac:dyDescent="0.3"/>
    <row r="3278" s="28" customFormat="1" x14ac:dyDescent="0.3"/>
    <row r="3279" s="28" customFormat="1" x14ac:dyDescent="0.3"/>
    <row r="3280" s="28" customFormat="1" x14ac:dyDescent="0.3"/>
    <row r="3281" s="28" customFormat="1" x14ac:dyDescent="0.3"/>
    <row r="3282" s="28" customFormat="1" x14ac:dyDescent="0.3"/>
    <row r="3283" s="28" customFormat="1" x14ac:dyDescent="0.3"/>
    <row r="3284" s="28" customFormat="1" x14ac:dyDescent="0.3"/>
    <row r="3285" s="28" customFormat="1" x14ac:dyDescent="0.3"/>
    <row r="3286" s="28" customFormat="1" x14ac:dyDescent="0.3"/>
    <row r="3287" s="28" customFormat="1" x14ac:dyDescent="0.3"/>
    <row r="3288" s="28" customFormat="1" x14ac:dyDescent="0.3"/>
    <row r="3289" s="28" customFormat="1" x14ac:dyDescent="0.3"/>
    <row r="3290" s="28" customFormat="1" x14ac:dyDescent="0.3"/>
    <row r="3291" s="28" customFormat="1" x14ac:dyDescent="0.3"/>
    <row r="3292" s="28" customFormat="1" x14ac:dyDescent="0.3"/>
    <row r="3293" s="28" customFormat="1" x14ac:dyDescent="0.3"/>
    <row r="3294" s="28" customFormat="1" x14ac:dyDescent="0.3"/>
    <row r="3295" s="28" customFormat="1" x14ac:dyDescent="0.3"/>
    <row r="3296" s="28" customFormat="1" x14ac:dyDescent="0.3"/>
    <row r="3297" s="28" customFormat="1" x14ac:dyDescent="0.3"/>
    <row r="3298" s="28" customFormat="1" x14ac:dyDescent="0.3"/>
    <row r="3299" s="28" customFormat="1" x14ac:dyDescent="0.3"/>
    <row r="3300" s="28" customFormat="1" x14ac:dyDescent="0.3"/>
    <row r="3301" s="28" customFormat="1" x14ac:dyDescent="0.3"/>
    <row r="3302" s="28" customFormat="1" x14ac:dyDescent="0.3"/>
    <row r="3303" s="28" customFormat="1" x14ac:dyDescent="0.3"/>
    <row r="3304" s="28" customFormat="1" x14ac:dyDescent="0.3"/>
    <row r="3305" s="28" customFormat="1" x14ac:dyDescent="0.3"/>
    <row r="3306" s="28" customFormat="1" x14ac:dyDescent="0.3"/>
    <row r="3307" s="28" customFormat="1" x14ac:dyDescent="0.3"/>
    <row r="3308" s="28" customFormat="1" x14ac:dyDescent="0.3"/>
    <row r="3309" s="28" customFormat="1" x14ac:dyDescent="0.3"/>
    <row r="3310" s="28" customFormat="1" x14ac:dyDescent="0.3"/>
    <row r="3311" s="28" customFormat="1" x14ac:dyDescent="0.3"/>
    <row r="3312" s="28" customFormat="1" x14ac:dyDescent="0.3"/>
    <row r="3313" s="28" customFormat="1" x14ac:dyDescent="0.3"/>
    <row r="3314" s="28" customFormat="1" x14ac:dyDescent="0.3"/>
    <row r="3315" s="28" customFormat="1" x14ac:dyDescent="0.3"/>
    <row r="3316" s="28" customFormat="1" x14ac:dyDescent="0.3"/>
    <row r="3317" s="28" customFormat="1" x14ac:dyDescent="0.3"/>
    <row r="3318" s="28" customFormat="1" x14ac:dyDescent="0.3"/>
    <row r="3319" s="28" customFormat="1" x14ac:dyDescent="0.3"/>
    <row r="3320" s="28" customFormat="1" x14ac:dyDescent="0.3"/>
    <row r="3321" s="28" customFormat="1" x14ac:dyDescent="0.3"/>
    <row r="3322" s="28" customFormat="1" x14ac:dyDescent="0.3"/>
    <row r="3323" s="28" customFormat="1" x14ac:dyDescent="0.3"/>
    <row r="3324" s="28" customFormat="1" x14ac:dyDescent="0.3"/>
    <row r="3325" s="28" customFormat="1" x14ac:dyDescent="0.3"/>
    <row r="3326" s="28" customFormat="1" x14ac:dyDescent="0.3"/>
    <row r="3327" s="28" customFormat="1" x14ac:dyDescent="0.3"/>
    <row r="3328" s="28" customFormat="1" x14ac:dyDescent="0.3"/>
    <row r="3329" s="28" customFormat="1" x14ac:dyDescent="0.3"/>
    <row r="3330" s="28" customFormat="1" x14ac:dyDescent="0.3"/>
    <row r="3331" s="28" customFormat="1" x14ac:dyDescent="0.3"/>
    <row r="3332" s="28" customFormat="1" x14ac:dyDescent="0.3"/>
    <row r="3333" s="28" customFormat="1" x14ac:dyDescent="0.3"/>
    <row r="3334" s="28" customFormat="1" x14ac:dyDescent="0.3"/>
    <row r="3335" s="28" customFormat="1" x14ac:dyDescent="0.3"/>
    <row r="3336" s="28" customFormat="1" x14ac:dyDescent="0.3"/>
    <row r="3337" s="28" customFormat="1" x14ac:dyDescent="0.3"/>
    <row r="3338" s="28" customFormat="1" x14ac:dyDescent="0.3"/>
    <row r="3339" s="28" customFormat="1" x14ac:dyDescent="0.3"/>
    <row r="3340" s="28" customFormat="1" x14ac:dyDescent="0.3"/>
    <row r="3341" s="28" customFormat="1" x14ac:dyDescent="0.3"/>
    <row r="3342" s="28" customFormat="1" x14ac:dyDescent="0.3"/>
    <row r="3343" s="28" customFormat="1" x14ac:dyDescent="0.3"/>
    <row r="3344" s="28" customFormat="1" x14ac:dyDescent="0.3"/>
    <row r="3345" s="28" customFormat="1" x14ac:dyDescent="0.3"/>
    <row r="3346" s="28" customFormat="1" x14ac:dyDescent="0.3"/>
    <row r="3347" s="28" customFormat="1" x14ac:dyDescent="0.3"/>
    <row r="3348" s="28" customFormat="1" x14ac:dyDescent="0.3"/>
    <row r="3349" s="28" customFormat="1" x14ac:dyDescent="0.3"/>
    <row r="3350" s="28" customFormat="1" x14ac:dyDescent="0.3"/>
    <row r="3351" s="28" customFormat="1" x14ac:dyDescent="0.3"/>
    <row r="3352" s="28" customFormat="1" x14ac:dyDescent="0.3"/>
    <row r="3353" s="28" customFormat="1" x14ac:dyDescent="0.3"/>
    <row r="3354" s="28" customFormat="1" x14ac:dyDescent="0.3"/>
    <row r="3355" s="28" customFormat="1" x14ac:dyDescent="0.3"/>
    <row r="3356" s="28" customFormat="1" x14ac:dyDescent="0.3"/>
    <row r="3357" s="28" customFormat="1" x14ac:dyDescent="0.3"/>
    <row r="3358" s="28" customFormat="1" x14ac:dyDescent="0.3"/>
    <row r="3359" s="28" customFormat="1" x14ac:dyDescent="0.3"/>
    <row r="3360" s="28" customFormat="1" x14ac:dyDescent="0.3"/>
    <row r="3361" s="28" customFormat="1" x14ac:dyDescent="0.3"/>
    <row r="3362" s="28" customFormat="1" x14ac:dyDescent="0.3"/>
    <row r="3363" s="28" customFormat="1" x14ac:dyDescent="0.3"/>
    <row r="3364" s="28" customFormat="1" x14ac:dyDescent="0.3"/>
    <row r="3365" s="28" customFormat="1" x14ac:dyDescent="0.3"/>
    <row r="3366" s="28" customFormat="1" x14ac:dyDescent="0.3"/>
    <row r="3367" s="28" customFormat="1" x14ac:dyDescent="0.3"/>
    <row r="3368" s="28" customFormat="1" x14ac:dyDescent="0.3"/>
    <row r="3369" s="28" customFormat="1" x14ac:dyDescent="0.3"/>
    <row r="3370" s="28" customFormat="1" x14ac:dyDescent="0.3"/>
    <row r="3371" s="28" customFormat="1" x14ac:dyDescent="0.3"/>
    <row r="3372" s="28" customFormat="1" x14ac:dyDescent="0.3"/>
    <row r="3373" s="28" customFormat="1" x14ac:dyDescent="0.3"/>
    <row r="3374" s="28" customFormat="1" x14ac:dyDescent="0.3"/>
    <row r="3375" s="28" customFormat="1" x14ac:dyDescent="0.3"/>
    <row r="3376" s="28" customFormat="1" x14ac:dyDescent="0.3"/>
    <row r="3377" s="28" customFormat="1" x14ac:dyDescent="0.3"/>
    <row r="3378" s="28" customFormat="1" x14ac:dyDescent="0.3"/>
    <row r="3379" s="28" customFormat="1" x14ac:dyDescent="0.3"/>
    <row r="3380" s="28" customFormat="1" x14ac:dyDescent="0.3"/>
    <row r="3381" s="28" customFormat="1" x14ac:dyDescent="0.3"/>
    <row r="3382" s="28" customFormat="1" x14ac:dyDescent="0.3"/>
    <row r="3383" s="28" customFormat="1" x14ac:dyDescent="0.3"/>
    <row r="3384" s="28" customFormat="1" x14ac:dyDescent="0.3"/>
    <row r="3385" s="28" customFormat="1" x14ac:dyDescent="0.3"/>
    <row r="3386" s="28" customFormat="1" x14ac:dyDescent="0.3"/>
    <row r="3387" s="28" customFormat="1" x14ac:dyDescent="0.3"/>
    <row r="3388" s="28" customFormat="1" x14ac:dyDescent="0.3"/>
    <row r="3389" s="28" customFormat="1" x14ac:dyDescent="0.3"/>
    <row r="3390" s="28" customFormat="1" x14ac:dyDescent="0.3"/>
    <row r="3391" s="28" customFormat="1" x14ac:dyDescent="0.3"/>
    <row r="3392" s="28" customFormat="1" x14ac:dyDescent="0.3"/>
    <row r="3393" s="28" customFormat="1" x14ac:dyDescent="0.3"/>
    <row r="3394" s="28" customFormat="1" x14ac:dyDescent="0.3"/>
    <row r="3395" s="28" customFormat="1" x14ac:dyDescent="0.3"/>
    <row r="3396" s="28" customFormat="1" x14ac:dyDescent="0.3"/>
    <row r="3397" s="28" customFormat="1" x14ac:dyDescent="0.3"/>
    <row r="3398" s="28" customFormat="1" x14ac:dyDescent="0.3"/>
    <row r="3399" s="28" customFormat="1" x14ac:dyDescent="0.3"/>
    <row r="3400" s="28" customFormat="1" x14ac:dyDescent="0.3"/>
    <row r="3401" s="28" customFormat="1" x14ac:dyDescent="0.3"/>
    <row r="3402" s="28" customFormat="1" x14ac:dyDescent="0.3"/>
    <row r="3403" s="28" customFormat="1" x14ac:dyDescent="0.3"/>
    <row r="3404" s="28" customFormat="1" x14ac:dyDescent="0.3"/>
    <row r="3405" s="28" customFormat="1" x14ac:dyDescent="0.3"/>
    <row r="3406" s="28" customFormat="1" x14ac:dyDescent="0.3"/>
    <row r="3407" s="28" customFormat="1" x14ac:dyDescent="0.3"/>
    <row r="3408" s="28" customFormat="1" x14ac:dyDescent="0.3"/>
    <row r="3409" s="28" customFormat="1" x14ac:dyDescent="0.3"/>
    <row r="3410" s="28" customFormat="1" x14ac:dyDescent="0.3"/>
    <row r="3411" s="28" customFormat="1" x14ac:dyDescent="0.3"/>
    <row r="3412" s="28" customFormat="1" x14ac:dyDescent="0.3"/>
    <row r="3413" s="28" customFormat="1" x14ac:dyDescent="0.3"/>
    <row r="3414" s="28" customFormat="1" x14ac:dyDescent="0.3"/>
    <row r="3415" s="28" customFormat="1" x14ac:dyDescent="0.3"/>
    <row r="3416" s="28" customFormat="1" x14ac:dyDescent="0.3"/>
    <row r="3417" s="28" customFormat="1" x14ac:dyDescent="0.3"/>
    <row r="3418" s="28" customFormat="1" x14ac:dyDescent="0.3"/>
    <row r="3419" s="28" customFormat="1" x14ac:dyDescent="0.3"/>
    <row r="3420" s="28" customFormat="1" x14ac:dyDescent="0.3"/>
    <row r="3421" s="28" customFormat="1" x14ac:dyDescent="0.3"/>
    <row r="3422" s="28" customFormat="1" x14ac:dyDescent="0.3"/>
    <row r="3423" s="28" customFormat="1" x14ac:dyDescent="0.3"/>
    <row r="3424" s="28" customFormat="1" x14ac:dyDescent="0.3"/>
    <row r="3425" s="28" customFormat="1" x14ac:dyDescent="0.3"/>
    <row r="3426" s="28" customFormat="1" x14ac:dyDescent="0.3"/>
    <row r="3427" s="28" customFormat="1" x14ac:dyDescent="0.3"/>
    <row r="3428" s="28" customFormat="1" x14ac:dyDescent="0.3"/>
    <row r="3429" s="28" customFormat="1" x14ac:dyDescent="0.3"/>
    <row r="3430" s="28" customFormat="1" x14ac:dyDescent="0.3"/>
    <row r="3431" s="28" customFormat="1" x14ac:dyDescent="0.3"/>
    <row r="3432" s="28" customFormat="1" x14ac:dyDescent="0.3"/>
    <row r="3433" s="28" customFormat="1" x14ac:dyDescent="0.3"/>
    <row r="3434" s="28" customFormat="1" x14ac:dyDescent="0.3"/>
    <row r="3435" s="28" customFormat="1" x14ac:dyDescent="0.3"/>
    <row r="3436" s="28" customFormat="1" x14ac:dyDescent="0.3"/>
    <row r="3437" s="28" customFormat="1" x14ac:dyDescent="0.3"/>
    <row r="3438" s="28" customFormat="1" x14ac:dyDescent="0.3"/>
    <row r="3439" s="28" customFormat="1" x14ac:dyDescent="0.3"/>
    <row r="3440" s="28" customFormat="1" x14ac:dyDescent="0.3"/>
    <row r="3441" s="28" customFormat="1" x14ac:dyDescent="0.3"/>
    <row r="3442" s="28" customFormat="1" x14ac:dyDescent="0.3"/>
    <row r="3443" s="28" customFormat="1" x14ac:dyDescent="0.3"/>
    <row r="3444" s="28" customFormat="1" x14ac:dyDescent="0.3"/>
    <row r="3445" s="28" customFormat="1" x14ac:dyDescent="0.3"/>
    <row r="3446" s="28" customFormat="1" x14ac:dyDescent="0.3"/>
    <row r="3447" s="28" customFormat="1" x14ac:dyDescent="0.3"/>
    <row r="3448" s="28" customFormat="1" x14ac:dyDescent="0.3"/>
    <row r="3449" s="28" customFormat="1" x14ac:dyDescent="0.3"/>
    <row r="3450" s="28" customFormat="1" x14ac:dyDescent="0.3"/>
    <row r="3451" s="28" customFormat="1" x14ac:dyDescent="0.3"/>
    <row r="3452" s="28" customFormat="1" x14ac:dyDescent="0.3"/>
    <row r="3453" s="28" customFormat="1" x14ac:dyDescent="0.3"/>
    <row r="3454" s="28" customFormat="1" x14ac:dyDescent="0.3"/>
    <row r="3455" s="28" customFormat="1" x14ac:dyDescent="0.3"/>
    <row r="3456" s="28" customFormat="1" x14ac:dyDescent="0.3"/>
    <row r="3457" s="28" customFormat="1" x14ac:dyDescent="0.3"/>
    <row r="3458" s="28" customFormat="1" x14ac:dyDescent="0.3"/>
    <row r="3459" s="28" customFormat="1" x14ac:dyDescent="0.3"/>
    <row r="3460" s="28" customFormat="1" x14ac:dyDescent="0.3"/>
    <row r="3461" s="28" customFormat="1" x14ac:dyDescent="0.3"/>
    <row r="3462" s="28" customFormat="1" x14ac:dyDescent="0.3"/>
    <row r="3463" s="28" customFormat="1" x14ac:dyDescent="0.3"/>
    <row r="3464" s="28" customFormat="1" x14ac:dyDescent="0.3"/>
    <row r="3465" s="28" customFormat="1" x14ac:dyDescent="0.3"/>
    <row r="3466" s="28" customFormat="1" x14ac:dyDescent="0.3"/>
    <row r="3467" s="28" customFormat="1" x14ac:dyDescent="0.3"/>
    <row r="3468" s="28" customFormat="1" x14ac:dyDescent="0.3"/>
    <row r="3469" s="28" customFormat="1" x14ac:dyDescent="0.3"/>
    <row r="3470" s="28" customFormat="1" x14ac:dyDescent="0.3"/>
    <row r="3471" s="28" customFormat="1" x14ac:dyDescent="0.3"/>
    <row r="3472" s="28" customFormat="1" x14ac:dyDescent="0.3"/>
    <row r="3473" s="28" customFormat="1" x14ac:dyDescent="0.3"/>
    <row r="3474" s="28" customFormat="1" x14ac:dyDescent="0.3"/>
    <row r="3475" s="28" customFormat="1" x14ac:dyDescent="0.3"/>
    <row r="3476" s="28" customFormat="1" x14ac:dyDescent="0.3"/>
    <row r="3477" s="28" customFormat="1" x14ac:dyDescent="0.3"/>
    <row r="3478" s="28" customFormat="1" x14ac:dyDescent="0.3"/>
    <row r="3479" s="28" customFormat="1" x14ac:dyDescent="0.3"/>
    <row r="3480" s="28" customFormat="1" x14ac:dyDescent="0.3"/>
    <row r="3481" s="28" customFormat="1" x14ac:dyDescent="0.3"/>
    <row r="3482" s="28" customFormat="1" x14ac:dyDescent="0.3"/>
    <row r="3483" s="28" customFormat="1" x14ac:dyDescent="0.3"/>
    <row r="3484" s="28" customFormat="1" x14ac:dyDescent="0.3"/>
    <row r="3485" s="28" customFormat="1" x14ac:dyDescent="0.3"/>
    <row r="3486" s="28" customFormat="1" x14ac:dyDescent="0.3"/>
    <row r="3487" s="28" customFormat="1" x14ac:dyDescent="0.3"/>
    <row r="3488" s="28" customFormat="1" x14ac:dyDescent="0.3"/>
    <row r="3489" s="28" customFormat="1" x14ac:dyDescent="0.3"/>
    <row r="3490" s="28" customFormat="1" x14ac:dyDescent="0.3"/>
    <row r="3491" s="28" customFormat="1" x14ac:dyDescent="0.3"/>
    <row r="3492" s="28" customFormat="1" x14ac:dyDescent="0.3"/>
    <row r="3493" s="28" customFormat="1" x14ac:dyDescent="0.3"/>
    <row r="3494" s="28" customFormat="1" x14ac:dyDescent="0.3"/>
    <row r="3495" s="28" customFormat="1" x14ac:dyDescent="0.3"/>
    <row r="3496" s="28" customFormat="1" x14ac:dyDescent="0.3"/>
    <row r="3497" s="28" customFormat="1" x14ac:dyDescent="0.3"/>
    <row r="3498" s="28" customFormat="1" x14ac:dyDescent="0.3"/>
    <row r="3499" s="28" customFormat="1" x14ac:dyDescent="0.3"/>
    <row r="3500" s="28" customFormat="1" x14ac:dyDescent="0.3"/>
    <row r="3501" s="28" customFormat="1" x14ac:dyDescent="0.3"/>
    <row r="3502" s="28" customFormat="1" x14ac:dyDescent="0.3"/>
    <row r="3503" s="28" customFormat="1" x14ac:dyDescent="0.3"/>
    <row r="3504" s="28" customFormat="1" x14ac:dyDescent="0.3"/>
    <row r="3505" s="28" customFormat="1" x14ac:dyDescent="0.3"/>
    <row r="3506" s="28" customFormat="1" x14ac:dyDescent="0.3"/>
    <row r="3507" s="28" customFormat="1" x14ac:dyDescent="0.3"/>
    <row r="3508" s="28" customFormat="1" x14ac:dyDescent="0.3"/>
    <row r="3509" s="28" customFormat="1" x14ac:dyDescent="0.3"/>
    <row r="3510" s="28" customFormat="1" x14ac:dyDescent="0.3"/>
    <row r="3511" s="28" customFormat="1" x14ac:dyDescent="0.3"/>
    <row r="3512" s="28" customFormat="1" x14ac:dyDescent="0.3"/>
    <row r="3513" s="28" customFormat="1" x14ac:dyDescent="0.3"/>
    <row r="3514" s="28" customFormat="1" x14ac:dyDescent="0.3"/>
    <row r="3515" s="28" customFormat="1" x14ac:dyDescent="0.3"/>
    <row r="3516" s="28" customFormat="1" x14ac:dyDescent="0.3"/>
    <row r="3517" s="28" customFormat="1" x14ac:dyDescent="0.3"/>
    <row r="3518" s="28" customFormat="1" x14ac:dyDescent="0.3"/>
    <row r="3519" s="28" customFormat="1" x14ac:dyDescent="0.3"/>
    <row r="3520" s="28" customFormat="1" x14ac:dyDescent="0.3"/>
    <row r="3521" s="28" customFormat="1" x14ac:dyDescent="0.3"/>
    <row r="3522" s="28" customFormat="1" x14ac:dyDescent="0.3"/>
    <row r="3523" s="28" customFormat="1" x14ac:dyDescent="0.3"/>
    <row r="3524" s="28" customFormat="1" x14ac:dyDescent="0.3"/>
    <row r="3525" s="28" customFormat="1" x14ac:dyDescent="0.3"/>
    <row r="3526" s="28" customFormat="1" x14ac:dyDescent="0.3"/>
    <row r="3527" s="28" customFormat="1" x14ac:dyDescent="0.3"/>
    <row r="3528" s="28" customFormat="1" x14ac:dyDescent="0.3"/>
    <row r="3529" s="28" customFormat="1" x14ac:dyDescent="0.3"/>
    <row r="3530" s="28" customFormat="1" x14ac:dyDescent="0.3"/>
    <row r="3531" s="28" customFormat="1" x14ac:dyDescent="0.3"/>
    <row r="3532" s="28" customFormat="1" x14ac:dyDescent="0.3"/>
    <row r="3533" s="28" customFormat="1" x14ac:dyDescent="0.3"/>
    <row r="3534" s="28" customFormat="1" x14ac:dyDescent="0.3"/>
    <row r="3535" s="28" customFormat="1" x14ac:dyDescent="0.3"/>
    <row r="3536" s="28" customFormat="1" x14ac:dyDescent="0.3"/>
    <row r="3537" s="28" customFormat="1" x14ac:dyDescent="0.3"/>
    <row r="3538" s="28" customFormat="1" x14ac:dyDescent="0.3"/>
    <row r="3539" s="28" customFormat="1" x14ac:dyDescent="0.3"/>
    <row r="3540" s="28" customFormat="1" x14ac:dyDescent="0.3"/>
    <row r="3541" s="28" customFormat="1" x14ac:dyDescent="0.3"/>
    <row r="3542" s="28" customFormat="1" x14ac:dyDescent="0.3"/>
    <row r="3543" s="28" customFormat="1" x14ac:dyDescent="0.3"/>
    <row r="3544" s="28" customFormat="1" x14ac:dyDescent="0.3"/>
    <row r="3545" s="28" customFormat="1" x14ac:dyDescent="0.3"/>
    <row r="3546" s="28" customFormat="1" x14ac:dyDescent="0.3"/>
    <row r="3547" s="28" customFormat="1" x14ac:dyDescent="0.3"/>
    <row r="3548" s="28" customFormat="1" x14ac:dyDescent="0.3"/>
    <row r="3549" s="28" customFormat="1" x14ac:dyDescent="0.3"/>
    <row r="3550" s="28" customFormat="1" x14ac:dyDescent="0.3"/>
    <row r="3551" s="28" customFormat="1" x14ac:dyDescent="0.3"/>
    <row r="3552" s="28" customFormat="1" x14ac:dyDescent="0.3"/>
    <row r="3553" s="28" customFormat="1" x14ac:dyDescent="0.3"/>
    <row r="3554" s="28" customFormat="1" x14ac:dyDescent="0.3"/>
    <row r="3555" s="28" customFormat="1" x14ac:dyDescent="0.3"/>
    <row r="3556" s="28" customFormat="1" x14ac:dyDescent="0.3"/>
    <row r="3557" s="28" customFormat="1" x14ac:dyDescent="0.3"/>
    <row r="3558" s="28" customFormat="1" x14ac:dyDescent="0.3"/>
    <row r="3559" s="28" customFormat="1" x14ac:dyDescent="0.3"/>
    <row r="3560" s="28" customFormat="1" x14ac:dyDescent="0.3"/>
    <row r="3561" s="28" customFormat="1" x14ac:dyDescent="0.3"/>
    <row r="3562" s="28" customFormat="1" x14ac:dyDescent="0.3"/>
    <row r="3563" s="28" customFormat="1" x14ac:dyDescent="0.3"/>
    <row r="3564" s="28" customFormat="1" x14ac:dyDescent="0.3"/>
    <row r="3565" s="28" customFormat="1" x14ac:dyDescent="0.3"/>
    <row r="3566" s="28" customFormat="1" x14ac:dyDescent="0.3"/>
    <row r="3567" s="28" customFormat="1" x14ac:dyDescent="0.3"/>
    <row r="3568" s="28" customFormat="1" x14ac:dyDescent="0.3"/>
    <row r="3569" s="28" customFormat="1" x14ac:dyDescent="0.3"/>
    <row r="3570" s="28" customFormat="1" x14ac:dyDescent="0.3"/>
    <row r="3571" s="28" customFormat="1" x14ac:dyDescent="0.3"/>
    <row r="3572" s="28" customFormat="1" x14ac:dyDescent="0.3"/>
    <row r="3573" s="28" customFormat="1" x14ac:dyDescent="0.3"/>
    <row r="3574" s="28" customFormat="1" x14ac:dyDescent="0.3"/>
    <row r="3575" s="28" customFormat="1" x14ac:dyDescent="0.3"/>
    <row r="3576" s="28" customFormat="1" x14ac:dyDescent="0.3"/>
    <row r="3577" s="28" customFormat="1" x14ac:dyDescent="0.3"/>
    <row r="3578" s="28" customFormat="1" x14ac:dyDescent="0.3"/>
    <row r="3579" s="28" customFormat="1" x14ac:dyDescent="0.3"/>
    <row r="3580" s="28" customFormat="1" x14ac:dyDescent="0.3"/>
    <row r="3581" s="28" customFormat="1" x14ac:dyDescent="0.3"/>
    <row r="3582" s="28" customFormat="1" x14ac:dyDescent="0.3"/>
    <row r="3583" s="28" customFormat="1" x14ac:dyDescent="0.3"/>
    <row r="3584" s="28" customFormat="1" x14ac:dyDescent="0.3"/>
    <row r="3585" s="28" customFormat="1" x14ac:dyDescent="0.3"/>
    <row r="3586" s="28" customFormat="1" x14ac:dyDescent="0.3"/>
    <row r="3587" s="28" customFormat="1" x14ac:dyDescent="0.3"/>
    <row r="3588" s="28" customFormat="1" x14ac:dyDescent="0.3"/>
    <row r="3589" s="28" customFormat="1" x14ac:dyDescent="0.3"/>
    <row r="3590" s="28" customFormat="1" x14ac:dyDescent="0.3"/>
    <row r="3591" s="28" customFormat="1" x14ac:dyDescent="0.3"/>
    <row r="3592" s="28" customFormat="1" x14ac:dyDescent="0.3"/>
    <row r="3593" s="28" customFormat="1" x14ac:dyDescent="0.3"/>
    <row r="3594" s="28" customFormat="1" x14ac:dyDescent="0.3"/>
    <row r="3595" s="28" customFormat="1" x14ac:dyDescent="0.3"/>
    <row r="3596" s="28" customFormat="1" x14ac:dyDescent="0.3"/>
    <row r="3597" s="28" customFormat="1" x14ac:dyDescent="0.3"/>
    <row r="3598" s="28" customFormat="1" x14ac:dyDescent="0.3"/>
    <row r="3599" s="28" customFormat="1" x14ac:dyDescent="0.3"/>
    <row r="3600" s="28" customFormat="1" x14ac:dyDescent="0.3"/>
    <row r="3601" s="28" customFormat="1" x14ac:dyDescent="0.3"/>
    <row r="3602" s="28" customFormat="1" x14ac:dyDescent="0.3"/>
    <row r="3603" s="28" customFormat="1" x14ac:dyDescent="0.3"/>
    <row r="3604" s="28" customFormat="1" x14ac:dyDescent="0.3"/>
    <row r="3605" s="28" customFormat="1" x14ac:dyDescent="0.3"/>
    <row r="3606" s="28" customFormat="1" x14ac:dyDescent="0.3"/>
    <row r="3607" s="28" customFormat="1" x14ac:dyDescent="0.3"/>
    <row r="3608" s="28" customFormat="1" x14ac:dyDescent="0.3"/>
    <row r="3609" s="28" customFormat="1" x14ac:dyDescent="0.3"/>
    <row r="3610" s="28" customFormat="1" x14ac:dyDescent="0.3"/>
    <row r="3611" s="28" customFormat="1" x14ac:dyDescent="0.3"/>
    <row r="3612" s="28" customFormat="1" x14ac:dyDescent="0.3"/>
    <row r="3613" s="28" customFormat="1" x14ac:dyDescent="0.3"/>
    <row r="3614" s="28" customFormat="1" x14ac:dyDescent="0.3"/>
    <row r="3615" s="28" customFormat="1" x14ac:dyDescent="0.3"/>
    <row r="3616" s="28" customFormat="1" x14ac:dyDescent="0.3"/>
    <row r="3617" s="28" customFormat="1" x14ac:dyDescent="0.3"/>
    <row r="3618" s="28" customFormat="1" x14ac:dyDescent="0.3"/>
    <row r="3619" s="28" customFormat="1" x14ac:dyDescent="0.3"/>
    <row r="3620" s="28" customFormat="1" x14ac:dyDescent="0.3"/>
    <row r="3621" s="28" customFormat="1" x14ac:dyDescent="0.3"/>
    <row r="3622" s="28" customFormat="1" x14ac:dyDescent="0.3"/>
    <row r="3623" s="28" customFormat="1" x14ac:dyDescent="0.3"/>
    <row r="3624" s="28" customFormat="1" x14ac:dyDescent="0.3"/>
    <row r="3625" s="28" customFormat="1" x14ac:dyDescent="0.3"/>
    <row r="3626" s="28" customFormat="1" x14ac:dyDescent="0.3"/>
    <row r="3627" s="28" customFormat="1" x14ac:dyDescent="0.3"/>
    <row r="3628" s="28" customFormat="1" x14ac:dyDescent="0.3"/>
    <row r="3629" s="28" customFormat="1" x14ac:dyDescent="0.3"/>
    <row r="3630" s="28" customFormat="1" x14ac:dyDescent="0.3"/>
    <row r="3631" s="28" customFormat="1" x14ac:dyDescent="0.3"/>
    <row r="3632" s="28" customFormat="1" x14ac:dyDescent="0.3"/>
    <row r="3633" s="28" customFormat="1" x14ac:dyDescent="0.3"/>
    <row r="3634" s="28" customFormat="1" x14ac:dyDescent="0.3"/>
    <row r="3635" s="28" customFormat="1" x14ac:dyDescent="0.3"/>
    <row r="3636" s="28" customFormat="1" x14ac:dyDescent="0.3"/>
    <row r="3637" s="28" customFormat="1" x14ac:dyDescent="0.3"/>
    <row r="3638" s="28" customFormat="1" x14ac:dyDescent="0.3"/>
    <row r="3639" s="28" customFormat="1" x14ac:dyDescent="0.3"/>
    <row r="3640" s="28" customFormat="1" x14ac:dyDescent="0.3"/>
    <row r="3641" s="28" customFormat="1" x14ac:dyDescent="0.3"/>
    <row r="3642" s="28" customFormat="1" x14ac:dyDescent="0.3"/>
    <row r="3643" s="28" customFormat="1" x14ac:dyDescent="0.3"/>
    <row r="3644" s="28" customFormat="1" x14ac:dyDescent="0.3"/>
    <row r="3645" s="28" customFormat="1" x14ac:dyDescent="0.3"/>
    <row r="3646" s="28" customFormat="1" x14ac:dyDescent="0.3"/>
    <row r="3647" s="28" customFormat="1" x14ac:dyDescent="0.3"/>
    <row r="3648" s="28" customFormat="1" x14ac:dyDescent="0.3"/>
    <row r="3649" s="28" customFormat="1" x14ac:dyDescent="0.3"/>
    <row r="3650" s="28" customFormat="1" x14ac:dyDescent="0.3"/>
    <row r="3651" s="28" customFormat="1" x14ac:dyDescent="0.3"/>
    <row r="3652" s="28" customFormat="1" x14ac:dyDescent="0.3"/>
    <row r="3653" s="28" customFormat="1" x14ac:dyDescent="0.3"/>
    <row r="3654" s="28" customFormat="1" x14ac:dyDescent="0.3"/>
    <row r="3655" s="28" customFormat="1" x14ac:dyDescent="0.3"/>
    <row r="3656" s="28" customFormat="1" x14ac:dyDescent="0.3"/>
    <row r="3657" s="28" customFormat="1" x14ac:dyDescent="0.3"/>
    <row r="3658" s="28" customFormat="1" x14ac:dyDescent="0.3"/>
    <row r="3659" s="28" customFormat="1" x14ac:dyDescent="0.3"/>
    <row r="3660" s="28" customFormat="1" x14ac:dyDescent="0.3"/>
    <row r="3661" s="28" customFormat="1" x14ac:dyDescent="0.3"/>
    <row r="3662" s="28" customFormat="1" x14ac:dyDescent="0.3"/>
    <row r="3663" s="28" customFormat="1" x14ac:dyDescent="0.3"/>
    <row r="3664" s="28" customFormat="1" x14ac:dyDescent="0.3"/>
    <row r="3665" s="28" customFormat="1" x14ac:dyDescent="0.3"/>
    <row r="3666" s="28" customFormat="1" x14ac:dyDescent="0.3"/>
    <row r="3667" s="28" customFormat="1" x14ac:dyDescent="0.3"/>
    <row r="3668" s="28" customFormat="1" x14ac:dyDescent="0.3"/>
    <row r="3669" s="28" customFormat="1" x14ac:dyDescent="0.3"/>
    <row r="3670" s="28" customFormat="1" x14ac:dyDescent="0.3"/>
    <row r="3671" s="28" customFormat="1" x14ac:dyDescent="0.3"/>
    <row r="3672" s="28" customFormat="1" x14ac:dyDescent="0.3"/>
    <row r="3673" s="28" customFormat="1" x14ac:dyDescent="0.3"/>
    <row r="3674" s="28" customFormat="1" x14ac:dyDescent="0.3"/>
    <row r="3675" s="28" customFormat="1" x14ac:dyDescent="0.3"/>
    <row r="3676" s="28" customFormat="1" x14ac:dyDescent="0.3"/>
    <row r="3677" s="28" customFormat="1" x14ac:dyDescent="0.3"/>
    <row r="3678" s="28" customFormat="1" x14ac:dyDescent="0.3"/>
    <row r="3679" s="28" customFormat="1" x14ac:dyDescent="0.3"/>
    <row r="3680" s="28" customFormat="1" x14ac:dyDescent="0.3"/>
    <row r="3681" s="28" customFormat="1" x14ac:dyDescent="0.3"/>
    <row r="3682" s="28" customFormat="1" x14ac:dyDescent="0.3"/>
    <row r="3683" s="28" customFormat="1" x14ac:dyDescent="0.3"/>
    <row r="3684" s="28" customFormat="1" x14ac:dyDescent="0.3"/>
    <row r="3685" s="28" customFormat="1" x14ac:dyDescent="0.3"/>
    <row r="3686" s="28" customFormat="1" x14ac:dyDescent="0.3"/>
    <row r="3687" s="28" customFormat="1" x14ac:dyDescent="0.3"/>
    <row r="3688" s="28" customFormat="1" x14ac:dyDescent="0.3"/>
    <row r="3689" s="28" customFormat="1" x14ac:dyDescent="0.3"/>
    <row r="3690" s="28" customFormat="1" x14ac:dyDescent="0.3"/>
    <row r="3691" s="28" customFormat="1" x14ac:dyDescent="0.3"/>
    <row r="3692" s="28" customFormat="1" x14ac:dyDescent="0.3"/>
    <row r="3693" s="28" customFormat="1" x14ac:dyDescent="0.3"/>
    <row r="3694" s="28" customFormat="1" x14ac:dyDescent="0.3"/>
    <row r="3695" s="28" customFormat="1" x14ac:dyDescent="0.3"/>
    <row r="3696" s="28" customFormat="1" x14ac:dyDescent="0.3"/>
    <row r="3697" s="28" customFormat="1" x14ac:dyDescent="0.3"/>
    <row r="3698" s="28" customFormat="1" x14ac:dyDescent="0.3"/>
    <row r="3699" s="28" customFormat="1" x14ac:dyDescent="0.3"/>
    <row r="3700" s="28" customFormat="1" x14ac:dyDescent="0.3"/>
    <row r="3701" s="28" customFormat="1" x14ac:dyDescent="0.3"/>
    <row r="3702" s="28" customFormat="1" x14ac:dyDescent="0.3"/>
    <row r="3703" s="28" customFormat="1" x14ac:dyDescent="0.3"/>
    <row r="3704" s="28" customFormat="1" x14ac:dyDescent="0.3"/>
    <row r="3705" s="28" customFormat="1" x14ac:dyDescent="0.3"/>
    <row r="3706" s="28" customFormat="1" x14ac:dyDescent="0.3"/>
    <row r="3707" s="28" customFormat="1" x14ac:dyDescent="0.3"/>
    <row r="3708" s="28" customFormat="1" x14ac:dyDescent="0.3"/>
    <row r="3709" s="28" customFormat="1" x14ac:dyDescent="0.3"/>
    <row r="3710" s="28" customFormat="1" x14ac:dyDescent="0.3"/>
    <row r="3711" s="28" customFormat="1" x14ac:dyDescent="0.3"/>
    <row r="3712" s="28" customFormat="1" x14ac:dyDescent="0.3"/>
    <row r="3713" s="28" customFormat="1" x14ac:dyDescent="0.3"/>
    <row r="3714" s="28" customFormat="1" x14ac:dyDescent="0.3"/>
    <row r="3715" s="28" customFormat="1" x14ac:dyDescent="0.3"/>
    <row r="3716" s="28" customFormat="1" x14ac:dyDescent="0.3"/>
    <row r="3717" s="28" customFormat="1" x14ac:dyDescent="0.3"/>
    <row r="3718" s="28" customFormat="1" x14ac:dyDescent="0.3"/>
    <row r="3719" s="28" customFormat="1" x14ac:dyDescent="0.3"/>
    <row r="3720" s="28" customFormat="1" x14ac:dyDescent="0.3"/>
    <row r="3721" s="28" customFormat="1" x14ac:dyDescent="0.3"/>
    <row r="3722" s="28" customFormat="1" x14ac:dyDescent="0.3"/>
    <row r="3723" s="28" customFormat="1" x14ac:dyDescent="0.3"/>
    <row r="3724" s="28" customFormat="1" x14ac:dyDescent="0.3"/>
    <row r="3725" s="28" customFormat="1" x14ac:dyDescent="0.3"/>
    <row r="3726" s="28" customFormat="1" x14ac:dyDescent="0.3"/>
    <row r="3727" s="28" customFormat="1" x14ac:dyDescent="0.3"/>
    <row r="3728" s="28" customFormat="1" x14ac:dyDescent="0.3"/>
    <row r="3729" s="28" customFormat="1" x14ac:dyDescent="0.3"/>
    <row r="3730" s="28" customFormat="1" x14ac:dyDescent="0.3"/>
    <row r="3731" s="28" customFormat="1" x14ac:dyDescent="0.3"/>
    <row r="3732" s="28" customFormat="1" x14ac:dyDescent="0.3"/>
    <row r="3733" s="28" customFormat="1" x14ac:dyDescent="0.3"/>
    <row r="3734" s="28" customFormat="1" x14ac:dyDescent="0.3"/>
    <row r="3735" s="28" customFormat="1" x14ac:dyDescent="0.3"/>
    <row r="3736" s="28" customFormat="1" x14ac:dyDescent="0.3"/>
    <row r="3737" s="28" customFormat="1" x14ac:dyDescent="0.3"/>
    <row r="3738" s="28" customFormat="1" x14ac:dyDescent="0.3"/>
    <row r="3739" s="28" customFormat="1" x14ac:dyDescent="0.3"/>
    <row r="3740" s="28" customFormat="1" x14ac:dyDescent="0.3"/>
    <row r="3741" s="28" customFormat="1" x14ac:dyDescent="0.3"/>
    <row r="3742" s="28" customFormat="1" x14ac:dyDescent="0.3"/>
    <row r="3743" s="28" customFormat="1" x14ac:dyDescent="0.3"/>
    <row r="3744" s="28" customFormat="1" x14ac:dyDescent="0.3"/>
    <row r="3745" s="28" customFormat="1" x14ac:dyDescent="0.3"/>
    <row r="3746" s="28" customFormat="1" x14ac:dyDescent="0.3"/>
    <row r="3747" s="28" customFormat="1" x14ac:dyDescent="0.3"/>
    <row r="3748" s="28" customFormat="1" x14ac:dyDescent="0.3"/>
    <row r="3749" s="28" customFormat="1" x14ac:dyDescent="0.3"/>
    <row r="3750" s="28" customFormat="1" x14ac:dyDescent="0.3"/>
    <row r="3751" s="28" customFormat="1" x14ac:dyDescent="0.3"/>
    <row r="3752" s="28" customFormat="1" x14ac:dyDescent="0.3"/>
    <row r="3753" s="28" customFormat="1" x14ac:dyDescent="0.3"/>
    <row r="3754" s="28" customFormat="1" x14ac:dyDescent="0.3"/>
    <row r="3755" s="28" customFormat="1" x14ac:dyDescent="0.3"/>
    <row r="3756" s="28" customFormat="1" x14ac:dyDescent="0.3"/>
    <row r="3757" s="28" customFormat="1" x14ac:dyDescent="0.3"/>
    <row r="3758" s="28" customFormat="1" x14ac:dyDescent="0.3"/>
    <row r="3759" s="28" customFormat="1" x14ac:dyDescent="0.3"/>
    <row r="3760" s="28" customFormat="1" x14ac:dyDescent="0.3"/>
    <row r="3761" s="28" customFormat="1" x14ac:dyDescent="0.3"/>
    <row r="3762" s="28" customFormat="1" x14ac:dyDescent="0.3"/>
    <row r="3763" s="28" customFormat="1" x14ac:dyDescent="0.3"/>
    <row r="3764" s="28" customFormat="1" x14ac:dyDescent="0.3"/>
    <row r="3765" s="28" customFormat="1" x14ac:dyDescent="0.3"/>
    <row r="3766" s="28" customFormat="1" x14ac:dyDescent="0.3"/>
    <row r="3767" s="28" customFormat="1" x14ac:dyDescent="0.3"/>
    <row r="3768" s="28" customFormat="1" x14ac:dyDescent="0.3"/>
    <row r="3769" s="28" customFormat="1" x14ac:dyDescent="0.3"/>
    <row r="3770" s="28" customFormat="1" x14ac:dyDescent="0.3"/>
    <row r="3771" s="28" customFormat="1" x14ac:dyDescent="0.3"/>
    <row r="3772" s="28" customFormat="1" x14ac:dyDescent="0.3"/>
    <row r="3773" s="28" customFormat="1" x14ac:dyDescent="0.3"/>
    <row r="3774" s="28" customFormat="1" x14ac:dyDescent="0.3"/>
    <row r="3775" s="28" customFormat="1" x14ac:dyDescent="0.3"/>
    <row r="3776" s="28" customFormat="1" x14ac:dyDescent="0.3"/>
    <row r="3777" s="28" customFormat="1" x14ac:dyDescent="0.3"/>
    <row r="3778" s="28" customFormat="1" x14ac:dyDescent="0.3"/>
    <row r="3779" s="28" customFormat="1" x14ac:dyDescent="0.3"/>
    <row r="3780" s="28" customFormat="1" x14ac:dyDescent="0.3"/>
    <row r="3781" s="28" customFormat="1" x14ac:dyDescent="0.3"/>
    <row r="3782" s="28" customFormat="1" x14ac:dyDescent="0.3"/>
    <row r="3783" s="28" customFormat="1" x14ac:dyDescent="0.3"/>
    <row r="3784" s="28" customFormat="1" x14ac:dyDescent="0.3"/>
    <row r="3785" s="28" customFormat="1" x14ac:dyDescent="0.3"/>
    <row r="3786" s="28" customFormat="1" x14ac:dyDescent="0.3"/>
    <row r="3787" s="28" customFormat="1" x14ac:dyDescent="0.3"/>
    <row r="3788" s="28" customFormat="1" x14ac:dyDescent="0.3"/>
    <row r="3789" s="28" customFormat="1" x14ac:dyDescent="0.3"/>
    <row r="3790" s="28" customFormat="1" x14ac:dyDescent="0.3"/>
    <row r="3791" s="28" customFormat="1" x14ac:dyDescent="0.3"/>
    <row r="3792" s="28" customFormat="1" x14ac:dyDescent="0.3"/>
    <row r="3793" s="28" customFormat="1" x14ac:dyDescent="0.3"/>
    <row r="3794" s="28" customFormat="1" x14ac:dyDescent="0.3"/>
    <row r="3795" s="28" customFormat="1" x14ac:dyDescent="0.3"/>
    <row r="3796" s="28" customFormat="1" x14ac:dyDescent="0.3"/>
    <row r="3797" s="28" customFormat="1" x14ac:dyDescent="0.3"/>
    <row r="3798" s="28" customFormat="1" x14ac:dyDescent="0.3"/>
    <row r="3799" s="28" customFormat="1" x14ac:dyDescent="0.3"/>
    <row r="3800" s="28" customFormat="1" x14ac:dyDescent="0.3"/>
    <row r="3801" s="28" customFormat="1" x14ac:dyDescent="0.3"/>
    <row r="3802" s="28" customFormat="1" x14ac:dyDescent="0.3"/>
    <row r="3803" s="28" customFormat="1" x14ac:dyDescent="0.3"/>
    <row r="3804" s="28" customFormat="1" x14ac:dyDescent="0.3"/>
    <row r="3805" s="28" customFormat="1" x14ac:dyDescent="0.3"/>
    <row r="3806" s="28" customFormat="1" x14ac:dyDescent="0.3"/>
    <row r="3807" s="28" customFormat="1" x14ac:dyDescent="0.3"/>
    <row r="3808" s="28" customFormat="1" x14ac:dyDescent="0.3"/>
    <row r="3809" s="28" customFormat="1" x14ac:dyDescent="0.3"/>
    <row r="3810" s="28" customFormat="1" x14ac:dyDescent="0.3"/>
    <row r="3811" s="28" customFormat="1" x14ac:dyDescent="0.3"/>
    <row r="3812" s="28" customFormat="1" x14ac:dyDescent="0.3"/>
    <row r="3813" s="28" customFormat="1" x14ac:dyDescent="0.3"/>
    <row r="3814" s="28" customFormat="1" x14ac:dyDescent="0.3"/>
    <row r="3815" s="28" customFormat="1" x14ac:dyDescent="0.3"/>
    <row r="3816" s="28" customFormat="1" x14ac:dyDescent="0.3"/>
    <row r="3817" s="28" customFormat="1" x14ac:dyDescent="0.3"/>
    <row r="3818" s="28" customFormat="1" x14ac:dyDescent="0.3"/>
    <row r="3819" s="28" customFormat="1" x14ac:dyDescent="0.3"/>
    <row r="3820" s="28" customFormat="1" x14ac:dyDescent="0.3"/>
    <row r="3821" s="28" customFormat="1" x14ac:dyDescent="0.3"/>
    <row r="3822" s="28" customFormat="1" x14ac:dyDescent="0.3"/>
    <row r="3823" s="28" customFormat="1" x14ac:dyDescent="0.3"/>
    <row r="3824" s="28" customFormat="1" x14ac:dyDescent="0.3"/>
    <row r="3825" s="28" customFormat="1" x14ac:dyDescent="0.3"/>
    <row r="3826" s="28" customFormat="1" x14ac:dyDescent="0.3"/>
    <row r="3827" s="28" customFormat="1" x14ac:dyDescent="0.3"/>
    <row r="3828" s="28" customFormat="1" x14ac:dyDescent="0.3"/>
    <row r="3829" s="28" customFormat="1" x14ac:dyDescent="0.3"/>
    <row r="3830" s="28" customFormat="1" x14ac:dyDescent="0.3"/>
    <row r="3831" s="28" customFormat="1" x14ac:dyDescent="0.3"/>
    <row r="3832" s="28" customFormat="1" x14ac:dyDescent="0.3"/>
    <row r="3833" s="28" customFormat="1" x14ac:dyDescent="0.3"/>
    <row r="3834" s="28" customFormat="1" x14ac:dyDescent="0.3"/>
    <row r="3835" s="28" customFormat="1" x14ac:dyDescent="0.3"/>
    <row r="3836" s="28" customFormat="1" x14ac:dyDescent="0.3"/>
    <row r="3837" s="28" customFormat="1" x14ac:dyDescent="0.3"/>
    <row r="3838" s="28" customFormat="1" x14ac:dyDescent="0.3"/>
    <row r="3839" s="28" customFormat="1" x14ac:dyDescent="0.3"/>
    <row r="3840" s="28" customFormat="1" x14ac:dyDescent="0.3"/>
    <row r="3841" s="28" customFormat="1" x14ac:dyDescent="0.3"/>
    <row r="3842" s="28" customFormat="1" x14ac:dyDescent="0.3"/>
  </sheetData>
  <autoFilter ref="A7:O84" xr:uid="{792FC43B-6575-4ECC-83CA-1578B0AFED5E}">
    <filterColumn colId="2">
      <filters>
        <filter val="6"/>
      </filters>
    </filterColumn>
  </autoFilter>
  <mergeCells count="15">
    <mergeCell ref="A82:B82"/>
    <mergeCell ref="A78:B78"/>
    <mergeCell ref="B62:O62"/>
    <mergeCell ref="B68:O68"/>
    <mergeCell ref="A8:O8"/>
    <mergeCell ref="A36:O36"/>
    <mergeCell ref="A61:M61"/>
    <mergeCell ref="B9:O9"/>
    <mergeCell ref="B14:O14"/>
    <mergeCell ref="B23:O23"/>
    <mergeCell ref="B29:O29"/>
    <mergeCell ref="B37:O37"/>
    <mergeCell ref="B42:O42"/>
    <mergeCell ref="B49:O49"/>
    <mergeCell ref="B55:O55"/>
  </mergeCells>
  <pageMargins left="0.7" right="0.7" top="0.75" bottom="0.75" header="0.3" footer="0.3"/>
  <pageSetup scale="74" orientation="landscape" r:id="rId1"/>
  <rowBreaks count="2" manualBreakCount="2">
    <brk id="60" max="16383" man="1"/>
    <brk id="8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AF7B7-B2E1-466D-9CD1-E64D5B2C7CEF}">
  <dimension ref="A1:AA20"/>
  <sheetViews>
    <sheetView tabSelected="1" zoomScaleNormal="100" workbookViewId="0">
      <pane xSplit="1" ySplit="5" topLeftCell="K10" activePane="bottomRight" state="frozen"/>
      <selection pane="topRight" activeCell="B1" sqref="B1"/>
      <selection pane="bottomLeft" activeCell="A6" sqref="A6"/>
      <selection pane="bottomRight" activeCell="Q19" sqref="Q19"/>
    </sheetView>
  </sheetViews>
  <sheetFormatPr baseColWidth="10" defaultColWidth="8.88671875" defaultRowHeight="14.4" x14ac:dyDescent="0.3"/>
  <cols>
    <col min="1" max="1" width="15.5546875" customWidth="1"/>
    <col min="2" max="6" width="10.5546875" bestFit="1" customWidth="1"/>
    <col min="7" max="7" width="13.5546875" customWidth="1"/>
    <col min="8" max="8" width="12.33203125" customWidth="1"/>
    <col min="9" max="10" width="10.44140625" bestFit="1" customWidth="1"/>
    <col min="11" max="13" width="10.44140625" customWidth="1"/>
    <col min="14" max="16" width="10.44140625" bestFit="1" customWidth="1"/>
    <col min="17" max="19" width="10.44140625" customWidth="1"/>
    <col min="20" max="20" width="11.44140625" bestFit="1" customWidth="1"/>
    <col min="21" max="21" width="11.44140625" customWidth="1"/>
    <col min="22" max="22" width="11.5546875" bestFit="1" customWidth="1"/>
    <col min="23" max="23" width="11.5546875" customWidth="1"/>
    <col min="24" max="24" width="10.44140625" bestFit="1" customWidth="1"/>
    <col min="25" max="25" width="10.44140625" customWidth="1"/>
    <col min="26" max="26" width="12.6640625" customWidth="1"/>
    <col min="27" max="27" width="11.44140625" customWidth="1"/>
  </cols>
  <sheetData>
    <row r="1" spans="1:27" ht="15.6" x14ac:dyDescent="0.3">
      <c r="A1" s="2" t="s">
        <v>35</v>
      </c>
      <c r="B1" s="2"/>
      <c r="C1" s="2"/>
      <c r="D1" s="2"/>
      <c r="E1" s="2"/>
    </row>
    <row r="2" spans="1:27" x14ac:dyDescent="0.3">
      <c r="A2" s="3"/>
      <c r="B2" s="3"/>
      <c r="C2" s="3"/>
      <c r="D2" s="3"/>
      <c r="E2" s="3"/>
    </row>
    <row r="3" spans="1:27" x14ac:dyDescent="0.3">
      <c r="A3" s="3" t="s">
        <v>36</v>
      </c>
      <c r="B3" s="3"/>
      <c r="C3" s="3"/>
      <c r="D3" s="3"/>
      <c r="E3" s="3"/>
    </row>
    <row r="4" spans="1:27" ht="15" thickBot="1" x14ac:dyDescent="0.35"/>
    <row r="5" spans="1:27" ht="39.6" customHeight="1" thickBot="1" x14ac:dyDescent="0.35">
      <c r="A5" s="233" t="s">
        <v>0</v>
      </c>
      <c r="B5" s="235" t="s">
        <v>54</v>
      </c>
      <c r="C5" s="236"/>
      <c r="D5" s="202"/>
      <c r="E5" s="240" t="s">
        <v>58</v>
      </c>
      <c r="F5" s="241"/>
      <c r="G5" s="242"/>
      <c r="H5" s="237" t="s">
        <v>166</v>
      </c>
      <c r="I5" s="238"/>
      <c r="J5" s="239"/>
      <c r="K5" s="240" t="s">
        <v>165</v>
      </c>
      <c r="L5" s="241"/>
      <c r="M5" s="242"/>
      <c r="N5" s="237" t="s">
        <v>168</v>
      </c>
      <c r="O5" s="238"/>
      <c r="P5" s="239"/>
      <c r="Q5" s="243" t="s">
        <v>167</v>
      </c>
      <c r="R5" s="244"/>
      <c r="S5" s="244"/>
      <c r="T5" s="117" t="s">
        <v>169</v>
      </c>
      <c r="U5" s="117" t="s">
        <v>170</v>
      </c>
      <c r="V5" s="117" t="s">
        <v>171</v>
      </c>
      <c r="W5" s="117" t="s">
        <v>172</v>
      </c>
      <c r="X5" s="117" t="s">
        <v>173</v>
      </c>
      <c r="Y5" s="117" t="s">
        <v>174</v>
      </c>
      <c r="Z5" s="233" t="s">
        <v>175</v>
      </c>
      <c r="AA5" s="233" t="s">
        <v>176</v>
      </c>
    </row>
    <row r="6" spans="1:27" ht="28.2" thickBot="1" x14ac:dyDescent="0.35">
      <c r="A6" s="234"/>
      <c r="B6" s="116" t="s">
        <v>55</v>
      </c>
      <c r="C6" s="116" t="s">
        <v>56</v>
      </c>
      <c r="D6" s="116" t="s">
        <v>57</v>
      </c>
      <c r="E6" s="115" t="s">
        <v>55</v>
      </c>
      <c r="F6" s="115" t="s">
        <v>56</v>
      </c>
      <c r="G6" s="115" t="s">
        <v>57</v>
      </c>
      <c r="H6" s="96" t="s">
        <v>55</v>
      </c>
      <c r="I6" s="96" t="s">
        <v>56</v>
      </c>
      <c r="J6" s="96" t="s">
        <v>57</v>
      </c>
      <c r="K6" s="96" t="s">
        <v>55</v>
      </c>
      <c r="L6" s="96" t="s">
        <v>56</v>
      </c>
      <c r="M6" s="96" t="s">
        <v>57</v>
      </c>
      <c r="N6" s="94" t="s">
        <v>55</v>
      </c>
      <c r="O6" s="94" t="s">
        <v>56</v>
      </c>
      <c r="P6" s="94" t="s">
        <v>57</v>
      </c>
      <c r="Q6" s="94" t="s">
        <v>55</v>
      </c>
      <c r="R6" s="94" t="s">
        <v>56</v>
      </c>
      <c r="S6" s="94" t="s">
        <v>57</v>
      </c>
      <c r="T6" s="118"/>
      <c r="U6" s="118"/>
      <c r="V6" s="118"/>
      <c r="W6" s="118"/>
      <c r="X6" s="118"/>
      <c r="Y6" s="118"/>
      <c r="Z6" s="234"/>
      <c r="AA6" s="234"/>
    </row>
    <row r="7" spans="1:27" ht="27.75" customHeight="1" thickBot="1" x14ac:dyDescent="0.35">
      <c r="A7" s="155" t="s">
        <v>37</v>
      </c>
      <c r="B7" s="113">
        <f>'Révision budgetaire'!E76*35%</f>
        <v>61949.999999999993</v>
      </c>
      <c r="C7" s="113">
        <f>+'Révision budgetaire'!E76*35%</f>
        <v>61949.999999999993</v>
      </c>
      <c r="D7" s="113">
        <f>+'Révision budgetaire'!E76*30%</f>
        <v>53100</v>
      </c>
      <c r="E7" s="102">
        <f>+'Révision budgetaire'!F76*35%</f>
        <v>21000</v>
      </c>
      <c r="F7" s="102">
        <f>+'Révision budgetaire'!F76*35%</f>
        <v>21000</v>
      </c>
      <c r="G7" s="102">
        <f>'Révision budgetaire'!F76*30%</f>
        <v>18000</v>
      </c>
      <c r="H7" s="107">
        <f>'Révision budgetaire'!G76*35%</f>
        <v>21000</v>
      </c>
      <c r="I7" s="107">
        <f>'Révision budgetaire'!G76*35%</f>
        <v>21000</v>
      </c>
      <c r="J7" s="107">
        <f>'Révision budgetaire'!G76*30%</f>
        <v>18000</v>
      </c>
      <c r="K7" s="107">
        <v>0</v>
      </c>
      <c r="L7" s="107">
        <v>0</v>
      </c>
      <c r="M7" s="107">
        <v>0</v>
      </c>
      <c r="N7" s="108">
        <f>'Révision budgetaire'!J76*35%</f>
        <v>21000</v>
      </c>
      <c r="O7" s="108">
        <f>'Révision budgetaire'!J76*35%</f>
        <v>21000</v>
      </c>
      <c r="P7" s="108">
        <f>'Révision budgetaire'!J76*30%</f>
        <v>18000</v>
      </c>
      <c r="Q7" s="108">
        <v>0</v>
      </c>
      <c r="R7" s="108">
        <v>0</v>
      </c>
      <c r="S7" s="108">
        <v>0</v>
      </c>
      <c r="T7" s="171">
        <f>+B7+E7+H7+N7</f>
        <v>124950</v>
      </c>
      <c r="U7" s="171">
        <f>+B7+E7+K7+Q7</f>
        <v>82950</v>
      </c>
      <c r="V7" s="171">
        <f t="shared" ref="V7:V12" si="0">C7+F7+I7+O7</f>
        <v>124950</v>
      </c>
      <c r="W7" s="171">
        <f>C7+F7+L7+R7</f>
        <v>82950</v>
      </c>
      <c r="X7" s="171">
        <f t="shared" ref="X7:X12" si="1">D7+G7+J7+P7</f>
        <v>107100</v>
      </c>
      <c r="Y7" s="171">
        <f>D7+G7+M7+S7</f>
        <v>71100</v>
      </c>
      <c r="Z7" s="111">
        <f>T7+V7+X7</f>
        <v>357000</v>
      </c>
      <c r="AA7" s="196">
        <f>U7+W7+Y7</f>
        <v>237000</v>
      </c>
    </row>
    <row r="8" spans="1:27" ht="40.5" customHeight="1" thickBot="1" x14ac:dyDescent="0.35">
      <c r="A8" s="156" t="s">
        <v>38</v>
      </c>
      <c r="B8" s="175">
        <f>'Révision budgetaire'!E77*35%</f>
        <v>5327.7</v>
      </c>
      <c r="C8" s="175">
        <f>+'Révision budgetaire'!E77*35%</f>
        <v>5327.7</v>
      </c>
      <c r="D8" s="175">
        <f>+'Révision budgetaire'!E77*30%</f>
        <v>4566.5999999999995</v>
      </c>
      <c r="E8" s="101">
        <f>'Révision budgetaire'!F77*35%</f>
        <v>24500</v>
      </c>
      <c r="F8" s="102">
        <f>'Révision budgetaire'!F77*35%</f>
        <v>24500</v>
      </c>
      <c r="G8" s="102">
        <f>'Révision budgetaire'!F77*30%</f>
        <v>21000</v>
      </c>
      <c r="H8" s="107">
        <f>'Révision budgetaire'!G77*35%</f>
        <v>4919.5999999999995</v>
      </c>
      <c r="I8" s="174">
        <f>'Révision budgetaire'!G77*35%</f>
        <v>4919.5999999999995</v>
      </c>
      <c r="J8" s="174">
        <f>'Révision budgetaire'!G77*30%</f>
        <v>4216.8</v>
      </c>
      <c r="K8" s="174">
        <f>'Révision budgetaire'!H77*35%</f>
        <v>4919.5999999999995</v>
      </c>
      <c r="L8" s="174">
        <f>'Révision budgetaire'!H77*35%</f>
        <v>4919.5999999999995</v>
      </c>
      <c r="M8" s="174">
        <f>'Révision budgetaire'!H77*30%</f>
        <v>4216.8</v>
      </c>
      <c r="N8" s="176">
        <f>'Révision budgetaire'!J77*35%</f>
        <v>4751.95</v>
      </c>
      <c r="O8" s="176">
        <f>'Révision budgetaire'!J77*35%</f>
        <v>4751.95</v>
      </c>
      <c r="P8" s="176">
        <f>'Révision budgetaire'!J77*30%</f>
        <v>4073.1</v>
      </c>
      <c r="Q8" s="176">
        <f>'Révision budgetaire'!K77*35%</f>
        <v>4751.95</v>
      </c>
      <c r="R8" s="176">
        <f>'Révision budgetaire'!K77*35%</f>
        <v>4751.95</v>
      </c>
      <c r="S8" s="176">
        <f>'Révision budgetaire'!K77*30%</f>
        <v>4073.1</v>
      </c>
      <c r="T8" s="171">
        <f>+B8+E8+H8+N8</f>
        <v>39499.25</v>
      </c>
      <c r="U8" s="171">
        <f t="shared" ref="U8:U15" si="2">+B8+E8+K8+Q8</f>
        <v>39499.25</v>
      </c>
      <c r="V8" s="171">
        <f t="shared" si="0"/>
        <v>39499.25</v>
      </c>
      <c r="W8" s="171">
        <f t="shared" ref="W8:W15" si="3">C8+F8+L8+R8</f>
        <v>39499.25</v>
      </c>
      <c r="X8" s="171">
        <f t="shared" si="1"/>
        <v>33856.5</v>
      </c>
      <c r="Y8" s="171">
        <f t="shared" ref="Y8:Y15" si="4">D8+G8+M8+S8</f>
        <v>33856.5</v>
      </c>
      <c r="Z8" s="111">
        <f>T8+V8+X8</f>
        <v>112855</v>
      </c>
      <c r="AA8" s="196">
        <f>U8+W8+Y8</f>
        <v>112855</v>
      </c>
    </row>
    <row r="9" spans="1:27" ht="69" customHeight="1" thickBot="1" x14ac:dyDescent="0.35">
      <c r="A9" s="156" t="s">
        <v>39</v>
      </c>
      <c r="B9" s="105">
        <v>0</v>
      </c>
      <c r="C9" s="105">
        <v>0</v>
      </c>
      <c r="D9" s="105">
        <v>0</v>
      </c>
      <c r="E9" s="103">
        <v>0</v>
      </c>
      <c r="F9" s="103">
        <v>0</v>
      </c>
      <c r="G9" s="103">
        <v>0</v>
      </c>
      <c r="H9" s="107">
        <v>0</v>
      </c>
      <c r="I9" s="107">
        <v>0</v>
      </c>
      <c r="J9" s="97">
        <v>0</v>
      </c>
      <c r="K9" s="261">
        <v>0</v>
      </c>
      <c r="L9" s="261">
        <v>0</v>
      </c>
      <c r="M9" s="97">
        <v>0</v>
      </c>
      <c r="N9" s="108">
        <v>0</v>
      </c>
      <c r="O9" s="108">
        <v>0</v>
      </c>
      <c r="P9" s="108">
        <v>0</v>
      </c>
      <c r="Q9" s="108">
        <v>0</v>
      </c>
      <c r="R9" s="108">
        <v>0</v>
      </c>
      <c r="S9" s="108">
        <v>0</v>
      </c>
      <c r="T9" s="109">
        <v>0</v>
      </c>
      <c r="U9" s="109">
        <f t="shared" si="2"/>
        <v>0</v>
      </c>
      <c r="V9" s="109">
        <f t="shared" si="0"/>
        <v>0</v>
      </c>
      <c r="W9" s="109">
        <f t="shared" si="3"/>
        <v>0</v>
      </c>
      <c r="X9" s="109">
        <f t="shared" si="1"/>
        <v>0</v>
      </c>
      <c r="Y9" s="109">
        <v>0</v>
      </c>
      <c r="Z9" s="111">
        <f t="shared" ref="Z9:AA12" si="5">T9+V9+X9</f>
        <v>0</v>
      </c>
      <c r="AA9" s="196">
        <f t="shared" si="5"/>
        <v>0</v>
      </c>
    </row>
    <row r="10" spans="1:27" ht="28.5" customHeight="1" thickBot="1" x14ac:dyDescent="0.35">
      <c r="A10" s="157" t="s">
        <v>40</v>
      </c>
      <c r="B10" s="105">
        <f>('Révision budgetaire'!E10+'Révision budgetaire'!E11+'Révision budgetaire'!E12+'Révision budgetaire'!E24+'Révision budgetaire'!E25+'Révision budgetaire'!E26+'Révision budgetaire'!E27+'Révision budgetaire'!E38+'Révision budgetaire'!E39+'Révision budgetaire'!E40+'Révision budgetaire'!E58)*35%</f>
        <v>51065</v>
      </c>
      <c r="C10" s="105">
        <f>+B10</f>
        <v>51065</v>
      </c>
      <c r="D10" s="105">
        <f>+('Révision budgetaire'!E10+'Révision budgetaire'!E11+'Révision budgetaire'!E12+'Révision budgetaire'!E24+'Révision budgetaire'!E25+'Révision budgetaire'!E26+'Révision budgetaire'!E27+'Révision budgetaire'!E38+'Révision budgetaire'!E39+'Révision budgetaire'!E40+'Révision budgetaire'!E58)*30%</f>
        <v>43770</v>
      </c>
      <c r="E10" s="103">
        <f>('Révision budgetaire'!F10+'Révision budgetaire'!F11+'Révision budgetaire'!F12+'Révision budgetaire'!F24+'Révision budgetaire'!F25+'Révision budgetaire'!F26+'Révision budgetaire'!F27+'Révision budgetaire'!F38+'Révision budgetaire'!F39+'Révision budgetaire'!F40+'Révision budgetaire'!F58)*35%</f>
        <v>37800</v>
      </c>
      <c r="F10" s="103">
        <f>E10</f>
        <v>37800</v>
      </c>
      <c r="G10" s="104">
        <f>F10*30/35</f>
        <v>32400</v>
      </c>
      <c r="H10" s="107">
        <f>('Révision budgetaire'!G10+'Révision budgetaire'!G11+'Révision budgetaire'!G12+'Révision budgetaire'!G24+'Révision budgetaire'!G25+'Révision budgetaire'!G26+'Révision budgetaire'!G27+'Révision budgetaire'!G38+'Révision budgetaire'!G39+'Révision budgetaire'!G40+'Révision budgetaire'!G58)*35%</f>
        <v>54600</v>
      </c>
      <c r="I10" s="107">
        <f>('Révision budgetaire'!G10+'Révision budgetaire'!G11+'Révision budgetaire'!G12+'Révision budgetaire'!G24+'Révision budgetaire'!G25+'Révision budgetaire'!G26+'Révision budgetaire'!G27+'Révision budgetaire'!G38+'Révision budgetaire'!G39+'Révision budgetaire'!G40+'Révision budgetaire'!G58)*35%</f>
        <v>54600</v>
      </c>
      <c r="J10" s="107">
        <f>+('Révision budgetaire'!G10+'Révision budgetaire'!G11+'Révision budgetaire'!G12+'Révision budgetaire'!G24+'Révision budgetaire'!G25+'Révision budgetaire'!G26+'Révision budgetaire'!G27+'Révision budgetaire'!G38+'Révision budgetaire'!G39+'Révision budgetaire'!G40+'Révision budgetaire'!G58)*30%</f>
        <v>46800</v>
      </c>
      <c r="K10" s="174">
        <f>('Révision budgetaire'!H10+'Révision budgetaire'!H11+'Révision budgetaire'!H12+'Révision budgetaire'!H15+'Révision budgetaire'!H16+'Révision budgetaire'!H17+'Révision budgetaire'!H18+'Révision budgetaire'!H19+'Révision budgetaire'!H20+'Révision budgetaire'!H21+'Révision budgetaire'!H24+'Révision budgetaire'!H25+'Révision budgetaire'!H26+'Révision budgetaire'!H27+'Révision budgetaire'!H30+'Révision budgetaire'!H31+'Révision budgetaire'!H32+'Révision budgetaire'!H33+'Révision budgetaire'!H38+'Révision budgetaire'!H39+'Révision budgetaire'!H40+'Révision budgetaire'!H43+'Révision budgetaire'!H44+'Révision budgetaire'!H45+'Révision budgetaire'!H46+'Révision budgetaire'!H47+'Révision budgetaire'!H50+'Révision budgetaire'!H51+'Révision budgetaire'!H52+'Révision budgetaire'!H53+'Révision budgetaire'!H56+'Révision budgetaire'!H57+'Révision budgetaire'!H58+'Révision budgetaire'!H63+'Révision budgetaire'!H64+'Révision budgetaire'!H65+'Révision budgetaire'!H66+'Révision budgetaire'!H76+'Révision budgetaire'!H80)*35%</f>
        <v>170361.8</v>
      </c>
      <c r="L10" s="174">
        <f>+K10</f>
        <v>170361.8</v>
      </c>
      <c r="M10" s="174">
        <f>+('Révision budgetaire'!H10+'Révision budgetaire'!H11+'Révision budgetaire'!H12+'Révision budgetaire'!H15+'Révision budgetaire'!H16+'Révision budgetaire'!H17+'Révision budgetaire'!H18+'Révision budgetaire'!H19+'Révision budgetaire'!H20+'Révision budgetaire'!H21+'Révision budgetaire'!H24+'Révision budgetaire'!H25+'Révision budgetaire'!H26+'Révision budgetaire'!H27+'Révision budgetaire'!H30+'Révision budgetaire'!H31+'Révision budgetaire'!H32+'Révision budgetaire'!H33+'Révision budgetaire'!H38+'Révision budgetaire'!H39+'Révision budgetaire'!H40+'Révision budgetaire'!H43+'Révision budgetaire'!H44+'Révision budgetaire'!H45+'Révision budgetaire'!H46+'Révision budgetaire'!H47+'Révision budgetaire'!H50+'Révision budgetaire'!H51+'Révision budgetaire'!H52+'Révision budgetaire'!H53+'Révision budgetaire'!H56+'Révision budgetaire'!H57+'Révision budgetaire'!H58+'Révision budgetaire'!H63+'Révision budgetaire'!H64+'Révision budgetaire'!H65+'Révision budgetaire'!H66+'Révision budgetaire'!H76+'Révision budgetaire'!H80)*30%</f>
        <v>146024.4</v>
      </c>
      <c r="N10" s="108">
        <f>('Révision budgetaire'!J10+'Révision budgetaire'!J11+'Révision budgetaire'!J12+'Révision budgetaire'!J24+'Révision budgetaire'!J25+'Révision budgetaire'!J26+'Révision budgetaire'!J27+'Révision budgetaire'!J38+'Révision budgetaire'!J39+'Révision budgetaire'!J40+'Révision budgetaire'!J58)*35%</f>
        <v>46865</v>
      </c>
      <c r="O10" s="108">
        <f>('Révision budgetaire'!J10+'Révision budgetaire'!J11+'Révision budgetaire'!J12+'Révision budgetaire'!J24+'Révision budgetaire'!J25+'Révision budgetaire'!J26+'Révision budgetaire'!J27+'Révision budgetaire'!J38+'Révision budgetaire'!J39+'Révision budgetaire'!J40+'Révision budgetaire'!J58)*35%</f>
        <v>46865</v>
      </c>
      <c r="P10" s="108">
        <f>('Révision budgetaire'!J10+'Révision budgetaire'!J11+'Révision budgetaire'!J12+'Révision budgetaire'!J24+'Révision budgetaire'!J25+'Révision budgetaire'!J26+'Révision budgetaire'!J27+'Révision budgetaire'!J38+'Révision budgetaire'!J39+'Révision budgetaire'!J40+'Révision budgetaire'!J58)*30%</f>
        <v>40170</v>
      </c>
      <c r="Q10" s="176">
        <f>('Révision budgetaire'!K10+'Révision budgetaire'!K11+'Révision budgetaire'!K12+'Révision budgetaire'!K15+'Révision budgetaire'!K16+'Révision budgetaire'!K17+'Révision budgetaire'!K18+'Révision budgetaire'!K19+'Révision budgetaire'!K20+'Révision budgetaire'!K21+'Révision budgetaire'!K24+'Révision budgetaire'!K25+'Révision budgetaire'!K26+'Révision budgetaire'!K27+'Révision budgetaire'!K30+'Révision budgetaire'!K31+'Révision budgetaire'!K32+'Révision budgetaire'!K33+'Révision budgetaire'!K38+'Révision budgetaire'!K39+'Révision budgetaire'!K40+'Révision budgetaire'!K43+'Révision budgetaire'!K44+'Révision budgetaire'!K45+'Révision budgetaire'!K46+'Révision budgetaire'!K47+'Révision budgetaire'!K50+'Révision budgetaire'!K51+'Révision budgetaire'!K52+'Révision budgetaire'!K53+'Révision budgetaire'!K56+'Révision budgetaire'!K57+'Révision budgetaire'!K58+'Révision budgetaire'!K63+'Révision budgetaire'!K64+'Révision budgetaire'!K65+'Révision budgetaire'!K66+'Révision budgetaire'!K76+'Révision budgetaire'!K80)*35%</f>
        <v>158216.79999999999</v>
      </c>
      <c r="R10" s="176">
        <f>+Q10</f>
        <v>158216.79999999999</v>
      </c>
      <c r="S10" s="176">
        <f>('Révision budgetaire'!K10+'Révision budgetaire'!K11+'Révision budgetaire'!K12+'Révision budgetaire'!K15+'Révision budgetaire'!K16+'Révision budgetaire'!K17+'Révision budgetaire'!K18+'Révision budgetaire'!K19+'Révision budgetaire'!K20+'Révision budgetaire'!K21+'Révision budgetaire'!K24+'Révision budgetaire'!K25+'Révision budgetaire'!K26+'Révision budgetaire'!K27+'Révision budgetaire'!K30+'Révision budgetaire'!K31+'Révision budgetaire'!K32+'Révision budgetaire'!K33+'Révision budgetaire'!K38+'Révision budgetaire'!K39+'Révision budgetaire'!K40+'Révision budgetaire'!K43+'Révision budgetaire'!K44+'Révision budgetaire'!K45+'Révision budgetaire'!K46+'Révision budgetaire'!K47+'Révision budgetaire'!K50+'Révision budgetaire'!K51+'Révision budgetaire'!K52+'Révision budgetaire'!K53+'Révision budgetaire'!K56+'Révision budgetaire'!K57+'Révision budgetaire'!K58+'Révision budgetaire'!K63+'Révision budgetaire'!K64+'Révision budgetaire'!K65+'Révision budgetaire'!K66+'Révision budgetaire'!K76+'Révision budgetaire'!K80)*30%</f>
        <v>135614.39999999999</v>
      </c>
      <c r="T10" s="109">
        <f>B10+E10+H10+N10</f>
        <v>190330</v>
      </c>
      <c r="U10" s="171">
        <f t="shared" si="2"/>
        <v>417443.6</v>
      </c>
      <c r="V10" s="109">
        <f t="shared" si="0"/>
        <v>190330</v>
      </c>
      <c r="W10" s="171">
        <f t="shared" si="3"/>
        <v>417443.6</v>
      </c>
      <c r="X10" s="112">
        <f t="shared" si="1"/>
        <v>163140</v>
      </c>
      <c r="Y10" s="171">
        <f t="shared" si="4"/>
        <v>357808.8</v>
      </c>
      <c r="Z10" s="171">
        <f t="shared" si="5"/>
        <v>543800</v>
      </c>
      <c r="AA10" s="262">
        <f t="shared" si="5"/>
        <v>1192696</v>
      </c>
    </row>
    <row r="11" spans="1:27" ht="21.75" customHeight="1" thickBot="1" x14ac:dyDescent="0.35">
      <c r="A11" s="156" t="s">
        <v>178</v>
      </c>
      <c r="B11" s="105">
        <f>('Révision budgetaire'!E78)*35%</f>
        <v>15749.999999999998</v>
      </c>
      <c r="C11" s="105">
        <f>+B11</f>
        <v>15749.999999999998</v>
      </c>
      <c r="D11" s="105">
        <f>+('Révision budgetaire'!E78)*30%</f>
        <v>13500</v>
      </c>
      <c r="E11" s="103">
        <f>'Révision budgetaire'!F78*35%</f>
        <v>13125</v>
      </c>
      <c r="F11" s="103">
        <f>'Révision budgetaire'!F78*35%</f>
        <v>13125</v>
      </c>
      <c r="G11" s="103">
        <f>'Révision budgetaire'!F78*30%</f>
        <v>11250</v>
      </c>
      <c r="H11" s="107">
        <f>'Révision budgetaire'!G78*35%</f>
        <v>12250</v>
      </c>
      <c r="I11" s="107">
        <f>'Révision budgetaire'!G78*35%</f>
        <v>12250</v>
      </c>
      <c r="J11" s="107">
        <f>'Révision budgetaire'!G78*30%</f>
        <v>10500</v>
      </c>
      <c r="K11" s="174">
        <f>+('Révision budgetaire'!H79+'Révision budgetaire'!H81)*35%</f>
        <v>20738.199999999997</v>
      </c>
      <c r="L11" s="174">
        <f>+K11</f>
        <v>20738.199999999997</v>
      </c>
      <c r="M11" s="174">
        <f>+('Révision budgetaire'!H79+'Révision budgetaire'!H81)*30%</f>
        <v>17775.599999999999</v>
      </c>
      <c r="N11" s="108">
        <f>+'Révision budgetaire'!J78*35%</f>
        <v>11375</v>
      </c>
      <c r="O11" s="108">
        <f>'Révision budgetaire'!J78*35%</f>
        <v>11375</v>
      </c>
      <c r="P11" s="108">
        <f>'Révision budgetaire'!J78*30%</f>
        <v>9750</v>
      </c>
      <c r="Q11" s="176">
        <f>+('Révision budgetaire'!K79+'Révision budgetaire'!K81)*35%</f>
        <v>17098.2</v>
      </c>
      <c r="R11" s="176">
        <f>+Q11</f>
        <v>17098.2</v>
      </c>
      <c r="S11" s="176">
        <f>('Révision budgetaire'!K79+'Révision budgetaire'!K81)*30%</f>
        <v>14655.6</v>
      </c>
      <c r="T11" s="109">
        <f>B11+E11+H11+N11</f>
        <v>52500</v>
      </c>
      <c r="U11" s="171">
        <f t="shared" si="2"/>
        <v>66711.399999999994</v>
      </c>
      <c r="V11" s="109">
        <f t="shared" si="0"/>
        <v>52500</v>
      </c>
      <c r="W11" s="171">
        <f t="shared" si="3"/>
        <v>66711.399999999994</v>
      </c>
      <c r="X11" s="109">
        <f t="shared" si="1"/>
        <v>45000</v>
      </c>
      <c r="Y11" s="171">
        <f t="shared" si="4"/>
        <v>57181.2</v>
      </c>
      <c r="Z11" s="171">
        <f t="shared" si="5"/>
        <v>150000</v>
      </c>
      <c r="AA11" s="262">
        <f t="shared" si="5"/>
        <v>190604</v>
      </c>
    </row>
    <row r="12" spans="1:27" ht="43.5" customHeight="1" thickBot="1" x14ac:dyDescent="0.35">
      <c r="A12" s="156" t="s">
        <v>41</v>
      </c>
      <c r="B12" s="172">
        <f>('Révision budgetaire'!E15+'Révision budgetaire'!E16+'Révision budgetaire'!E17+'Révision budgetaire'!E18+'Révision budgetaire'!E19+'Révision budgetaire'!E20+'Révision budgetaire'!E30+'Révision budgetaire'!E31+'Révision budgetaire'!E32+'Révision budgetaire'!E33+'Révision budgetaire'!E43+'Révision budgetaire'!E44+'Révision budgetaire'!E46+'Révision budgetaire'!E47+'Révision budgetaire'!E50+'Révision budgetaire'!E51+'Révision budgetaire'!E52+'Révision budgetaire'!E53+'Révision budgetaire'!E56+'Révision budgetaire'!E57+'Révision budgetaire'!E63+'Révision budgetaire'!E64+'Révision budgetaire'!E65+'Révision budgetaire'!E66+'Révision budgetaire'!E69+'Révision budgetaire'!E70+'Révision budgetaire'!E71+'Révision budgetaire'!E72)*35%</f>
        <v>160299.82324999999</v>
      </c>
      <c r="C12" s="172">
        <f>+B12</f>
        <v>160299.82324999999</v>
      </c>
      <c r="D12" s="172">
        <f>('Révision budgetaire'!E15+'Révision budgetaire'!E16+'Révision budgetaire'!E17+'Révision budgetaire'!E18+'Révision budgetaire'!E19+'Révision budgetaire'!E20+'Révision budgetaire'!E30+'Révision budgetaire'!E31+'Révision budgetaire'!E32+'Révision budgetaire'!E33+'Révision budgetaire'!E43+'Révision budgetaire'!E44+'Révision budgetaire'!E46+'Révision budgetaire'!E47+'Révision budgetaire'!E50+'Révision budgetaire'!E51+'Révision budgetaire'!E52+'Révision budgetaire'!E53+'Révision budgetaire'!E56+'Révision budgetaire'!E57+'Révision budgetaire'!E63+'Révision budgetaire'!E64+'Révision budgetaire'!E65+'Révision budgetaire'!E66+'Révision budgetaire'!E69+'Révision budgetaire'!E70+'Révision budgetaire'!E71+'Révision budgetaire'!E72)*30%</f>
        <v>137399.84849999999</v>
      </c>
      <c r="E12" s="173">
        <f>('Révision budgetaire'!F22+'Révision budgetaire'!F34+'Révision budgetaire'!F48+'Révision budgetaire'!F54+'Révision budgetaire'!F56+'Révision budgetaire'!F57+'Révision budgetaire'!F63+'Révision budgetaire'!F64+'Révision budgetaire'!F65+'Révision budgetaire'!F66+'Révision budgetaire'!F69+'Révision budgetaire'!F70+'Révision budgetaire'!F71+'Révision budgetaire'!F72)*35%</f>
        <v>148902.25</v>
      </c>
      <c r="F12" s="173">
        <f>E12</f>
        <v>148902.25</v>
      </c>
      <c r="G12" s="173">
        <f>F12*30/35</f>
        <v>127630.5</v>
      </c>
      <c r="H12" s="174">
        <f>('Révision budgetaire'!G22+'Révision budgetaire'!G34+'Révision budgetaire'!G48+'Révision budgetaire'!G54+'Révision budgetaire'!G56+'Révision budgetaire'!G57+'Révision budgetaire'!G67+'Révision budgetaire'!G73)*35%</f>
        <v>136202.5</v>
      </c>
      <c r="I12" s="174">
        <f>('Révision budgetaire'!G22+'Révision budgetaire'!G34+'Révision budgetaire'!G48+'Révision budgetaire'!G54+'Révision budgetaire'!G56+'Révision budgetaire'!G57+'Révision budgetaire'!G67+'Révision budgetaire'!G73)*35%</f>
        <v>136202.5</v>
      </c>
      <c r="J12" s="107">
        <f>('Révision budgetaire'!G22+'Révision budgetaire'!G34+'Révision budgetaire'!G48+'Révision budgetaire'!G54+'Révision budgetaire'!G56+'Révision budgetaire'!G57+'Révision budgetaire'!G67+'Révision budgetaire'!G73)*30%</f>
        <v>116745</v>
      </c>
      <c r="K12" s="107">
        <f>+('Révision budgetaire'!H69+'Révision budgetaire'!H70+'Révision budgetaire'!H71+'Révision budgetaire'!H72)*35%</f>
        <v>22452.5</v>
      </c>
      <c r="L12" s="107">
        <f>+K12</f>
        <v>22452.5</v>
      </c>
      <c r="M12" s="107">
        <f>+('Révision budgetaire'!H69+'Révision budgetaire'!H70+'Révision budgetaire'!H71+'Révision budgetaire'!H72)*30%</f>
        <v>19245</v>
      </c>
      <c r="N12" s="108">
        <f>('Révision budgetaire'!J22+'Révision budgetaire'!J34+'Révision budgetaire'!J48+'Révision budgetaire'!J54+'Révision budgetaire'!J56+'Révision budgetaire'!J57+'Révision budgetaire'!J67+'Révision budgetaire'!J73)*35%</f>
        <v>128624.99999999999</v>
      </c>
      <c r="O12" s="108">
        <f>('Révision budgetaire'!J22+'Révision budgetaire'!J34+'Révision budgetaire'!J48+'Révision budgetaire'!J54+'Révision budgetaire'!J56+'Révision budgetaire'!J57+'Révision budgetaire'!J67+'Révision budgetaire'!J73)*35%</f>
        <v>128624.99999999999</v>
      </c>
      <c r="P12" s="108">
        <f>('Révision budgetaire'!J22+'Révision budgetaire'!J34+'Révision budgetaire'!J48+'Révision budgetaire'!J54+'Révision budgetaire'!J56+'Révision budgetaire'!J57+'Révision budgetaire'!J67+'Révision budgetaire'!J73)*30%</f>
        <v>110250</v>
      </c>
      <c r="Q12" s="176">
        <f>('Révision budgetaire'!K69+'Révision budgetaire'!K70+'Révision budgetaire'!K71+'Révision budgetaire'!K72)*35%</f>
        <v>22050</v>
      </c>
      <c r="R12" s="176">
        <f>+Q12</f>
        <v>22050</v>
      </c>
      <c r="S12" s="176">
        <f>('Révision budgetaire'!K69+'Révision budgetaire'!K70+'Révision budgetaire'!K71+'Révision budgetaire'!K72)*30%</f>
        <v>18900</v>
      </c>
      <c r="T12" s="171">
        <f>B12+E12+H12+N12</f>
        <v>574029.57325000002</v>
      </c>
      <c r="U12" s="171">
        <f t="shared" si="2"/>
        <v>353704.57325000002</v>
      </c>
      <c r="V12" s="171">
        <f t="shared" si="0"/>
        <v>574029.57325000002</v>
      </c>
      <c r="W12" s="171">
        <f t="shared" si="3"/>
        <v>353704.57325000002</v>
      </c>
      <c r="X12" s="171">
        <f t="shared" si="1"/>
        <v>492025.34849999996</v>
      </c>
      <c r="Y12" s="171">
        <f t="shared" si="4"/>
        <v>303175.34849999996</v>
      </c>
      <c r="Z12" s="171">
        <f t="shared" si="5"/>
        <v>1640084.4950000001</v>
      </c>
      <c r="AA12" s="200">
        <f t="shared" si="5"/>
        <v>1010584.495</v>
      </c>
    </row>
    <row r="13" spans="1:27" ht="54.75" customHeight="1" thickBot="1" x14ac:dyDescent="0.35">
      <c r="A13" s="156" t="s">
        <v>42</v>
      </c>
      <c r="B13" s="105"/>
      <c r="C13" s="105"/>
      <c r="D13" s="105"/>
      <c r="E13" s="103"/>
      <c r="F13" s="103"/>
      <c r="G13" s="103"/>
      <c r="H13" s="107"/>
      <c r="I13" s="107"/>
      <c r="J13" s="97"/>
      <c r="K13" s="107">
        <f>+'Révision budgetaire'!H82*35%</f>
        <v>10500</v>
      </c>
      <c r="L13" s="107">
        <f>+K13</f>
        <v>10500</v>
      </c>
      <c r="M13" s="107">
        <f>+'Révision budgetaire'!H82*30%</f>
        <v>9000</v>
      </c>
      <c r="N13" s="95"/>
      <c r="O13" s="95"/>
      <c r="P13" s="95"/>
      <c r="Q13" s="108">
        <f>+'Révision budgetaire'!K82*35%</f>
        <v>10500</v>
      </c>
      <c r="R13" s="108">
        <f>+'Révision budgetaire'!K82*35%</f>
        <v>10500</v>
      </c>
      <c r="S13" s="108">
        <f>+'Révision budgetaire'!K82*30%</f>
        <v>9000</v>
      </c>
      <c r="T13" s="171"/>
      <c r="U13" s="171">
        <f t="shared" si="2"/>
        <v>21000</v>
      </c>
      <c r="V13" s="171"/>
      <c r="W13" s="171">
        <f t="shared" si="3"/>
        <v>21000</v>
      </c>
      <c r="X13" s="171"/>
      <c r="Y13" s="171">
        <f t="shared" si="4"/>
        <v>18000</v>
      </c>
      <c r="Z13" s="171"/>
      <c r="AA13" s="262">
        <f>U13+W13+Y13</f>
        <v>60000</v>
      </c>
    </row>
    <row r="14" spans="1:27" ht="18" customHeight="1" thickBot="1" x14ac:dyDescent="0.35">
      <c r="A14" s="5" t="s">
        <v>43</v>
      </c>
      <c r="B14" s="105">
        <f>SUM(B7:B13)</f>
        <v>294392.52324999997</v>
      </c>
      <c r="C14" s="105">
        <f t="shared" ref="C14:AA14" si="6">SUM(C7:C13)</f>
        <v>294392.52324999997</v>
      </c>
      <c r="D14" s="105">
        <f t="shared" si="6"/>
        <v>252336.4485</v>
      </c>
      <c r="E14" s="103">
        <f t="shared" si="6"/>
        <v>245327.25</v>
      </c>
      <c r="F14" s="103">
        <f t="shared" si="6"/>
        <v>245327.25</v>
      </c>
      <c r="G14" s="103">
        <f t="shared" si="6"/>
        <v>210280.5</v>
      </c>
      <c r="H14" s="107">
        <f t="shared" si="6"/>
        <v>228972.1</v>
      </c>
      <c r="I14" s="107">
        <f t="shared" si="6"/>
        <v>228972.1</v>
      </c>
      <c r="J14" s="97">
        <f t="shared" si="6"/>
        <v>196261.8</v>
      </c>
      <c r="K14" s="97">
        <f t="shared" si="6"/>
        <v>228972.09999999998</v>
      </c>
      <c r="L14" s="97">
        <f t="shared" si="6"/>
        <v>228972.09999999998</v>
      </c>
      <c r="M14" s="97">
        <f t="shared" si="6"/>
        <v>196261.8</v>
      </c>
      <c r="N14" s="95">
        <f t="shared" si="6"/>
        <v>212616.94999999998</v>
      </c>
      <c r="O14" s="95">
        <f t="shared" si="6"/>
        <v>212616.94999999998</v>
      </c>
      <c r="P14" s="95">
        <f t="shared" si="6"/>
        <v>182243.1</v>
      </c>
      <c r="Q14" s="95">
        <f t="shared" si="6"/>
        <v>212616.95</v>
      </c>
      <c r="R14" s="95">
        <f t="shared" si="6"/>
        <v>212616.95</v>
      </c>
      <c r="S14" s="95">
        <f t="shared" si="6"/>
        <v>182243.1</v>
      </c>
      <c r="T14" s="171">
        <f t="shared" si="6"/>
        <v>981308.82325000002</v>
      </c>
      <c r="U14" s="171">
        <f t="shared" si="6"/>
        <v>981308.82325000002</v>
      </c>
      <c r="V14" s="171">
        <f t="shared" si="6"/>
        <v>981308.82325000002</v>
      </c>
      <c r="W14" s="171">
        <f t="shared" si="6"/>
        <v>981308.82325000002</v>
      </c>
      <c r="X14" s="171">
        <f t="shared" si="6"/>
        <v>841121.84849999996</v>
      </c>
      <c r="Y14" s="171">
        <f t="shared" si="6"/>
        <v>841121.84849999996</v>
      </c>
      <c r="Z14" s="171">
        <f t="shared" si="6"/>
        <v>2803739.4950000001</v>
      </c>
      <c r="AA14" s="263">
        <f t="shared" si="6"/>
        <v>2803739.4950000001</v>
      </c>
    </row>
    <row r="15" spans="1:27" ht="15" thickBot="1" x14ac:dyDescent="0.35">
      <c r="A15" s="4" t="s">
        <v>44</v>
      </c>
      <c r="B15" s="172">
        <f>('Révision budgetaire'!E83)*35%</f>
        <v>20607.4766275</v>
      </c>
      <c r="C15" s="172">
        <f>B15</f>
        <v>20607.4766275</v>
      </c>
      <c r="D15" s="172">
        <f>('Révision budgetaire'!E83)*30%</f>
        <v>17663.551394999999</v>
      </c>
      <c r="E15" s="173">
        <f>'Révision budgetaire'!F83*35%</f>
        <v>17172.907500000001</v>
      </c>
      <c r="F15" s="173">
        <f>+'Révision budgetaire'!F83*35%</f>
        <v>17172.907500000001</v>
      </c>
      <c r="G15" s="173">
        <f>+'Révision budgetaire'!F83*30%</f>
        <v>14719.635</v>
      </c>
      <c r="H15" s="174">
        <f>'Révision budgetaire'!G83*35%</f>
        <v>16028.047</v>
      </c>
      <c r="I15" s="174">
        <f>'Révision budgetaire'!G83*35%</f>
        <v>16028.047</v>
      </c>
      <c r="J15" s="174">
        <f>'Révision budgetaire'!G83*30%</f>
        <v>13738.326000000001</v>
      </c>
      <c r="K15" s="174">
        <f>'Révision budgetaire'!H83*35%</f>
        <v>16028.047</v>
      </c>
      <c r="L15" s="174">
        <f>'Révision budgetaire'!H83*35%</f>
        <v>16028.047</v>
      </c>
      <c r="M15" s="174">
        <f>'Révision budgetaire'!H83*30%</f>
        <v>13738.326000000001</v>
      </c>
      <c r="N15" s="176">
        <f>'Révision budgetaire'!J83*35%</f>
        <v>14883.186500000002</v>
      </c>
      <c r="O15" s="176">
        <f>'Révision budgetaire'!J83*35%</f>
        <v>14883.186500000002</v>
      </c>
      <c r="P15" s="108">
        <f>'Révision budgetaire'!J83*30%</f>
        <v>12757.017000000002</v>
      </c>
      <c r="Q15" s="108">
        <f>'Révision budgetaire'!K83*35%</f>
        <v>14883.186500000002</v>
      </c>
      <c r="R15" s="108">
        <f>'Révision budgetaire'!K83*35%</f>
        <v>14883.186500000002</v>
      </c>
      <c r="S15" s="108">
        <f>'Révision budgetaire'!K83*30%</f>
        <v>12757.017000000002</v>
      </c>
      <c r="T15" s="171">
        <f>B15+E15+H15+N15</f>
        <v>68691.617627500003</v>
      </c>
      <c r="U15" s="171">
        <f t="shared" si="2"/>
        <v>68691.617627500003</v>
      </c>
      <c r="V15" s="171">
        <f>C15+F15+I15+O15</f>
        <v>68691.617627500003</v>
      </c>
      <c r="W15" s="171">
        <f t="shared" si="3"/>
        <v>68691.617627500003</v>
      </c>
      <c r="X15" s="171">
        <f>D15+G15+J15+P15</f>
        <v>58878.529394999998</v>
      </c>
      <c r="Y15" s="171">
        <f t="shared" si="4"/>
        <v>58878.529394999998</v>
      </c>
      <c r="Z15" s="171">
        <f>T15+V15+X15</f>
        <v>196261.76465</v>
      </c>
      <c r="AA15" s="200">
        <f>U15+W15+Y15</f>
        <v>196261.76465</v>
      </c>
    </row>
    <row r="16" spans="1:27" ht="15" thickBot="1" x14ac:dyDescent="0.35">
      <c r="A16" s="5" t="s">
        <v>1</v>
      </c>
      <c r="B16" s="172">
        <f t="shared" ref="B16:G16" si="7">SUM(B7:B15)</f>
        <v>609392.52312749997</v>
      </c>
      <c r="C16" s="172">
        <f t="shared" si="7"/>
        <v>609392.52312749997</v>
      </c>
      <c r="D16" s="172">
        <f t="shared" si="7"/>
        <v>522336.44839500001</v>
      </c>
      <c r="E16" s="173">
        <f t="shared" si="7"/>
        <v>507827.40749999997</v>
      </c>
      <c r="F16" s="173">
        <f t="shared" si="7"/>
        <v>507827.40749999997</v>
      </c>
      <c r="G16" s="173">
        <f t="shared" si="7"/>
        <v>435280.63500000001</v>
      </c>
      <c r="H16" s="174">
        <f t="shared" ref="H16:J16" si="8">+H14+H15</f>
        <v>245000.147</v>
      </c>
      <c r="I16" s="174">
        <f t="shared" si="8"/>
        <v>245000.147</v>
      </c>
      <c r="J16" s="174">
        <f t="shared" si="8"/>
        <v>210000.12599999999</v>
      </c>
      <c r="K16" s="174">
        <f>+K14+K15</f>
        <v>245000.14699999997</v>
      </c>
      <c r="L16" s="174">
        <f t="shared" ref="L16:S16" si="9">+L14+L15</f>
        <v>245000.14699999997</v>
      </c>
      <c r="M16" s="174">
        <f t="shared" si="9"/>
        <v>210000.12599999999</v>
      </c>
      <c r="N16" s="176">
        <f t="shared" si="9"/>
        <v>227500.13649999999</v>
      </c>
      <c r="O16" s="176">
        <f t="shared" si="9"/>
        <v>227500.13649999999</v>
      </c>
      <c r="P16" s="108">
        <f t="shared" si="9"/>
        <v>195000.117</v>
      </c>
      <c r="Q16" s="108">
        <f t="shared" si="9"/>
        <v>227500.13650000002</v>
      </c>
      <c r="R16" s="108">
        <f t="shared" si="9"/>
        <v>227500.13650000002</v>
      </c>
      <c r="S16" s="108">
        <f t="shared" si="9"/>
        <v>195000.117</v>
      </c>
      <c r="T16" s="171">
        <f>+T14+T15</f>
        <v>1050000.4408775</v>
      </c>
      <c r="U16" s="171">
        <f t="shared" ref="U16:AA16" si="10">+U14+U15</f>
        <v>1050000.4408775</v>
      </c>
      <c r="V16" s="171">
        <f t="shared" si="10"/>
        <v>1050000.4408775</v>
      </c>
      <c r="W16" s="171">
        <f t="shared" si="10"/>
        <v>1050000.4408775</v>
      </c>
      <c r="X16" s="171">
        <f t="shared" si="10"/>
        <v>900000.37789499993</v>
      </c>
      <c r="Y16" s="171">
        <f t="shared" si="10"/>
        <v>900000.37789499993</v>
      </c>
      <c r="Z16" s="199">
        <f t="shared" si="10"/>
        <v>3000001.2596499999</v>
      </c>
      <c r="AA16" s="198">
        <f t="shared" si="10"/>
        <v>3000001.2596499999</v>
      </c>
    </row>
    <row r="17" spans="1:27" x14ac:dyDescent="0.3">
      <c r="A17" s="98"/>
      <c r="B17" s="106"/>
      <c r="C17" s="106"/>
      <c r="D17" s="168">
        <f>B16+C16+D16</f>
        <v>1741121.49465</v>
      </c>
      <c r="E17" s="168"/>
      <c r="F17" s="168"/>
      <c r="G17" s="169">
        <f>E16+F16+G16</f>
        <v>1450935.45</v>
      </c>
      <c r="H17" s="106"/>
      <c r="I17" s="106"/>
      <c r="J17" s="168">
        <f>H16+I16+J16</f>
        <v>700000.41999999993</v>
      </c>
      <c r="K17" s="168"/>
      <c r="L17" s="168"/>
      <c r="M17" s="168">
        <f>K16+L16+M16</f>
        <v>700000.41999999993</v>
      </c>
      <c r="N17" s="170"/>
      <c r="O17" s="170"/>
      <c r="P17" s="168">
        <f>+N16+O16+P16</f>
        <v>650000.39</v>
      </c>
      <c r="Q17" s="168"/>
      <c r="R17" s="168"/>
      <c r="S17" s="168">
        <f>+Q16+R16+S16</f>
        <v>650000.39</v>
      </c>
      <c r="T17" s="110"/>
      <c r="U17" s="195"/>
      <c r="V17" s="98"/>
      <c r="W17" s="98"/>
      <c r="X17" s="98"/>
      <c r="Y17" s="98"/>
      <c r="Z17" s="98"/>
    </row>
    <row r="18" spans="1:27" x14ac:dyDescent="0.3">
      <c r="T18" s="197"/>
      <c r="U18" s="197"/>
      <c r="V18" s="197"/>
      <c r="W18" s="197"/>
      <c r="X18" s="197"/>
      <c r="Y18" s="197"/>
      <c r="Z18" s="197"/>
      <c r="AA18" s="197"/>
    </row>
    <row r="19" spans="1:27" x14ac:dyDescent="0.3">
      <c r="A19" s="54"/>
      <c r="B19" s="55" t="s">
        <v>148</v>
      </c>
      <c r="C19" s="55"/>
      <c r="D19" s="55"/>
      <c r="E19" s="56"/>
    </row>
    <row r="20" spans="1:27" x14ac:dyDescent="0.3">
      <c r="A20" s="57"/>
      <c r="B20" s="55" t="s">
        <v>149</v>
      </c>
      <c r="C20" s="55"/>
      <c r="D20" s="55"/>
    </row>
  </sheetData>
  <mergeCells count="9">
    <mergeCell ref="Q5:S5"/>
    <mergeCell ref="Z5:Z6"/>
    <mergeCell ref="AA5:AA6"/>
    <mergeCell ref="A5:A6"/>
    <mergeCell ref="B5:C5"/>
    <mergeCell ref="E5:G5"/>
    <mergeCell ref="H5:J5"/>
    <mergeCell ref="K5:M5"/>
    <mergeCell ref="N5:P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Révision budgetaire</vt:lpstr>
      <vt:lpstr>Budget par catégorie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User</cp:lastModifiedBy>
  <cp:lastPrinted>2017-12-11T22:51:21Z</cp:lastPrinted>
  <dcterms:created xsi:type="dcterms:W3CDTF">2017-11-15T21:17:43Z</dcterms:created>
  <dcterms:modified xsi:type="dcterms:W3CDTF">2019-07-17T12:32:53Z</dcterms:modified>
</cp:coreProperties>
</file>