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2019 PBF Reporting\Final\OHCHR\Final\Naeun Final\"/>
    </mc:Choice>
  </mc:AlternateContent>
  <xr:revisionPtr revIDLastSave="0" documentId="8_{8A52ACE3-FAB9-4450-AD33-549F4A477A72}" xr6:coauthVersionLast="41" xr6:coauthVersionMax="41" xr10:uidLastSave="{00000000-0000-0000-0000-000000000000}"/>
  <bookViews>
    <workbookView xWindow="-108" yWindow="-108" windowWidth="23256" windowHeight="12576" xr2:uid="{00000000-000D-0000-FFFF-FFFF00000000}"/>
  </bookViews>
  <sheets>
    <sheet name="Activity" sheetId="3" r:id="rId1"/>
    <sheet name="Category" sheetId="2" r:id="rId2"/>
  </sheets>
  <definedNames>
    <definedName name="_xlnm.Print_Area" localSheetId="1">Category!$A$1:$H$17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2" l="1"/>
  <c r="E38" i="3" l="1"/>
  <c r="F12" i="2" l="1"/>
  <c r="E12" i="2"/>
  <c r="C41" i="3"/>
  <c r="B14" i="2"/>
  <c r="B16" i="2" s="1"/>
  <c r="E33" i="3"/>
  <c r="E29" i="3"/>
  <c r="E26" i="3"/>
  <c r="E20" i="3"/>
  <c r="E15" i="3"/>
  <c r="E9" i="3"/>
  <c r="E14" i="2"/>
  <c r="E15" i="2" s="1"/>
  <c r="E41" i="3" s="1"/>
  <c r="C36" i="3"/>
  <c r="C24" i="3"/>
  <c r="C40" i="3"/>
  <c r="C42" i="3"/>
  <c r="F33" i="3"/>
  <c r="F26" i="3"/>
  <c r="F20" i="3"/>
  <c r="F9" i="3"/>
  <c r="F15" i="3"/>
  <c r="G8" i="2"/>
  <c r="G9" i="2"/>
  <c r="G10" i="2"/>
  <c r="G11" i="2"/>
  <c r="G12" i="2"/>
  <c r="G13" i="2"/>
  <c r="G7" i="2"/>
  <c r="C14" i="2"/>
  <c r="C16" i="2" s="1"/>
  <c r="F14" i="2"/>
  <c r="D14" i="2"/>
  <c r="D16" i="2" s="1"/>
  <c r="F16" i="2" l="1"/>
  <c r="E36" i="3"/>
  <c r="E24" i="3"/>
  <c r="F24" i="3" s="1"/>
  <c r="G14" i="2"/>
  <c r="E16" i="2"/>
  <c r="G15" i="2"/>
  <c r="F36" i="3"/>
  <c r="G16" i="2" l="1"/>
  <c r="E40" i="3"/>
  <c r="F40" i="3" l="1"/>
  <c r="E42" i="3"/>
  <c r="F42" i="3" s="1"/>
</calcChain>
</file>

<file path=xl/sharedStrings.xml><?xml version="1.0" encoding="utf-8"?>
<sst xmlns="http://schemas.openxmlformats.org/spreadsheetml/2006/main" count="93" uniqueCount="92">
  <si>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</si>
  <si>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</si>
  <si>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</si>
  <si>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</si>
  <si>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</si>
  <si>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</si>
  <si>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</si>
  <si>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</si>
  <si>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</si>
  <si>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</si>
  <si>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</si>
  <si>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</si>
  <si>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</si>
  <si>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</si>
  <si>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Activity 1.3.3:</t>
  </si>
  <si>
    <t>TOTAL $ FOR OUTCOME 1:</t>
  </si>
  <si>
    <t>Output 2.1:</t>
  </si>
  <si>
    <t>Activity 2.1.1:</t>
  </si>
  <si>
    <t>Activity 2.1.2:</t>
  </si>
  <si>
    <t>Output 2.2:</t>
  </si>
  <si>
    <t>Activity 2.2.1:</t>
  </si>
  <si>
    <t>Activity 2.2.2:</t>
  </si>
  <si>
    <t>Activity 2.2.3:</t>
  </si>
  <si>
    <t>Output 2.3:</t>
  </si>
  <si>
    <t>Activity 2.3.1:</t>
  </si>
  <si>
    <t>Activity 2.3.2:</t>
  </si>
  <si>
    <t>TOTAL $ FOR OUTCOME 2:</t>
  </si>
  <si>
    <t xml:space="preserve"> </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</si>
  <si>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</si>
  <si>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</si>
  <si>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</si>
  <si>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</si>
  <si>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</si>
  <si>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</si>
  <si>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</si>
  <si>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</si>
  <si>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</si>
  <si>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</si>
  <si>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</si>
  <si>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</si>
  <si>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</si>
  <si>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</si>
  <si>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</si>
  <si>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</si>
  <si>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</si>
  <si>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</si>
  <si>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</si>
  <si>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</si>
  <si>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</si>
  <si>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</si>
  <si>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</si>
  <si>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Level of expenditure/ commitments in USD (to provide at time of project progress reporting):</t>
  </si>
  <si>
    <t>OUTCOME 1: Strengthened capacity of government, INCHR and Civil Society and Community based Organisations in human rights
protection and promotion through increased human rights accountability mechanisms, monitoring, reporting and advocacy for a
sustained peace, reconciliation and conflict prevention.</t>
  </si>
  <si>
    <t>Strengthened state human rights protection mechanisms and systems to meet international human rights treaty obligations and particularly address SGBV, HTP and discrimination against marginalised groups</t>
  </si>
  <si>
    <t>Increased capacities of INCHR to support the realisation of human rights, the achievement of national strategic objectives, and the integration of rights based approaches within government structures, and national reconciliation for sustained peace</t>
  </si>
  <si>
    <t>Increased CSO human rights monitoring, reporting, advocacy, and collaboration with INCHR, as well as engagement with government for effective human rights accountability</t>
  </si>
  <si>
    <t>OUTCOME 2:  Human rights culture enhanced through Continued provision of independent field monitoring, mentoring, advisory
services and technical assistance to national institutions/ actors and the UNCT for a sustained peace after UNMIL’s closure</t>
  </si>
  <si>
    <t>Human rights situation in Liberia monitored documented and reported upon including responses of national capacities to address and realise human rights observance in Liberia</t>
  </si>
  <si>
    <t>OHCHR leads Human Rights Working Groups (HRWG) including Protection of Civilians (PoC) strategy for the UNCT and provides guidance on the integration of human rights based approaches in UNDAF programming to support government peace building priorities, AfT and treaty obligations for sustainable peace, reconciliation and conflict prevention</t>
  </si>
  <si>
    <t>Provide technical support to the revision and implementation of the NHRAP and UPR and the drafting of a new five-year NHRAP 2019-2023, as well as treaty reports.</t>
  </si>
  <si>
    <t>Continue engagement and technical support with justice systems for improved access to and effective functioning of justice especially for discriminated and marginalised categories and cases of SGBV and HTP.</t>
  </si>
  <si>
    <t>Provide technical advice to the Human Rights accountability mechanisms of national justice, law enforcement and security Institutions.</t>
  </si>
  <si>
    <t>Hold technical advisory sessions with INCHR on the engagement with government and specifically the MoJ HRD on the revision and implementation of the NHRAP and UPR, supporting gender equality and mainstreaming and meeting Treaty Body obligations.</t>
  </si>
  <si>
    <t>Develop targeted training sessions for INCHR collaboration with civil society for strategic advocacy engagement with government through the county level AfT</t>
  </si>
  <si>
    <t>Hold technical working sessions to support INCHR in its assigned transitional justice responsibility within the Strategic Roadmap for National Healing Peacebuilding and Reconciliation</t>
  </si>
  <si>
    <t>Conduct technical advisory sessions and targeted trainings on shadow reporting, lobbying and advocacy engagement with government on major human rights issues of concern as well as the implementation of the NHRAP, UPR and Treaty obligations.</t>
  </si>
  <si>
    <t>Provide working sessions with CSOs on field work on advancing human rights for vulnerable and marginalised groups and engagement with government through the county level AfT.</t>
  </si>
  <si>
    <t>Developing technical expertise of CSOs and human rights defenders promote human rights and support marginalized and vulnerable groups seek redress and accountability for human rights violations</t>
  </si>
  <si>
    <t>Under the coordination and oversight of the Project Board Chairperson conduct periodic thematic review of the human rights situation in Liberia</t>
  </si>
  <si>
    <t>Effective field monitoring/ reporting with follow up and corrective action with national actors to address human rights issues/concerns</t>
  </si>
  <si>
    <t>OHCHR expertise and qualified staffing fulfils the implementation of Outcomes 1&amp;2.</t>
  </si>
  <si>
    <t>OHCHR staff provides technical expertise, advisory and targeted working sessions, capacity building training workshops and lead regional consultations to ensure the complete implementation of Outputs 1.1 to 1.3 and Outputs 2.1 to 2.2</t>
  </si>
  <si>
    <t>Management of the OHCHR field presence office</t>
  </si>
  <si>
    <t>Chairs the Human Rights Working Group (HRWG), and engages UNCT on the human rights issues promoting sustainable peace, national reconciliation, rule of law and conflict prevention.</t>
  </si>
  <si>
    <t>Support the UNDAF One Programme in achieving the human rights objectives of improving the lives of the people of Liberia, particularly the most vulnerable, in alignment with national peacebuilding priorities</t>
  </si>
  <si>
    <t>Activity 1.2.4:</t>
  </si>
  <si>
    <t>Activity 1.1.5:</t>
  </si>
  <si>
    <t>Activity 1.1.4:</t>
  </si>
  <si>
    <t>Strengthen national mechanisms for effective implementation of business and human rights standards through technical support to the business and human rights forum.</t>
  </si>
  <si>
    <t>Strengthen INCHR‘s capacity in engaging with and providing technical guidance to the Legislature on law reforms and bills and human rights advocacy and accountability</t>
  </si>
  <si>
    <t>Provide technical support and guidance to INCHR field monitoring and reporting on human rights and collaboration with civil society</t>
  </si>
  <si>
    <t xml:space="preserve">Chairs the Human Rights working Group (HRWG), and engages UNCT on the human rights issues promoting sustainable peace, natonal reconcilation , rule of law and conflict prevention.
</t>
  </si>
  <si>
    <t>Amount Recipient Agency -OHCHR</t>
  </si>
  <si>
    <t>Comments</t>
  </si>
  <si>
    <t>Project Total</t>
  </si>
  <si>
    <t>8. Indirect Support Costs (set at  7%)</t>
  </si>
  <si>
    <t xml:space="preserve">PBF/IRF-228 - Project 00108366 Liberia </t>
  </si>
  <si>
    <t>PO</t>
  </si>
  <si>
    <t xml:space="preserve">Expenses </t>
  </si>
  <si>
    <t>Level of expenditure/commitment in % to date</t>
  </si>
  <si>
    <t xml:space="preserve">Del (%) </t>
  </si>
  <si>
    <t>Budget by recipient organization in USD - Please add a new column for each recipient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</si>
</sst>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_-* #,##0.00_-;\-* #,##0.00_-;_-* &quot;-&quot;??_-;_-@_-"/>
    <numFmt numFmtId="165" formatCode="&quot;$&quot;#,##0.00"/>
    <numFmt numFmtId="166" formatCode="#,##0.00_ ;[Red]\-#,##0.00\ "/>
  </numFmts>
  <fonts count="17"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2"/>
      <name val="Times New Roman"/>
      <family val="1"/>
    </font>
    <font>
      <sz val="8"/>
      <color theme="1"/>
      <name val="Calibri"/>
      <family val="2"/>
      <scheme val="minor"/>
    </font>
    <font>
      <i/>
      <sz val="10"/>
      <color theme="1"/>
      <name val="Calibri"/>
      <family val="2"/>
      <scheme val="minor"/>
    </font>
    <font>
      <b/>
      <sz val="9"/>
      <color theme="1"/>
      <name val="Calibri"/>
      <family val="2"/>
      <scheme val="minor"/>
    </font>
    <font>
      <sz val="9"/>
      <color theme="1"/>
      <name val="Calibri"/>
      <family val="2"/>
      <scheme val="minor"/>
    </font>
    <font>
      <sz val="9"/>
      <color theme="1"/>
      <name val="Calibri"/>
      <family val="2"/>
    </font>
    <font>
      <sz val="9"/>
      <color rgb="FF000000"/>
      <name val="Calibri"/>
      <family val="2"/>
      <scheme val="minor"/>
    </font>
    <font>
      <b/>
      <sz val="9"/>
      <color rgb="FF000000"/>
      <name val="Calibri"/>
      <family val="2"/>
      <scheme val="minor"/>
    </font>
    <font>
      <sz val="12"/>
      <color rgb="FFFF0000"/>
      <name val="Times New Roman"/>
      <family val="1"/>
    </font>
  </fonts>
  <fills count="10">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7" fillId="0" borderId="0" applyFont="0" applyFill="0" applyBorder="0" applyAlignment="0" applyProtection="0"/>
    <xf numFmtId="43" fontId="8" fillId="0" borderId="0" applyFont="0" applyFill="0" applyBorder="0" applyAlignment="0" applyProtection="0"/>
    <xf numFmtId="164" fontId="7" fillId="0" borderId="0" applyFont="0" applyFill="0" applyBorder="0" applyAlignment="0" applyProtection="0"/>
  </cellStyleXfs>
  <cellXfs count="66">
    <xf numFmtId="0" fontId="0" fillId="0" borderId="0" xfId="0"/>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0" borderId="0" xfId="0" applyFont="1"/>
    <xf numFmtId="0" fontId="5" fillId="0" borderId="0" xfId="0" applyFont="1"/>
    <xf numFmtId="0" fontId="6" fillId="0" borderId="0" xfId="0" applyFont="1"/>
    <xf numFmtId="0" fontId="2" fillId="0" borderId="1" xfId="0" applyFont="1" applyBorder="1" applyAlignment="1">
      <alignment vertical="center" wrapText="1"/>
    </xf>
    <xf numFmtId="4" fontId="1" fillId="0" borderId="4" xfId="0" applyNumberFormat="1" applyFont="1" applyBorder="1" applyAlignment="1">
      <alignment vertical="center" wrapText="1"/>
    </xf>
    <xf numFmtId="0" fontId="9" fillId="0" borderId="0" xfId="0" applyFont="1"/>
    <xf numFmtId="0" fontId="10" fillId="0" borderId="0" xfId="0" applyFont="1"/>
    <xf numFmtId="0" fontId="11" fillId="3" borderId="7" xfId="0" applyFont="1" applyFill="1" applyBorder="1" applyAlignment="1">
      <alignment horizontal="center" vertical="center" wrapText="1"/>
    </xf>
    <xf numFmtId="0" fontId="12" fillId="0" borderId="7" xfId="0" applyFont="1" applyBorder="1" applyAlignment="1">
      <alignment vertical="center" wrapText="1"/>
    </xf>
    <xf numFmtId="9" fontId="14" fillId="0" borderId="7" xfId="1" applyFont="1" applyBorder="1" applyAlignment="1">
      <alignment horizontal="right" vertical="center" wrapText="1"/>
    </xf>
    <xf numFmtId="0" fontId="11" fillId="4" borderId="7" xfId="0" applyFont="1" applyFill="1" applyBorder="1" applyAlignment="1">
      <alignment vertical="center" wrapText="1"/>
    </xf>
    <xf numFmtId="0" fontId="11" fillId="5" borderId="7" xfId="0" applyFont="1" applyFill="1" applyBorder="1" applyAlignment="1">
      <alignment horizontal="right" vertical="center" wrapText="1"/>
    </xf>
    <xf numFmtId="0" fontId="1" fillId="0" borderId="5" xfId="0" applyFont="1" applyBorder="1" applyAlignment="1">
      <alignment vertical="center" wrapText="1"/>
    </xf>
    <xf numFmtId="165" fontId="11" fillId="3" borderId="7" xfId="0" applyNumberFormat="1" applyFont="1" applyFill="1" applyBorder="1" applyAlignment="1">
      <alignment horizontal="center" vertical="center" wrapText="1"/>
    </xf>
    <xf numFmtId="165" fontId="0" fillId="0" borderId="0" xfId="0" applyNumberFormat="1"/>
    <xf numFmtId="0" fontId="11" fillId="6" borderId="7" xfId="0" applyFont="1" applyFill="1" applyBorder="1" applyAlignment="1">
      <alignment horizontal="left" vertical="center" wrapText="1"/>
    </xf>
    <xf numFmtId="9" fontId="15" fillId="5" borderId="7" xfId="1" applyFont="1" applyFill="1" applyBorder="1" applyAlignment="1">
      <alignment horizontal="right" vertical="center" wrapText="1"/>
    </xf>
    <xf numFmtId="0" fontId="12" fillId="6" borderId="7" xfId="0" applyFont="1" applyFill="1" applyBorder="1" applyAlignment="1">
      <alignment horizontal="right" vertical="center" wrapText="1"/>
    </xf>
    <xf numFmtId="0" fontId="2" fillId="7" borderId="1" xfId="0" applyFont="1" applyFill="1" applyBorder="1" applyAlignment="1">
      <alignment vertical="center" wrapText="1"/>
    </xf>
    <xf numFmtId="0" fontId="2" fillId="7" borderId="2" xfId="0" applyFont="1" applyFill="1" applyBorder="1" applyAlignment="1">
      <alignment vertical="center" wrapText="1"/>
    </xf>
    <xf numFmtId="10" fontId="2" fillId="7" borderId="2" xfId="0" applyNumberFormat="1" applyFont="1" applyFill="1" applyBorder="1" applyAlignment="1">
      <alignment horizontal="center" vertical="center" wrapText="1"/>
    </xf>
    <xf numFmtId="0" fontId="2" fillId="7" borderId="3" xfId="0" applyFont="1" applyFill="1" applyBorder="1" applyAlignment="1">
      <alignment vertical="center" wrapText="1"/>
    </xf>
    <xf numFmtId="0" fontId="2" fillId="7" borderId="4" xfId="0" applyFont="1" applyFill="1" applyBorder="1" applyAlignment="1">
      <alignment vertical="center" wrapText="1"/>
    </xf>
    <xf numFmtId="4" fontId="2" fillId="7" borderId="4" xfId="0" applyNumberFormat="1" applyFont="1" applyFill="1" applyBorder="1" applyAlignment="1">
      <alignment vertical="center" wrapText="1"/>
    </xf>
    <xf numFmtId="9" fontId="2" fillId="7" borderId="4" xfId="1" applyFont="1" applyFill="1" applyBorder="1" applyAlignment="1">
      <alignment vertical="center" wrapText="1"/>
    </xf>
    <xf numFmtId="0" fontId="2" fillId="8" borderId="5" xfId="0" applyFont="1" applyFill="1" applyBorder="1" applyAlignment="1">
      <alignment vertical="center" wrapText="1"/>
    </xf>
    <xf numFmtId="0" fontId="2" fillId="8" borderId="1" xfId="0" applyFont="1" applyFill="1" applyBorder="1" applyAlignment="1">
      <alignment vertical="center" wrapText="1"/>
    </xf>
    <xf numFmtId="4" fontId="2" fillId="8" borderId="6" xfId="0" applyNumberFormat="1" applyFont="1" applyFill="1" applyBorder="1" applyAlignment="1">
      <alignment vertical="center" wrapText="1"/>
    </xf>
    <xf numFmtId="4" fontId="2" fillId="8" borderId="1" xfId="0" applyNumberFormat="1" applyFont="1" applyFill="1" applyBorder="1" applyAlignment="1">
      <alignment vertical="center" wrapText="1"/>
    </xf>
    <xf numFmtId="9" fontId="2" fillId="8" borderId="6" xfId="1" applyFont="1" applyFill="1" applyBorder="1" applyAlignment="1">
      <alignment vertical="center" wrapText="1"/>
    </xf>
    <xf numFmtId="8" fontId="2" fillId="7" borderId="4" xfId="0" applyNumberFormat="1" applyFont="1" applyFill="1" applyBorder="1" applyAlignment="1">
      <alignment vertical="center" wrapText="1"/>
    </xf>
    <xf numFmtId="164" fontId="4" fillId="7" borderId="7" xfId="3" applyFont="1" applyFill="1" applyBorder="1" applyAlignment="1">
      <alignment vertical="center"/>
    </xf>
    <xf numFmtId="9" fontId="2" fillId="8" borderId="1" xfId="1" applyFont="1" applyFill="1" applyBorder="1" applyAlignment="1">
      <alignment vertical="center" wrapText="1"/>
    </xf>
    <xf numFmtId="9" fontId="2" fillId="8" borderId="2" xfId="1" applyFont="1" applyFill="1" applyBorder="1" applyAlignment="1">
      <alignment vertical="center" wrapText="1"/>
    </xf>
    <xf numFmtId="0" fontId="2" fillId="8" borderId="2" xfId="0" applyFont="1" applyFill="1" applyBorder="1" applyAlignment="1">
      <alignment vertical="center" wrapText="1"/>
    </xf>
    <xf numFmtId="164" fontId="2" fillId="0" borderId="1" xfId="3" applyFont="1" applyBorder="1" applyAlignment="1">
      <alignment vertical="center" wrapText="1"/>
    </xf>
    <xf numFmtId="9" fontId="2" fillId="9" borderId="2" xfId="1" applyFont="1" applyFill="1" applyBorder="1" applyAlignment="1">
      <alignment vertical="center" wrapText="1"/>
    </xf>
    <xf numFmtId="0" fontId="11" fillId="6" borderId="7" xfId="0" applyFont="1" applyFill="1" applyBorder="1" applyAlignment="1">
      <alignment vertical="center" wrapText="1"/>
    </xf>
    <xf numFmtId="166" fontId="13" fillId="0" borderId="7" xfId="3" applyNumberFormat="1" applyFont="1" applyBorder="1" applyAlignment="1">
      <alignment horizontal="right" vertical="center" wrapText="1"/>
    </xf>
    <xf numFmtId="166" fontId="13" fillId="0" borderId="9" xfId="3" applyNumberFormat="1" applyFont="1" applyBorder="1" applyAlignment="1">
      <alignment horizontal="right" vertical="center" wrapText="1"/>
    </xf>
    <xf numFmtId="166" fontId="12" fillId="0" borderId="9" xfId="3" applyNumberFormat="1" applyFont="1" applyBorder="1" applyAlignment="1">
      <alignment horizontal="right" vertical="center" wrapText="1"/>
    </xf>
    <xf numFmtId="166" fontId="12" fillId="0" borderId="7" xfId="3" applyNumberFormat="1" applyFont="1" applyBorder="1" applyAlignment="1">
      <alignment vertical="center"/>
    </xf>
    <xf numFmtId="166" fontId="12" fillId="0" borderId="8" xfId="3" applyNumberFormat="1" applyFont="1" applyBorder="1" applyAlignment="1">
      <alignment horizontal="right" vertical="center" wrapText="1"/>
    </xf>
    <xf numFmtId="166" fontId="12" fillId="0" borderId="7" xfId="3" applyNumberFormat="1" applyFont="1" applyBorder="1" applyAlignment="1">
      <alignment horizontal="right" vertical="center" wrapText="1"/>
    </xf>
    <xf numFmtId="166" fontId="14" fillId="0" borderId="7" xfId="3" applyNumberFormat="1" applyFont="1" applyFill="1" applyBorder="1" applyAlignment="1">
      <alignment horizontal="right" vertical="center" wrapText="1"/>
    </xf>
    <xf numFmtId="166" fontId="11" fillId="4" borderId="7" xfId="0" applyNumberFormat="1" applyFont="1" applyFill="1" applyBorder="1" applyAlignment="1">
      <alignment horizontal="right" vertical="center" wrapText="1"/>
    </xf>
    <xf numFmtId="166" fontId="12" fillId="0" borderId="7" xfId="0" applyNumberFormat="1" applyFont="1" applyBorder="1" applyAlignment="1">
      <alignment horizontal="right" vertical="center" wrapText="1"/>
    </xf>
    <xf numFmtId="166" fontId="12" fillId="0" borderId="7" xfId="0" applyNumberFormat="1" applyFont="1" applyBorder="1" applyAlignment="1">
      <alignment vertical="center"/>
    </xf>
    <xf numFmtId="166" fontId="11" fillId="4" borderId="7" xfId="0" applyNumberFormat="1" applyFont="1" applyFill="1" applyBorder="1" applyAlignment="1">
      <alignment horizontal="right" vertical="top" wrapText="1"/>
    </xf>
    <xf numFmtId="166" fontId="0" fillId="0" borderId="0" xfId="0" applyNumberFormat="1"/>
    <xf numFmtId="164" fontId="1" fillId="0" borderId="4" xfId="3" applyFont="1" applyBorder="1" applyAlignment="1">
      <alignment vertical="center" wrapText="1"/>
    </xf>
    <xf numFmtId="164" fontId="2" fillId="8" borderId="6" xfId="3" applyFont="1" applyFill="1" applyBorder="1" applyAlignment="1">
      <alignment vertical="center" wrapText="1"/>
    </xf>
    <xf numFmtId="164" fontId="2" fillId="8" borderId="1" xfId="3" applyFont="1" applyFill="1" applyBorder="1" applyAlignment="1">
      <alignment vertical="center" wrapText="1"/>
    </xf>
    <xf numFmtId="9" fontId="12" fillId="0" borderId="7" xfId="1" applyFont="1" applyBorder="1" applyAlignment="1">
      <alignment horizontal="right" vertical="center" wrapText="1"/>
    </xf>
    <xf numFmtId="164" fontId="16" fillId="0" borderId="4" xfId="3" applyFont="1" applyBorder="1" applyAlignment="1">
      <alignment vertical="center" wrapText="1"/>
    </xf>
    <xf numFmtId="164" fontId="2" fillId="7" borderId="4" xfId="3" applyFont="1" applyFill="1" applyBorder="1" applyAlignment="1">
      <alignment vertical="center" wrapText="1"/>
    </xf>
    <xf numFmtId="164" fontId="1" fillId="0" borderId="1" xfId="3"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11" fillId="2" borderId="7" xfId="0" applyFont="1" applyFill="1" applyBorder="1" applyAlignment="1">
      <alignment horizontal="center" vertical="center" wrapText="1"/>
    </xf>
  </cellXfs>
  <cellStyles count="4">
    <cellStyle name="Comma" xfId="3" builtinId="3"/>
    <cellStyle name="Comma 2" xfId="2" xr:uid="{00000000-0005-0000-0000-000001000000}"/>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view="pageBreakPreview" topLeftCell="A21" zoomScaleNormal="100" zoomScaleSheetLayoutView="100" workbookViewId="0">
      <selection activeCell="E38" sqref="E38"/>
    </sheetView>
  </sheetViews>
  <sheetFormatPr defaultRowHeight="14.4" x14ac:dyDescent="0.3"/>
  <cols>
    <col min="1" max="1" width="21.88671875" customWidth="1"/>
    <col min="2" max="2" width="24.6640625" customWidth="1"/>
    <col min="3" max="3" width="25.5546875" customWidth="1"/>
    <col min="4" max="5" width="22.5546875" customWidth="1"/>
    <col min="6" max="6" width="15" customWidth="1"/>
    <col min="7" max="7" width="20.88671875" customWidth="1"/>
    <col min="8" max="8" width="22.6640625" customWidth="1"/>
    <col min="9" max="11" width="28.6640625" customWidth="1"/>
    <col min="12" max="12" width="34.109375" customWidth="1"/>
  </cols>
  <sheetData>
    <row r="1" spans="1:7" ht="21" x14ac:dyDescent="0.4">
      <c r="A1" s="7" t="s">
        <v>0</v>
      </c>
      <c r="B1" s="6"/>
    </row>
    <row r="2" spans="1:7" ht="15.6" x14ac:dyDescent="0.3">
      <c r="A2" s="4"/>
      <c r="B2" s="4"/>
    </row>
    <row r="3" spans="1:7" ht="15.6" x14ac:dyDescent="0.3">
      <c r="A3" s="4" t="s">
        <v>45</v>
      </c>
      <c r="B3" s="4"/>
    </row>
    <row r="5" spans="1:7" ht="15.6" x14ac:dyDescent="0.3">
      <c r="A5" s="4" t="s">
        <v>50</v>
      </c>
    </row>
    <row r="6" spans="1:7" ht="15" thickBot="1" x14ac:dyDescent="0.35"/>
    <row r="7" spans="1:7" s="5" customFormat="1" ht="138.75" customHeight="1" thickBot="1" x14ac:dyDescent="0.35">
      <c r="A7" s="23" t="s">
        <v>1</v>
      </c>
      <c r="B7" s="24" t="s">
        <v>2</v>
      </c>
      <c r="C7" s="24" t="s">
        <v>91</v>
      </c>
      <c r="D7" s="24" t="s">
        <v>31</v>
      </c>
      <c r="E7" s="24" t="s">
        <v>51</v>
      </c>
      <c r="F7" s="25" t="s">
        <v>89</v>
      </c>
      <c r="G7" s="24" t="s">
        <v>32</v>
      </c>
    </row>
    <row r="8" spans="1:7" ht="16.2" thickBot="1" x14ac:dyDescent="0.35">
      <c r="A8" s="62" t="s">
        <v>52</v>
      </c>
      <c r="B8" s="63"/>
      <c r="C8" s="63"/>
      <c r="D8" s="63"/>
      <c r="E8" s="63"/>
      <c r="F8" s="63"/>
      <c r="G8" s="64"/>
    </row>
    <row r="9" spans="1:7" s="5" customFormat="1" ht="156.6" thickBot="1" x14ac:dyDescent="0.35">
      <c r="A9" s="26" t="s">
        <v>3</v>
      </c>
      <c r="B9" s="27" t="s">
        <v>53</v>
      </c>
      <c r="C9" s="28">
        <v>182810</v>
      </c>
      <c r="D9" s="27"/>
      <c r="E9" s="28">
        <f>E10+E11+E12+E13+E14</f>
        <v>150499.08000000002</v>
      </c>
      <c r="F9" s="29">
        <f>(E10+E11+E12+E13+E14)/C9</f>
        <v>0.82325408894480612</v>
      </c>
      <c r="G9" s="27"/>
    </row>
    <row r="10" spans="1:7" ht="109.8" thickBot="1" x14ac:dyDescent="0.35">
      <c r="A10" s="3" t="s">
        <v>4</v>
      </c>
      <c r="B10" s="2" t="s">
        <v>59</v>
      </c>
      <c r="C10" s="2"/>
      <c r="D10" s="2"/>
      <c r="E10" s="9">
        <v>12580</v>
      </c>
      <c r="F10" s="9"/>
      <c r="G10" s="2"/>
    </row>
    <row r="11" spans="1:7" ht="156.6" thickBot="1" x14ac:dyDescent="0.35">
      <c r="A11" s="3" t="s">
        <v>5</v>
      </c>
      <c r="B11" s="2" t="s">
        <v>60</v>
      </c>
      <c r="C11" s="2"/>
      <c r="D11" s="2"/>
      <c r="E11" s="9">
        <v>68507.08</v>
      </c>
      <c r="F11" s="9"/>
      <c r="G11" s="2"/>
    </row>
    <row r="12" spans="1:7" ht="94.2" thickBot="1" x14ac:dyDescent="0.35">
      <c r="A12" s="3" t="s">
        <v>6</v>
      </c>
      <c r="B12" s="2" t="s">
        <v>61</v>
      </c>
      <c r="C12" s="2"/>
      <c r="D12" s="2"/>
      <c r="E12" s="9">
        <v>22447</v>
      </c>
      <c r="F12" s="9"/>
      <c r="G12" s="2"/>
    </row>
    <row r="13" spans="1:7" ht="125.4" thickBot="1" x14ac:dyDescent="0.35">
      <c r="A13" s="3" t="s">
        <v>77</v>
      </c>
      <c r="B13" s="2" t="s">
        <v>78</v>
      </c>
      <c r="C13" s="2"/>
      <c r="D13" s="2"/>
      <c r="E13" s="9">
        <v>30260</v>
      </c>
      <c r="F13" s="9"/>
      <c r="G13" s="2"/>
    </row>
    <row r="14" spans="1:7" ht="125.4" thickBot="1" x14ac:dyDescent="0.35">
      <c r="A14" s="3" t="s">
        <v>76</v>
      </c>
      <c r="B14" s="2" t="s">
        <v>79</v>
      </c>
      <c r="C14" s="2"/>
      <c r="D14" s="2"/>
      <c r="E14" s="9">
        <v>16705</v>
      </c>
      <c r="F14" s="9"/>
      <c r="G14" s="2"/>
    </row>
    <row r="15" spans="1:7" s="5" customFormat="1" ht="187.8" thickBot="1" x14ac:dyDescent="0.35">
      <c r="A15" s="26" t="s">
        <v>7</v>
      </c>
      <c r="B15" s="27" t="s">
        <v>54</v>
      </c>
      <c r="C15" s="28">
        <v>241700</v>
      </c>
      <c r="D15" s="27"/>
      <c r="E15" s="28">
        <f>E16+E17+E18+E19</f>
        <v>91548</v>
      </c>
      <c r="F15" s="29">
        <f>(E16+E17+E18+E19)/C15</f>
        <v>0.37876706661150183</v>
      </c>
      <c r="G15" s="27"/>
    </row>
    <row r="16" spans="1:7" ht="187.8" thickBot="1" x14ac:dyDescent="0.35">
      <c r="A16" s="3" t="s">
        <v>8</v>
      </c>
      <c r="B16" s="2" t="s">
        <v>62</v>
      </c>
      <c r="C16" s="2"/>
      <c r="D16" s="2"/>
      <c r="E16" s="9">
        <v>20665</v>
      </c>
      <c r="F16" s="9"/>
      <c r="G16" s="2"/>
    </row>
    <row r="17" spans="1:7" ht="109.8" thickBot="1" x14ac:dyDescent="0.35">
      <c r="A17" s="3" t="s">
        <v>9</v>
      </c>
      <c r="B17" s="2" t="s">
        <v>63</v>
      </c>
      <c r="C17" s="2"/>
      <c r="D17" s="2"/>
      <c r="E17" s="9">
        <v>41089</v>
      </c>
      <c r="F17" s="9"/>
      <c r="G17" s="2"/>
    </row>
    <row r="18" spans="1:7" ht="141" thickBot="1" x14ac:dyDescent="0.35">
      <c r="A18" s="3" t="s">
        <v>10</v>
      </c>
      <c r="B18" s="2" t="s">
        <v>64</v>
      </c>
      <c r="C18" s="2"/>
      <c r="D18" s="2"/>
      <c r="E18" s="9">
        <v>7711</v>
      </c>
      <c r="F18" s="9"/>
      <c r="G18" s="2"/>
    </row>
    <row r="19" spans="1:7" ht="94.2" thickBot="1" x14ac:dyDescent="0.35">
      <c r="A19" s="3" t="s">
        <v>75</v>
      </c>
      <c r="B19" s="2" t="s">
        <v>80</v>
      </c>
      <c r="C19" s="2"/>
      <c r="D19" s="2"/>
      <c r="E19" s="9">
        <v>22083</v>
      </c>
      <c r="F19" s="9"/>
      <c r="G19" s="2"/>
    </row>
    <row r="20" spans="1:7" s="5" customFormat="1" ht="141" thickBot="1" x14ac:dyDescent="0.35">
      <c r="A20" s="26" t="s">
        <v>11</v>
      </c>
      <c r="B20" s="27" t="s">
        <v>55</v>
      </c>
      <c r="C20" s="28">
        <v>103825</v>
      </c>
      <c r="D20" s="27"/>
      <c r="E20" s="28">
        <f>E21+E23+E22</f>
        <v>62345</v>
      </c>
      <c r="F20" s="29">
        <f>(E21+E22+E23)/C20</f>
        <v>0.60048157958102577</v>
      </c>
      <c r="G20" s="27"/>
    </row>
    <row r="21" spans="1:7" ht="187.8" thickBot="1" x14ac:dyDescent="0.35">
      <c r="A21" s="3" t="s">
        <v>12</v>
      </c>
      <c r="B21" s="2" t="s">
        <v>65</v>
      </c>
      <c r="C21" s="2"/>
      <c r="D21" s="2"/>
      <c r="E21" s="9">
        <v>20875</v>
      </c>
      <c r="F21" s="9"/>
      <c r="G21" s="2"/>
    </row>
    <row r="22" spans="1:7" ht="125.4" thickBot="1" x14ac:dyDescent="0.35">
      <c r="A22" s="3" t="s">
        <v>13</v>
      </c>
      <c r="B22" s="2" t="s">
        <v>66</v>
      </c>
      <c r="C22" s="2"/>
      <c r="D22" s="2"/>
      <c r="E22" s="2"/>
      <c r="F22" s="2"/>
      <c r="G22" s="2"/>
    </row>
    <row r="23" spans="1:7" ht="141" thickBot="1" x14ac:dyDescent="0.35">
      <c r="A23" s="3" t="s">
        <v>14</v>
      </c>
      <c r="B23" s="2" t="s">
        <v>67</v>
      </c>
      <c r="C23" s="2"/>
      <c r="D23" s="2"/>
      <c r="E23" s="9">
        <v>41470</v>
      </c>
      <c r="F23" s="9"/>
      <c r="G23" s="2"/>
    </row>
    <row r="24" spans="1:7" ht="31.8" thickBot="1" x14ac:dyDescent="0.35">
      <c r="A24" s="30" t="s">
        <v>15</v>
      </c>
      <c r="B24" s="31"/>
      <c r="C24" s="32">
        <f>SUM(C9:C23)</f>
        <v>528335</v>
      </c>
      <c r="D24" s="33"/>
      <c r="E24" s="33">
        <f>E20+E15+E9</f>
        <v>304392.08</v>
      </c>
      <c r="F24" s="34">
        <f>E24/C24</f>
        <v>0.5761346115627396</v>
      </c>
      <c r="G24" s="33"/>
    </row>
    <row r="25" spans="1:7" ht="16.2" thickBot="1" x14ac:dyDescent="0.35">
      <c r="A25" s="62" t="s">
        <v>56</v>
      </c>
      <c r="B25" s="63"/>
      <c r="C25" s="63"/>
      <c r="D25" s="63"/>
      <c r="E25" s="63"/>
      <c r="F25" s="63"/>
      <c r="G25" s="64"/>
    </row>
    <row r="26" spans="1:7" s="5" customFormat="1" ht="132" customHeight="1" thickBot="1" x14ac:dyDescent="0.35">
      <c r="A26" s="26" t="s">
        <v>16</v>
      </c>
      <c r="B26" s="27" t="s">
        <v>57</v>
      </c>
      <c r="C26" s="28">
        <v>178208</v>
      </c>
      <c r="D26" s="27"/>
      <c r="E26" s="28">
        <f>E27+E28</f>
        <v>22871</v>
      </c>
      <c r="F26" s="29">
        <f>(E27+E28)/C26</f>
        <v>0.12833879511581972</v>
      </c>
      <c r="G26" s="27"/>
    </row>
    <row r="27" spans="1:7" ht="109.8" thickBot="1" x14ac:dyDescent="0.35">
      <c r="A27" s="3" t="s">
        <v>17</v>
      </c>
      <c r="B27" s="2" t="s">
        <v>68</v>
      </c>
      <c r="C27" s="2"/>
      <c r="D27" s="2"/>
      <c r="E27" s="9">
        <v>13121</v>
      </c>
      <c r="F27" s="9"/>
      <c r="G27" s="2"/>
    </row>
    <row r="28" spans="1:7" ht="94.2" thickBot="1" x14ac:dyDescent="0.35">
      <c r="A28" s="3" t="s">
        <v>18</v>
      </c>
      <c r="B28" s="2" t="s">
        <v>69</v>
      </c>
      <c r="C28" s="2"/>
      <c r="D28" s="2"/>
      <c r="E28" s="9">
        <v>9750</v>
      </c>
      <c r="F28" s="9"/>
      <c r="G28" s="2"/>
    </row>
    <row r="29" spans="1:7" s="5" customFormat="1" ht="265.8" thickBot="1" x14ac:dyDescent="0.35">
      <c r="A29" s="26" t="s">
        <v>19</v>
      </c>
      <c r="B29" s="27" t="s">
        <v>58</v>
      </c>
      <c r="C29" s="28">
        <v>180346</v>
      </c>
      <c r="D29" s="27"/>
      <c r="E29" s="60">
        <f>E30+E31+E32</f>
        <v>178470</v>
      </c>
      <c r="F29" s="27"/>
      <c r="G29" s="27"/>
    </row>
    <row r="30" spans="1:7" ht="125.4" thickBot="1" x14ac:dyDescent="0.35">
      <c r="A30" s="3" t="s">
        <v>20</v>
      </c>
      <c r="B30" s="2" t="s">
        <v>73</v>
      </c>
      <c r="C30" s="2"/>
      <c r="D30" s="2"/>
      <c r="E30" s="59"/>
      <c r="F30" s="2"/>
      <c r="G30" s="2"/>
    </row>
    <row r="31" spans="1:7" ht="141" thickBot="1" x14ac:dyDescent="0.35">
      <c r="A31" s="3" t="s">
        <v>21</v>
      </c>
      <c r="B31" s="2" t="s">
        <v>74</v>
      </c>
      <c r="C31" s="2"/>
      <c r="D31" s="2"/>
      <c r="E31" s="55">
        <v>178470</v>
      </c>
      <c r="F31" s="2"/>
      <c r="G31" s="2"/>
    </row>
    <row r="32" spans="1:7" ht="141.75" customHeight="1" thickBot="1" x14ac:dyDescent="0.35">
      <c r="A32" s="3" t="s">
        <v>22</v>
      </c>
      <c r="B32" s="2" t="s">
        <v>81</v>
      </c>
      <c r="C32" s="2"/>
      <c r="D32" s="2"/>
      <c r="E32" s="2"/>
      <c r="F32" s="2"/>
      <c r="G32" s="2"/>
    </row>
    <row r="33" spans="1:7" s="5" customFormat="1" ht="141.75" customHeight="1" thickBot="1" x14ac:dyDescent="0.35">
      <c r="A33" s="26" t="s">
        <v>23</v>
      </c>
      <c r="B33" s="27" t="s">
        <v>70</v>
      </c>
      <c r="C33" s="35">
        <v>982269</v>
      </c>
      <c r="D33" s="27"/>
      <c r="E33" s="36">
        <f>E34+E35</f>
        <v>982269</v>
      </c>
      <c r="F33" s="29">
        <f>(E34+E35)/C33</f>
        <v>1</v>
      </c>
      <c r="G33" s="27"/>
    </row>
    <row r="34" spans="1:7" ht="172.2" thickBot="1" x14ac:dyDescent="0.35">
      <c r="A34" s="3" t="s">
        <v>24</v>
      </c>
      <c r="B34" s="2" t="s">
        <v>71</v>
      </c>
      <c r="C34" s="55"/>
      <c r="D34" s="55"/>
      <c r="E34" s="59">
        <v>701914</v>
      </c>
      <c r="F34" s="9"/>
      <c r="G34" s="2"/>
    </row>
    <row r="35" spans="1:7" ht="48" customHeight="1" thickBot="1" x14ac:dyDescent="0.35">
      <c r="A35" s="3" t="s">
        <v>25</v>
      </c>
      <c r="B35" s="2" t="s">
        <v>72</v>
      </c>
      <c r="C35" s="55"/>
      <c r="D35" s="55"/>
      <c r="E35" s="55">
        <v>280355</v>
      </c>
      <c r="F35" s="2"/>
      <c r="G35" s="2"/>
    </row>
    <row r="36" spans="1:7" ht="31.8" thickBot="1" x14ac:dyDescent="0.35">
      <c r="A36" s="30" t="s">
        <v>26</v>
      </c>
      <c r="B36" s="31"/>
      <c r="C36" s="56">
        <f>SUM(C26:C35)</f>
        <v>1340823</v>
      </c>
      <c r="D36" s="57"/>
      <c r="E36" s="57">
        <f>E33+E29+E26</f>
        <v>1183610</v>
      </c>
      <c r="F36" s="37">
        <f>E36/C36</f>
        <v>0.88274887886022246</v>
      </c>
      <c r="G36" s="32"/>
    </row>
    <row r="37" spans="1:7" ht="51.75" customHeight="1" thickBot="1" x14ac:dyDescent="0.35">
      <c r="A37" s="1" t="s">
        <v>46</v>
      </c>
      <c r="B37" s="8"/>
      <c r="C37" s="40"/>
      <c r="D37" s="40"/>
      <c r="E37" s="40"/>
      <c r="F37" s="8"/>
      <c r="G37" s="8"/>
    </row>
    <row r="38" spans="1:7" ht="50.25" customHeight="1" thickBot="1" x14ac:dyDescent="0.35">
      <c r="A38" s="1" t="s">
        <v>47</v>
      </c>
      <c r="B38" s="8"/>
      <c r="C38" s="40"/>
      <c r="D38" s="40"/>
      <c r="E38" s="61">
        <f>272924.43-35059.71+35000</f>
        <v>272864.71999999997</v>
      </c>
      <c r="F38" s="8"/>
      <c r="G38" s="8"/>
    </row>
    <row r="39" spans="1:7" ht="16.2" thickBot="1" x14ac:dyDescent="0.35">
      <c r="A39" s="3" t="s">
        <v>48</v>
      </c>
      <c r="B39" s="2" t="s">
        <v>27</v>
      </c>
      <c r="C39" s="55"/>
      <c r="D39" s="55"/>
      <c r="E39" s="55"/>
      <c r="F39" s="2"/>
      <c r="G39" s="2"/>
    </row>
    <row r="40" spans="1:7" ht="47.4" thickBot="1" x14ac:dyDescent="0.35">
      <c r="A40" s="30" t="s">
        <v>28</v>
      </c>
      <c r="B40" s="31"/>
      <c r="C40" s="57">
        <f>SUM(C36:C39)+C24</f>
        <v>1869158</v>
      </c>
      <c r="D40" s="57"/>
      <c r="E40" s="57">
        <f>E36+E37+E38+E39+E24</f>
        <v>1760866.8</v>
      </c>
      <c r="F40" s="38">
        <f>E40/C40</f>
        <v>0.94206418077016496</v>
      </c>
      <c r="G40" s="39"/>
    </row>
    <row r="41" spans="1:7" ht="31.8" thickBot="1" x14ac:dyDescent="0.35">
      <c r="A41" s="17" t="s">
        <v>29</v>
      </c>
      <c r="B41" s="1"/>
      <c r="C41" s="40">
        <f>Category!D15</f>
        <v>130842</v>
      </c>
      <c r="D41" s="40"/>
      <c r="E41" s="40">
        <f>Category!E15+Category!F15</f>
        <v>123260.67600000001</v>
      </c>
      <c r="F41" s="41"/>
      <c r="G41" s="1"/>
    </row>
    <row r="42" spans="1:7" ht="31.8" thickBot="1" x14ac:dyDescent="0.35">
      <c r="A42" s="30" t="s">
        <v>30</v>
      </c>
      <c r="B42" s="31"/>
      <c r="C42" s="57">
        <f>SUM(C40:C41)</f>
        <v>2000000</v>
      </c>
      <c r="D42" s="56"/>
      <c r="E42" s="57">
        <f>SUM(E40:E41)</f>
        <v>1884127.476</v>
      </c>
      <c r="F42" s="38">
        <f t="shared" ref="F42" si="0">E42/C42</f>
        <v>0.94206373799999998</v>
      </c>
      <c r="G42" s="31"/>
    </row>
    <row r="48" spans="1:7" ht="25.5" customHeight="1" x14ac:dyDescent="0.3"/>
  </sheetData>
  <mergeCells count="2">
    <mergeCell ref="A8:G8"/>
    <mergeCell ref="A25:G25"/>
  </mergeCells>
  <printOptions horizontalCentered="1"/>
  <pageMargins left="0.31496062992125984" right="0.31496062992125984" top="0.35433070866141736" bottom="0.35433070866141736" header="0.31496062992125984" footer="0.31496062992125984"/>
  <pageSetup paperSize="9" scale="63" fitToHeight="4"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topLeftCell="A6" workbookViewId="0">
      <selection activeCell="L14" sqref="L14"/>
    </sheetView>
  </sheetViews>
  <sheetFormatPr defaultRowHeight="14.4" x14ac:dyDescent="0.3"/>
  <cols>
    <col min="1" max="1" width="27.33203125" customWidth="1"/>
    <col min="2" max="2" width="10.88671875" customWidth="1"/>
    <col min="3" max="3" width="11.44140625" customWidth="1"/>
    <col min="4" max="6" width="11.109375" customWidth="1"/>
    <col min="7" max="7" width="6.6640625" customWidth="1"/>
    <col min="8" max="8" width="16.88671875" customWidth="1"/>
    <col min="10" max="10" width="10.5546875" style="54" bestFit="1" customWidth="1"/>
    <col min="11" max="13" width="9.109375" style="54"/>
  </cols>
  <sheetData>
    <row r="1" spans="1:8" ht="15.6" x14ac:dyDescent="0.3">
      <c r="A1" s="4" t="s">
        <v>49</v>
      </c>
      <c r="B1" s="4"/>
      <c r="C1" s="4"/>
    </row>
    <row r="2" spans="1:8" x14ac:dyDescent="0.3">
      <c r="A2" s="5" t="s">
        <v>86</v>
      </c>
      <c r="B2" s="5"/>
      <c r="C2" s="5"/>
    </row>
    <row r="3" spans="1:8" x14ac:dyDescent="0.3">
      <c r="A3" s="5" t="s">
        <v>45</v>
      </c>
      <c r="B3" s="5"/>
      <c r="C3" s="5"/>
    </row>
    <row r="5" spans="1:8" ht="26.25" customHeight="1" x14ac:dyDescent="0.3">
      <c r="A5" s="65" t="s">
        <v>33</v>
      </c>
      <c r="B5" s="65" t="s">
        <v>82</v>
      </c>
      <c r="C5" s="65"/>
      <c r="D5" s="65"/>
      <c r="E5" s="65"/>
      <c r="F5" s="65"/>
      <c r="G5" s="65"/>
      <c r="H5" s="65" t="s">
        <v>83</v>
      </c>
    </row>
    <row r="6" spans="1:8" ht="28.5" customHeight="1" x14ac:dyDescent="0.3">
      <c r="A6" s="65"/>
      <c r="B6" s="12" t="s">
        <v>35</v>
      </c>
      <c r="C6" s="12" t="s">
        <v>36</v>
      </c>
      <c r="D6" s="12" t="s">
        <v>84</v>
      </c>
      <c r="E6" s="18" t="s">
        <v>88</v>
      </c>
      <c r="F6" s="18" t="s">
        <v>87</v>
      </c>
      <c r="G6" s="12" t="s">
        <v>90</v>
      </c>
      <c r="H6" s="65"/>
    </row>
    <row r="7" spans="1:8" ht="21" customHeight="1" x14ac:dyDescent="0.3">
      <c r="A7" s="13" t="s">
        <v>37</v>
      </c>
      <c r="B7" s="43">
        <v>687588</v>
      </c>
      <c r="C7" s="44">
        <v>294681</v>
      </c>
      <c r="D7" s="45">
        <v>982269</v>
      </c>
      <c r="E7" s="46">
        <v>985737.41</v>
      </c>
      <c r="F7" s="46">
        <v>94</v>
      </c>
      <c r="G7" s="14">
        <f>(F7+E7)/D7</f>
        <v>1.0036267152887854</v>
      </c>
      <c r="H7" s="20"/>
    </row>
    <row r="8" spans="1:8" ht="33.75" customHeight="1" x14ac:dyDescent="0.3">
      <c r="A8" s="13" t="s">
        <v>38</v>
      </c>
      <c r="B8" s="47">
        <v>10447</v>
      </c>
      <c r="C8" s="47">
        <v>4477</v>
      </c>
      <c r="D8" s="43">
        <v>14924</v>
      </c>
      <c r="E8" s="46">
        <v>14924.7</v>
      </c>
      <c r="F8" s="46">
        <v>0</v>
      </c>
      <c r="G8" s="58">
        <f t="shared" ref="G8:G16" si="0">(F8+E8)/D8</f>
        <v>1.0000469043151969</v>
      </c>
      <c r="H8" s="42"/>
    </row>
    <row r="9" spans="1:8" ht="24" x14ac:dyDescent="0.3">
      <c r="A9" s="13" t="s">
        <v>39</v>
      </c>
      <c r="B9" s="48">
        <v>2677.5</v>
      </c>
      <c r="C9" s="48">
        <v>1147.5</v>
      </c>
      <c r="D9" s="47">
        <v>3825</v>
      </c>
      <c r="E9" s="46">
        <v>3825</v>
      </c>
      <c r="F9" s="46">
        <v>0</v>
      </c>
      <c r="G9" s="58">
        <f t="shared" si="0"/>
        <v>1</v>
      </c>
      <c r="H9" s="42"/>
    </row>
    <row r="10" spans="1:8" ht="23.25" customHeight="1" x14ac:dyDescent="0.3">
      <c r="A10" s="13" t="s">
        <v>40</v>
      </c>
      <c r="B10" s="48">
        <v>14000</v>
      </c>
      <c r="C10" s="48">
        <v>6000</v>
      </c>
      <c r="D10" s="48">
        <v>20000</v>
      </c>
      <c r="E10" s="46">
        <v>20028.45</v>
      </c>
      <c r="F10" s="46">
        <v>0</v>
      </c>
      <c r="G10" s="58">
        <f t="shared" si="0"/>
        <v>1.0014225000000001</v>
      </c>
      <c r="H10" s="42"/>
    </row>
    <row r="11" spans="1:8" ht="30.75" customHeight="1" x14ac:dyDescent="0.3">
      <c r="A11" s="13" t="s">
        <v>41</v>
      </c>
      <c r="B11" s="48">
        <v>45500</v>
      </c>
      <c r="C11" s="48">
        <v>19500</v>
      </c>
      <c r="D11" s="48">
        <v>65000</v>
      </c>
      <c r="E11" s="46">
        <v>65233.02</v>
      </c>
      <c r="F11" s="46">
        <v>0</v>
      </c>
      <c r="G11" s="58">
        <f t="shared" si="0"/>
        <v>1.0035849230769229</v>
      </c>
      <c r="H11" s="42"/>
    </row>
    <row r="12" spans="1:8" ht="24" x14ac:dyDescent="0.3">
      <c r="A12" s="13" t="s">
        <v>42</v>
      </c>
      <c r="B12" s="48">
        <v>322511</v>
      </c>
      <c r="C12" s="48">
        <v>138219</v>
      </c>
      <c r="D12" s="48">
        <v>460730</v>
      </c>
      <c r="E12" s="49">
        <f>178470</f>
        <v>178470</v>
      </c>
      <c r="F12" s="49">
        <f>20000+144123</f>
        <v>164123</v>
      </c>
      <c r="G12" s="14">
        <f t="shared" si="0"/>
        <v>0.74358735050897484</v>
      </c>
      <c r="H12" s="20"/>
    </row>
    <row r="13" spans="1:8" ht="24" x14ac:dyDescent="0.3">
      <c r="A13" s="13" t="s">
        <v>43</v>
      </c>
      <c r="B13" s="48">
        <v>225687</v>
      </c>
      <c r="C13" s="48">
        <v>96723</v>
      </c>
      <c r="D13" s="48">
        <v>322410</v>
      </c>
      <c r="E13" s="46">
        <v>328431.21999999997</v>
      </c>
      <c r="F13" s="46">
        <v>0</v>
      </c>
      <c r="G13" s="14">
        <f t="shared" si="0"/>
        <v>1.0186756614248937</v>
      </c>
      <c r="H13" s="20"/>
    </row>
    <row r="14" spans="1:8" x14ac:dyDescent="0.3">
      <c r="A14" s="15" t="s">
        <v>44</v>
      </c>
      <c r="B14" s="50">
        <f>SUM(B7:B13)+0.5</f>
        <v>1308411</v>
      </c>
      <c r="C14" s="50">
        <f t="shared" ref="C14" si="1">SUM(C7:C13)</f>
        <v>560747.5</v>
      </c>
      <c r="D14" s="50">
        <f>SUM(D7:D13)</f>
        <v>1869158</v>
      </c>
      <c r="E14" s="50">
        <f>SUM(E7:E13)</f>
        <v>1596649.7999999998</v>
      </c>
      <c r="F14" s="50">
        <f>SUM(F7:F13)</f>
        <v>164217</v>
      </c>
      <c r="G14" s="21">
        <f t="shared" si="0"/>
        <v>0.94206418077016485</v>
      </c>
      <c r="H14" s="16"/>
    </row>
    <row r="15" spans="1:8" x14ac:dyDescent="0.3">
      <c r="A15" s="13" t="s">
        <v>85</v>
      </c>
      <c r="B15" s="51">
        <v>91589</v>
      </c>
      <c r="C15" s="51">
        <v>39252</v>
      </c>
      <c r="D15" s="51">
        <v>130842</v>
      </c>
      <c r="E15" s="52">
        <f>7/100*E14</f>
        <v>111765.486</v>
      </c>
      <c r="F15" s="52">
        <f>7/100*F14</f>
        <v>11495.19</v>
      </c>
      <c r="G15" s="14">
        <f t="shared" si="0"/>
        <v>0.94205741275737154</v>
      </c>
      <c r="H15" s="22"/>
    </row>
    <row r="16" spans="1:8" x14ac:dyDescent="0.3">
      <c r="A16" s="15" t="s">
        <v>34</v>
      </c>
      <c r="B16" s="50">
        <f>SUM(B14:B15)+0.23</f>
        <v>1400000.23</v>
      </c>
      <c r="C16" s="50">
        <f t="shared" ref="C16" si="2">SUM(C14:C15)</f>
        <v>599999.5</v>
      </c>
      <c r="D16" s="50">
        <f>SUM(D14:D15)</f>
        <v>2000000</v>
      </c>
      <c r="E16" s="53">
        <f>SUM(E14:E15)</f>
        <v>1708415.2859999998</v>
      </c>
      <c r="F16" s="53">
        <f>SUM(F14:F15)</f>
        <v>175712.19</v>
      </c>
      <c r="G16" s="21">
        <f t="shared" si="0"/>
        <v>0.94206373799999987</v>
      </c>
      <c r="H16" s="16"/>
    </row>
    <row r="17" spans="2:6" x14ac:dyDescent="0.3">
      <c r="E17" s="11"/>
      <c r="F17" s="11"/>
    </row>
    <row r="18" spans="2:6" x14ac:dyDescent="0.3">
      <c r="B18" s="10"/>
      <c r="C18" s="10"/>
    </row>
    <row r="19" spans="2:6" x14ac:dyDescent="0.3">
      <c r="F19" s="19"/>
    </row>
    <row r="20" spans="2:6" x14ac:dyDescent="0.3">
      <c r="E20" s="19"/>
      <c r="F20" s="19"/>
    </row>
  </sheetData>
  <mergeCells count="3">
    <mergeCell ref="H5:H6"/>
    <mergeCell ref="A5:A6"/>
    <mergeCell ref="B5:G5"/>
  </mergeCells>
  <printOptions horizontalCentered="1"/>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Activity</vt:lpstr>
      <vt:lpstr>Category</vt:lpstr>
      <vt:lpstr>Category!Print_Area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John Dennis</cp:lastModifiedBy>
  <cp:lastPrinted>2019-02-14T09:33:29Z</cp:lastPrinted>
  <dcterms:created xsi:type="dcterms:W3CDTF">2017-11-15T21:17:43Z</dcterms:created>
  <dcterms:modified xsi:type="dcterms:W3CDTF">2019-12-06T12:15:34Z</dcterms:modified>
</cp:coreProperties>
</file>