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ibrahima.barry\Desktop\"/>
    </mc:Choice>
  </mc:AlternateContent>
  <bookViews>
    <workbookView xWindow="0" yWindow="0" windowWidth="12240" windowHeight="4716" activeTab="1"/>
  </bookViews>
  <sheets>
    <sheet name="TABLEAU 2" sheetId="1" r:id="rId1"/>
    <sheet name="TABLEAU 3" sheetId="2" r:id="rId2"/>
  </sheets>
  <definedNames>
    <definedName name="_xlnm._FilterDatabase" localSheetId="0" hidden="1">'TABLEAU 2'!$A$7:$G$44</definedName>
    <definedName name="_xlnm.Print_Area" localSheetId="0">'TABLEAU 2'!$A$1:$G$44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1"/>
  <c r="C12" i="1"/>
  <c r="C9" i="1"/>
  <c r="E43" i="1" l="1"/>
  <c r="B10" i="2" l="1"/>
  <c r="B12" i="2" s="1"/>
  <c r="C10" i="2"/>
  <c r="C12" i="2" l="1"/>
  <c r="D11" i="2" l="1"/>
  <c r="D26" i="1"/>
  <c r="D12" i="1"/>
  <c r="E11" i="2" l="1"/>
  <c r="F11" i="2"/>
  <c r="D6" i="2"/>
  <c r="D28" i="1"/>
  <c r="D4" i="2"/>
  <c r="E38" i="1"/>
  <c r="D5" i="2"/>
  <c r="E13" i="1"/>
  <c r="E14" i="1"/>
  <c r="D9" i="2"/>
  <c r="D3" i="2"/>
  <c r="D7" i="2"/>
  <c r="E31" i="1"/>
  <c r="E25" i="1"/>
  <c r="E40" i="1"/>
  <c r="E12" i="1" l="1"/>
  <c r="E3" i="2"/>
  <c r="F3" i="2"/>
  <c r="F6" i="2"/>
  <c r="E6" i="2"/>
  <c r="F4" i="2"/>
  <c r="E4" i="2"/>
  <c r="E7" i="2"/>
  <c r="F7" i="2"/>
  <c r="E9" i="2"/>
  <c r="F9" i="2"/>
  <c r="E5" i="2"/>
  <c r="F5" i="2"/>
  <c r="E19" i="1"/>
  <c r="E32" i="1"/>
  <c r="E36" i="1"/>
  <c r="E41" i="1"/>
  <c r="D30" i="1"/>
  <c r="D9" i="1"/>
  <c r="E35" i="1"/>
  <c r="D15" i="1"/>
  <c r="E11" i="1" l="1"/>
  <c r="E29" i="1"/>
  <c r="E28" i="1" s="1"/>
  <c r="C28" i="1"/>
  <c r="E37" i="1"/>
  <c r="E39" i="1"/>
  <c r="E18" i="1"/>
  <c r="E10" i="1"/>
  <c r="C26" i="1"/>
  <c r="E27" i="1"/>
  <c r="E26" i="1" s="1"/>
  <c r="D23" i="1"/>
  <c r="D34" i="1" s="1"/>
  <c r="E20" i="1"/>
  <c r="E17" i="1" s="1"/>
  <c r="D17" i="1"/>
  <c r="D21" i="1" s="1"/>
  <c r="D42" i="1" l="1"/>
  <c r="D44" i="1" s="1"/>
  <c r="E33" i="1"/>
  <c r="E30" i="1" s="1"/>
  <c r="C30" i="1"/>
  <c r="D8" i="2"/>
  <c r="E9" i="1"/>
  <c r="F8" i="2" l="1"/>
  <c r="E8" i="2"/>
  <c r="E16" i="1"/>
  <c r="E15" i="1" s="1"/>
  <c r="E21" i="1" s="1"/>
  <c r="E42" i="1" s="1"/>
  <c r="C21" i="1"/>
  <c r="C42" i="1" s="1"/>
  <c r="C44" i="1" s="1"/>
  <c r="C23" i="1"/>
  <c r="C34" i="1" s="1"/>
  <c r="E24" i="1"/>
  <c r="E23" i="1" s="1"/>
  <c r="E34" i="1" s="1"/>
  <c r="D10" i="2"/>
  <c r="D12" i="2" s="1"/>
  <c r="F10" i="2" l="1"/>
  <c r="E10" i="2"/>
  <c r="E44" i="1"/>
  <c r="F12" i="2" l="1"/>
  <c r="E12" i="2"/>
</calcChain>
</file>

<file path=xl/sharedStrings.xml><?xml version="1.0" encoding="utf-8"?>
<sst xmlns="http://schemas.openxmlformats.org/spreadsheetml/2006/main" count="111" uniqueCount="99">
  <si>
    <t>CATEGORIES</t>
  </si>
  <si>
    <t>TOTAL</t>
  </si>
  <si>
    <t>Les capacités des jeunes H/F et acteurs locaux en analyse du conflit, alerte précoce et réponse rapide, qui prennent en compte la dimension genre dans les zones ciblées, sont renforcées.</t>
  </si>
  <si>
    <t xml:space="preserve">Les informations sur la sécurité humaine qui prennent en compte les aspects du genre tels que les VSBG, les harcèlements et exclusion sexistes, sont collectées et remontées à temps et permettent la réalisation d’analyses périodiques partagées à tous les niveaux (local, préfectoral, régional, national et sous régional) pour favoriser l’émergence de propositions concrètes qui incorporent les besoins identifiés des jeunes femmes et filles pour la prévention de conflits émergeants et la prise en charge adéquate. </t>
  </si>
  <si>
    <t>Mise en place et formation d’un comité d’analyse des informations sécuritaires</t>
  </si>
  <si>
    <t xml:space="preserve">Production et diffusion d’un bulletin semestriel d’information et d’analyse sur l’alerte précoce et la réponse rapide.  </t>
  </si>
  <si>
    <t>Des actions de médiation, de sensibilisation et ou de plaidoyer sont menées par les jeunes hommes et femmes des structures locales de paix auprès des communautés en faveur de la cohésion sociale et du mieux vivre ensemble.</t>
  </si>
  <si>
    <t xml:space="preserve">Organisation de sessions de médiation, de plaidoyer, de sensibilisation et gestion pacifique des conflits par les jeunes hommes et femmes des structures locales de paix sur la base des problèmes identifiés </t>
  </si>
  <si>
    <t>Les jeunes leaders, hommes, femmes et filles sont à même de faire valoir leurs droits et devoirs en termes de citoyenneté et de participation aux mécanismes de gouvernance et de développement communautaire</t>
  </si>
  <si>
    <t xml:space="preserve">Formation des jeunes H/F ciblés sur la citoyenneté et les mécanismes de gouvernance locale.  </t>
  </si>
  <si>
    <t>Sensibilisation de masse des jeunes hommes, femmes et filles en faveur de leur mobilisation citoyenne et leur implication dans la gouvernance locale.</t>
  </si>
  <si>
    <t>Les autorités et décideurs locaux sont sensibilisés et amenés à une meilleure prise en considération du droit des jeunes à la participation dans la prise de décision et les mécanismes de gouvernance au niveau local et l’importance de la réalisation de ce droit.</t>
  </si>
  <si>
    <t xml:space="preserve">Actions de plaidoyer/lobbying auprès des décideurs pour la prise en compte des jeunes dans la gouvernance locale. </t>
  </si>
  <si>
    <t>Le partage d’expériences et de conseils des jeunes modèles de réussite venant des localités ciblées permet de soutenir et d’encourager le développement d’initiatives locales positives de la jeunesse.</t>
  </si>
  <si>
    <t>Personnel et autres employés</t>
  </si>
  <si>
    <t>Numéro du produit</t>
  </si>
  <si>
    <t>RESULTAT 1: Les jeunes hommes, femmes et filles participent activement au renforcement de a cohésion sociale à la prévention et la résolution des conflits à travers l’opérationnalisation du système national d’alerte précoce et de réponse rapide dans les zones du projet.</t>
  </si>
  <si>
    <t>Produit 1.1:</t>
  </si>
  <si>
    <t>Activité 1.1.1:</t>
  </si>
  <si>
    <t>Activité 1.1.2:</t>
  </si>
  <si>
    <t>Produit 1.2:</t>
  </si>
  <si>
    <t>Activité 1.2.1:</t>
  </si>
  <si>
    <t>Activité 1.2.2:</t>
  </si>
  <si>
    <t>Produit 1.3:</t>
  </si>
  <si>
    <t>Activité 1.3.1:</t>
  </si>
  <si>
    <t>RESULTAT 2: les jeunes hommes, femmes, filles et les décideurs locaux sont conscients de la valeur ajoutée, de l’inclusion, et du  droit des jeunes a participer dans les instances de la  gouvernance locale et du  développement de leur communauté.</t>
  </si>
  <si>
    <t>Nom des produits  et activités</t>
  </si>
  <si>
    <t>Budget par produits / activités</t>
  </si>
  <si>
    <t>Dépenses éffectuées</t>
  </si>
  <si>
    <t>Solde</t>
  </si>
  <si>
    <t>Commentaires</t>
  </si>
  <si>
    <t>Catégorie de dépenses de l’ONU</t>
  </si>
  <si>
    <t>Projet d’appui au renforcement des initiatives locales des jeunes pour la consolidation de la paix en Guinée.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</si>
  <si>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</si>
  <si>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</si>
  <si>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</si>
  <si>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</si>
  <si>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</si>
  <si>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</si>
  <si>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</si>
  <si>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8. Coûts indirects*  </t>
  </si>
  <si>
    <t>Produit 1.4</t>
  </si>
  <si>
    <t xml:space="preserve">Frais du personnel, le cout du bureau et les frais de mission du partenaire WANEP pour la mise en œuvre des activités  </t>
  </si>
  <si>
    <t>Prise en charge du personnel WANEP-Guinée</t>
  </si>
  <si>
    <t>Contribution sur le coût bureaux WANEP</t>
  </si>
  <si>
    <t>Frais de placement de mission terrain (WANEP-Guinée) pour la mise en œuvre des activités</t>
  </si>
  <si>
    <t>Produit  2.1:</t>
  </si>
  <si>
    <t>Activité 2.1.1:</t>
  </si>
  <si>
    <t>Activité 2.1.2:</t>
  </si>
  <si>
    <t>Produit 2.2:</t>
  </si>
  <si>
    <t>Activité 2.2.1:</t>
  </si>
  <si>
    <t>Produit 2.3:</t>
  </si>
  <si>
    <t>Activité 2.3.1:</t>
  </si>
  <si>
    <t>Prise en charge du personnel RAJGUI</t>
  </si>
  <si>
    <t>Frais de placement de mission terrain (RAJGUI) pour la mise en œuvre des activités</t>
  </si>
  <si>
    <t>Contribution sur le coût bureaux RAJGUI</t>
  </si>
  <si>
    <t xml:space="preserve"> • Étude de base (Baseline)
• Évaluation à mi-parcours du projet
• Évaluation final indépendante du projet
• Audit financier du projet.</t>
  </si>
  <si>
    <t>TOTAL RESULTAT 2:</t>
  </si>
  <si>
    <t>TOTALRESULTAT 1:</t>
  </si>
  <si>
    <t>• Équipement, véhicules et mobilier</t>
  </si>
  <si>
    <t xml:space="preserve">
• Fournitures et autres matériels bureau pour ACORD,
</t>
  </si>
  <si>
    <t>3. Équipement, véhicules et mobilier</t>
  </si>
  <si>
    <t>• Communication / medias</t>
  </si>
  <si>
    <t xml:space="preserve">• Frais de mission terrain
</t>
  </si>
  <si>
    <t xml:space="preserve">• Atelier de capitalisation des bonnes pratiques 
• Contribution sur coûts de bureau
• Autres coûts directs
</t>
  </si>
  <si>
    <t xml:space="preserve">8. Coûts indirects* </t>
  </si>
  <si>
    <t xml:space="preserve">Frais du personnel, le cout du bureau et les frais de mission du partenaire WANEP pour la mise en œuvre des activités </t>
  </si>
  <si>
    <t xml:space="preserve">Frais du personnel, le cout du bureau et les frais de mission du partenaire RAJGUI pour la mise en œuvre des activités  </t>
  </si>
  <si>
    <t>Sous-total</t>
  </si>
  <si>
    <t>Tranche 1 (35%)</t>
  </si>
  <si>
    <t>Tableau 3 : Budget du projet par catégories de dépense de ACCORD Guinée 2018</t>
  </si>
  <si>
    <t>Tableau 2 : Budget de l’activité du projet ACORD Guinée2018</t>
  </si>
  <si>
    <t xml:space="preserve"> renforcement des capacités des jeunes H/F et des structures de paix au niveau local, sur les Résolutions 1325 et connexes, la résolution 2250, l’alerte précoce et la réponse rapide et les techniques de prévention et gestion pacifique des conflits.</t>
  </si>
  <si>
    <t xml:space="preserve">Sélection et formation des moniteurs préfectoraux, régionaux et du moniteur national en techniques de collecte d’informations, le traitement, la soumission des rapports de situation et d’incidents et d’utilisation de la plateforme nationale d’alerte précoce mise en place par WANEP (NEWS Guinée www.wanepguinea.org/news). pour la remontée et le traitement de l’information d’alerte précoce. </t>
  </si>
  <si>
    <t xml:space="preserve">Mise en place d’un système de réseautage  et de partage d’expériences et de soutien entre les jeunes modèles de réussite, en mettant en évidence les cas de réussite modelés par les jeunes femmes et filles avec les jeunes H/F des communautés dont ils/elles sont issu(e)s. </t>
  </si>
  <si>
    <t>Budget du projet</t>
  </si>
  <si>
    <t>Depenses éffectuées</t>
  </si>
  <si>
    <t>Coûts de personnel du projet s'ils ne sont pas inclus dans les activités ci-dessus</t>
  </si>
  <si>
    <t>Coûts opérationnels du projet s'ils ne sont pas inclus dans les activités ci-dessus</t>
  </si>
  <si>
    <t>Budget de S &amp; E du projet</t>
  </si>
  <si>
    <t>Coûts indirects (7%):</t>
  </si>
  <si>
    <t>Frais de Siège</t>
  </si>
  <si>
    <t>SOUS-TOTAL PROJET BUDGET:</t>
  </si>
  <si>
    <t>TOTAL PROJET BUDGET:</t>
  </si>
  <si>
    <t>% d'exécution par rapport au budget global</t>
  </si>
  <si>
    <t>% d'exécution par rapport à la tranche récu</t>
  </si>
  <si>
    <t>Salaire du chargé S.E et News  Manager pour 3 mois</t>
  </si>
  <si>
    <t>les frais de missions terrain pour la mise en œuvre des activités</t>
  </si>
  <si>
    <t>Frais de location bureau, fournitures  et divers</t>
  </si>
  <si>
    <t>1 atelier de formation des formateurs et  la formation de 442 en 12 ateliers de formations des jeunes  sont organisés</t>
  </si>
  <si>
    <t>1 atelier de formation des formateurs et  la formation de 420 en 12 ateliers de formations des jeunes  sont organisés</t>
  </si>
  <si>
    <t>Salaire du ROP et Comptable pour 3 mois, assurance et CNSS</t>
  </si>
  <si>
    <t>Salaire du Coordinateur Projet, le RAF et chauffeur pour 3mois</t>
  </si>
  <si>
    <t xml:space="preserve">Fournitures et petits materiels  bureau </t>
  </si>
  <si>
    <t>Achat véhicule, des ordinateurs et autres materiels</t>
  </si>
  <si>
    <t>Frais de (02) missions de supervision des activités</t>
  </si>
  <si>
    <t>Contribution sur le coût du bureau</t>
  </si>
  <si>
    <t>Avance de 60% sur les frais de l'étude de base</t>
  </si>
  <si>
    <t>Paiement de 35% du frais de siège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</si>
</sst>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4" x14ac:knownFonts="1">
    <font>
      <sz val="11"/>
      <color theme="1"/>
      <name val="Calibri"/>
      <family val="2"/>
      <scheme val="minor"/>
    </font>
    <font>
      <b/>
      <sz val="10"/>
      <color theme="1"/>
      <name val="Calibri"/>
      <family val="2"/>
    </font>
    <font>
      <sz val="10"/>
      <color theme="1"/>
      <name val="Calibri"/>
      <family val="2"/>
    </font>
    <font>
      <b/>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6"/>
      <color theme="1"/>
      <name val="Tahoma"/>
      <family val="2"/>
    </font>
    <font>
      <b/>
      <sz val="14"/>
      <color theme="1"/>
      <name val="Tahoma"/>
      <family val="2"/>
    </font>
    <font>
      <sz val="11"/>
      <color theme="1"/>
      <name val="Tahoma"/>
      <family val="2"/>
    </font>
    <font>
      <b/>
      <sz val="12"/>
      <color theme="1"/>
      <name val="Tahoma"/>
      <family val="2"/>
    </font>
    <font>
      <sz val="20"/>
      <color theme="1"/>
      <name val="Tahoma"/>
      <family val="2"/>
    </font>
    <font>
      <sz val="12"/>
      <color theme="1"/>
      <name val="Tahoma"/>
      <family val="2"/>
    </font>
    <font>
      <b/>
      <sz val="11"/>
      <color theme="1"/>
      <name val="Tahoma"/>
      <family val="2"/>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bgColor indexed="64"/>
      </patternFill>
    </fill>
    <fill>
      <patternFill patternType="solid">
        <fgColor theme="5" tint="0.39997558519241921"/>
        <bgColor indexed="64"/>
      </patternFill>
    </fill>
    <fill>
      <patternFill patternType="solid">
        <fgColor theme="9"/>
        <bgColor indexed="64"/>
      </patternFill>
    </fill>
    <fill>
      <patternFill patternType="solid">
        <fgColor theme="0"/>
        <bgColor indexed="64"/>
      </patternFill>
    </fill>
    <fill>
      <patternFill patternType="solid">
        <fgColor theme="8"/>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indexed="64"/>
      </left>
      <right/>
      <top/>
      <bottom style="medium">
        <color indexed="64"/>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cellStyleXfs>
  <cellXfs count="70">
    <xf numFmtId="0" fontId="0" fillId="0" borderId="0" xfId="0"/>
    <xf numFmtId="0" fontId="1" fillId="4" borderId="7" xfId="0" applyFont="1" applyFill="1" applyBorder="1" applyAlignment="1">
      <alignment vertical="center" wrapText="1"/>
    </xf>
    <xf numFmtId="43" fontId="0" fillId="0" borderId="0" xfId="1" applyFont="1"/>
    <xf numFmtId="0" fontId="6" fillId="0" borderId="7" xfId="0" applyFont="1" applyBorder="1" applyAlignment="1">
      <alignment vertical="center" wrapText="1"/>
    </xf>
    <xf numFmtId="0" fontId="5" fillId="4" borderId="7" xfId="0" applyFont="1" applyFill="1" applyBorder="1" applyAlignment="1">
      <alignment vertical="center" wrapText="1"/>
    </xf>
    <xf numFmtId="0" fontId="1" fillId="2" borderId="13" xfId="0" applyFont="1" applyFill="1" applyBorder="1" applyAlignment="1">
      <alignment vertical="center" wrapText="1"/>
    </xf>
    <xf numFmtId="0" fontId="7" fillId="0" borderId="0" xfId="0" applyFont="1"/>
    <xf numFmtId="0" fontId="8" fillId="0" borderId="0" xfId="0" applyFont="1"/>
    <xf numFmtId="43" fontId="9" fillId="0" borderId="0" xfId="1" applyFont="1"/>
    <xf numFmtId="43" fontId="9" fillId="8" borderId="0" xfId="1" applyFont="1" applyFill="1"/>
    <xf numFmtId="0" fontId="9" fillId="0" borderId="0" xfId="0" applyFont="1"/>
    <xf numFmtId="0" fontId="10" fillId="0" borderId="0" xfId="0" applyFont="1"/>
    <xf numFmtId="0" fontId="11" fillId="0" borderId="0" xfId="0" applyFont="1" applyAlignment="1">
      <alignment vertical="center"/>
    </xf>
    <xf numFmtId="0" fontId="12" fillId="0" borderId="1" xfId="0" applyFont="1" applyBorder="1" applyAlignment="1">
      <alignment vertical="center" wrapText="1"/>
    </xf>
    <xf numFmtId="0" fontId="10" fillId="5" borderId="3" xfId="0" applyFont="1" applyFill="1" applyBorder="1" applyAlignment="1">
      <alignment vertical="center" wrapText="1"/>
    </xf>
    <xf numFmtId="0" fontId="12" fillId="5" borderId="5" xfId="0" applyFont="1" applyFill="1" applyBorder="1" applyAlignment="1">
      <alignment vertical="center" wrapText="1"/>
    </xf>
    <xf numFmtId="43" fontId="12" fillId="5" borderId="1" xfId="1" applyFont="1" applyFill="1" applyBorder="1" applyAlignment="1">
      <alignment vertical="center"/>
    </xf>
    <xf numFmtId="43" fontId="12" fillId="8" borderId="1" xfId="1" applyFont="1" applyFill="1" applyBorder="1" applyAlignment="1">
      <alignment vertical="center"/>
    </xf>
    <xf numFmtId="0" fontId="12" fillId="0" borderId="3" xfId="0" applyFont="1" applyBorder="1" applyAlignment="1">
      <alignment vertical="center" wrapText="1"/>
    </xf>
    <xf numFmtId="0" fontId="12" fillId="0" borderId="4" xfId="0" applyFont="1" applyBorder="1" applyAlignment="1">
      <alignment vertical="center" wrapText="1"/>
    </xf>
    <xf numFmtId="43" fontId="12" fillId="0" borderId="4" xfId="1" applyFont="1" applyBorder="1" applyAlignment="1">
      <alignment vertical="center" wrapText="1"/>
    </xf>
    <xf numFmtId="43" fontId="12" fillId="8" borderId="4" xfId="1" applyFont="1" applyFill="1" applyBorder="1" applyAlignment="1">
      <alignment vertical="center" wrapText="1"/>
    </xf>
    <xf numFmtId="43" fontId="12" fillId="5" borderId="1" xfId="1" applyFont="1" applyFill="1" applyBorder="1" applyAlignment="1">
      <alignment vertical="center" wrapText="1"/>
    </xf>
    <xf numFmtId="43" fontId="12" fillId="8" borderId="1" xfId="1" applyFont="1" applyFill="1" applyBorder="1" applyAlignment="1">
      <alignment vertical="center" wrapText="1"/>
    </xf>
    <xf numFmtId="0" fontId="10" fillId="6" borderId="5" xfId="0" applyFont="1" applyFill="1" applyBorder="1" applyAlignment="1">
      <alignment vertical="center" wrapText="1"/>
    </xf>
    <xf numFmtId="0" fontId="10" fillId="6" borderId="2" xfId="0" applyFont="1" applyFill="1" applyBorder="1" applyAlignment="1">
      <alignment vertical="center" wrapText="1"/>
    </xf>
    <xf numFmtId="43" fontId="10" fillId="6" borderId="1" xfId="1" applyFont="1" applyFill="1" applyBorder="1" applyAlignment="1">
      <alignment vertical="center" wrapText="1"/>
    </xf>
    <xf numFmtId="0" fontId="13" fillId="0" borderId="0" xfId="0" applyFont="1"/>
    <xf numFmtId="0" fontId="12" fillId="5" borderId="4" xfId="0" applyFont="1" applyFill="1" applyBorder="1" applyAlignment="1">
      <alignment vertical="center" wrapText="1"/>
    </xf>
    <xf numFmtId="43" fontId="12" fillId="5" borderId="4" xfId="1" applyFont="1" applyFill="1" applyBorder="1" applyAlignment="1">
      <alignment vertical="center" wrapText="1"/>
    </xf>
    <xf numFmtId="0" fontId="12" fillId="0" borderId="11" xfId="0" applyFont="1" applyBorder="1" applyAlignment="1">
      <alignment vertical="center" wrapText="1"/>
    </xf>
    <xf numFmtId="0" fontId="12" fillId="0" borderId="1" xfId="0" applyNumberFormat="1" applyFont="1" applyBorder="1" applyAlignment="1">
      <alignment vertical="center" wrapText="1"/>
    </xf>
    <xf numFmtId="0" fontId="12" fillId="0" borderId="4" xfId="0" applyNumberFormat="1" applyFont="1" applyBorder="1" applyAlignment="1">
      <alignment vertical="center" wrapText="1"/>
    </xf>
    <xf numFmtId="43" fontId="10" fillId="7" borderId="1" xfId="1" applyFont="1" applyFill="1" applyBorder="1" applyAlignment="1">
      <alignment vertical="center" wrapText="1"/>
    </xf>
    <xf numFmtId="0" fontId="12" fillId="0" borderId="5" xfId="0" applyFont="1" applyBorder="1" applyAlignment="1">
      <alignment vertical="center" wrapText="1"/>
    </xf>
    <xf numFmtId="43" fontId="12" fillId="0" borderId="1" xfId="1" applyFont="1" applyBorder="1" applyAlignment="1">
      <alignment vertical="center" wrapText="1"/>
    </xf>
    <xf numFmtId="43" fontId="1" fillId="2" borderId="9" xfId="1" applyFont="1" applyFill="1" applyBorder="1" applyAlignment="1">
      <alignment horizontal="center" vertical="center" wrapText="1"/>
    </xf>
    <xf numFmtId="43" fontId="6" fillId="0" borderId="9" xfId="1" applyFont="1" applyBorder="1" applyAlignment="1">
      <alignment vertical="center" wrapText="1"/>
    </xf>
    <xf numFmtId="43" fontId="5" fillId="4" borderId="9" xfId="1" applyFont="1" applyFill="1" applyBorder="1" applyAlignment="1">
      <alignment vertical="center" wrapText="1"/>
    </xf>
    <xf numFmtId="43" fontId="1" fillId="4" borderId="9" xfId="1" applyFont="1" applyFill="1" applyBorder="1" applyAlignment="1">
      <alignment vertical="center" wrapText="1"/>
    </xf>
    <xf numFmtId="43" fontId="1" fillId="3" borderId="9" xfId="1" applyFont="1" applyFill="1" applyBorder="1" applyAlignment="1">
      <alignment horizontal="center" vertical="center" wrapText="1"/>
    </xf>
    <xf numFmtId="43" fontId="6" fillId="0" borderId="9" xfId="1" applyFont="1" applyBorder="1" applyAlignment="1">
      <alignment horizontal="right" vertical="center" wrapText="1"/>
    </xf>
    <xf numFmtId="43" fontId="2" fillId="0" borderId="9" xfId="1" applyFont="1" applyBorder="1" applyAlignment="1">
      <alignment horizontal="right" vertical="center" wrapText="1"/>
    </xf>
    <xf numFmtId="10" fontId="1" fillId="3" borderId="9" xfId="2" applyNumberFormat="1" applyFont="1" applyFill="1" applyBorder="1" applyAlignment="1">
      <alignment horizontal="center" vertical="center" wrapText="1"/>
    </xf>
    <xf numFmtId="10" fontId="1" fillId="0" borderId="9" xfId="2" applyNumberFormat="1" applyFont="1" applyBorder="1" applyAlignment="1">
      <alignment horizontal="center" vertical="center" wrapText="1"/>
    </xf>
    <xf numFmtId="10" fontId="1" fillId="4" borderId="9" xfId="2" applyNumberFormat="1" applyFont="1" applyFill="1" applyBorder="1" applyAlignment="1">
      <alignment horizontal="center" vertical="center" wrapText="1"/>
    </xf>
    <xf numFmtId="10" fontId="3" fillId="0" borderId="0" xfId="2" applyNumberFormat="1" applyFont="1"/>
    <xf numFmtId="43" fontId="1" fillId="4" borderId="9" xfId="1" applyFont="1" applyFill="1" applyBorder="1" applyAlignment="1">
      <alignment horizontal="right" vertical="center" wrapText="1"/>
    </xf>
    <xf numFmtId="43" fontId="10" fillId="9" borderId="1" xfId="1" applyFont="1" applyFill="1" applyBorder="1" applyAlignment="1">
      <alignment vertical="center" wrapText="1"/>
    </xf>
    <xf numFmtId="0" fontId="10" fillId="7" borderId="1" xfId="0" applyFont="1" applyFill="1" applyBorder="1" applyAlignment="1">
      <alignment vertical="center" wrapText="1"/>
    </xf>
    <xf numFmtId="0" fontId="10" fillId="7" borderId="2" xfId="0" applyFont="1" applyFill="1" applyBorder="1" applyAlignment="1">
      <alignment vertical="center" wrapText="1"/>
    </xf>
    <xf numFmtId="43" fontId="10" fillId="7" borderId="2" xfId="1" applyFont="1" applyFill="1" applyBorder="1" applyAlignment="1">
      <alignment vertical="center" wrapText="1"/>
    </xf>
    <xf numFmtId="0" fontId="10" fillId="7" borderId="5"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9" borderId="5" xfId="0" applyFont="1" applyFill="1" applyBorder="1" applyAlignment="1">
      <alignment horizontal="left" vertical="center" wrapText="1"/>
    </xf>
    <xf numFmtId="0" fontId="10" fillId="9" borderId="2" xfId="0" applyFont="1" applyFill="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43" fontId="12" fillId="8" borderId="14" xfId="1" applyFont="1" applyFill="1" applyBorder="1" applyAlignment="1">
      <alignment horizontal="center" vertical="center" wrapText="1"/>
    </xf>
    <xf numFmtId="43" fontId="12" fillId="8" borderId="15" xfId="1" applyFont="1" applyFill="1" applyBorder="1" applyAlignment="1">
      <alignment horizontal="center" vertical="center" wrapText="1"/>
    </xf>
    <xf numFmtId="0" fontId="10" fillId="6" borderId="5" xfId="0" applyFont="1" applyFill="1" applyBorder="1" applyAlignment="1">
      <alignment vertical="center" wrapText="1"/>
    </xf>
    <xf numFmtId="0" fontId="10" fillId="6" borderId="6" xfId="0" applyFont="1" applyFill="1" applyBorder="1" applyAlignment="1">
      <alignment vertical="center" wrapText="1"/>
    </xf>
    <xf numFmtId="0" fontId="10" fillId="6" borderId="2" xfId="0" applyFont="1" applyFill="1" applyBorder="1" applyAlignment="1">
      <alignment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10"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cellXfs>
  <cellStyles count="4">
    <cellStyle name="Milliers" xfId="1" builtinId="3"/>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70" zoomScaleNormal="70" workbookViewId="0">
      <selection activeCell="E10" sqref="E10"/>
    </sheetView>
  </sheetViews>
  <sheetFormatPr baseColWidth="10" defaultColWidth="8.88671875" defaultRowHeight="13.8" x14ac:dyDescent="0.25"/>
  <cols>
    <col min="1" max="1" width="29.33203125" style="10" customWidth="1"/>
    <col min="2" max="2" width="75.88671875" style="10" customWidth="1"/>
    <col min="3" max="3" width="25.5546875" style="8" customWidth="1"/>
    <col min="4" max="6" width="22.5546875" style="8" customWidth="1"/>
    <col min="7" max="7" width="28.6640625" style="9" customWidth="1"/>
    <col min="8" max="8" width="22.6640625" style="10" customWidth="1"/>
    <col min="9" max="11" width="28.6640625" style="10" customWidth="1"/>
    <col min="12" max="12" width="34.109375" style="10" customWidth="1"/>
    <col min="13" max="16384" width="8.88671875" style="10"/>
  </cols>
  <sheetData>
    <row r="1" spans="1:7" ht="20.399999999999999" x14ac:dyDescent="0.35">
      <c r="A1" s="6"/>
      <c r="B1" s="7"/>
    </row>
    <row r="2" spans="1:7" ht="15" x14ac:dyDescent="0.25">
      <c r="A2" s="11"/>
      <c r="B2" s="11"/>
    </row>
    <row r="3" spans="1:7" ht="15" x14ac:dyDescent="0.25">
      <c r="A3" s="11"/>
      <c r="B3" s="11"/>
    </row>
    <row r="4" spans="1:7" ht="14.4" thickBot="1" x14ac:dyDescent="0.3"/>
    <row r="5" spans="1:7" ht="39.75" customHeight="1" thickBot="1" x14ac:dyDescent="0.3">
      <c r="A5" s="56" t="s">
        <v>32</v>
      </c>
      <c r="B5" s="57"/>
      <c r="C5" s="57"/>
      <c r="D5" s="57"/>
      <c r="E5" s="57"/>
      <c r="F5" s="57"/>
      <c r="G5" s="58"/>
    </row>
    <row r="6" spans="1:7" s="12" customFormat="1" ht="27.75" customHeight="1" thickBot="1" x14ac:dyDescent="0.35">
      <c r="A6" s="56" t="s">
        <v>71</v>
      </c>
      <c r="B6" s="57"/>
      <c r="C6" s="57"/>
      <c r="D6" s="57"/>
      <c r="E6" s="57"/>
      <c r="F6" s="57"/>
      <c r="G6" s="58"/>
    </row>
    <row r="7" spans="1:7" s="27" customFormat="1" ht="30.6" thickBot="1" x14ac:dyDescent="0.3">
      <c r="A7" s="49" t="s">
        <v>15</v>
      </c>
      <c r="B7" s="50" t="s">
        <v>26</v>
      </c>
      <c r="C7" s="51" t="s">
        <v>27</v>
      </c>
      <c r="D7" s="51" t="s">
        <v>28</v>
      </c>
      <c r="E7" s="51" t="s">
        <v>29</v>
      </c>
      <c r="F7" s="51" t="s">
        <v>31</v>
      </c>
      <c r="G7" s="51" t="s">
        <v>30</v>
      </c>
    </row>
    <row r="8" spans="1:7" ht="40.5" customHeight="1" thickBot="1" x14ac:dyDescent="0.3">
      <c r="A8" s="61" t="s">
        <v>16</v>
      </c>
      <c r="B8" s="62"/>
      <c r="C8" s="62"/>
      <c r="D8" s="62"/>
      <c r="E8" s="62"/>
      <c r="F8" s="62"/>
      <c r="G8" s="63"/>
    </row>
    <row r="9" spans="1:7" ht="45.6" thickBot="1" x14ac:dyDescent="0.3">
      <c r="A9" s="14" t="s">
        <v>17</v>
      </c>
      <c r="B9" s="15" t="s">
        <v>2</v>
      </c>
      <c r="C9" s="16">
        <f>SUM(C10:C11)</f>
        <v>154700.11148272018</v>
      </c>
      <c r="D9" s="16">
        <f t="shared" ref="D9:E9" si="0">SUM(D10:D11)</f>
        <v>58818.302976454906</v>
      </c>
      <c r="E9" s="16">
        <f t="shared" si="0"/>
        <v>95881.808506265283</v>
      </c>
      <c r="F9" s="59" t="s">
        <v>38</v>
      </c>
      <c r="G9" s="17"/>
    </row>
    <row r="10" spans="1:7" ht="120.75" customHeight="1" thickBot="1" x14ac:dyDescent="0.3">
      <c r="A10" s="18" t="s">
        <v>18</v>
      </c>
      <c r="B10" s="19" t="s">
        <v>72</v>
      </c>
      <c r="C10" s="20">
        <v>89493.868450390204</v>
      </c>
      <c r="D10" s="20">
        <v>58818.302976454906</v>
      </c>
      <c r="E10" s="20">
        <f t="shared" ref="E10:E20" si="1">C10-D10</f>
        <v>30675.565473935298</v>
      </c>
      <c r="F10" s="60"/>
      <c r="G10" s="21" t="s">
        <v>90</v>
      </c>
    </row>
    <row r="11" spans="1:7" ht="90.6" thickBot="1" x14ac:dyDescent="0.3">
      <c r="A11" s="18" t="s">
        <v>19</v>
      </c>
      <c r="B11" s="19" t="s">
        <v>73</v>
      </c>
      <c r="C11" s="20">
        <v>65206.243032329992</v>
      </c>
      <c r="D11" s="20">
        <v>0</v>
      </c>
      <c r="E11" s="20">
        <f t="shared" si="1"/>
        <v>65206.243032329992</v>
      </c>
      <c r="F11" s="60"/>
      <c r="G11" s="21"/>
    </row>
    <row r="12" spans="1:7" ht="132" customHeight="1" thickBot="1" x14ac:dyDescent="0.3">
      <c r="A12" s="14" t="s">
        <v>20</v>
      </c>
      <c r="B12" s="15" t="s">
        <v>3</v>
      </c>
      <c r="C12" s="22">
        <f>SUM(C13:C14)</f>
        <v>20568.561872909697</v>
      </c>
      <c r="D12" s="22">
        <f t="shared" ref="D12:E12" si="2">SUM(D13:D14)</f>
        <v>0</v>
      </c>
      <c r="E12" s="22">
        <f t="shared" si="2"/>
        <v>20568.561872909697</v>
      </c>
      <c r="F12" s="60"/>
      <c r="G12" s="23"/>
    </row>
    <row r="13" spans="1:7" ht="44.25" customHeight="1" thickBot="1" x14ac:dyDescent="0.3">
      <c r="A13" s="18" t="s">
        <v>21</v>
      </c>
      <c r="B13" s="19" t="s">
        <v>4</v>
      </c>
      <c r="C13" s="20">
        <v>7190.635451505017</v>
      </c>
      <c r="D13" s="20">
        <v>0</v>
      </c>
      <c r="E13" s="20">
        <f t="shared" si="1"/>
        <v>7190.635451505017</v>
      </c>
      <c r="F13" s="60"/>
      <c r="G13" s="21"/>
    </row>
    <row r="14" spans="1:7" ht="42" customHeight="1" thickBot="1" x14ac:dyDescent="0.3">
      <c r="A14" s="18" t="s">
        <v>22</v>
      </c>
      <c r="B14" s="19" t="s">
        <v>5</v>
      </c>
      <c r="C14" s="20">
        <v>13377.926421404682</v>
      </c>
      <c r="D14" s="20">
        <v>0</v>
      </c>
      <c r="E14" s="20">
        <f t="shared" si="1"/>
        <v>13377.926421404682</v>
      </c>
      <c r="F14" s="60"/>
      <c r="G14" s="21"/>
    </row>
    <row r="15" spans="1:7" ht="60.6" thickBot="1" x14ac:dyDescent="0.3">
      <c r="A15" s="14" t="s">
        <v>23</v>
      </c>
      <c r="B15" s="15" t="s">
        <v>6</v>
      </c>
      <c r="C15" s="22">
        <f>C16</f>
        <v>52374.581939799333</v>
      </c>
      <c r="D15" s="22">
        <f t="shared" ref="D15" si="3">D16</f>
        <v>0</v>
      </c>
      <c r="E15" s="22">
        <f>E16</f>
        <v>52374.581939799333</v>
      </c>
      <c r="F15" s="60"/>
      <c r="G15" s="23"/>
    </row>
    <row r="16" spans="1:7" ht="64.5" customHeight="1" thickBot="1" x14ac:dyDescent="0.3">
      <c r="A16" s="18" t="s">
        <v>24</v>
      </c>
      <c r="B16" s="19" t="s">
        <v>7</v>
      </c>
      <c r="C16" s="20">
        <v>52374.581939799333</v>
      </c>
      <c r="D16" s="20">
        <v>0</v>
      </c>
      <c r="E16" s="20">
        <f t="shared" si="1"/>
        <v>52374.581939799333</v>
      </c>
      <c r="F16" s="60"/>
      <c r="G16" s="21"/>
    </row>
    <row r="17" spans="1:7" ht="39.75" customHeight="1" thickBot="1" x14ac:dyDescent="0.3">
      <c r="A17" s="14" t="s">
        <v>41</v>
      </c>
      <c r="B17" s="15" t="s">
        <v>42</v>
      </c>
      <c r="C17" s="22">
        <f>SUM(C18:C20)</f>
        <v>47387.959866220728</v>
      </c>
      <c r="D17" s="22">
        <f t="shared" ref="D17:E17" si="4">SUM(D18:D20)</f>
        <v>5827.410039982231</v>
      </c>
      <c r="E17" s="22">
        <f t="shared" si="4"/>
        <v>41560.549826238508</v>
      </c>
      <c r="F17" s="60"/>
      <c r="G17" s="23"/>
    </row>
    <row r="18" spans="1:7" ht="60.75" customHeight="1" thickBot="1" x14ac:dyDescent="0.3">
      <c r="A18" s="64" t="s">
        <v>66</v>
      </c>
      <c r="B18" s="19" t="s">
        <v>43</v>
      </c>
      <c r="C18" s="20">
        <v>27180.602006688961</v>
      </c>
      <c r="D18" s="20">
        <v>3315.1932474455798</v>
      </c>
      <c r="E18" s="20">
        <f t="shared" si="1"/>
        <v>23865.408759243383</v>
      </c>
      <c r="F18" s="60"/>
      <c r="G18" s="21" t="s">
        <v>86</v>
      </c>
    </row>
    <row r="19" spans="1:7" ht="81.75" customHeight="1" thickBot="1" x14ac:dyDescent="0.3">
      <c r="A19" s="65"/>
      <c r="B19" s="19" t="s">
        <v>45</v>
      </c>
      <c r="C19" s="20">
        <v>12441.471571906355</v>
      </c>
      <c r="D19" s="20">
        <v>1749.2225677476677</v>
      </c>
      <c r="E19" s="20">
        <f t="shared" si="1"/>
        <v>10692.249004158688</v>
      </c>
      <c r="F19" s="60"/>
      <c r="G19" s="21" t="s">
        <v>87</v>
      </c>
    </row>
    <row r="20" spans="1:7" ht="62.25" customHeight="1" thickBot="1" x14ac:dyDescent="0.3">
      <c r="A20" s="66"/>
      <c r="B20" s="19" t="s">
        <v>44</v>
      </c>
      <c r="C20" s="20">
        <v>7765.886287625417</v>
      </c>
      <c r="D20" s="20">
        <v>762.99422478898271</v>
      </c>
      <c r="E20" s="20">
        <f t="shared" si="1"/>
        <v>7002.892062836434</v>
      </c>
      <c r="F20" s="60"/>
      <c r="G20" s="21" t="s">
        <v>88</v>
      </c>
    </row>
    <row r="21" spans="1:7" s="27" customFormat="1" ht="36.75" customHeight="1" thickBot="1" x14ac:dyDescent="0.3">
      <c r="A21" s="24" t="s">
        <v>58</v>
      </c>
      <c r="B21" s="25"/>
      <c r="C21" s="26">
        <f>C15+C12+C9+C17</f>
        <v>275031.21516164992</v>
      </c>
      <c r="D21" s="26">
        <f t="shared" ref="D21:E21" si="5">D15+D12+D9+D17</f>
        <v>64645.713016437134</v>
      </c>
      <c r="E21" s="26">
        <f t="shared" si="5"/>
        <v>210385.50214521281</v>
      </c>
      <c r="F21" s="26"/>
      <c r="G21" s="26"/>
    </row>
    <row r="22" spans="1:7" ht="42" customHeight="1" thickBot="1" x14ac:dyDescent="0.3">
      <c r="A22" s="61" t="s">
        <v>25</v>
      </c>
      <c r="B22" s="62"/>
      <c r="C22" s="62"/>
      <c r="D22" s="62"/>
      <c r="E22" s="62"/>
      <c r="F22" s="62"/>
      <c r="G22" s="63"/>
    </row>
    <row r="23" spans="1:7" ht="45.6" thickBot="1" x14ac:dyDescent="0.3">
      <c r="A23" s="14" t="s">
        <v>46</v>
      </c>
      <c r="B23" s="28" t="s">
        <v>8</v>
      </c>
      <c r="C23" s="29">
        <f>SUM(C24:C25)</f>
        <v>102552.95429208472</v>
      </c>
      <c r="D23" s="29">
        <f>SUM(D24:D25)</f>
        <v>55753.887161261664</v>
      </c>
      <c r="E23" s="29">
        <f t="shared" ref="E23" si="6">SUM(E24:E25)</f>
        <v>46799.067130823052</v>
      </c>
      <c r="F23" s="59" t="s">
        <v>38</v>
      </c>
      <c r="G23" s="21"/>
    </row>
    <row r="24" spans="1:7" ht="75.599999999999994" thickBot="1" x14ac:dyDescent="0.3">
      <c r="A24" s="18" t="s">
        <v>47</v>
      </c>
      <c r="B24" s="19" t="s">
        <v>9</v>
      </c>
      <c r="C24" s="20">
        <v>82486.064659977696</v>
      </c>
      <c r="D24" s="20">
        <v>55753.887161261664</v>
      </c>
      <c r="E24" s="20">
        <f t="shared" ref="E24:E29" si="7">C24-D24</f>
        <v>26732.177498716032</v>
      </c>
      <c r="F24" s="60"/>
      <c r="G24" s="21" t="s">
        <v>89</v>
      </c>
    </row>
    <row r="25" spans="1:7" ht="45.6" thickBot="1" x14ac:dyDescent="0.3">
      <c r="A25" s="18" t="s">
        <v>48</v>
      </c>
      <c r="B25" s="19" t="s">
        <v>10</v>
      </c>
      <c r="C25" s="20">
        <v>20066.889632107021</v>
      </c>
      <c r="D25" s="20">
        <v>0</v>
      </c>
      <c r="E25" s="20">
        <f t="shared" si="7"/>
        <v>20066.889632107021</v>
      </c>
      <c r="F25" s="60"/>
      <c r="G25" s="21"/>
    </row>
    <row r="26" spans="1:7" ht="60.6" thickBot="1" x14ac:dyDescent="0.3">
      <c r="A26" s="14" t="s">
        <v>49</v>
      </c>
      <c r="B26" s="28" t="s">
        <v>11</v>
      </c>
      <c r="C26" s="29">
        <f>C27</f>
        <v>32107.023411371239</v>
      </c>
      <c r="D26" s="29">
        <f>D27</f>
        <v>0</v>
      </c>
      <c r="E26" s="29">
        <f t="shared" ref="E26" si="8">E27</f>
        <v>32107.023411371239</v>
      </c>
      <c r="F26" s="60"/>
      <c r="G26" s="21"/>
    </row>
    <row r="27" spans="1:7" ht="44.25" customHeight="1" thickBot="1" x14ac:dyDescent="0.3">
      <c r="A27" s="18" t="s">
        <v>50</v>
      </c>
      <c r="B27" s="19" t="s">
        <v>12</v>
      </c>
      <c r="C27" s="20">
        <v>32107.023411371239</v>
      </c>
      <c r="D27" s="20">
        <v>0</v>
      </c>
      <c r="E27" s="20">
        <f t="shared" si="7"/>
        <v>32107.023411371239</v>
      </c>
      <c r="F27" s="60"/>
      <c r="G27" s="21"/>
    </row>
    <row r="28" spans="1:7" ht="83.25" customHeight="1" thickBot="1" x14ac:dyDescent="0.3">
      <c r="A28" s="14" t="s">
        <v>51</v>
      </c>
      <c r="B28" s="28" t="s">
        <v>13</v>
      </c>
      <c r="C28" s="29">
        <f>C29</f>
        <v>89682.27424749163</v>
      </c>
      <c r="D28" s="29">
        <f t="shared" ref="D28:E28" si="9">D29</f>
        <v>0</v>
      </c>
      <c r="E28" s="29">
        <f t="shared" si="9"/>
        <v>89682.27424749163</v>
      </c>
      <c r="F28" s="60"/>
      <c r="G28" s="21"/>
    </row>
    <row r="29" spans="1:7" ht="77.25" customHeight="1" thickBot="1" x14ac:dyDescent="0.3">
      <c r="A29" s="18" t="s">
        <v>52</v>
      </c>
      <c r="B29" s="19" t="s">
        <v>74</v>
      </c>
      <c r="C29" s="20">
        <v>89682.27424749163</v>
      </c>
      <c r="D29" s="20">
        <v>0</v>
      </c>
      <c r="E29" s="20">
        <f t="shared" si="7"/>
        <v>89682.27424749163</v>
      </c>
      <c r="F29" s="60"/>
      <c r="G29" s="21"/>
    </row>
    <row r="30" spans="1:7" ht="49.5" customHeight="1" thickBot="1" x14ac:dyDescent="0.3">
      <c r="A30" s="14" t="s">
        <v>51</v>
      </c>
      <c r="B30" s="15" t="s">
        <v>67</v>
      </c>
      <c r="C30" s="22">
        <f>SUM(C31:C33)</f>
        <v>44799.331103678924</v>
      </c>
      <c r="D30" s="22">
        <f t="shared" ref="D30" si="10">SUM(D31:D33)</f>
        <v>7868.9471346068422</v>
      </c>
      <c r="E30" s="22">
        <f t="shared" ref="E30" si="11">SUM(E31:E33)</f>
        <v>36930.383969072092</v>
      </c>
      <c r="F30" s="60"/>
      <c r="G30" s="23"/>
    </row>
    <row r="31" spans="1:7" ht="57" customHeight="1" thickBot="1" x14ac:dyDescent="0.3">
      <c r="A31" s="64" t="s">
        <v>67</v>
      </c>
      <c r="B31" s="19" t="s">
        <v>53</v>
      </c>
      <c r="C31" s="20">
        <v>24591.973244147157</v>
      </c>
      <c r="D31" s="20">
        <v>4512.661039537983</v>
      </c>
      <c r="E31" s="20">
        <f t="shared" ref="E31:E33" si="12">C31-D31</f>
        <v>20079.312204609174</v>
      </c>
      <c r="F31" s="60"/>
      <c r="G31" s="21" t="s">
        <v>91</v>
      </c>
    </row>
    <row r="32" spans="1:7" ht="57.75" customHeight="1" thickBot="1" x14ac:dyDescent="0.3">
      <c r="A32" s="65"/>
      <c r="B32" s="19" t="s">
        <v>54</v>
      </c>
      <c r="C32" s="20">
        <v>12441.471571906355</v>
      </c>
      <c r="D32" s="20">
        <v>2065.7485561972458</v>
      </c>
      <c r="E32" s="20">
        <f t="shared" si="12"/>
        <v>10375.723015709109</v>
      </c>
      <c r="F32" s="60"/>
      <c r="G32" s="21" t="s">
        <v>87</v>
      </c>
    </row>
    <row r="33" spans="1:7" ht="48.75" customHeight="1" thickBot="1" x14ac:dyDescent="0.3">
      <c r="A33" s="66"/>
      <c r="B33" s="19" t="s">
        <v>55</v>
      </c>
      <c r="C33" s="20">
        <v>7765.886287625417</v>
      </c>
      <c r="D33" s="20">
        <v>1290.5375388716127</v>
      </c>
      <c r="E33" s="20">
        <f t="shared" si="12"/>
        <v>6475.3487487538041</v>
      </c>
      <c r="F33" s="60"/>
      <c r="G33" s="21" t="s">
        <v>88</v>
      </c>
    </row>
    <row r="34" spans="1:7" ht="38.25" customHeight="1" thickBot="1" x14ac:dyDescent="0.3">
      <c r="A34" s="24" t="s">
        <v>57</v>
      </c>
      <c r="B34" s="25"/>
      <c r="C34" s="26">
        <f>C28+C26+C23+C30</f>
        <v>269141.58305462648</v>
      </c>
      <c r="D34" s="26">
        <f t="shared" ref="D34:E34" si="13">D28+D26+D23+D30</f>
        <v>63622.83429586851</v>
      </c>
      <c r="E34" s="26">
        <f t="shared" si="13"/>
        <v>205518.74875875801</v>
      </c>
      <c r="F34" s="26"/>
      <c r="G34" s="26"/>
    </row>
    <row r="35" spans="1:7" ht="60.6" thickBot="1" x14ac:dyDescent="0.3">
      <c r="A35" s="30" t="s">
        <v>77</v>
      </c>
      <c r="B35" s="13" t="s">
        <v>14</v>
      </c>
      <c r="C35" s="20">
        <v>52808.026755852843</v>
      </c>
      <c r="D35" s="20">
        <v>6474.6223900488676</v>
      </c>
      <c r="E35" s="20">
        <f t="shared" ref="E35:E41" si="14">C35-D35</f>
        <v>46333.404365803974</v>
      </c>
      <c r="F35" s="20" t="s">
        <v>33</v>
      </c>
      <c r="G35" s="21" t="s">
        <v>92</v>
      </c>
    </row>
    <row r="36" spans="1:7" ht="58.5" customHeight="1" thickBot="1" x14ac:dyDescent="0.3">
      <c r="A36" s="64" t="s">
        <v>78</v>
      </c>
      <c r="B36" s="31" t="s">
        <v>60</v>
      </c>
      <c r="C36" s="20">
        <v>4013.3779264214045</v>
      </c>
      <c r="D36" s="20">
        <v>1121.7236783651711</v>
      </c>
      <c r="E36" s="20">
        <f>C36-D36</f>
        <v>2891.6542480562334</v>
      </c>
      <c r="F36" s="20" t="s">
        <v>34</v>
      </c>
      <c r="G36" s="21" t="s">
        <v>93</v>
      </c>
    </row>
    <row r="37" spans="1:7" ht="54.75" customHeight="1" thickBot="1" x14ac:dyDescent="0.3">
      <c r="A37" s="65"/>
      <c r="B37" s="32" t="s">
        <v>59</v>
      </c>
      <c r="C37" s="20">
        <v>53779.264214046823</v>
      </c>
      <c r="D37" s="20">
        <v>42195.935139937807</v>
      </c>
      <c r="E37" s="20">
        <f t="shared" ref="E37:E40" si="15">C37-D37</f>
        <v>11583.329074109017</v>
      </c>
      <c r="F37" s="20" t="s">
        <v>61</v>
      </c>
      <c r="G37" s="21" t="s">
        <v>94</v>
      </c>
    </row>
    <row r="38" spans="1:7" ht="36" customHeight="1" thickBot="1" x14ac:dyDescent="0.3">
      <c r="A38" s="65"/>
      <c r="B38" s="32" t="s">
        <v>62</v>
      </c>
      <c r="C38" s="20">
        <v>3344.4816053511704</v>
      </c>
      <c r="D38" s="20">
        <v>94.402487783207462</v>
      </c>
      <c r="E38" s="20">
        <f t="shared" si="15"/>
        <v>3250.0791175679628</v>
      </c>
      <c r="F38" s="20" t="s">
        <v>36</v>
      </c>
      <c r="G38" s="21"/>
    </row>
    <row r="39" spans="1:7" ht="48.75" customHeight="1" thickBot="1" x14ac:dyDescent="0.3">
      <c r="A39" s="65"/>
      <c r="B39" s="32" t="s">
        <v>63</v>
      </c>
      <c r="C39" s="20">
        <v>39732.441471571903</v>
      </c>
      <c r="D39" s="20">
        <v>2432.2523322967568</v>
      </c>
      <c r="E39" s="20">
        <f t="shared" si="15"/>
        <v>37300.18913927515</v>
      </c>
      <c r="F39" s="20" t="s">
        <v>37</v>
      </c>
      <c r="G39" s="21" t="s">
        <v>95</v>
      </c>
    </row>
    <row r="40" spans="1:7" ht="63.75" customHeight="1" thickBot="1" x14ac:dyDescent="0.3">
      <c r="A40" s="66"/>
      <c r="B40" s="31" t="s">
        <v>64</v>
      </c>
      <c r="C40" s="20">
        <v>27422.96544035674</v>
      </c>
      <c r="D40" s="20">
        <v>1443.8027543314083</v>
      </c>
      <c r="E40" s="20">
        <f t="shared" si="15"/>
        <v>25979.162686025331</v>
      </c>
      <c r="F40" s="20" t="s">
        <v>39</v>
      </c>
      <c r="G40" s="21" t="s">
        <v>96</v>
      </c>
    </row>
    <row r="41" spans="1:7" ht="69.75" customHeight="1" thickBot="1" x14ac:dyDescent="0.3">
      <c r="A41" s="18" t="s">
        <v>79</v>
      </c>
      <c r="B41" s="19" t="s">
        <v>56</v>
      </c>
      <c r="C41" s="20">
        <v>69119.286510590857</v>
      </c>
      <c r="D41" s="20">
        <v>7798.7338960462021</v>
      </c>
      <c r="E41" s="20">
        <f t="shared" si="14"/>
        <v>61320.552614544657</v>
      </c>
      <c r="F41" s="20" t="s">
        <v>36</v>
      </c>
      <c r="G41" s="21" t="s">
        <v>97</v>
      </c>
    </row>
    <row r="42" spans="1:7" ht="30.75" customHeight="1" thickBot="1" x14ac:dyDescent="0.3">
      <c r="A42" s="52" t="s">
        <v>82</v>
      </c>
      <c r="B42" s="53"/>
      <c r="C42" s="33">
        <f>C41+C36+C35+C34+C21+C37+C38+C39+C40</f>
        <v>794392.64214046812</v>
      </c>
      <c r="D42" s="33">
        <f t="shared" ref="D42:E42" si="16">D41+D36+D35+D34+D21+D37+D38+D39+D40</f>
        <v>189830.01999111503</v>
      </c>
      <c r="E42" s="33">
        <f t="shared" si="16"/>
        <v>604562.62214935315</v>
      </c>
      <c r="F42" s="33"/>
      <c r="G42" s="33"/>
    </row>
    <row r="43" spans="1:7" ht="38.25" customHeight="1" thickBot="1" x14ac:dyDescent="0.3">
      <c r="A43" s="34" t="s">
        <v>80</v>
      </c>
      <c r="B43" s="13" t="s">
        <v>81</v>
      </c>
      <c r="C43" s="35">
        <v>55607.357859531781</v>
      </c>
      <c r="D43" s="35">
        <v>20825</v>
      </c>
      <c r="E43" s="35">
        <f>C43-D43</f>
        <v>34782.357859531781</v>
      </c>
      <c r="F43" s="35" t="s">
        <v>65</v>
      </c>
      <c r="G43" s="23" t="s">
        <v>98</v>
      </c>
    </row>
    <row r="44" spans="1:7" ht="35.25" customHeight="1" thickBot="1" x14ac:dyDescent="0.3">
      <c r="A44" s="54" t="s">
        <v>83</v>
      </c>
      <c r="B44" s="55"/>
      <c r="C44" s="48">
        <f>C42+C43</f>
        <v>849999.99999999988</v>
      </c>
      <c r="D44" s="48">
        <f>D42+D43</f>
        <v>210655.01999111503</v>
      </c>
      <c r="E44" s="48">
        <f t="shared" ref="E44" si="17">E42+E43</f>
        <v>639344.98000888492</v>
      </c>
      <c r="F44" s="48"/>
      <c r="G44" s="48"/>
    </row>
  </sheetData>
  <autoFilter ref="A7:G44"/>
  <mergeCells count="11">
    <mergeCell ref="A42:B42"/>
    <mergeCell ref="A44:B44"/>
    <mergeCell ref="A6:G6"/>
    <mergeCell ref="A5:G5"/>
    <mergeCell ref="F9:F20"/>
    <mergeCell ref="F23:F33"/>
    <mergeCell ref="A8:G8"/>
    <mergeCell ref="A22:G22"/>
    <mergeCell ref="A36:A40"/>
    <mergeCell ref="A31:A33"/>
    <mergeCell ref="A18:A20"/>
  </mergeCells>
  <pageMargins left="0.7" right="0.7" top="0.75" bottom="0.75" header="0.3" footer="0.3"/>
  <pageSetup scale="51" orientation="landscape" r:id="rId1"/>
  <rowBreaks count="2" manualBreakCount="2">
    <brk id="21" max="1638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H10" sqref="H10"/>
    </sheetView>
  </sheetViews>
  <sheetFormatPr baseColWidth="10" defaultColWidth="8.88671875" defaultRowHeight="14.4" x14ac:dyDescent="0.3"/>
  <cols>
    <col min="1" max="1" width="26.6640625" customWidth="1"/>
    <col min="2" max="2" width="14.44140625" style="2" bestFit="1" customWidth="1"/>
    <col min="3" max="3" width="11.5546875" style="2" bestFit="1" customWidth="1"/>
    <col min="4" max="4" width="11.6640625" style="2" bestFit="1" customWidth="1"/>
    <col min="5" max="5" width="13.109375" style="46" customWidth="1"/>
    <col min="6" max="6" width="13.5546875" style="46" customWidth="1"/>
  </cols>
  <sheetData>
    <row r="1" spans="1:6" ht="15" thickBot="1" x14ac:dyDescent="0.35">
      <c r="A1" s="67" t="s">
        <v>70</v>
      </c>
      <c r="B1" s="68"/>
      <c r="C1" s="68"/>
      <c r="D1" s="68"/>
      <c r="E1" s="68"/>
      <c r="F1" s="69"/>
    </row>
    <row r="2" spans="1:6" ht="42" thickBot="1" x14ac:dyDescent="0.35">
      <c r="A2" s="5" t="s">
        <v>0</v>
      </c>
      <c r="B2" s="36" t="s">
        <v>75</v>
      </c>
      <c r="C2" s="40" t="s">
        <v>69</v>
      </c>
      <c r="D2" s="40" t="s">
        <v>76</v>
      </c>
      <c r="E2" s="43" t="s">
        <v>84</v>
      </c>
      <c r="F2" s="43" t="s">
        <v>85</v>
      </c>
    </row>
    <row r="3" spans="1:6" ht="22.5" customHeight="1" thickBot="1" x14ac:dyDescent="0.35">
      <c r="A3" s="3" t="s">
        <v>33</v>
      </c>
      <c r="B3" s="37">
        <v>52808.03</v>
      </c>
      <c r="C3" s="41">
        <v>18482.810000000001</v>
      </c>
      <c r="D3" s="42">
        <f>'TABLEAU 2'!D35</f>
        <v>6474.6223900488676</v>
      </c>
      <c r="E3" s="44">
        <f>D3/B3</f>
        <v>0.12260677760652818</v>
      </c>
      <c r="F3" s="44">
        <f>D3/C3</f>
        <v>0.35030508835230506</v>
      </c>
    </row>
    <row r="4" spans="1:6" ht="27" thickBot="1" x14ac:dyDescent="0.35">
      <c r="A4" s="3" t="s">
        <v>34</v>
      </c>
      <c r="B4" s="37">
        <v>4013.37</v>
      </c>
      <c r="C4" s="41">
        <v>1404.68</v>
      </c>
      <c r="D4" s="42">
        <f>'TABLEAU 2'!D36</f>
        <v>1121.7236783651711</v>
      </c>
      <c r="E4" s="44">
        <f t="shared" ref="E4:E12" si="0">D4/B4</f>
        <v>0.27949670186530801</v>
      </c>
      <c r="F4" s="44">
        <f t="shared" ref="F4:F12" si="1">D4/C4</f>
        <v>0.79856172107894396</v>
      </c>
    </row>
    <row r="5" spans="1:6" ht="40.200000000000003" thickBot="1" x14ac:dyDescent="0.35">
      <c r="A5" s="3" t="s">
        <v>35</v>
      </c>
      <c r="B5" s="37">
        <v>53779.26</v>
      </c>
      <c r="C5" s="41">
        <v>18822.740000000002</v>
      </c>
      <c r="D5" s="42">
        <f>'TABLEAU 2'!D37</f>
        <v>42195.935139937807</v>
      </c>
      <c r="E5" s="44">
        <f t="shared" si="0"/>
        <v>0.78461353205562523</v>
      </c>
      <c r="F5" s="44">
        <f t="shared" si="1"/>
        <v>2.2417530678284781</v>
      </c>
    </row>
    <row r="6" spans="1:6" ht="26.25" customHeight="1" thickBot="1" x14ac:dyDescent="0.35">
      <c r="A6" s="3" t="s">
        <v>36</v>
      </c>
      <c r="B6" s="37">
        <v>72463.77</v>
      </c>
      <c r="C6" s="41">
        <v>25362.32</v>
      </c>
      <c r="D6" s="42">
        <f>'TABLEAU 2'!D38+'TABLEAU 2'!D41</f>
        <v>7893.1363838294092</v>
      </c>
      <c r="E6" s="44">
        <f t="shared" si="0"/>
        <v>0.10892527926478858</v>
      </c>
      <c r="F6" s="44">
        <f t="shared" si="1"/>
        <v>0.31121507747829891</v>
      </c>
    </row>
    <row r="7" spans="1:6" ht="24.75" customHeight="1" thickBot="1" x14ac:dyDescent="0.35">
      <c r="A7" s="3" t="s">
        <v>37</v>
      </c>
      <c r="B7" s="37">
        <v>39732.43</v>
      </c>
      <c r="C7" s="41">
        <v>13906.35</v>
      </c>
      <c r="D7" s="42">
        <f>'TABLEAU 2'!D39</f>
        <v>2432.2523322967568</v>
      </c>
      <c r="E7" s="44">
        <f t="shared" si="0"/>
        <v>6.121579607128879E-2</v>
      </c>
      <c r="F7" s="44">
        <f t="shared" si="1"/>
        <v>0.17490228077797243</v>
      </c>
    </row>
    <row r="8" spans="1:6" ht="27" thickBot="1" x14ac:dyDescent="0.35">
      <c r="A8" s="3" t="s">
        <v>38</v>
      </c>
      <c r="B8" s="37">
        <v>544172.80000000005</v>
      </c>
      <c r="C8" s="41">
        <v>190460.48</v>
      </c>
      <c r="D8" s="42">
        <f>'TABLEAU 2'!D34+'TABLEAU 2'!D21</f>
        <v>128268.54731230564</v>
      </c>
      <c r="E8" s="44">
        <f t="shared" si="0"/>
        <v>0.23571289728612976</v>
      </c>
      <c r="F8" s="44">
        <f t="shared" si="1"/>
        <v>0.67346542081751359</v>
      </c>
    </row>
    <row r="9" spans="1:6" ht="40.200000000000003" thickBot="1" x14ac:dyDescent="0.35">
      <c r="A9" s="3" t="s">
        <v>39</v>
      </c>
      <c r="B9" s="37">
        <v>27422.97</v>
      </c>
      <c r="C9" s="41">
        <v>9598.0400000000009</v>
      </c>
      <c r="D9" s="42">
        <f>'TABLEAU 2'!D40</f>
        <v>1443.8027543314083</v>
      </c>
      <c r="E9" s="44">
        <f t="shared" si="0"/>
        <v>5.2649394078446217E-2</v>
      </c>
      <c r="F9" s="44">
        <f t="shared" si="1"/>
        <v>0.15042683238780086</v>
      </c>
    </row>
    <row r="10" spans="1:6" ht="21" customHeight="1" thickBot="1" x14ac:dyDescent="0.35">
      <c r="A10" s="4" t="s">
        <v>68</v>
      </c>
      <c r="B10" s="38">
        <f>SUM(B3:B9)</f>
        <v>794392.63</v>
      </c>
      <c r="C10" s="47">
        <f>SUM(C3:C9)</f>
        <v>278037.42</v>
      </c>
      <c r="D10" s="47">
        <f t="shared" ref="D10" si="2">SUM(D3:D9)</f>
        <v>189830.01999111506</v>
      </c>
      <c r="E10" s="45">
        <f t="shared" si="0"/>
        <v>0.2389624636763247</v>
      </c>
      <c r="F10" s="45">
        <f t="shared" si="1"/>
        <v>0.68274989744587278</v>
      </c>
    </row>
    <row r="11" spans="1:6" ht="21.75" customHeight="1" thickBot="1" x14ac:dyDescent="0.35">
      <c r="A11" s="3" t="s">
        <v>40</v>
      </c>
      <c r="B11" s="37">
        <v>55607.37</v>
      </c>
      <c r="C11" s="42">
        <v>19462.580000000002</v>
      </c>
      <c r="D11" s="42">
        <f>'TABLEAU 2'!D43</f>
        <v>20825</v>
      </c>
      <c r="E11" s="44">
        <f t="shared" si="0"/>
        <v>0.3745007181602007</v>
      </c>
      <c r="F11" s="44">
        <f t="shared" si="1"/>
        <v>1.0700020243975874</v>
      </c>
    </row>
    <row r="12" spans="1:6" ht="22.5" customHeight="1" thickBot="1" x14ac:dyDescent="0.35">
      <c r="A12" s="1" t="s">
        <v>1</v>
      </c>
      <c r="B12" s="39">
        <f>B10+B11</f>
        <v>850000</v>
      </c>
      <c r="C12" s="47">
        <f>C10+C11</f>
        <v>297500</v>
      </c>
      <c r="D12" s="47">
        <f>D10+D11</f>
        <v>210655.01999111506</v>
      </c>
      <c r="E12" s="45">
        <f t="shared" si="0"/>
        <v>0.24782943528366477</v>
      </c>
      <c r="F12" s="45">
        <f t="shared" si="1"/>
        <v>0.7080841008104708</v>
      </c>
    </row>
  </sheetData>
  <mergeCells count="1">
    <mergeCell ref="A1:F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 2</vt:lpstr>
      <vt:lpstr>TABLEAU 3</vt:lpstr>
      <vt:lpstr>'TABLEAU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Ibrahima Barry</cp:lastModifiedBy>
  <cp:lastPrinted>2018-05-22T11:07:12Z</cp:lastPrinted>
  <dcterms:created xsi:type="dcterms:W3CDTF">2017-11-15T21:17:43Z</dcterms:created>
  <dcterms:modified xsi:type="dcterms:W3CDTF">2018-06-25T11:30:41Z</dcterms:modified>
</cp:coreProperties>
</file>