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88" activeTab="1"/>
  </bookViews>
  <sheets>
    <sheet name="Activity" sheetId="1" r:id="rId1"/>
    <sheet name="Category" sheetId="2" r:id="rId2"/>
  </sheets>
  <definedNames>
    <definedName name="_xlnm.Print_Area" localSheetId="0">'Activity'!$A$1:$J$67</definedName>
  </definedNames>
  <calcPr fullCalcOnLoad="1"/>
</workbook>
</file>

<file path=xl/sharedStrings.xml><?xml version="1.0" encoding="utf-8"?>
<sst xmlns="http://schemas.openxmlformats.org/spreadsheetml/2006/main" count="129" uniqueCount="122">
  <si>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</si>
  <si>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</si>
  <si>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</si>
  <si>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</si>
  <si>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</si>
  <si>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</si>
  <si>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</si>
  <si>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</si>
  <si>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</si>
  <si>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</si>
  <si>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</si>
  <si>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</si>
  <si>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</si>
  <si>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</si>
  <si>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Activity 1.3.3: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</si>
  <si>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</si>
  <si>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</si>
  <si>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</si>
  <si>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</si>
  <si>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</si>
  <si>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</si>
  <si>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</si>
  <si>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</si>
  <si>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</si>
  <si>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</si>
  <si>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</si>
  <si>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</si>
  <si>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</si>
  <si>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</si>
  <si>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</si>
  <si>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</si>
  <si>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</si>
  <si>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</si>
  <si>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</si>
  <si>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</si>
  <si>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</si>
  <si>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</si>
  <si>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</si>
  <si>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TOTAL $ FOR OUTCOME 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</si>
  <si>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</si>
  <si>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</si>
  <si>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</si>
  <si>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</si>
  <si>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</si>
  <si>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</si>
  <si>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</si>
  <si>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</si>
  <si>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</si>
  <si>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</si>
  <si>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</si>
  <si>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</si>
  <si>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</si>
  <si>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</si>
  <si>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 xml:space="preserve"> 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</si>
  <si>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</si>
  <si>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</si>
  <si>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</si>
  <si>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</si>
  <si>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</si>
  <si>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</si>
  <si>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</si>
  <si>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</si>
  <si>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</si>
  <si>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1 - PBF project budget by Outcome, output and activity</t>
  </si>
  <si>
    <t>Activity 2.2.4:</t>
  </si>
  <si>
    <t>Budget 
Agency UNDP</t>
  </si>
  <si>
    <t xml:space="preserve">Identify and strengthen the existing community and conflict prevention and resolution mechanism </t>
  </si>
  <si>
    <t>Budget 
Agency IOM</t>
  </si>
  <si>
    <t>level of expenditure UNDP</t>
  </si>
  <si>
    <t>Level of Expenditure IOM</t>
  </si>
  <si>
    <t xml:space="preserve">Conduct a comprehensive baseline study including capacity and needs assessment of relevant institutions and Points of Entry (PoEs), taking into account the experiences and perceptions of the public and civil society; </t>
  </si>
  <si>
    <t>Contribute to strengthening operational capacity of key institutions and prioritized border PoEs in the two project border counties</t>
  </si>
  <si>
    <t>Conduct training of border management agencies and officials in human rights, gender, child protection, conflict prevention, management and resolution as well as in community border management</t>
  </si>
  <si>
    <t>Local authorities, security forces, border management agents and other key actors in border areas are trained and equipped on relevant issues/topics e.g. human rights, gender equality, child protection, conflict prevention, management and resolution.</t>
  </si>
  <si>
    <t xml:space="preserve">Organize Dialogues between security agencies /forces and communities </t>
  </si>
  <si>
    <t>Organize awareness and advocacy campaigns through radio broadcasts and IEC materials</t>
  </si>
  <si>
    <t xml:space="preserve">Organize inter-community sports/cultural activities and peace/trust-building campaigns between security agencies/forces and communities </t>
  </si>
  <si>
    <t>Relationships between security forces and communities including women, youth and vulnerable groups are enhanced through regular engagements and awareness campaigns on relevant issues: e.g. relevant laws, human rights, conflict resolution, social cohesion, peaceful coexistence and other relevant topics</t>
  </si>
  <si>
    <t>Stakeholders’ Engagement, Dialogue and Coordination in collaboration with relevant counterparts on each side of the border, through cross-border dialogues/meetings among community leaders, security agencies and relevant entities will be organised, alternating between Liberia and Cote d’Ivoire</t>
  </si>
  <si>
    <t xml:space="preserve">Establish channels for regular information-sharing between relevant agencies in each country, especially along the borders </t>
  </si>
  <si>
    <t xml:space="preserve">Organise periodic joint patrols along the border between the two countries, while agreeing on how available resources and support will be harnessed to the mutual benefit of the two countries </t>
  </si>
  <si>
    <t>Cross border security is enhanced through regular dialogues, relevant information sharing among appropriate institutions, and joint patrols by relevant institutions</t>
  </si>
  <si>
    <t>OUTCOME 2: Improved social cohesion and peaceful co-existence in cross border communities through cross border community dialogues and reinforcing of cooperation between existing local conflict resolution mechanisms strengthened by cross-border cooperative socio-economic stabilization and cultural exchanges</t>
  </si>
  <si>
    <t xml:space="preserve">Facilitate data/information collection and sharing between communities and relevant government agencies </t>
  </si>
  <si>
    <t>Facilitate early action by relevant institutions and stakeholders based on the analysis of collected data/information to prevent community level tensions and conflict.</t>
  </si>
  <si>
    <t>Cross-border community stabilization and cohesion strengthened through joint socio-cultural activities.</t>
  </si>
  <si>
    <t>Local level and cross-border conflict prevention and conflict resolution joint mechanisms strengthened to ensure effective institutional responsiveness, peaceful co-existence and stability at community level.</t>
  </si>
  <si>
    <t xml:space="preserve">Set up of a joint committee to organize cross-border activities </t>
  </si>
  <si>
    <t>Organize cross-border trade fairs, in collaboration with the Mano River Union Committee, local media and other relevant national and regional bodies, to explore business and other related local economic development opportunities</t>
  </si>
  <si>
    <t>Support CBOs to organize cross-border cultural exchanges and sporting activities for law enforcement officials and communities</t>
  </si>
  <si>
    <t>Organize biannual joint visits and review meetings (one in Liberia and Côte d’Ivoire) to assess progress of work.</t>
  </si>
  <si>
    <t xml:space="preserve">OUTCOME 1:Increased confidence between security forces/agencies and border communities through enhanced capacity of joint local cross border mechanisms, as well as increased intra-/cross-border cooperation.      </t>
  </si>
  <si>
    <t>Technical Assistance</t>
  </si>
  <si>
    <t>Table 2 - PBF project budget by UN cost category</t>
  </si>
  <si>
    <t>CATEGORIES</t>
  </si>
  <si>
    <t>Amount Recipient  UNDP Liberia</t>
  </si>
  <si>
    <t>Amount Recipient  IOM Liberia</t>
  </si>
  <si>
    <t>Cummulative LIB/CIV</t>
  </si>
  <si>
    <t>Remarks</t>
  </si>
  <si>
    <t>Tranche 1 (70%)</t>
  </si>
  <si>
    <t>Tranche 2 (30%)</t>
  </si>
  <si>
    <t>Total budget</t>
  </si>
  <si>
    <t>Budget Revision</t>
  </si>
  <si>
    <t>Total Budget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</si>
  <si>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</si>
  <si>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</si>
  <si>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</si>
  <si>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</si>
  <si>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</si>
  <si>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</si>
  <si>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</si>
  <si>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Coordination</t>
  </si>
  <si>
    <t>Sub-Total Project Costs</t>
  </si>
  <si>
    <t>8. Indirect Support Costs (must be 7%)</t>
  </si>
  <si>
    <t>TOTAL</t>
  </si>
  <si>
    <t>Del. (%)</t>
  </si>
  <si>
    <t>Expenses</t>
  </si>
  <si>
    <t>Total Expenses</t>
  </si>
  <si>
    <t>Total Del (%)</t>
  </si>
  <si>
    <t>Level of expenditure/commitment in % to date - UNDP</t>
  </si>
  <si>
    <t>Level of expenditure/commitment in % to date - IOM</t>
  </si>
  <si>
    <t>LIBERIA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</si>
</sst>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GH₵&quot;#,##0;\-&quot;GH₵&quot;#,##0"/>
    <numFmt numFmtId="173" formatCode="&quot;GH₵&quot;#,##0;[Red]\-&quot;GH₵&quot;#,##0"/>
    <numFmt numFmtId="174" formatCode="&quot;GH₵&quot;#,##0.00;\-&quot;GH₵&quot;#,##0.00"/>
    <numFmt numFmtId="175" formatCode="&quot;GH₵&quot;#,##0.00;[Red]\-&quot;GH₵&quot;#,##0.00"/>
    <numFmt numFmtId="176" formatCode="_-&quot;GH₵&quot;* #,##0_-;\-&quot;GH₵&quot;* #,##0_-;_-&quot;GH₵&quot;* &quot;-&quot;_-;_-@_-"/>
    <numFmt numFmtId="177" formatCode="_-&quot;GH₵&quot;* #,##0.00_-;\-&quot;GH₵&quot;* #,##0.00_-;_-&quot;GH₵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_-;\-* #,##0_-;_-* &quot;-&quot;??_-;_-@_-"/>
    <numFmt numFmtId="187" formatCode="_(* #,##0.00_);_(* \(#,##0.00\);_(* &quot;-&quot;_);_(@_)"/>
    <numFmt numFmtId="188" formatCode="_(* #,##0.0_);_(* \(#,##0.0\);_(* &quot;-&quot;??_);_(@_)"/>
    <numFmt numFmtId="189" formatCode="0.0%"/>
    <numFmt numFmtId="190" formatCode="_-* #,##0.0_-;\-* #,##0.0_-;_-* &quot;-&quot;??_-;_-@_-"/>
    <numFmt numFmtId="191" formatCode="_(* #,##0.000_);_(* \(#,##0.000\);_(* &quot;-&quot;??_);_(@_)"/>
    <numFmt numFmtId="192" formatCode="_(* #,##0.0_);_(* \(#,##0.0\);_(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171" fontId="0" fillId="0" borderId="0" xfId="0" applyNumberFormat="1" applyAlignment="1">
      <alignment/>
    </xf>
    <xf numFmtId="0" fontId="42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horizontal="justify" vertical="center"/>
    </xf>
    <xf numFmtId="0" fontId="43" fillId="0" borderId="16" xfId="0" applyFont="1" applyBorder="1" applyAlignment="1">
      <alignment horizontal="justify" vertical="top"/>
    </xf>
    <xf numFmtId="171" fontId="0" fillId="33" borderId="0" xfId="42" applyNumberFormat="1" applyFont="1" applyFill="1" applyAlignment="1">
      <alignment/>
    </xf>
    <xf numFmtId="187" fontId="43" fillId="33" borderId="11" xfId="43" applyNumberFormat="1" applyFont="1" applyFill="1" applyBorder="1" applyAlignment="1">
      <alignment vertical="center" wrapText="1"/>
    </xf>
    <xf numFmtId="171" fontId="43" fillId="33" borderId="11" xfId="42" applyNumberFormat="1" applyFont="1" applyFill="1" applyBorder="1" applyAlignment="1">
      <alignment vertical="center" wrapText="1"/>
    </xf>
    <xf numFmtId="171" fontId="42" fillId="33" borderId="11" xfId="42" applyNumberFormat="1" applyFont="1" applyFill="1" applyBorder="1" applyAlignment="1">
      <alignment vertical="center" wrapText="1"/>
    </xf>
    <xf numFmtId="171" fontId="42" fillId="33" borderId="12" xfId="42" applyNumberFormat="1" applyFont="1" applyFill="1" applyBorder="1" applyAlignment="1">
      <alignment vertical="center" wrapText="1"/>
    </xf>
    <xf numFmtId="187" fontId="43" fillId="2" borderId="11" xfId="43" applyNumberFormat="1" applyFont="1" applyFill="1" applyBorder="1" applyAlignment="1">
      <alignment vertical="center" wrapText="1"/>
    </xf>
    <xf numFmtId="171" fontId="43" fillId="33" borderId="17" xfId="42" applyNumberFormat="1" applyFont="1" applyFill="1" applyBorder="1" applyAlignment="1">
      <alignment vertical="center" wrapText="1"/>
    </xf>
    <xf numFmtId="187" fontId="43" fillId="2" borderId="15" xfId="43" applyNumberFormat="1" applyFont="1" applyFill="1" applyBorder="1" applyAlignment="1">
      <alignment vertical="center" wrapText="1"/>
    </xf>
    <xf numFmtId="171" fontId="0" fillId="14" borderId="0" xfId="42" applyNumberFormat="1" applyFont="1" applyFill="1" applyAlignment="1">
      <alignment/>
    </xf>
    <xf numFmtId="171" fontId="43" fillId="14" borderId="11" xfId="42" applyNumberFormat="1" applyFont="1" applyFill="1" applyBorder="1" applyAlignment="1">
      <alignment vertical="center" wrapText="1"/>
    </xf>
    <xf numFmtId="171" fontId="42" fillId="14" borderId="11" xfId="42" applyNumberFormat="1" applyFont="1" applyFill="1" applyBorder="1" applyAlignment="1">
      <alignment vertical="center" wrapText="1"/>
    </xf>
    <xf numFmtId="186" fontId="0" fillId="14" borderId="0" xfId="42" applyNumberFormat="1" applyFont="1" applyFill="1" applyAlignment="1">
      <alignment/>
    </xf>
    <xf numFmtId="186" fontId="43" fillId="14" borderId="11" xfId="42" applyNumberFormat="1" applyFont="1" applyFill="1" applyBorder="1" applyAlignment="1">
      <alignment vertical="center" wrapText="1"/>
    </xf>
    <xf numFmtId="171" fontId="0" fillId="2" borderId="0" xfId="42" applyFont="1" applyFill="1" applyAlignment="1">
      <alignment/>
    </xf>
    <xf numFmtId="171" fontId="43" fillId="2" borderId="11" xfId="42" applyFont="1" applyFill="1" applyBorder="1" applyAlignment="1">
      <alignment vertical="center" wrapText="1"/>
    </xf>
    <xf numFmtId="171" fontId="42" fillId="2" borderId="15" xfId="42" applyFont="1" applyFill="1" applyBorder="1" applyAlignment="1">
      <alignment vertical="center" wrapText="1"/>
    </xf>
    <xf numFmtId="171" fontId="42" fillId="2" borderId="12" xfId="42" applyFont="1" applyFill="1" applyBorder="1" applyAlignment="1">
      <alignment vertical="center" wrapText="1"/>
    </xf>
    <xf numFmtId="171" fontId="44" fillId="0" borderId="0" xfId="42" applyFont="1" applyAlignment="1">
      <alignment/>
    </xf>
    <xf numFmtId="171" fontId="0" fillId="0" borderId="0" xfId="42" applyFont="1" applyAlignment="1">
      <alignment/>
    </xf>
    <xf numFmtId="0" fontId="40" fillId="0" borderId="0" xfId="0" applyFont="1" applyAlignment="1">
      <alignment/>
    </xf>
    <xf numFmtId="171" fontId="40" fillId="0" borderId="0" xfId="42" applyFont="1" applyAlignment="1">
      <alignment/>
    </xf>
    <xf numFmtId="171" fontId="47" fillId="0" borderId="18" xfId="0" applyNumberFormat="1" applyFont="1" applyBorder="1" applyAlignment="1">
      <alignment horizontal="right" vertical="center" wrapText="1"/>
    </xf>
    <xf numFmtId="0" fontId="48" fillId="34" borderId="19" xfId="0" applyFont="1" applyFill="1" applyBorder="1" applyAlignment="1">
      <alignment vertical="center" wrapText="1"/>
    </xf>
    <xf numFmtId="171" fontId="48" fillId="34" borderId="18" xfId="0" applyNumberFormat="1" applyFont="1" applyFill="1" applyBorder="1" applyAlignment="1">
      <alignment horizontal="right" vertical="center" wrapText="1"/>
    </xf>
    <xf numFmtId="171" fontId="48" fillId="34" borderId="18" xfId="42" applyFont="1" applyFill="1" applyBorder="1" applyAlignment="1">
      <alignment horizontal="right" vertical="center" wrapText="1"/>
    </xf>
    <xf numFmtId="9" fontId="48" fillId="35" borderId="18" xfId="60" applyFont="1" applyFill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43" fontId="42" fillId="0" borderId="0" xfId="0" applyNumberFormat="1" applyFont="1" applyAlignment="1">
      <alignment horizontal="justify" vertical="center"/>
    </xf>
    <xf numFmtId="171" fontId="47" fillId="36" borderId="18" xfId="0" applyNumberFormat="1" applyFont="1" applyFill="1" applyBorder="1" applyAlignment="1">
      <alignment horizontal="right" vertical="center" wrapText="1"/>
    </xf>
    <xf numFmtId="9" fontId="48" fillId="34" borderId="18" xfId="60" applyFont="1" applyFill="1" applyBorder="1" applyAlignment="1">
      <alignment horizontal="right" vertical="center" wrapText="1"/>
    </xf>
    <xf numFmtId="171" fontId="48" fillId="37" borderId="18" xfId="42" applyFont="1" applyFill="1" applyBorder="1" applyAlignment="1">
      <alignment horizontal="right" vertical="center" wrapText="1"/>
    </xf>
    <xf numFmtId="0" fontId="48" fillId="0" borderId="18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171" fontId="42" fillId="2" borderId="20" xfId="42" applyFont="1" applyFill="1" applyBorder="1" applyAlignment="1">
      <alignment horizontal="center" vertical="center" wrapText="1"/>
    </xf>
    <xf numFmtId="171" fontId="42" fillId="33" borderId="20" xfId="42" applyNumberFormat="1" applyFont="1" applyFill="1" applyBorder="1" applyAlignment="1">
      <alignment horizontal="center" vertical="center" wrapText="1"/>
    </xf>
    <xf numFmtId="9" fontId="0" fillId="14" borderId="0" xfId="60" applyFont="1" applyFill="1" applyAlignment="1">
      <alignment/>
    </xf>
    <xf numFmtId="9" fontId="0" fillId="2" borderId="0" xfId="60" applyFont="1" applyFill="1" applyAlignment="1">
      <alignment/>
    </xf>
    <xf numFmtId="9" fontId="42" fillId="2" borderId="20" xfId="60" applyFont="1" applyFill="1" applyBorder="1" applyAlignment="1">
      <alignment horizontal="center" vertical="center" wrapText="1"/>
    </xf>
    <xf numFmtId="9" fontId="43" fillId="14" borderId="11" xfId="60" applyFont="1" applyFill="1" applyBorder="1" applyAlignment="1">
      <alignment vertical="center" wrapText="1"/>
    </xf>
    <xf numFmtId="9" fontId="43" fillId="2" borderId="11" xfId="60" applyFont="1" applyFill="1" applyBorder="1" applyAlignment="1">
      <alignment vertical="center" wrapText="1"/>
    </xf>
    <xf numFmtId="9" fontId="42" fillId="2" borderId="15" xfId="60" applyFont="1" applyFill="1" applyBorder="1" applyAlignment="1">
      <alignment vertical="center" wrapText="1"/>
    </xf>
    <xf numFmtId="9" fontId="42" fillId="14" borderId="11" xfId="60" applyFont="1" applyFill="1" applyBorder="1" applyAlignment="1">
      <alignment vertical="center" wrapText="1"/>
    </xf>
    <xf numFmtId="9" fontId="42" fillId="2" borderId="11" xfId="60" applyFont="1" applyFill="1" applyBorder="1" applyAlignment="1">
      <alignment vertical="center" wrapText="1"/>
    </xf>
    <xf numFmtId="9" fontId="42" fillId="2" borderId="12" xfId="60" applyFont="1" applyFill="1" applyBorder="1" applyAlignment="1">
      <alignment vertical="center" wrapText="1"/>
    </xf>
    <xf numFmtId="9" fontId="43" fillId="2" borderId="15" xfId="60" applyFont="1" applyFill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171" fontId="42" fillId="33" borderId="16" xfId="42" applyNumberFormat="1" applyFont="1" applyFill="1" applyBorder="1" applyAlignment="1">
      <alignment vertical="center" wrapText="1"/>
    </xf>
    <xf numFmtId="171" fontId="42" fillId="2" borderId="16" xfId="42" applyFont="1" applyFill="1" applyBorder="1" applyAlignment="1">
      <alignment vertical="center" wrapText="1"/>
    </xf>
    <xf numFmtId="171" fontId="43" fillId="2" borderId="10" xfId="42" applyFont="1" applyFill="1" applyBorder="1" applyAlignment="1">
      <alignment vertical="center" wrapText="1"/>
    </xf>
    <xf numFmtId="171" fontId="43" fillId="2" borderId="16" xfId="42" applyFont="1" applyFill="1" applyBorder="1" applyAlignment="1">
      <alignment vertical="center" wrapText="1"/>
    </xf>
    <xf numFmtId="9" fontId="42" fillId="2" borderId="16" xfId="60" applyFont="1" applyFill="1" applyBorder="1" applyAlignment="1">
      <alignment vertical="center" wrapText="1"/>
    </xf>
    <xf numFmtId="171" fontId="42" fillId="33" borderId="21" xfId="42" applyNumberFormat="1" applyFont="1" applyFill="1" applyBorder="1" applyAlignment="1">
      <alignment vertical="center" wrapText="1"/>
    </xf>
    <xf numFmtId="171" fontId="0" fillId="38" borderId="0" xfId="42" applyNumberFormat="1" applyFont="1" applyFill="1" applyAlignment="1">
      <alignment/>
    </xf>
    <xf numFmtId="9" fontId="0" fillId="38" borderId="0" xfId="60" applyFont="1" applyFill="1" applyAlignment="1">
      <alignment/>
    </xf>
    <xf numFmtId="186" fontId="0" fillId="38" borderId="0" xfId="42" applyNumberFormat="1" applyFont="1" applyFill="1" applyAlignment="1">
      <alignment/>
    </xf>
    <xf numFmtId="171" fontId="0" fillId="38" borderId="0" xfId="42" applyFont="1" applyFill="1" applyAlignment="1">
      <alignment/>
    </xf>
    <xf numFmtId="0" fontId="40" fillId="0" borderId="14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20" xfId="0" applyFont="1" applyBorder="1" applyAlignment="1">
      <alignment/>
    </xf>
    <xf numFmtId="9" fontId="42" fillId="36" borderId="20" xfId="60" applyFont="1" applyFill="1" applyBorder="1" applyAlignment="1">
      <alignment horizontal="center" vertical="center" wrapText="1"/>
    </xf>
    <xf numFmtId="9" fontId="43" fillId="36" borderId="11" xfId="60" applyFont="1" applyFill="1" applyBorder="1" applyAlignment="1">
      <alignment vertical="center" wrapText="1"/>
    </xf>
    <xf numFmtId="9" fontId="42" fillId="36" borderId="16" xfId="60" applyFont="1" applyFill="1" applyBorder="1" applyAlignment="1">
      <alignment vertical="center" wrapText="1"/>
    </xf>
    <xf numFmtId="9" fontId="43" fillId="36" borderId="16" xfId="60" applyFont="1" applyFill="1" applyBorder="1" applyAlignment="1">
      <alignment vertical="center" wrapText="1"/>
    </xf>
    <xf numFmtId="171" fontId="42" fillId="0" borderId="16" xfId="0" applyNumberFormat="1" applyFont="1" applyBorder="1" applyAlignment="1">
      <alignment vertical="center" wrapText="1"/>
    </xf>
    <xf numFmtId="0" fontId="48" fillId="39" borderId="15" xfId="0" applyFont="1" applyFill="1" applyBorder="1" applyAlignment="1">
      <alignment vertical="center" wrapText="1"/>
    </xf>
    <xf numFmtId="0" fontId="48" fillId="39" borderId="22" xfId="0" applyFont="1" applyFill="1" applyBorder="1" applyAlignment="1">
      <alignment horizontal="center" vertical="center" wrapText="1"/>
    </xf>
    <xf numFmtId="0" fontId="48" fillId="39" borderId="23" xfId="0" applyFont="1" applyFill="1" applyBorder="1" applyAlignment="1">
      <alignment horizontal="center" vertical="center" wrapText="1"/>
    </xf>
    <xf numFmtId="0" fontId="48" fillId="39" borderId="24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171" fontId="47" fillId="36" borderId="18" xfId="42" applyFont="1" applyFill="1" applyBorder="1" applyAlignment="1">
      <alignment horizontal="right" vertical="center" wrapText="1"/>
    </xf>
    <xf numFmtId="9" fontId="47" fillId="36" borderId="18" xfId="60" applyFont="1" applyFill="1" applyBorder="1" applyAlignment="1">
      <alignment horizontal="right" vertical="center" wrapText="1"/>
    </xf>
    <xf numFmtId="171" fontId="47" fillId="12" borderId="18" xfId="0" applyNumberFormat="1" applyFont="1" applyFill="1" applyBorder="1" applyAlignment="1">
      <alignment horizontal="right" vertical="center" wrapText="1"/>
    </xf>
    <xf numFmtId="9" fontId="47" fillId="12" borderId="18" xfId="60" applyFont="1" applyFill="1" applyBorder="1" applyAlignment="1">
      <alignment horizontal="right" vertical="center" wrapText="1"/>
    </xf>
    <xf numFmtId="171" fontId="47" fillId="12" borderId="18" xfId="60" applyNumberFormat="1" applyFont="1" applyFill="1" applyBorder="1" applyAlignment="1">
      <alignment horizontal="right" vertical="center" wrapText="1"/>
    </xf>
    <xf numFmtId="186" fontId="42" fillId="36" borderId="20" xfId="42" applyNumberFormat="1" applyFont="1" applyFill="1" applyBorder="1" applyAlignment="1">
      <alignment horizontal="center" vertical="center" wrapText="1"/>
    </xf>
    <xf numFmtId="186" fontId="0" fillId="39" borderId="0" xfId="42" applyNumberFormat="1" applyFont="1" applyFill="1" applyAlignment="1">
      <alignment/>
    </xf>
    <xf numFmtId="171" fontId="0" fillId="39" borderId="0" xfId="42" applyFont="1" applyFill="1" applyAlignment="1">
      <alignment/>
    </xf>
    <xf numFmtId="0" fontId="0" fillId="39" borderId="0" xfId="0" applyFill="1" applyAlignment="1">
      <alignment/>
    </xf>
    <xf numFmtId="171" fontId="0" fillId="39" borderId="0" xfId="42" applyNumberFormat="1" applyFont="1" applyFill="1" applyAlignment="1">
      <alignment/>
    </xf>
    <xf numFmtId="9" fontId="0" fillId="39" borderId="0" xfId="60" applyFont="1" applyFill="1" applyAlignment="1">
      <alignment/>
    </xf>
    <xf numFmtId="171" fontId="42" fillId="36" borderId="20" xfId="42" applyNumberFormat="1" applyFont="1" applyFill="1" applyBorder="1" applyAlignment="1">
      <alignment horizontal="center" vertical="center" wrapText="1"/>
    </xf>
    <xf numFmtId="188" fontId="43" fillId="36" borderId="11" xfId="42" applyNumberFormat="1" applyFont="1" applyFill="1" applyBorder="1" applyAlignment="1">
      <alignment vertical="center" wrapText="1"/>
    </xf>
    <xf numFmtId="171" fontId="43" fillId="36" borderId="11" xfId="42" applyNumberFormat="1" applyFont="1" applyFill="1" applyBorder="1" applyAlignment="1">
      <alignment vertical="center" wrapText="1"/>
    </xf>
    <xf numFmtId="43" fontId="43" fillId="36" borderId="11" xfId="42" applyNumberFormat="1" applyFont="1" applyFill="1" applyBorder="1" applyAlignment="1">
      <alignment vertical="center" wrapText="1"/>
    </xf>
    <xf numFmtId="9" fontId="42" fillId="36" borderId="15" xfId="60" applyFont="1" applyFill="1" applyBorder="1" applyAlignment="1">
      <alignment vertical="center" wrapText="1"/>
    </xf>
    <xf numFmtId="171" fontId="42" fillId="36" borderId="15" xfId="42" applyNumberFormat="1" applyFont="1" applyFill="1" applyBorder="1" applyAlignment="1">
      <alignment vertical="center" wrapText="1"/>
    </xf>
    <xf numFmtId="171" fontId="42" fillId="36" borderId="16" xfId="42" applyNumberFormat="1" applyFont="1" applyFill="1" applyBorder="1" applyAlignment="1">
      <alignment vertical="center" wrapText="1"/>
    </xf>
    <xf numFmtId="171" fontId="42" fillId="36" borderId="12" xfId="42" applyNumberFormat="1" applyFont="1" applyFill="1" applyBorder="1" applyAlignment="1">
      <alignment vertical="center" wrapText="1"/>
    </xf>
    <xf numFmtId="171" fontId="43" fillId="36" borderId="12" xfId="42" applyNumberFormat="1" applyFont="1" applyFill="1" applyBorder="1" applyAlignment="1">
      <alignment vertical="center" wrapText="1"/>
    </xf>
    <xf numFmtId="171" fontId="43" fillId="36" borderId="15" xfId="42" applyNumberFormat="1" applyFont="1" applyFill="1" applyBorder="1" applyAlignment="1">
      <alignment vertical="center" wrapText="1"/>
    </xf>
    <xf numFmtId="171" fontId="43" fillId="36" borderId="16" xfId="42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171" fontId="47" fillId="39" borderId="18" xfId="0" applyNumberFormat="1" applyFont="1" applyFill="1" applyBorder="1" applyAlignment="1">
      <alignment horizontal="right" vertical="center" wrapText="1"/>
    </xf>
    <xf numFmtId="9" fontId="47" fillId="39" borderId="18" xfId="60" applyFont="1" applyFill="1" applyBorder="1" applyAlignment="1">
      <alignment horizontal="right" vertical="center" wrapText="1"/>
    </xf>
    <xf numFmtId="171" fontId="47" fillId="39" borderId="18" xfId="42" applyFont="1" applyFill="1" applyBorder="1" applyAlignment="1">
      <alignment horizontal="right" vertical="center" wrapText="1"/>
    </xf>
    <xf numFmtId="0" fontId="48" fillId="0" borderId="19" xfId="0" applyFont="1" applyBorder="1" applyAlignment="1">
      <alignment vertical="center" wrapText="1"/>
    </xf>
    <xf numFmtId="0" fontId="48" fillId="39" borderId="12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186" fontId="49" fillId="39" borderId="14" xfId="42" applyNumberFormat="1" applyFont="1" applyFill="1" applyBorder="1" applyAlignment="1">
      <alignment horizontal="center"/>
    </xf>
    <xf numFmtId="186" fontId="49" fillId="39" borderId="15" xfId="42" applyNumberFormat="1" applyFont="1" applyFill="1" applyBorder="1" applyAlignment="1">
      <alignment horizontal="center"/>
    </xf>
    <xf numFmtId="0" fontId="48" fillId="39" borderId="14" xfId="0" applyFont="1" applyFill="1" applyBorder="1" applyAlignment="1">
      <alignment horizontal="center" vertical="center" wrapText="1"/>
    </xf>
    <xf numFmtId="0" fontId="48" fillId="39" borderId="15" xfId="0" applyFont="1" applyFill="1" applyBorder="1" applyAlignment="1">
      <alignment horizontal="center" vertical="center" wrapText="1"/>
    </xf>
    <xf numFmtId="0" fontId="48" fillId="39" borderId="20" xfId="0" applyFont="1" applyFill="1" applyBorder="1" applyAlignment="1">
      <alignment horizontal="center" vertical="center" wrapText="1"/>
    </xf>
    <xf numFmtId="0" fontId="48" fillId="39" borderId="25" xfId="0" applyFont="1" applyFill="1" applyBorder="1" applyAlignment="1">
      <alignment horizontal="center" vertical="center" wrapText="1"/>
    </xf>
    <xf numFmtId="0" fontId="48" fillId="39" borderId="2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80" zoomScaleSheetLayoutView="80" zoomScalePageLayoutView="0" workbookViewId="0" topLeftCell="A62">
      <selection activeCell="L8" sqref="L8"/>
    </sheetView>
  </sheetViews>
  <sheetFormatPr defaultColWidth="8.7109375" defaultRowHeight="15"/>
  <cols>
    <col min="1" max="1" width="24.00390625" style="0" customWidth="1"/>
    <col min="2" max="2" width="35.421875" style="0" customWidth="1"/>
    <col min="3" max="3" width="14.7109375" style="28" customWidth="1"/>
    <col min="4" max="4" width="13.57421875" style="30" customWidth="1"/>
    <col min="5" max="5" width="11.7109375" style="0" customWidth="1"/>
    <col min="6" max="6" width="15.7109375" style="25" customWidth="1"/>
    <col min="7" max="7" width="15.421875" style="17" customWidth="1"/>
    <col min="8" max="8" width="10.00390625" style="53" customWidth="1"/>
    <col min="9" max="9" width="10.00390625" style="54" customWidth="1"/>
    <col min="10" max="10" width="20.7109375" style="0" customWidth="1"/>
    <col min="11" max="11" width="22.7109375" style="0" customWidth="1"/>
    <col min="12" max="13" width="28.7109375" style="0" customWidth="1"/>
    <col min="14" max="14" width="34.140625" style="0" customWidth="1"/>
  </cols>
  <sheetData>
    <row r="1" spans="1:9" ht="21">
      <c r="A1" s="8" t="s">
        <v>0</v>
      </c>
      <c r="B1" s="5"/>
      <c r="C1" s="72"/>
      <c r="D1" s="73"/>
      <c r="F1" s="70"/>
      <c r="G1" s="70"/>
      <c r="H1" s="71"/>
      <c r="I1" s="71"/>
    </row>
    <row r="2" spans="1:9" ht="15">
      <c r="A2" s="4"/>
      <c r="B2" s="4"/>
      <c r="C2" s="72"/>
      <c r="D2" s="73"/>
      <c r="F2" s="70"/>
      <c r="G2" s="70"/>
      <c r="H2" s="71"/>
      <c r="I2" s="71"/>
    </row>
    <row r="3" spans="1:9" ht="15">
      <c r="A3" s="4" t="s">
        <v>59</v>
      </c>
      <c r="B3" s="4"/>
      <c r="C3" s="72"/>
      <c r="D3" s="73"/>
      <c r="F3" s="70"/>
      <c r="G3" s="70"/>
      <c r="H3" s="71"/>
      <c r="I3" s="71"/>
    </row>
    <row r="4" spans="3:9" ht="14.25">
      <c r="C4" s="72"/>
      <c r="D4" s="73"/>
      <c r="F4" s="70"/>
      <c r="G4" s="70"/>
      <c r="H4" s="71"/>
      <c r="I4" s="71"/>
    </row>
    <row r="5" spans="1:9" ht="15">
      <c r="A5" s="4" t="s">
        <v>63</v>
      </c>
      <c r="C5" s="72"/>
      <c r="D5" s="73"/>
      <c r="F5" s="70"/>
      <c r="G5" s="70"/>
      <c r="H5" s="71"/>
      <c r="I5" s="71"/>
    </row>
    <row r="6" spans="3:9" ht="15" thickBot="1">
      <c r="C6" s="93"/>
      <c r="D6" s="94"/>
      <c r="E6" s="95"/>
      <c r="F6" s="96"/>
      <c r="G6" s="96"/>
      <c r="H6" s="97"/>
      <c r="I6" s="97"/>
    </row>
    <row r="7" spans="1:10" s="36" customFormat="1" ht="39" customHeight="1" thickBot="1">
      <c r="A7" s="74"/>
      <c r="B7" s="75"/>
      <c r="C7" s="121" t="s">
        <v>121</v>
      </c>
      <c r="D7" s="122"/>
      <c r="E7" s="122"/>
      <c r="F7" s="122"/>
      <c r="G7" s="122"/>
      <c r="H7" s="122"/>
      <c r="I7" s="122"/>
      <c r="J7" s="76"/>
    </row>
    <row r="8" spans="1:10" s="109" customFormat="1" ht="156" thickBot="1">
      <c r="A8" s="49" t="s">
        <v>1</v>
      </c>
      <c r="B8" s="50" t="s">
        <v>2</v>
      </c>
      <c r="C8" s="92" t="s">
        <v>65</v>
      </c>
      <c r="D8" s="51" t="s">
        <v>67</v>
      </c>
      <c r="E8" s="50" t="s">
        <v>57</v>
      </c>
      <c r="F8" s="98" t="s">
        <v>68</v>
      </c>
      <c r="G8" s="52" t="s">
        <v>69</v>
      </c>
      <c r="H8" s="77" t="s">
        <v>119</v>
      </c>
      <c r="I8" s="55" t="s">
        <v>120</v>
      </c>
      <c r="J8" s="50" t="s">
        <v>58</v>
      </c>
    </row>
    <row r="9" spans="1:10" ht="34.5" customHeight="1" thickBot="1">
      <c r="A9" s="118" t="s">
        <v>91</v>
      </c>
      <c r="B9" s="119"/>
      <c r="C9" s="119"/>
      <c r="D9" s="119"/>
      <c r="E9" s="119"/>
      <c r="F9" s="119"/>
      <c r="G9" s="119"/>
      <c r="H9" s="119"/>
      <c r="I9" s="119"/>
      <c r="J9" s="120"/>
    </row>
    <row r="10" spans="1:10" ht="40.5" customHeight="1" thickBot="1">
      <c r="A10" s="1" t="s">
        <v>3</v>
      </c>
      <c r="B10" s="115" t="s">
        <v>73</v>
      </c>
      <c r="C10" s="116"/>
      <c r="D10" s="116"/>
      <c r="E10" s="116"/>
      <c r="F10" s="116"/>
      <c r="G10" s="116"/>
      <c r="H10" s="116"/>
      <c r="I10" s="116"/>
      <c r="J10" s="117"/>
    </row>
    <row r="11" spans="1:10" ht="114" customHeight="1" thickBot="1">
      <c r="A11" s="3" t="s">
        <v>4</v>
      </c>
      <c r="B11" s="15" t="s">
        <v>70</v>
      </c>
      <c r="C11" s="99">
        <v>0</v>
      </c>
      <c r="D11" s="31">
        <v>35861</v>
      </c>
      <c r="E11" s="2"/>
      <c r="F11" s="100"/>
      <c r="G11" s="18">
        <v>31600</v>
      </c>
      <c r="H11" s="78"/>
      <c r="I11" s="57">
        <f>G11/D11</f>
        <v>0.8811801120994953</v>
      </c>
      <c r="J11" s="2"/>
    </row>
    <row r="12" spans="1:10" ht="81.75" customHeight="1" thickBot="1">
      <c r="A12" s="3" t="s">
        <v>5</v>
      </c>
      <c r="B12" s="15" t="s">
        <v>71</v>
      </c>
      <c r="C12" s="99">
        <f>365000-1</f>
        <v>364999</v>
      </c>
      <c r="D12" s="31">
        <v>0</v>
      </c>
      <c r="E12" s="2"/>
      <c r="F12" s="100">
        <v>356147.97</v>
      </c>
      <c r="G12" s="18"/>
      <c r="H12" s="78">
        <f>F12/C12</f>
        <v>0.9757505363028391</v>
      </c>
      <c r="I12" s="57"/>
      <c r="J12" s="2"/>
    </row>
    <row r="13" spans="1:10" ht="105" customHeight="1" thickBot="1">
      <c r="A13" s="3" t="s">
        <v>6</v>
      </c>
      <c r="B13" s="15" t="s">
        <v>72</v>
      </c>
      <c r="C13" s="99">
        <v>0</v>
      </c>
      <c r="D13" s="31">
        <v>40600.6</v>
      </c>
      <c r="E13" s="2"/>
      <c r="F13" s="100"/>
      <c r="G13" s="18">
        <v>45320</v>
      </c>
      <c r="H13" s="78"/>
      <c r="I13" s="57">
        <f>G13/D13</f>
        <v>1.1162396614828354</v>
      </c>
      <c r="J13" s="2"/>
    </row>
    <row r="14" spans="1:10" ht="45" customHeight="1" thickBot="1">
      <c r="A14" s="1" t="s">
        <v>7</v>
      </c>
      <c r="B14" s="118" t="s">
        <v>77</v>
      </c>
      <c r="C14" s="119"/>
      <c r="D14" s="119"/>
      <c r="E14" s="119"/>
      <c r="F14" s="119"/>
      <c r="G14" s="119"/>
      <c r="H14" s="119"/>
      <c r="I14" s="119"/>
      <c r="J14" s="120"/>
    </row>
    <row r="15" spans="1:10" ht="46.5" customHeight="1" thickBot="1">
      <c r="A15" s="3" t="s">
        <v>8</v>
      </c>
      <c r="B15" s="16" t="s">
        <v>74</v>
      </c>
      <c r="C15" s="99">
        <v>0</v>
      </c>
      <c r="D15" s="31">
        <v>32790</v>
      </c>
      <c r="E15" s="2"/>
      <c r="F15" s="100"/>
      <c r="G15" s="18">
        <v>72020</v>
      </c>
      <c r="H15" s="78"/>
      <c r="I15" s="57">
        <f>G15/D15</f>
        <v>2.196401341872522</v>
      </c>
      <c r="J15" s="2" t="s">
        <v>92</v>
      </c>
    </row>
    <row r="16" spans="1:10" ht="57.75" customHeight="1" thickBot="1">
      <c r="A16" s="3" t="s">
        <v>9</v>
      </c>
      <c r="B16" s="15" t="s">
        <v>75</v>
      </c>
      <c r="C16" s="99">
        <v>0</v>
      </c>
      <c r="D16" s="31">
        <v>49104.2</v>
      </c>
      <c r="E16" s="2"/>
      <c r="F16" s="100"/>
      <c r="G16" s="18">
        <v>72450.1</v>
      </c>
      <c r="H16" s="78"/>
      <c r="I16" s="57">
        <f>G16/D16</f>
        <v>1.4754359097592469</v>
      </c>
      <c r="J16" s="2"/>
    </row>
    <row r="17" spans="1:10" ht="73.5" customHeight="1" thickBot="1">
      <c r="A17" s="3" t="s">
        <v>10</v>
      </c>
      <c r="B17" s="15" t="s">
        <v>76</v>
      </c>
      <c r="C17" s="101">
        <v>40000</v>
      </c>
      <c r="D17" s="31">
        <v>0</v>
      </c>
      <c r="E17" s="2"/>
      <c r="F17" s="100">
        <v>38000</v>
      </c>
      <c r="G17" s="18"/>
      <c r="H17" s="78">
        <f>F17/C17</f>
        <v>0.95</v>
      </c>
      <c r="I17" s="57"/>
      <c r="J17" s="2"/>
    </row>
    <row r="18" spans="1:10" ht="42.75" customHeight="1" thickBot="1">
      <c r="A18" s="1" t="s">
        <v>11</v>
      </c>
      <c r="B18" s="115" t="s">
        <v>81</v>
      </c>
      <c r="C18" s="116"/>
      <c r="D18" s="116"/>
      <c r="E18" s="116"/>
      <c r="F18" s="116"/>
      <c r="G18" s="116"/>
      <c r="H18" s="116"/>
      <c r="I18" s="116"/>
      <c r="J18" s="117"/>
    </row>
    <row r="19" spans="1:10" ht="141" thickBot="1">
      <c r="A19" s="3" t="s">
        <v>12</v>
      </c>
      <c r="B19" s="15" t="s">
        <v>78</v>
      </c>
      <c r="C19" s="99">
        <v>0</v>
      </c>
      <c r="D19" s="31">
        <v>48604.5</v>
      </c>
      <c r="E19" s="2"/>
      <c r="F19" s="100"/>
      <c r="G19" s="18">
        <v>68630</v>
      </c>
      <c r="H19" s="78"/>
      <c r="I19" s="57">
        <f>G19/D19</f>
        <v>1.4120091761050932</v>
      </c>
      <c r="J19" s="63"/>
    </row>
    <row r="20" spans="1:10" ht="87.75" customHeight="1" thickBot="1">
      <c r="A20" s="3" t="s">
        <v>13</v>
      </c>
      <c r="B20" s="15" t="s">
        <v>79</v>
      </c>
      <c r="C20" s="101">
        <v>20100</v>
      </c>
      <c r="D20" s="31">
        <v>0</v>
      </c>
      <c r="E20" s="2"/>
      <c r="F20" s="100">
        <v>17850</v>
      </c>
      <c r="G20" s="19"/>
      <c r="H20" s="78">
        <f>F20/C20</f>
        <v>0.8880597014925373</v>
      </c>
      <c r="I20" s="57"/>
      <c r="J20" s="2"/>
    </row>
    <row r="21" spans="1:10" ht="93.75" thickBot="1">
      <c r="A21" s="3" t="s">
        <v>14</v>
      </c>
      <c r="B21" s="15" t="s">
        <v>80</v>
      </c>
      <c r="C21" s="101">
        <v>30000</v>
      </c>
      <c r="D21" s="31">
        <v>0</v>
      </c>
      <c r="E21" s="2"/>
      <c r="F21" s="100">
        <v>29500</v>
      </c>
      <c r="G21" s="19"/>
      <c r="H21" s="78">
        <f>F21/C21</f>
        <v>0.9833333333333333</v>
      </c>
      <c r="I21" s="57"/>
      <c r="J21" s="2"/>
    </row>
    <row r="22" spans="1:10" ht="49.5" customHeight="1" thickBot="1">
      <c r="A22" s="9" t="s">
        <v>15</v>
      </c>
      <c r="B22" s="10"/>
      <c r="C22" s="104">
        <f>SUM(C10:C21)</f>
        <v>455099</v>
      </c>
      <c r="D22" s="32">
        <f>SUM(D10:D21)</f>
        <v>206960.3</v>
      </c>
      <c r="E22" s="14"/>
      <c r="F22" s="103">
        <f>SUM(F10:F21)</f>
        <v>441497.97</v>
      </c>
      <c r="G22" s="65">
        <f>SUM(G11:G13,G15,G16,G17,G19,G20,G21)</f>
        <v>290020.1</v>
      </c>
      <c r="H22" s="102">
        <f>F22/C22</f>
        <v>0.9701141290136871</v>
      </c>
      <c r="I22" s="68">
        <f>G22/D22</f>
        <v>1.4013320429087124</v>
      </c>
      <c r="J22" s="81" t="e">
        <f>332372-#REF!</f>
        <v>#REF!</v>
      </c>
    </row>
    <row r="23" spans="1:10" ht="45.75" customHeight="1" thickBot="1">
      <c r="A23" s="118" t="s">
        <v>82</v>
      </c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45" customHeight="1" thickBot="1">
      <c r="A24" s="1" t="s">
        <v>16</v>
      </c>
      <c r="B24" s="115" t="s">
        <v>86</v>
      </c>
      <c r="C24" s="116"/>
      <c r="D24" s="116"/>
      <c r="E24" s="116"/>
      <c r="F24" s="116"/>
      <c r="G24" s="116"/>
      <c r="H24" s="116"/>
      <c r="I24" s="116"/>
      <c r="J24" s="117"/>
    </row>
    <row r="25" spans="1:10" ht="47.25" thickBot="1">
      <c r="A25" s="3" t="s">
        <v>17</v>
      </c>
      <c r="B25" s="15" t="s">
        <v>66</v>
      </c>
      <c r="C25" s="101">
        <v>70000</v>
      </c>
      <c r="D25" s="31">
        <v>0</v>
      </c>
      <c r="E25" s="2"/>
      <c r="F25" s="100">
        <v>68350</v>
      </c>
      <c r="G25" s="19"/>
      <c r="H25" s="78">
        <f>F25/C25</f>
        <v>0.9764285714285714</v>
      </c>
      <c r="I25" s="57"/>
      <c r="J25" s="2"/>
    </row>
    <row r="26" spans="1:10" ht="47.25" thickBot="1">
      <c r="A26" s="3" t="s">
        <v>18</v>
      </c>
      <c r="B26" s="15" t="s">
        <v>83</v>
      </c>
      <c r="C26" s="99">
        <v>0</v>
      </c>
      <c r="D26" s="31">
        <v>49700</v>
      </c>
      <c r="E26" s="2"/>
      <c r="F26" s="100"/>
      <c r="G26" s="22">
        <v>51450</v>
      </c>
      <c r="H26" s="78"/>
      <c r="I26" s="57">
        <f>G26/D26</f>
        <v>1.0352112676056338</v>
      </c>
      <c r="J26" s="2"/>
    </row>
    <row r="27" spans="1:10" ht="78" thickBot="1">
      <c r="A27" s="3" t="s">
        <v>19</v>
      </c>
      <c r="B27" s="15" t="s">
        <v>84</v>
      </c>
      <c r="C27" s="99">
        <v>0</v>
      </c>
      <c r="D27" s="31">
        <v>46800</v>
      </c>
      <c r="E27" s="2"/>
      <c r="F27" s="100"/>
      <c r="G27" s="22">
        <v>47400</v>
      </c>
      <c r="H27" s="78"/>
      <c r="I27" s="57">
        <f>G27/D27</f>
        <v>1.0128205128205128</v>
      </c>
      <c r="J27" s="2"/>
    </row>
    <row r="28" spans="1:10" ht="40.5" customHeight="1" thickBot="1">
      <c r="A28" s="1" t="s">
        <v>20</v>
      </c>
      <c r="B28" s="115" t="s">
        <v>85</v>
      </c>
      <c r="C28" s="116"/>
      <c r="D28" s="116"/>
      <c r="E28" s="116"/>
      <c r="F28" s="116"/>
      <c r="G28" s="116"/>
      <c r="H28" s="116"/>
      <c r="I28" s="116"/>
      <c r="J28" s="117"/>
    </row>
    <row r="29" spans="1:10" ht="58.5" customHeight="1" thickBot="1">
      <c r="A29" s="3" t="s">
        <v>21</v>
      </c>
      <c r="B29" s="15" t="s">
        <v>87</v>
      </c>
      <c r="C29" s="99">
        <v>0</v>
      </c>
      <c r="D29" s="31">
        <v>40649.5</v>
      </c>
      <c r="E29" s="2"/>
      <c r="F29" s="100"/>
      <c r="G29" s="22">
        <v>46282</v>
      </c>
      <c r="H29" s="78"/>
      <c r="I29" s="57">
        <f>G29/D29</f>
        <v>1.1385625899457559</v>
      </c>
      <c r="J29" s="2"/>
    </row>
    <row r="30" spans="1:10" ht="118.5" customHeight="1" thickBot="1">
      <c r="A30" s="3" t="s">
        <v>22</v>
      </c>
      <c r="B30" s="15" t="s">
        <v>88</v>
      </c>
      <c r="C30" s="99">
        <v>0</v>
      </c>
      <c r="D30" s="31">
        <v>31800.5</v>
      </c>
      <c r="E30" s="2"/>
      <c r="F30" s="100"/>
      <c r="G30" s="22">
        <v>78745.29</v>
      </c>
      <c r="H30" s="78"/>
      <c r="I30" s="57">
        <f>G30/D30</f>
        <v>2.4762280467288247</v>
      </c>
      <c r="J30" s="2"/>
    </row>
    <row r="31" spans="1:10" ht="84" customHeight="1" thickBot="1">
      <c r="A31" s="3" t="s">
        <v>23</v>
      </c>
      <c r="B31" s="15" t="s">
        <v>89</v>
      </c>
      <c r="C31" s="101">
        <v>12000</v>
      </c>
      <c r="D31" s="31">
        <v>0</v>
      </c>
      <c r="E31" s="2"/>
      <c r="F31" s="100">
        <v>11337</v>
      </c>
      <c r="G31" s="19"/>
      <c r="H31" s="78">
        <f>F31/C31</f>
        <v>0.94475</v>
      </c>
      <c r="I31" s="57"/>
      <c r="J31" s="2"/>
    </row>
    <row r="32" spans="1:10" ht="75.75" customHeight="1" thickBot="1">
      <c r="A32" s="3" t="s">
        <v>64</v>
      </c>
      <c r="B32" s="15" t="s">
        <v>90</v>
      </c>
      <c r="C32" s="101">
        <v>20000</v>
      </c>
      <c r="D32" s="31">
        <v>0</v>
      </c>
      <c r="E32" s="2"/>
      <c r="F32" s="100">
        <v>55947.16</v>
      </c>
      <c r="G32" s="19"/>
      <c r="H32" s="78">
        <f>F32/C32</f>
        <v>2.797358</v>
      </c>
      <c r="I32" s="57"/>
      <c r="J32" s="2"/>
    </row>
    <row r="33" spans="1:10" ht="43.5" customHeight="1" thickBot="1">
      <c r="A33" s="9" t="s">
        <v>24</v>
      </c>
      <c r="B33" s="14"/>
      <c r="C33" s="104">
        <f>SUM(C24:C32)</f>
        <v>102000</v>
      </c>
      <c r="D33" s="32">
        <f>SUM(D24:D32)</f>
        <v>168950</v>
      </c>
      <c r="E33" s="14"/>
      <c r="F33" s="103">
        <f>SUM(F24:F32)</f>
        <v>135634.16</v>
      </c>
      <c r="G33" s="65">
        <f>SUM(G25:G27,G29,G30,G31,G32)</f>
        <v>223877.28999999998</v>
      </c>
      <c r="H33" s="79">
        <f>F33/C33</f>
        <v>1.3297466666666666</v>
      </c>
      <c r="I33" s="58">
        <f>G33/D33</f>
        <v>1.3251097366084639</v>
      </c>
      <c r="J33" s="14"/>
    </row>
    <row r="34" spans="1:10" ht="15.75" hidden="1" thickBot="1">
      <c r="A34" s="118" t="s">
        <v>25</v>
      </c>
      <c r="B34" s="119"/>
      <c r="C34" s="119"/>
      <c r="D34" s="119"/>
      <c r="E34" s="120"/>
      <c r="F34" s="27"/>
      <c r="G34" s="20"/>
      <c r="H34" s="59"/>
      <c r="I34" s="60"/>
      <c r="J34" s="2"/>
    </row>
    <row r="35" spans="1:10" ht="15.75" hidden="1" thickBot="1">
      <c r="A35" s="1" t="s">
        <v>26</v>
      </c>
      <c r="B35" s="2"/>
      <c r="C35" s="29"/>
      <c r="D35" s="31"/>
      <c r="E35" s="2"/>
      <c r="F35" s="26"/>
      <c r="G35" s="19"/>
      <c r="H35" s="56"/>
      <c r="I35" s="57"/>
      <c r="J35" s="2"/>
    </row>
    <row r="36" spans="1:10" ht="15.75" hidden="1" thickBot="1">
      <c r="A36" s="3" t="s">
        <v>27</v>
      </c>
      <c r="B36" s="2"/>
      <c r="C36" s="29"/>
      <c r="D36" s="31"/>
      <c r="E36" s="2"/>
      <c r="F36" s="26"/>
      <c r="G36" s="19"/>
      <c r="H36" s="56"/>
      <c r="I36" s="57"/>
      <c r="J36" s="2"/>
    </row>
    <row r="37" spans="1:10" ht="15.75" hidden="1" thickBot="1">
      <c r="A37" s="3" t="s">
        <v>28</v>
      </c>
      <c r="B37" s="2"/>
      <c r="C37" s="29"/>
      <c r="D37" s="31"/>
      <c r="E37" s="2"/>
      <c r="F37" s="26"/>
      <c r="G37" s="19"/>
      <c r="H37" s="56"/>
      <c r="I37" s="57"/>
      <c r="J37" s="2"/>
    </row>
    <row r="38" spans="1:10" ht="15.75" hidden="1" thickBot="1">
      <c r="A38" s="3" t="s">
        <v>29</v>
      </c>
      <c r="B38" s="2"/>
      <c r="C38" s="29"/>
      <c r="D38" s="31"/>
      <c r="E38" s="2"/>
      <c r="F38" s="26"/>
      <c r="G38" s="19"/>
      <c r="H38" s="56"/>
      <c r="I38" s="57"/>
      <c r="J38" s="2"/>
    </row>
    <row r="39" spans="1:10" ht="15.75" hidden="1" thickBot="1">
      <c r="A39" s="1" t="s">
        <v>30</v>
      </c>
      <c r="B39" s="2"/>
      <c r="C39" s="29"/>
      <c r="D39" s="31"/>
      <c r="E39" s="2"/>
      <c r="F39" s="26"/>
      <c r="G39" s="19"/>
      <c r="H39" s="56"/>
      <c r="I39" s="57"/>
      <c r="J39" s="2"/>
    </row>
    <row r="40" spans="1:10" ht="15.75" hidden="1" thickBot="1">
      <c r="A40" s="3" t="s">
        <v>31</v>
      </c>
      <c r="B40" s="2"/>
      <c r="C40" s="29"/>
      <c r="D40" s="31"/>
      <c r="E40" s="2"/>
      <c r="F40" s="26"/>
      <c r="G40" s="19"/>
      <c r="H40" s="56"/>
      <c r="I40" s="57"/>
      <c r="J40" s="2"/>
    </row>
    <row r="41" spans="1:10" ht="15.75" hidden="1" thickBot="1">
      <c r="A41" s="3" t="s">
        <v>32</v>
      </c>
      <c r="B41" s="2"/>
      <c r="C41" s="29"/>
      <c r="D41" s="31"/>
      <c r="E41" s="2"/>
      <c r="F41" s="26"/>
      <c r="G41" s="19"/>
      <c r="H41" s="56"/>
      <c r="I41" s="57"/>
      <c r="J41" s="2"/>
    </row>
    <row r="42" spans="1:10" ht="15.75" hidden="1" thickBot="1">
      <c r="A42" s="3" t="s">
        <v>33</v>
      </c>
      <c r="B42" s="2"/>
      <c r="C42" s="29"/>
      <c r="D42" s="31"/>
      <c r="E42" s="2"/>
      <c r="F42" s="26"/>
      <c r="G42" s="19"/>
      <c r="H42" s="56"/>
      <c r="I42" s="57"/>
      <c r="J42" s="2"/>
    </row>
    <row r="43" spans="1:10" ht="15.75" hidden="1" thickBot="1">
      <c r="A43" s="1" t="s">
        <v>34</v>
      </c>
      <c r="B43" s="2"/>
      <c r="C43" s="29"/>
      <c r="D43" s="31"/>
      <c r="E43" s="2"/>
      <c r="F43" s="26"/>
      <c r="G43" s="19"/>
      <c r="H43" s="56"/>
      <c r="I43" s="57"/>
      <c r="J43" s="2"/>
    </row>
    <row r="44" spans="1:10" ht="15.75" hidden="1" thickBot="1">
      <c r="A44" s="3" t="s">
        <v>35</v>
      </c>
      <c r="B44" s="2"/>
      <c r="C44" s="29"/>
      <c r="D44" s="31"/>
      <c r="E44" s="2"/>
      <c r="F44" s="26"/>
      <c r="G44" s="19"/>
      <c r="H44" s="56"/>
      <c r="I44" s="57"/>
      <c r="J44" s="2"/>
    </row>
    <row r="45" spans="1:10" ht="15.75" hidden="1" thickBot="1">
      <c r="A45" s="3" t="s">
        <v>36</v>
      </c>
      <c r="B45" s="2"/>
      <c r="C45" s="29"/>
      <c r="D45" s="31"/>
      <c r="E45" s="2"/>
      <c r="F45" s="26"/>
      <c r="G45" s="19"/>
      <c r="H45" s="56"/>
      <c r="I45" s="57"/>
      <c r="J45" s="2"/>
    </row>
    <row r="46" spans="1:10" ht="15.75" hidden="1" thickBot="1">
      <c r="A46" s="3" t="s">
        <v>37</v>
      </c>
      <c r="B46" s="2"/>
      <c r="C46" s="29"/>
      <c r="D46" s="31"/>
      <c r="E46" s="2"/>
      <c r="F46" s="26"/>
      <c r="G46" s="19"/>
      <c r="H46" s="56"/>
      <c r="I46" s="57"/>
      <c r="J46" s="2"/>
    </row>
    <row r="47" spans="1:10" ht="15.75" hidden="1" thickBot="1">
      <c r="A47" s="118" t="s">
        <v>38</v>
      </c>
      <c r="B47" s="119"/>
      <c r="C47" s="119"/>
      <c r="D47" s="119"/>
      <c r="E47" s="119"/>
      <c r="F47" s="119"/>
      <c r="G47" s="119"/>
      <c r="H47" s="119"/>
      <c r="I47" s="119"/>
      <c r="J47" s="120"/>
    </row>
    <row r="48" spans="1:10" ht="15.75" hidden="1" thickBot="1">
      <c r="A48" s="118" t="s">
        <v>39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ht="15.75" hidden="1" thickBot="1">
      <c r="A49" s="1" t="s">
        <v>40</v>
      </c>
      <c r="B49" s="2"/>
      <c r="C49" s="29"/>
      <c r="D49" s="31"/>
      <c r="E49" s="2"/>
      <c r="F49" s="26"/>
      <c r="G49" s="19"/>
      <c r="H49" s="56"/>
      <c r="I49" s="57"/>
      <c r="J49" s="2"/>
    </row>
    <row r="50" spans="1:10" ht="15.75" hidden="1" thickBot="1">
      <c r="A50" s="3" t="s">
        <v>41</v>
      </c>
      <c r="B50" s="2"/>
      <c r="C50" s="29"/>
      <c r="D50" s="31"/>
      <c r="E50" s="2"/>
      <c r="F50" s="26"/>
      <c r="G50" s="19"/>
      <c r="H50" s="56"/>
      <c r="I50" s="57"/>
      <c r="J50" s="2"/>
    </row>
    <row r="51" spans="1:10" ht="15.75" hidden="1" thickBot="1">
      <c r="A51" s="3" t="s">
        <v>42</v>
      </c>
      <c r="B51" s="2"/>
      <c r="C51" s="29"/>
      <c r="D51" s="31"/>
      <c r="E51" s="2"/>
      <c r="F51" s="26"/>
      <c r="G51" s="19"/>
      <c r="H51" s="56"/>
      <c r="I51" s="57"/>
      <c r="J51" s="2"/>
    </row>
    <row r="52" spans="1:10" ht="15.75" hidden="1" thickBot="1">
      <c r="A52" s="3" t="s">
        <v>43</v>
      </c>
      <c r="B52" s="2"/>
      <c r="C52" s="29"/>
      <c r="D52" s="31"/>
      <c r="E52" s="2"/>
      <c r="F52" s="26"/>
      <c r="G52" s="19"/>
      <c r="H52" s="56"/>
      <c r="I52" s="57"/>
      <c r="J52" s="2"/>
    </row>
    <row r="53" spans="1:10" ht="15.75" hidden="1" thickBot="1">
      <c r="A53" s="1" t="s">
        <v>44</v>
      </c>
      <c r="B53" s="2"/>
      <c r="C53" s="29"/>
      <c r="D53" s="31"/>
      <c r="E53" s="2"/>
      <c r="F53" s="26"/>
      <c r="G53" s="19"/>
      <c r="H53" s="56"/>
      <c r="I53" s="57"/>
      <c r="J53" s="2"/>
    </row>
    <row r="54" spans="1:10" ht="15.75" hidden="1" thickBot="1">
      <c r="A54" s="3" t="s">
        <v>45</v>
      </c>
      <c r="B54" s="2"/>
      <c r="C54" s="29"/>
      <c r="D54" s="31"/>
      <c r="E54" s="2"/>
      <c r="F54" s="26"/>
      <c r="G54" s="19"/>
      <c r="H54" s="56"/>
      <c r="I54" s="57"/>
      <c r="J54" s="2"/>
    </row>
    <row r="55" spans="1:10" ht="15.75" hidden="1" thickBot="1">
      <c r="A55" s="3" t="s">
        <v>46</v>
      </c>
      <c r="B55" s="2"/>
      <c r="C55" s="29"/>
      <c r="D55" s="31"/>
      <c r="E55" s="2"/>
      <c r="F55" s="26"/>
      <c r="G55" s="19"/>
      <c r="H55" s="56"/>
      <c r="I55" s="57"/>
      <c r="J55" s="2"/>
    </row>
    <row r="56" spans="1:10" ht="15.75" hidden="1" thickBot="1">
      <c r="A56" s="3" t="s">
        <v>47</v>
      </c>
      <c r="B56" s="2"/>
      <c r="C56" s="29"/>
      <c r="D56" s="31"/>
      <c r="E56" s="2"/>
      <c r="F56" s="26"/>
      <c r="G56" s="19"/>
      <c r="H56" s="56"/>
      <c r="I56" s="57"/>
      <c r="J56" s="2"/>
    </row>
    <row r="57" spans="1:10" ht="15.75" hidden="1" thickBot="1">
      <c r="A57" s="1" t="s">
        <v>48</v>
      </c>
      <c r="B57" s="2"/>
      <c r="C57" s="29"/>
      <c r="D57" s="31"/>
      <c r="E57" s="2"/>
      <c r="F57" s="26"/>
      <c r="G57" s="19"/>
      <c r="H57" s="56"/>
      <c r="I57" s="57"/>
      <c r="J57" s="2"/>
    </row>
    <row r="58" spans="1:10" ht="15.75" hidden="1" thickBot="1">
      <c r="A58" s="3" t="s">
        <v>49</v>
      </c>
      <c r="B58" s="2"/>
      <c r="C58" s="29"/>
      <c r="D58" s="31"/>
      <c r="E58" s="2"/>
      <c r="F58" s="26"/>
      <c r="G58" s="19"/>
      <c r="H58" s="56"/>
      <c r="I58" s="57"/>
      <c r="J58" s="2"/>
    </row>
    <row r="59" spans="1:10" ht="15.75" hidden="1" thickBot="1">
      <c r="A59" s="3" t="s">
        <v>50</v>
      </c>
      <c r="B59" s="2"/>
      <c r="C59" s="29"/>
      <c r="D59" s="31"/>
      <c r="E59" s="2"/>
      <c r="F59" s="26"/>
      <c r="G59" s="19"/>
      <c r="H59" s="56"/>
      <c r="I59" s="57"/>
      <c r="J59" s="2"/>
    </row>
    <row r="60" spans="1:10" ht="15.75" hidden="1" thickBot="1">
      <c r="A60" s="3" t="s">
        <v>51</v>
      </c>
      <c r="B60" s="2"/>
      <c r="C60" s="29"/>
      <c r="D60" s="31"/>
      <c r="E60" s="2"/>
      <c r="F60" s="26"/>
      <c r="G60" s="19"/>
      <c r="H60" s="56"/>
      <c r="I60" s="57"/>
      <c r="J60" s="2"/>
    </row>
    <row r="61" spans="1:10" ht="15.75" hidden="1" thickBot="1">
      <c r="A61" s="118" t="s">
        <v>52</v>
      </c>
      <c r="B61" s="119"/>
      <c r="C61" s="119"/>
      <c r="D61" s="119"/>
      <c r="E61" s="119"/>
      <c r="F61" s="119"/>
      <c r="G61" s="119"/>
      <c r="H61" s="119"/>
      <c r="I61" s="119"/>
      <c r="J61" s="120"/>
    </row>
    <row r="62" spans="1:10" ht="47.25" thickBot="1">
      <c r="A62" s="63" t="s">
        <v>60</v>
      </c>
      <c r="B62" s="6"/>
      <c r="C62" s="104">
        <v>225000</v>
      </c>
      <c r="D62" s="33">
        <v>119699.7</v>
      </c>
      <c r="E62" s="14"/>
      <c r="F62" s="105">
        <v>206766.46</v>
      </c>
      <c r="G62" s="64">
        <v>35932.73</v>
      </c>
      <c r="H62" s="79">
        <f>F62/C62</f>
        <v>0.9189620444444444</v>
      </c>
      <c r="I62" s="61">
        <f>G62/D62</f>
        <v>0.30019064375265775</v>
      </c>
      <c r="J62" s="14"/>
    </row>
    <row r="63" spans="1:10" ht="47.25" customHeight="1" thickBot="1">
      <c r="A63" s="7" t="s">
        <v>61</v>
      </c>
      <c r="B63" s="14"/>
      <c r="C63" s="105">
        <v>49000</v>
      </c>
      <c r="D63" s="65">
        <v>65160</v>
      </c>
      <c r="E63" s="6"/>
      <c r="F63" s="104">
        <v>57692.78</v>
      </c>
      <c r="G63" s="21">
        <v>10939.88</v>
      </c>
      <c r="H63" s="79">
        <f>F63/C63</f>
        <v>1.1774036734693878</v>
      </c>
      <c r="I63" s="61">
        <f>G63/D63</f>
        <v>0.16789257213014117</v>
      </c>
      <c r="J63" s="14"/>
    </row>
    <row r="64" spans="1:10" ht="27.75" customHeight="1" thickBot="1">
      <c r="A64" s="3" t="s">
        <v>62</v>
      </c>
      <c r="B64" s="2" t="s">
        <v>53</v>
      </c>
      <c r="C64" s="106">
        <v>10000</v>
      </c>
      <c r="D64" s="66"/>
      <c r="E64" s="63"/>
      <c r="F64" s="100"/>
      <c r="G64" s="23"/>
      <c r="H64" s="78"/>
      <c r="I64" s="57"/>
      <c r="J64" s="2"/>
    </row>
    <row r="65" spans="1:10" ht="46.5" customHeight="1" thickBot="1">
      <c r="A65" s="9" t="s">
        <v>54</v>
      </c>
      <c r="B65" s="14"/>
      <c r="C65" s="103">
        <f>C64+C63+C62+C33+C22</f>
        <v>841099</v>
      </c>
      <c r="D65" s="65">
        <f>D64+D63+D62+D33+D22</f>
        <v>560770</v>
      </c>
      <c r="E65" s="14"/>
      <c r="F65" s="103">
        <f>F64+F63+F62+F33+F22</f>
        <v>841591.37</v>
      </c>
      <c r="G65" s="64">
        <f>G64+G63+G62+G33+G22</f>
        <v>560770</v>
      </c>
      <c r="H65" s="102">
        <f aca="true" t="shared" si="0" ref="H65:I67">F65/C65</f>
        <v>1.0005853888781227</v>
      </c>
      <c r="I65" s="68">
        <f t="shared" si="0"/>
        <v>1</v>
      </c>
      <c r="J65" s="14"/>
    </row>
    <row r="66" spans="1:11" ht="39" customHeight="1" thickBot="1">
      <c r="A66" s="11" t="s">
        <v>55</v>
      </c>
      <c r="B66" s="63"/>
      <c r="C66" s="107">
        <f>C65*7%</f>
        <v>58876.93000000001</v>
      </c>
      <c r="D66" s="67">
        <f>D65*7%</f>
        <v>39253.9</v>
      </c>
      <c r="E66" s="12"/>
      <c r="F66" s="108">
        <f>Category!G16</f>
        <v>58384.73</v>
      </c>
      <c r="G66" s="24">
        <v>39253.9</v>
      </c>
      <c r="H66" s="80">
        <f t="shared" si="0"/>
        <v>0.991640189119915</v>
      </c>
      <c r="I66" s="62">
        <f t="shared" si="0"/>
        <v>1</v>
      </c>
      <c r="J66" s="63"/>
      <c r="K66" s="13"/>
    </row>
    <row r="67" spans="1:11" ht="31.5" customHeight="1" thickBot="1">
      <c r="A67" s="9" t="s">
        <v>56</v>
      </c>
      <c r="B67" s="14"/>
      <c r="C67" s="103">
        <f>C65+C66</f>
        <v>899975.93</v>
      </c>
      <c r="D67" s="65">
        <f>D65+D66</f>
        <v>600023.9</v>
      </c>
      <c r="E67" s="14"/>
      <c r="F67" s="103">
        <f>F65+F66</f>
        <v>899976.1</v>
      </c>
      <c r="G67" s="69">
        <f>SUM(G65:G66)</f>
        <v>600023.9</v>
      </c>
      <c r="H67" s="79">
        <f t="shared" si="0"/>
        <v>1.0000001888939407</v>
      </c>
      <c r="I67" s="58">
        <f t="shared" si="0"/>
        <v>1</v>
      </c>
      <c r="J67" s="14"/>
      <c r="K67" s="13"/>
    </row>
  </sheetData>
  <sheetProtection/>
  <mergeCells count="12">
    <mergeCell ref="A48:J48"/>
    <mergeCell ref="A61:J61"/>
    <mergeCell ref="A47:J47"/>
    <mergeCell ref="A9:J9"/>
    <mergeCell ref="A23:J23"/>
    <mergeCell ref="A34:E34"/>
    <mergeCell ref="B10:J10"/>
    <mergeCell ref="B14:J14"/>
    <mergeCell ref="B18:J18"/>
    <mergeCell ref="B24:J24"/>
    <mergeCell ref="B28:J28"/>
    <mergeCell ref="C7:I7"/>
  </mergeCells>
  <printOptions/>
  <pageMargins left="0.7" right="0.7" top="0.75" bottom="0.75" header="0.3" footer="0.3"/>
  <pageSetup horizontalDpi="600" verticalDpi="600" orientation="landscape" scale="49" r:id="rId1"/>
  <rowBreaks count="2" manualBreakCount="2">
    <brk id="19" max="255" man="1"/>
    <brk id="30" max="255" man="1"/>
  </rowBreaks>
  <ignoredErrors>
    <ignoredError sqref="G22 G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70" zoomScaleNormal="70" zoomScalePageLayoutView="0" workbookViewId="0" topLeftCell="B4">
      <selection activeCell="G17" sqref="G17"/>
    </sheetView>
  </sheetViews>
  <sheetFormatPr defaultColWidth="8.7109375" defaultRowHeight="15"/>
  <cols>
    <col min="1" max="1" width="0.9921875" style="0" customWidth="1"/>
    <col min="2" max="2" width="36.140625" style="0" customWidth="1"/>
    <col min="3" max="3" width="14.00390625" style="0" customWidth="1"/>
    <col min="4" max="4" width="13.57421875" style="0" customWidth="1"/>
    <col min="5" max="5" width="13.8515625" style="35" customWidth="1"/>
    <col min="6" max="6" width="14.421875" style="35" customWidth="1"/>
    <col min="7" max="7" width="14.00390625" style="35" customWidth="1"/>
    <col min="8" max="8" width="7.00390625" style="0" customWidth="1"/>
    <col min="9" max="9" width="14.28125" style="0" customWidth="1"/>
    <col min="10" max="10" width="12.57421875" style="35" customWidth="1"/>
    <col min="11" max="12" width="13.57421875" style="0" customWidth="1"/>
    <col min="13" max="13" width="14.140625" style="0" customWidth="1"/>
    <col min="14" max="14" width="7.57421875" style="0" customWidth="1"/>
    <col min="15" max="15" width="16.00390625" style="0" customWidth="1"/>
    <col min="16" max="16" width="15.57421875" style="0" customWidth="1"/>
    <col min="17" max="17" width="7.7109375" style="0" customWidth="1"/>
    <col min="18" max="18" width="18.28125" style="0" customWidth="1"/>
  </cols>
  <sheetData>
    <row r="1" spans="2:8" ht="15">
      <c r="B1" s="4" t="s">
        <v>93</v>
      </c>
      <c r="C1" s="4"/>
      <c r="D1" s="4"/>
      <c r="E1" s="34"/>
      <c r="F1" s="34"/>
      <c r="G1" s="34"/>
      <c r="H1" s="4"/>
    </row>
    <row r="2" spans="2:8" ht="14.25">
      <c r="B2" s="36"/>
      <c r="C2" s="36"/>
      <c r="D2" s="36"/>
      <c r="E2" s="37"/>
      <c r="F2" s="37"/>
      <c r="G2" s="37"/>
      <c r="H2" s="36"/>
    </row>
    <row r="3" spans="2:8" ht="14.25">
      <c r="B3" s="36" t="s">
        <v>59</v>
      </c>
      <c r="C3" s="36"/>
      <c r="D3" s="36"/>
      <c r="E3" s="37"/>
      <c r="F3" s="37"/>
      <c r="G3" s="37"/>
      <c r="H3" s="36"/>
    </row>
    <row r="4" ht="15" thickBot="1"/>
    <row r="5" spans="2:18" ht="36" customHeight="1" thickBot="1">
      <c r="B5" s="126" t="s">
        <v>94</v>
      </c>
      <c r="C5" s="123" t="s">
        <v>95</v>
      </c>
      <c r="D5" s="124"/>
      <c r="E5" s="124"/>
      <c r="F5" s="124"/>
      <c r="G5" s="124"/>
      <c r="H5" s="125"/>
      <c r="I5" s="123" t="s">
        <v>96</v>
      </c>
      <c r="J5" s="124"/>
      <c r="K5" s="124"/>
      <c r="L5" s="124"/>
      <c r="M5" s="125"/>
      <c r="N5" s="82"/>
      <c r="O5" s="123" t="s">
        <v>97</v>
      </c>
      <c r="P5" s="124"/>
      <c r="Q5" s="125"/>
      <c r="R5" s="83" t="s">
        <v>98</v>
      </c>
    </row>
    <row r="6" spans="2:18" ht="42.75" customHeight="1" thickBot="1">
      <c r="B6" s="127"/>
      <c r="C6" s="84" t="s">
        <v>99</v>
      </c>
      <c r="D6" s="85" t="s">
        <v>100</v>
      </c>
      <c r="E6" s="85" t="s">
        <v>101</v>
      </c>
      <c r="F6" s="85" t="s">
        <v>102</v>
      </c>
      <c r="G6" s="86" t="s">
        <v>116</v>
      </c>
      <c r="H6" s="85" t="s">
        <v>115</v>
      </c>
      <c r="I6" s="85" t="s">
        <v>99</v>
      </c>
      <c r="J6" s="85" t="s">
        <v>100</v>
      </c>
      <c r="K6" s="85" t="s">
        <v>101</v>
      </c>
      <c r="L6" s="114" t="s">
        <v>102</v>
      </c>
      <c r="M6" s="86" t="s">
        <v>116</v>
      </c>
      <c r="N6" s="85" t="s">
        <v>115</v>
      </c>
      <c r="O6" s="86" t="s">
        <v>103</v>
      </c>
      <c r="P6" s="86" t="s">
        <v>117</v>
      </c>
      <c r="Q6" s="86" t="s">
        <v>118</v>
      </c>
      <c r="R6" s="85"/>
    </row>
    <row r="7" spans="2:18" ht="30" customHeight="1" thickBot="1">
      <c r="B7" s="113" t="s">
        <v>104</v>
      </c>
      <c r="C7" s="45">
        <v>63000</v>
      </c>
      <c r="D7" s="45">
        <v>27000</v>
      </c>
      <c r="E7" s="87">
        <f>C7+D7</f>
        <v>90000</v>
      </c>
      <c r="F7" s="45">
        <v>225000</v>
      </c>
      <c r="G7" s="45">
        <v>229262.81</v>
      </c>
      <c r="H7" s="88">
        <f>G7/F7</f>
        <v>1.0189458222222223</v>
      </c>
      <c r="I7" s="89">
        <v>83790</v>
      </c>
      <c r="J7" s="89">
        <v>35910</v>
      </c>
      <c r="K7" s="89">
        <f>SUM(I7:J7)</f>
        <v>119700</v>
      </c>
      <c r="L7" s="89">
        <v>117600.71</v>
      </c>
      <c r="M7" s="89">
        <v>117600.71</v>
      </c>
      <c r="N7" s="90">
        <f>M7/L7</f>
        <v>1</v>
      </c>
      <c r="O7" s="110">
        <f>F7+L7</f>
        <v>342600.71</v>
      </c>
      <c r="P7" s="110">
        <f>G7+M7</f>
        <v>346863.52</v>
      </c>
      <c r="Q7" s="111">
        <f>P7/O7</f>
        <v>1.012442501943443</v>
      </c>
      <c r="R7" s="38"/>
    </row>
    <row r="8" spans="2:18" ht="30" customHeight="1" thickBot="1">
      <c r="B8" s="113" t="s">
        <v>105</v>
      </c>
      <c r="C8" s="45">
        <f>E8*70%</f>
        <v>7000</v>
      </c>
      <c r="D8" s="45">
        <v>3000</v>
      </c>
      <c r="E8" s="87">
        <v>10000</v>
      </c>
      <c r="F8" s="45">
        <v>10000</v>
      </c>
      <c r="G8" s="45">
        <v>7943.13</v>
      </c>
      <c r="H8" s="88">
        <f aca="true" t="shared" si="0" ref="H8:H13">G8/F8</f>
        <v>0.794313</v>
      </c>
      <c r="I8" s="89">
        <v>33012</v>
      </c>
      <c r="J8" s="89">
        <v>14148</v>
      </c>
      <c r="K8" s="89">
        <f aca="true" t="shared" si="1" ref="K8:K13">SUM(I8:J8)</f>
        <v>47160</v>
      </c>
      <c r="L8" s="89">
        <v>49259.05</v>
      </c>
      <c r="M8" s="89">
        <v>49259.05</v>
      </c>
      <c r="N8" s="90">
        <f aca="true" t="shared" si="2" ref="N8:N13">M8/L8</f>
        <v>1</v>
      </c>
      <c r="O8" s="110">
        <f aca="true" t="shared" si="3" ref="O8:O14">F8+L8</f>
        <v>59259.05</v>
      </c>
      <c r="P8" s="110">
        <f aca="true" t="shared" si="4" ref="P8:P14">G8+M8</f>
        <v>57202.18</v>
      </c>
      <c r="Q8" s="111">
        <f aca="true" t="shared" si="5" ref="Q8:Q13">P8/O8</f>
        <v>0.9652901961810052</v>
      </c>
      <c r="R8" s="38"/>
    </row>
    <row r="9" spans="2:19" ht="30" customHeight="1" thickBot="1">
      <c r="B9" s="113" t="s">
        <v>106</v>
      </c>
      <c r="C9" s="45">
        <v>9800</v>
      </c>
      <c r="D9" s="45">
        <v>4200</v>
      </c>
      <c r="E9" s="87">
        <v>14000</v>
      </c>
      <c r="F9" s="45">
        <v>14000</v>
      </c>
      <c r="G9" s="45">
        <v>14783.08</v>
      </c>
      <c r="H9" s="88">
        <f t="shared" si="0"/>
        <v>1.0559342857142857</v>
      </c>
      <c r="I9" s="89">
        <v>101570</v>
      </c>
      <c r="J9" s="89">
        <v>43530</v>
      </c>
      <c r="K9" s="89">
        <f t="shared" si="1"/>
        <v>145100</v>
      </c>
      <c r="L9" s="89">
        <v>161791.4</v>
      </c>
      <c r="M9" s="89">
        <v>161791.4</v>
      </c>
      <c r="N9" s="90">
        <f t="shared" si="2"/>
        <v>1</v>
      </c>
      <c r="O9" s="110">
        <f t="shared" si="3"/>
        <v>175791.4</v>
      </c>
      <c r="P9" s="110">
        <f t="shared" si="4"/>
        <v>176574.47999999998</v>
      </c>
      <c r="Q9" s="111">
        <f t="shared" si="5"/>
        <v>1.0044545978927295</v>
      </c>
      <c r="R9" s="38"/>
      <c r="S9" s="13"/>
    </row>
    <row r="10" spans="2:18" ht="30" customHeight="1" thickBot="1">
      <c r="B10" s="113" t="s">
        <v>107</v>
      </c>
      <c r="C10" s="45">
        <v>389970</v>
      </c>
      <c r="D10" s="45">
        <v>167130</v>
      </c>
      <c r="E10" s="87">
        <v>557100</v>
      </c>
      <c r="F10" s="45">
        <v>472740</v>
      </c>
      <c r="G10" s="45">
        <v>476982.91</v>
      </c>
      <c r="H10" s="88">
        <f t="shared" si="0"/>
        <v>1.0089751448999449</v>
      </c>
      <c r="I10" s="89">
        <v>7000</v>
      </c>
      <c r="J10" s="89">
        <v>3000</v>
      </c>
      <c r="K10" s="89">
        <f t="shared" si="1"/>
        <v>10000</v>
      </c>
      <c r="L10" s="89">
        <v>6500</v>
      </c>
      <c r="M10" s="89">
        <v>6500</v>
      </c>
      <c r="N10" s="90">
        <f t="shared" si="2"/>
        <v>1</v>
      </c>
      <c r="O10" s="110">
        <f t="shared" si="3"/>
        <v>479240</v>
      </c>
      <c r="P10" s="110">
        <f t="shared" si="4"/>
        <v>483482.91</v>
      </c>
      <c r="Q10" s="111">
        <f t="shared" si="5"/>
        <v>1.008853413738419</v>
      </c>
      <c r="R10" s="38"/>
    </row>
    <row r="11" spans="2:18" ht="30" customHeight="1" thickBot="1">
      <c r="B11" s="113" t="s">
        <v>108</v>
      </c>
      <c r="C11" s="45">
        <v>7000</v>
      </c>
      <c r="D11" s="45">
        <v>3000</v>
      </c>
      <c r="E11" s="87">
        <v>10000</v>
      </c>
      <c r="F11" s="45">
        <v>53000</v>
      </c>
      <c r="G11" s="45">
        <v>36539.05</v>
      </c>
      <c r="H11" s="88">
        <f t="shared" si="0"/>
        <v>0.6894160377358491</v>
      </c>
      <c r="I11" s="89">
        <v>12600</v>
      </c>
      <c r="J11" s="89">
        <v>5400</v>
      </c>
      <c r="K11" s="89">
        <f t="shared" si="1"/>
        <v>18000</v>
      </c>
      <c r="L11" s="89">
        <v>13144.85</v>
      </c>
      <c r="M11" s="89">
        <v>13144.85</v>
      </c>
      <c r="N11" s="90">
        <f t="shared" si="2"/>
        <v>1</v>
      </c>
      <c r="O11" s="110">
        <f t="shared" si="3"/>
        <v>66144.85</v>
      </c>
      <c r="P11" s="110">
        <f t="shared" si="4"/>
        <v>49683.9</v>
      </c>
      <c r="Q11" s="111">
        <f t="shared" si="5"/>
        <v>0.751137843686999</v>
      </c>
      <c r="R11" s="38"/>
    </row>
    <row r="12" spans="2:18" ht="30" customHeight="1" thickBot="1">
      <c r="B12" s="113" t="s">
        <v>109</v>
      </c>
      <c r="C12" s="45">
        <f>E12*70%</f>
        <v>0</v>
      </c>
      <c r="D12" s="45"/>
      <c r="E12" s="87"/>
      <c r="F12" s="45"/>
      <c r="G12" s="45"/>
      <c r="H12" s="88"/>
      <c r="I12" s="89">
        <v>0</v>
      </c>
      <c r="J12" s="89">
        <v>0</v>
      </c>
      <c r="K12" s="89">
        <f t="shared" si="1"/>
        <v>0</v>
      </c>
      <c r="L12" s="89"/>
      <c r="M12" s="89">
        <v>0</v>
      </c>
      <c r="N12" s="90"/>
      <c r="O12" s="110">
        <f t="shared" si="3"/>
        <v>0</v>
      </c>
      <c r="P12" s="110">
        <f t="shared" si="4"/>
        <v>0</v>
      </c>
      <c r="Q12" s="111"/>
      <c r="R12" s="38"/>
    </row>
    <row r="13" spans="2:18" ht="30" customHeight="1" thickBot="1">
      <c r="B13" s="113" t="s">
        <v>110</v>
      </c>
      <c r="C13" s="45">
        <v>20999.41</v>
      </c>
      <c r="D13" s="45">
        <v>8999.75</v>
      </c>
      <c r="E13" s="87">
        <v>29999.16</v>
      </c>
      <c r="F13" s="45">
        <v>66359.16</v>
      </c>
      <c r="G13" s="45">
        <v>76080.39</v>
      </c>
      <c r="H13" s="88">
        <f t="shared" si="0"/>
        <v>1.1464941690039476</v>
      </c>
      <c r="I13" s="89">
        <v>154567</v>
      </c>
      <c r="J13" s="89">
        <v>66243</v>
      </c>
      <c r="K13" s="89">
        <f t="shared" si="1"/>
        <v>220810</v>
      </c>
      <c r="L13" s="89">
        <v>212474.25</v>
      </c>
      <c r="M13" s="89">
        <v>212474.25</v>
      </c>
      <c r="N13" s="90">
        <f t="shared" si="2"/>
        <v>1</v>
      </c>
      <c r="O13" s="110">
        <f t="shared" si="3"/>
        <v>278833.41000000003</v>
      </c>
      <c r="P13" s="110">
        <f t="shared" si="4"/>
        <v>288554.64</v>
      </c>
      <c r="Q13" s="111">
        <f t="shared" si="5"/>
        <v>1.0348639354229465</v>
      </c>
      <c r="R13" s="38"/>
    </row>
    <row r="14" spans="2:18" ht="30" customHeight="1" thickBot="1">
      <c r="B14" s="113" t="s">
        <v>111</v>
      </c>
      <c r="C14" s="45">
        <v>91000</v>
      </c>
      <c r="D14" s="45">
        <v>39000</v>
      </c>
      <c r="E14" s="87">
        <v>130000</v>
      </c>
      <c r="F14" s="87"/>
      <c r="G14" s="87"/>
      <c r="H14" s="88"/>
      <c r="I14" s="89">
        <v>0</v>
      </c>
      <c r="J14" s="89">
        <v>0</v>
      </c>
      <c r="K14" s="89">
        <v>0</v>
      </c>
      <c r="L14" s="89"/>
      <c r="M14" s="89">
        <f>SUM(J14:K14)</f>
        <v>0</v>
      </c>
      <c r="N14" s="90"/>
      <c r="O14" s="110">
        <f t="shared" si="3"/>
        <v>0</v>
      </c>
      <c r="P14" s="110">
        <f t="shared" si="4"/>
        <v>0</v>
      </c>
      <c r="Q14" s="111"/>
      <c r="R14" s="38">
        <f>SUM(G14,M14)</f>
        <v>0</v>
      </c>
    </row>
    <row r="15" spans="2:18" ht="30" customHeight="1" thickBot="1">
      <c r="B15" s="39" t="s">
        <v>112</v>
      </c>
      <c r="C15" s="40">
        <f>SUM(C7:C14)</f>
        <v>588769.4099999999</v>
      </c>
      <c r="D15" s="40">
        <f>SUM(D7:D14)</f>
        <v>252329.75</v>
      </c>
      <c r="E15" s="41">
        <f>SUM(E7:E14)</f>
        <v>841099.16</v>
      </c>
      <c r="F15" s="41">
        <f>SUM(F7:F14)</f>
        <v>841099.16</v>
      </c>
      <c r="G15" s="41">
        <f>SUM(G7:G14)</f>
        <v>841591.37</v>
      </c>
      <c r="H15" s="42">
        <f>G15/E15</f>
        <v>1.000585198539492</v>
      </c>
      <c r="I15" s="41">
        <f>SUM(I7:I14)</f>
        <v>392539</v>
      </c>
      <c r="J15" s="41">
        <f>SUM(J7:J14)</f>
        <v>168231</v>
      </c>
      <c r="K15" s="41">
        <f>I15+J15</f>
        <v>560770</v>
      </c>
      <c r="L15" s="41">
        <f>SUM(L7:L14)</f>
        <v>560770.26</v>
      </c>
      <c r="M15" s="41">
        <f>SUM(M7:M14)</f>
        <v>560770.26</v>
      </c>
      <c r="N15" s="46">
        <f>M15/K15</f>
        <v>1.000000463648198</v>
      </c>
      <c r="O15" s="47">
        <f>SUM(O7:O14)</f>
        <v>1401869.4200000004</v>
      </c>
      <c r="P15" s="41">
        <f>SUM(P7:P14)</f>
        <v>1402361.63</v>
      </c>
      <c r="Q15" s="46">
        <f>P15/O15</f>
        <v>1.0003511097345996</v>
      </c>
      <c r="R15" s="41"/>
    </row>
    <row r="16" spans="2:18" ht="30" customHeight="1" thickBot="1">
      <c r="B16" s="113" t="s">
        <v>113</v>
      </c>
      <c r="C16" s="45">
        <f>C15*7%</f>
        <v>41213.8587</v>
      </c>
      <c r="D16" s="45">
        <f>D15*7%</f>
        <v>17663.0825</v>
      </c>
      <c r="E16" s="87">
        <f>E15*7%</f>
        <v>58876.94120000001</v>
      </c>
      <c r="F16" s="87">
        <f>F15*7%</f>
        <v>58876.94120000001</v>
      </c>
      <c r="G16" s="87">
        <f>58009.18+375.55</f>
        <v>58384.73</v>
      </c>
      <c r="H16" s="88">
        <f>G16/F16</f>
        <v>0.9916400004829055</v>
      </c>
      <c r="I16" s="89">
        <f>7/100*I15</f>
        <v>27477.730000000003</v>
      </c>
      <c r="J16" s="89">
        <f>7/100*J15</f>
        <v>11776.170000000002</v>
      </c>
      <c r="K16" s="91">
        <f>I16+J16</f>
        <v>39253.90000000001</v>
      </c>
      <c r="L16" s="91">
        <v>39253.64</v>
      </c>
      <c r="M16" s="89">
        <v>39253.64</v>
      </c>
      <c r="N16" s="90">
        <f>M16/L16</f>
        <v>1</v>
      </c>
      <c r="O16" s="112">
        <f>F16+L16</f>
        <v>98130.58120000002</v>
      </c>
      <c r="P16" s="110">
        <f>G16+M16</f>
        <v>97638.37</v>
      </c>
      <c r="Q16" s="111">
        <f>P16/O16</f>
        <v>0.9949841202000338</v>
      </c>
      <c r="R16" s="43"/>
    </row>
    <row r="17" spans="2:18" s="36" customFormat="1" ht="30" customHeight="1" thickBot="1">
      <c r="B17" s="39" t="s">
        <v>114</v>
      </c>
      <c r="C17" s="40">
        <f>C15+C16</f>
        <v>629983.2686999999</v>
      </c>
      <c r="D17" s="40">
        <f>D15+D16</f>
        <v>269992.8325</v>
      </c>
      <c r="E17" s="41">
        <f>E15+E16</f>
        <v>899976.1012</v>
      </c>
      <c r="F17" s="41">
        <f>F15+F16</f>
        <v>899976.1012</v>
      </c>
      <c r="G17" s="41">
        <f>G15+G16</f>
        <v>899976.1</v>
      </c>
      <c r="H17" s="42">
        <f>G17/F17</f>
        <v>0.9999999986666313</v>
      </c>
      <c r="I17" s="40">
        <f>SUM(I15:I16)</f>
        <v>420016.73</v>
      </c>
      <c r="J17" s="40">
        <f>SUM(J15:J16)</f>
        <v>180007.17</v>
      </c>
      <c r="K17" s="40">
        <f>SUM(K15:K16)</f>
        <v>600023.9</v>
      </c>
      <c r="L17" s="40">
        <f>SUM(L15:L16)</f>
        <v>600023.9</v>
      </c>
      <c r="M17" s="40">
        <f>SUM(M15:M16)</f>
        <v>600023.9</v>
      </c>
      <c r="N17" s="46">
        <f>M17/K17</f>
        <v>1</v>
      </c>
      <c r="O17" s="41">
        <f>SUM(O15:O16)</f>
        <v>1500000.0012000003</v>
      </c>
      <c r="P17" s="40">
        <f>SUM(P15:P16)</f>
        <v>1500000</v>
      </c>
      <c r="Q17" s="46">
        <f>P17/O17</f>
        <v>0.9999999991999998</v>
      </c>
      <c r="R17" s="48"/>
    </row>
    <row r="19" spans="8:9" ht="15">
      <c r="H19" s="13"/>
      <c r="I19" s="44"/>
    </row>
  </sheetData>
  <sheetProtection/>
  <mergeCells count="4">
    <mergeCell ref="O5:Q5"/>
    <mergeCell ref="B5:B6"/>
    <mergeCell ref="C5:H5"/>
    <mergeCell ref="I5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John Dennis</cp:lastModifiedBy>
  <cp:lastPrinted>2017-12-11T22:51:21Z</cp:lastPrinted>
  <dcterms:created xsi:type="dcterms:W3CDTF">2017-11-15T21:17:43Z</dcterms:created>
  <dcterms:modified xsi:type="dcterms:W3CDTF">2019-11-18T08:49:05Z</dcterms:modified>
  <cp:category/>
  <cp:version/>
  <cp:contentType/>
  <cp:contentStatus/>
</cp:coreProperties>
</file>