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madou.dioulde.bah\Desktop\PBF Cohésion 2019\Projet Dialogue\"/>
    </mc:Choice>
  </mc:AlternateContent>
  <xr:revisionPtr revIDLastSave="0" documentId="13_ncr:1_{BF81DC23-B4BE-4401-A99A-06F7A2C3C5A9}" xr6:coauthVersionLast="41" xr6:coauthVersionMax="41" xr10:uidLastSave="{00000000-0000-0000-0000-000000000000}"/>
  <bookViews>
    <workbookView xWindow="1980" yWindow="1185" windowWidth="21600" windowHeight="11385" tabRatio="843" activeTab="1" xr2:uid="{00000000-000D-0000-FFFF-FFFF00000000}"/>
  </bookViews>
  <sheets>
    <sheet name="RECAP" sheetId="5" r:id="rId1"/>
    <sheet name="RAPP FINAL DIALOGUE 31 10 2019" sheetId="2" r:id="rId2"/>
    <sheet name="RAPP CATEGORIE BUDGETAIRE"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1" l="1"/>
  <c r="E69" i="2"/>
  <c r="C16" i="1"/>
  <c r="H16" i="1"/>
  <c r="G16" i="1"/>
  <c r="H15" i="1" l="1"/>
  <c r="G15" i="1"/>
  <c r="H10" i="1"/>
  <c r="H11" i="1"/>
  <c r="H12" i="1"/>
  <c r="H13" i="1"/>
  <c r="H14" i="1"/>
  <c r="H9" i="1"/>
  <c r="H8" i="1"/>
  <c r="G18" i="2" l="1"/>
  <c r="J15" i="1"/>
  <c r="J10" i="1"/>
  <c r="J11" i="1"/>
  <c r="J12" i="1"/>
  <c r="J14" i="1"/>
  <c r="J9" i="1"/>
  <c r="I11" i="1"/>
  <c r="I9" i="1"/>
  <c r="I8" i="1"/>
  <c r="I14" i="1" l="1"/>
  <c r="E10" i="1"/>
  <c r="E12" i="1"/>
  <c r="E14" i="1"/>
  <c r="D10" i="1"/>
  <c r="D12" i="1"/>
  <c r="D13" i="1"/>
  <c r="D14" i="1"/>
  <c r="D8" i="1"/>
  <c r="F5" i="5"/>
  <c r="E5" i="5"/>
  <c r="G5" i="5"/>
  <c r="G4" i="5"/>
  <c r="F62" i="2"/>
  <c r="F48" i="2" l="1"/>
  <c r="G12" i="1" l="1"/>
  <c r="I12" i="1" s="1"/>
  <c r="C15" i="1" l="1"/>
  <c r="F15" i="2"/>
  <c r="F29" i="2" l="1"/>
  <c r="F18" i="2"/>
  <c r="C29" i="2"/>
  <c r="H29" i="2" l="1"/>
  <c r="F11" i="2"/>
  <c r="C11" i="2"/>
  <c r="H57" i="2"/>
  <c r="H56" i="2"/>
  <c r="H55" i="2"/>
  <c r="H54" i="2"/>
  <c r="H53" i="2"/>
  <c r="H52" i="2"/>
  <c r="H51" i="2"/>
  <c r="H50" i="2"/>
  <c r="H49" i="2"/>
  <c r="H48" i="2"/>
  <c r="H47" i="2"/>
  <c r="H46" i="2"/>
  <c r="H44" i="2"/>
  <c r="H43" i="2"/>
  <c r="H42" i="2"/>
  <c r="H38" i="2"/>
  <c r="H37" i="2"/>
  <c r="H36" i="2"/>
  <c r="H35" i="2"/>
  <c r="H34" i="2"/>
  <c r="H33" i="2"/>
  <c r="H32" i="2"/>
  <c r="H31" i="2"/>
  <c r="H30" i="2"/>
  <c r="H28" i="2"/>
  <c r="H27" i="2"/>
  <c r="H26" i="2"/>
  <c r="H25" i="2"/>
  <c r="H10" i="2"/>
  <c r="H13" i="2"/>
  <c r="H14" i="2"/>
  <c r="H15" i="2"/>
  <c r="H16" i="2"/>
  <c r="H17" i="2"/>
  <c r="H18" i="2"/>
  <c r="H19" i="2"/>
  <c r="H21" i="2"/>
  <c r="H22" i="2"/>
  <c r="H23" i="2"/>
  <c r="H9" i="2"/>
  <c r="E58" i="2"/>
  <c r="F58" i="2"/>
  <c r="G58" i="2"/>
  <c r="H11" i="2" l="1"/>
  <c r="D24" i="2"/>
  <c r="C24" i="2"/>
  <c r="C39" i="2"/>
  <c r="C45" i="2"/>
  <c r="C58" i="2"/>
  <c r="D45" i="2"/>
  <c r="E45" i="2"/>
  <c r="E59" i="2" s="1"/>
  <c r="F45" i="2"/>
  <c r="F59" i="2" s="1"/>
  <c r="G45" i="2"/>
  <c r="G59" i="2" s="1"/>
  <c r="D58" i="2"/>
  <c r="E24" i="2"/>
  <c r="G24" i="2"/>
  <c r="D39" i="2"/>
  <c r="E39" i="2"/>
  <c r="G39" i="2"/>
  <c r="H58" i="2" l="1"/>
  <c r="C59" i="2"/>
  <c r="E40" i="2"/>
  <c r="E61" i="2" s="1"/>
  <c r="E63" i="2" s="1"/>
  <c r="H45" i="2"/>
  <c r="G40" i="2"/>
  <c r="G61" i="2" s="1"/>
  <c r="G63" i="2" s="1"/>
  <c r="D40" i="2"/>
  <c r="D59" i="2"/>
  <c r="C40" i="2"/>
  <c r="D61" i="2" l="1"/>
  <c r="E70" i="2"/>
  <c r="H59" i="2"/>
  <c r="C61" i="2"/>
  <c r="C62" i="2" s="1"/>
  <c r="C63" i="2" l="1"/>
  <c r="B11" i="1"/>
  <c r="B9" i="1"/>
  <c r="D9" i="1" l="1"/>
  <c r="E9" i="1"/>
  <c r="E11" i="1"/>
  <c r="D11" i="1"/>
  <c r="C69" i="2"/>
  <c r="E65" i="2"/>
  <c r="C6" i="5"/>
  <c r="D6" i="5"/>
  <c r="B6" i="5"/>
  <c r="E4" i="5"/>
  <c r="D15" i="1" l="1"/>
  <c r="F4" i="5"/>
  <c r="F6" i="5" s="1"/>
  <c r="E6" i="5"/>
  <c r="G6" i="5" s="1"/>
  <c r="E71" i="2"/>
  <c r="D17" i="1" l="1"/>
  <c r="F39" i="2"/>
  <c r="H39" i="2" s="1"/>
  <c r="F24" i="2" l="1"/>
  <c r="F40" i="2" l="1"/>
  <c r="F61" i="2" s="1"/>
  <c r="H24" i="2"/>
  <c r="D62" i="2"/>
  <c r="H62" i="2" s="1"/>
  <c r="G65" i="2"/>
  <c r="D69" i="2" l="1"/>
  <c r="F63" i="2"/>
  <c r="F65" i="2" s="1"/>
  <c r="H40" i="2"/>
  <c r="H61" i="2"/>
  <c r="D63" i="2"/>
  <c r="F15" i="1"/>
  <c r="B15" i="1"/>
  <c r="E15" i="1" s="1"/>
  <c r="I15" i="1" l="1"/>
  <c r="F16" i="1"/>
  <c r="F17" i="1" s="1"/>
  <c r="F69" i="2"/>
  <c r="H69" i="2" s="1"/>
  <c r="H63" i="2"/>
  <c r="C17" i="1"/>
  <c r="C70" i="2"/>
  <c r="C71" i="2" s="1"/>
  <c r="D71" i="2"/>
  <c r="F70" i="2"/>
  <c r="B16" i="1"/>
  <c r="E16" i="1" s="1"/>
  <c r="H17" i="1" l="1"/>
  <c r="J16" i="1"/>
  <c r="G17" i="1"/>
  <c r="J17" i="1" s="1"/>
  <c r="I16" i="1"/>
  <c r="H70" i="2"/>
  <c r="G69" i="2"/>
  <c r="F71" i="2"/>
  <c r="H71" i="2" s="1"/>
  <c r="G70" i="2"/>
  <c r="G71" i="2" s="1"/>
  <c r="B17" i="1"/>
  <c r="E17" i="1" s="1"/>
  <c r="I17" i="1" l="1"/>
  <c r="C23" i="1"/>
  <c r="C21" i="1"/>
  <c r="C19" i="1"/>
</calcChain>
</file>

<file path=xl/sharedStrings.xml><?xml version="1.0" encoding="utf-8"?>
<sst xmlns="http://schemas.openxmlformats.org/spreadsheetml/2006/main" count="131" uniqueCount="113">
  <si>
    <t>Tableau 2 - Budget de projet PBF par categorie de cout de l'ONU</t>
  </si>
  <si>
    <t>Note: S'il s'agit d'une revision budgetaire, veuillez inclure des colonnes additionnelles pour montrer les changements</t>
  </si>
  <si>
    <t>CATEGORIES</t>
  </si>
  <si>
    <t>Agence Recipiendiaire  PNUD</t>
  </si>
  <si>
    <t>Agence Recipiendiaire HCDH</t>
  </si>
  <si>
    <t>Solde du Budget PNUD</t>
  </si>
  <si>
    <t>Solde du Budget HCDH</t>
  </si>
  <si>
    <t>Budget</t>
  </si>
  <si>
    <t>Décaissement PNUD</t>
  </si>
  <si>
    <t>BUDGET</t>
  </si>
  <si>
    <t>Décaissement HCDH</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</si>
  <si>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</si>
  <si>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</si>
  <si>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</si>
  <si>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</si>
  <si>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</si>
  <si>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</si>
  <si>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</si>
  <si>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</si>
  <si>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</si>
  <si>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</si>
  <si>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PNUD</t>
  </si>
  <si>
    <t>HCDH</t>
  </si>
  <si>
    <t>Préparer par CONDE Sory</t>
  </si>
  <si>
    <t>Gestionnaire Comptable &amp; Financier PBF</t>
  </si>
  <si>
    <t>Annexe D - Budget du projet Dialogue Politique /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</si>
  <si>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</si>
  <si>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</si>
  <si>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</si>
  <si>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</si>
  <si>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Budget par agence recipiendiaire en USD - Veuillez ajouter une nouvelle colonne par agence recipiendiaire PNUD</t>
  </si>
  <si>
    <t>Budget par agence recipiendiaire en USD - Veuillez ajouter une nouvelle colonne par agence recipiendiaire HCDH</t>
  </si>
  <si>
    <t xml:space="preserve">Pourcentage du budget pour chaque produit ou activite reserve pour action directe sur le genre (cas echeant) </t>
  </si>
  <si>
    <t>Commitment :PO</t>
  </si>
  <si>
    <t>Notes quelconque le cas echeant (.e.g sur types des entrants ou justification du budget)</t>
  </si>
  <si>
    <t xml:space="preserve">Résultat 1 : Des consensus politiques au niveau des leaders sont obtenus sur les questions d’intérêt nation </t>
  </si>
  <si>
    <t>Produit 1.1</t>
  </si>
  <si>
    <t>Des personnalités réputées de grande intégrité (PRGI) sont identifiées, motivées et dotés des capacités de faciliter un dialogue politique de haut niveau</t>
  </si>
  <si>
    <t>Sous total 1.1</t>
  </si>
  <si>
    <t>Produit 1.2</t>
  </si>
  <si>
    <t xml:space="preserve">Un plan de plaidoyer et de facilitation à l’endroit des leaders politiques de haut niveau est développé et mis en œuvre par le groupe de PRGI </t>
  </si>
  <si>
    <t>Sous total 1.2</t>
  </si>
  <si>
    <t xml:space="preserve">Résultat 2 : La confiance entre les citoyens et les députés est améliorée et les conflits partisans (sur la base de l’appartenance politique) au sein des communautés trouvent des solutions non violentes </t>
  </si>
  <si>
    <t>Produit 2.1</t>
  </si>
  <si>
    <t>Les députés sont dotés de compétences en matière de médiation, leadership, de négociation et de résolution pacifique des conflits</t>
  </si>
  <si>
    <t>Sous total 2.1</t>
  </si>
  <si>
    <t>Produit 2.2</t>
  </si>
  <si>
    <t>Les députés de sensibilités politiques différentes contribuent ensemble à améliorer leur redevabilité aux citoyens de leurs zones géographiques de représentation.</t>
  </si>
  <si>
    <t>4. Evaluation finale du projet</t>
  </si>
  <si>
    <t>Sous total 2.2</t>
  </si>
  <si>
    <t>GMS 7%</t>
  </si>
  <si>
    <t>TOTAL GENERAL</t>
  </si>
  <si>
    <t>PO/PNUD</t>
  </si>
  <si>
    <t>Budget par agence recipiendiaire en USD</t>
  </si>
  <si>
    <t>Montant budget</t>
  </si>
  <si>
    <t>Dépenses</t>
  </si>
  <si>
    <t>TOTAL DEPENSES</t>
  </si>
  <si>
    <t>SOLDE</t>
  </si>
  <si>
    <t>%Tage de Réalisation</t>
  </si>
  <si>
    <t xml:space="preserve">Commentaire sur les dépenses / activités </t>
  </si>
  <si>
    <t>Totaux</t>
  </si>
  <si>
    <t>Sous total Produit 1.1</t>
  </si>
  <si>
    <t>Appuyer la mise en œuvre du plan d’action du groupe de PRGI ainsi que des formations d’autres activités basées sur les besoins spécifiques du Groupe</t>
  </si>
  <si>
    <t>Participer aux réunions du Comité Technique et de Pilotage du Projet</t>
  </si>
  <si>
    <t>Poursuivre les Missions Consultatives au niveau des 08 Préfectures conflictogènes pour l’identification des points focaux, relais locaux des PRGI</t>
  </si>
  <si>
    <t>Appuyer les concertations régulières du groupe de PRGI sur l’état d’avancement de la mise en œuvre du plan d’action visant la réduction des conflits entre les leaders politiques</t>
  </si>
  <si>
    <t xml:space="preserve">Elaborer une note technique sur l’état d’avancement du projet, incluant les leçons apprises et les recommandations pour la durabilité des résultats est rédigée à l’attention de la direction du PNUD (exit strategy)
</t>
  </si>
  <si>
    <t>Appuyer des dialogues/consultations avec le forum des femmes parlementaires et les associations des femmes au niveau des 4 régions naturelles</t>
  </si>
  <si>
    <t>TABLEAU DE LA SITUATION FINANCIERE AU 31 OCTOBRE 2019 PROJET DIALOGUE POLITIQUE</t>
  </si>
  <si>
    <t>Le 31 OCTOBRE 2019</t>
  </si>
  <si>
    <t>%tage de Réalisation PNUD</t>
  </si>
  <si>
    <t>Chef de Projet 24 moi: Conseillé Technique principal (CTP)  mois</t>
  </si>
  <si>
    <t xml:space="preserve">1  Assistante Administrative 24 mois </t>
  </si>
  <si>
    <t xml:space="preserve"> 1  Chauffeur  du projet 24 mois</t>
  </si>
  <si>
    <t>1  Chargé de Suivi Evaluation</t>
  </si>
  <si>
    <t>Appuyer le renforcement des capacités des membres des PRGI/GNC sur les techniques de facilitation du dialogue et de construction du consensus</t>
  </si>
  <si>
    <t>Frais de mission terrain</t>
  </si>
  <si>
    <t xml:space="preserve">Formation sur des thématiques identifiées par les PRGI/GNC </t>
  </si>
  <si>
    <t>Faciliter le partage d’expériences sur la médiationn et le  dialogue politique de haut niveau dans des pays ayant des expérience similaires (Ghana, Nigéria).</t>
  </si>
  <si>
    <t xml:space="preserve"> Organiser avec des acteurs-clés des sessions de réflexions stratégiques pour la recherche de solutions idoines aux problèmes sociopolitiques du pays</t>
  </si>
  <si>
    <t>Appuyer les rencontres organisationnelles des PRGI et Initier les PRGI à la communication institutionnelle</t>
  </si>
  <si>
    <t xml:space="preserve">Organiser deux sessions de formation de 25 députés et 25 acteurs de la SC sur les DH, l’intégration du Genre dans le dialogue et la consolidation de la paix, la résolution des conflits </t>
  </si>
  <si>
    <t xml:space="preserve">Organiser au moins deux réunions des PRGI par mois sur le partage d’informations et la revue de la situation nationale </t>
  </si>
  <si>
    <t>Participer à des espaces de dialogue de haut niveau sur des questions de paix et de cohésion sociale.</t>
  </si>
  <si>
    <t>Appuyer une rencontre de prise de contact entre les leaders des principaux partis politiques et les PRGI/GNC pour la recherche de solutions aux problèmes politiques.</t>
  </si>
  <si>
    <r>
      <t xml:space="preserve">Des rencontres </t>
    </r>
    <r>
      <rPr>
        <sz val="12"/>
        <color indexed="10"/>
        <rFont val="Times New Roman"/>
        <family val="1"/>
      </rPr>
      <t>périodiques</t>
    </r>
    <r>
      <rPr>
        <sz val="12"/>
        <color indexed="8"/>
        <rFont val="Times New Roman"/>
        <family val="1"/>
      </rPr>
      <t xml:space="preserve"> entre leaders des partis politiques et le Groupe de PRGI pour discuter de la situation nationale et initier des démarches préventives pour prévenir d’éventuels conflits</t>
    </r>
  </si>
  <si>
    <r>
      <t xml:space="preserve">Appuyer des initiatives pertinentes </t>
    </r>
    <r>
      <rPr>
        <sz val="12"/>
        <color indexed="10"/>
        <rFont val="Times New Roman"/>
        <family val="1"/>
      </rPr>
      <t>(Rencontres de plaidoyer de haut niveau avec différents Ministres-clés du Gouvernement, des présidents des institutions républicaines, du PM et éventuellement du président de la République)</t>
    </r>
    <r>
      <rPr>
        <sz val="12"/>
        <color indexed="8"/>
        <rFont val="Times New Roman"/>
        <family val="1"/>
      </rPr>
      <t xml:space="preserve"> des PRGI/GNC à l’endroit des institutions républicaines pouvant agir dans le sens de favoriser des solutions consensuelles aux éventuels conflits entre les partis politiques</t>
    </r>
  </si>
  <si>
    <r>
      <rPr>
        <sz val="12"/>
        <color indexed="10"/>
        <rFont val="Times New Roman"/>
        <family val="1"/>
      </rPr>
      <t>Initier des concertations</t>
    </r>
    <r>
      <rPr>
        <sz val="12"/>
        <color indexed="8"/>
        <rFont val="Times New Roman"/>
        <family val="1"/>
      </rPr>
      <t xml:space="preserve"> groupes d’intérêt (femmes, jeunes, syndicats, chefs religieux, secteurs privé etc) sur des questions d’intérêt national. 
</t>
    </r>
  </si>
  <si>
    <t xml:space="preserve">Rencontres périodique des PRGI/GNC avec les communicateurs traditionnels et autres leaders d'opinion </t>
  </si>
  <si>
    <t xml:space="preserve">Elaborer une note technique sur l’état d’avancement du projet, incluant les leçons apprises et les recommandations pour la durabilité des résultats à l’attention de la direction du PNUD (exit strategy)
</t>
  </si>
  <si>
    <t xml:space="preserve">Enquete de perception  fin du projet                                                                                                 </t>
  </si>
  <si>
    <t>Caburant mise en oueuvre du projet</t>
  </si>
  <si>
    <t>Services communs VSAT, Clinic, MC, téléphone</t>
  </si>
  <si>
    <t>Fournitures, produits de base, matériels de bureau requis</t>
  </si>
  <si>
    <t>Équipement, véhicules et mobilier (compte tenu de la dépréciation)</t>
  </si>
  <si>
    <t>Appuyer l'élaboration d’une stratégie d’appropriation et de pérennisation du Projet avec l'ensemble des acteurs et parties prenantes.</t>
  </si>
  <si>
    <t>TOTAL RESULTAT 1</t>
  </si>
  <si>
    <t>Organiser des formations en prévention et gestion des conflits, en médiation et négociation pour les députés de chaque groupe parlementaire.</t>
  </si>
  <si>
    <t xml:space="preserve">Organiser les debriefings périodiques entre le GNC et les trois (3) groupes parlementaires </t>
  </si>
  <si>
    <t>HCDH: Organiser au moins 2 formations des députés et acteurs de la SC sur le droit de l’Homme et l’intégration du Genre dans le dialogue et la consolidation de la paix</t>
  </si>
  <si>
    <t xml:space="preserve">HCDH: 0rganisation de 10 foras préfectoraux regroupant élus et représentants des groupes de citoyens sur des questions d’intérêt commun y compris les questions de droits de l’homme, du genre et de jeunesse </t>
  </si>
  <si>
    <t>PNUD : Appuyer les visites conjointes des députés de sensibilités politiques différentes dans des zones conflictogènes</t>
  </si>
  <si>
    <t>HCDH: Appuyer les visites conjointes des députés de sensibilités politiques différentes dans des zones conflictogènes</t>
  </si>
  <si>
    <r>
      <t xml:space="preserve">Appuyer </t>
    </r>
    <r>
      <rPr>
        <sz val="11"/>
        <color indexed="10"/>
        <rFont val="Times New Roman"/>
        <family val="1"/>
      </rPr>
      <t>4</t>
    </r>
    <r>
      <rPr>
        <sz val="11"/>
        <color indexed="8"/>
        <rFont val="Times New Roman"/>
        <family val="1"/>
      </rPr>
      <t xml:space="preserve"> des dialogues/consultations entre le forum des femmes et les associations des femmes au niveau des 4 régions naturelles</t>
    </r>
  </si>
  <si>
    <t>Documenter et partager les bonnes pratiques et léçons apprises du projet</t>
  </si>
  <si>
    <t>TOTAL RESULTAT 2</t>
  </si>
  <si>
    <t>Taux de réalisation par lignes budgetaires</t>
  </si>
  <si>
    <t>Niveau de depense/ engagement actuel en USD (a remplir au moment des rapports de projet)            PNUD + HCDH</t>
  </si>
  <si>
    <t>Dépenses au 15 Oct  2019</t>
  </si>
  <si>
    <t>% de Realisation tanche HCDH</t>
  </si>
  <si>
    <t>GLOBAL</t>
  </si>
  <si>
    <t>% de Realisation par budget global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</si>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</sst>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 _F_G_-;\-* #,##0\ _F_G_-;_-* &quot;-&quot;\ _F_G_-;_-@_-"/>
    <numFmt numFmtId="165" formatCode="_-* #,##0.00_-;\-* #,##0.00_-;_-* &quot;-&quot;??_-;_-@_-"/>
    <numFmt numFmtId="166" formatCode="_-* #,##0\ _€_-;\-* #,##0\ _€_-;_-* &quot;-&quot;??\ _€_-;_-@_-"/>
    <numFmt numFmtId="167" formatCode="_-* #,##0.00\ _F_G_-;\-* #,##0.00\ _F_G_-;_-* &quot;-&quot;\ _F_G_-;_-@_-"/>
  </numFmts>
  <fonts count="44">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font>
    <font>
      <sz val="10"/>
      <color theme="1"/>
      <name val="Times New Roman"/>
      <family val="1"/>
    </font>
    <font>
      <sz val="11"/>
      <color rgb="FF000000"/>
      <name val="Calibri"/>
      <family val="2"/>
      <scheme val="minor"/>
    </font>
    <font>
      <sz val="10"/>
      <color theme="1"/>
      <name val="Calibri"/>
      <family val="2"/>
    </font>
    <font>
      <b/>
      <sz val="11"/>
      <name val="Calibri"/>
      <family val="2"/>
      <scheme val="minor"/>
    </font>
    <font>
      <sz val="12"/>
      <color theme="1"/>
      <name val="Times New Roman"/>
      <family val="1"/>
    </font>
    <font>
      <b/>
      <sz val="10"/>
      <color theme="1"/>
      <name val="Times New Roman"/>
      <family val="1"/>
    </font>
    <font>
      <b/>
      <sz val="10"/>
      <name val="Times New Roman"/>
      <family val="1"/>
    </font>
    <font>
      <b/>
      <sz val="11"/>
      <color theme="1"/>
      <name val="Times New Roman"/>
      <family val="1"/>
    </font>
    <font>
      <sz val="12"/>
      <color theme="1"/>
      <name val="Calibri"/>
      <family val="2"/>
      <scheme val="minor"/>
    </font>
    <font>
      <b/>
      <sz val="16"/>
      <color theme="1"/>
      <name val="Calibri"/>
      <family val="2"/>
      <scheme val="minor"/>
    </font>
    <font>
      <b/>
      <sz val="14"/>
      <color theme="1"/>
      <name val="Calibri"/>
      <family val="2"/>
      <scheme val="minor"/>
    </font>
    <font>
      <sz val="9"/>
      <color theme="1"/>
      <name val="Times New Roman"/>
      <family val="1"/>
    </font>
    <font>
      <sz val="10"/>
      <color theme="1"/>
      <name val="Calibri"/>
      <family val="2"/>
      <scheme val="minor"/>
    </font>
    <font>
      <b/>
      <sz val="10"/>
      <color rgb="FF000000"/>
      <name val="Times New Roman"/>
      <family val="1"/>
    </font>
    <font>
      <b/>
      <sz val="10"/>
      <color theme="1"/>
      <name val="Myriad pro"/>
    </font>
    <font>
      <sz val="10"/>
      <color rgb="FF000000"/>
      <name val="Times New Roman"/>
      <family val="1"/>
    </font>
    <font>
      <sz val="11"/>
      <color theme="1"/>
      <name val="Times New Roman"/>
      <family val="1"/>
    </font>
    <font>
      <b/>
      <sz val="11"/>
      <color rgb="FF000000"/>
      <name val="Times New Roman"/>
      <family val="1"/>
    </font>
    <font>
      <sz val="10"/>
      <name val="Times New Roman"/>
      <family val="1"/>
    </font>
    <font>
      <sz val="11"/>
      <color rgb="FFFF0000"/>
      <name val="Times New Roman"/>
      <family val="1"/>
    </font>
    <font>
      <sz val="12"/>
      <color rgb="FFFF0000"/>
      <name val="Times New Roman"/>
      <family val="1"/>
    </font>
    <font>
      <sz val="11"/>
      <name val="Times New Roman"/>
      <family val="1"/>
    </font>
    <font>
      <b/>
      <sz val="12"/>
      <color theme="1"/>
      <name val="Times New Roman"/>
      <family val="1"/>
    </font>
    <font>
      <b/>
      <sz val="13"/>
      <color theme="1"/>
      <name val="Calibri"/>
      <family val="2"/>
      <scheme val="minor"/>
    </font>
    <font>
      <sz val="13"/>
      <color theme="1"/>
      <name val="Calibri"/>
      <family val="2"/>
      <scheme val="minor"/>
    </font>
    <font>
      <b/>
      <sz val="11"/>
      <name val="Times New Roman"/>
      <family val="1"/>
    </font>
    <font>
      <sz val="11"/>
      <name val="Calibri"/>
      <family val="2"/>
    </font>
    <font>
      <sz val="7"/>
      <color rgb="FF000000"/>
      <name val="Arial"/>
      <family val="2"/>
    </font>
    <font>
      <sz val="11"/>
      <color rgb="FFFF0000"/>
      <name val="Calibri"/>
      <family val="2"/>
      <scheme val="minor"/>
    </font>
    <font>
      <sz val="11"/>
      <color theme="1"/>
      <name val="Calibri"/>
      <family val="2"/>
    </font>
    <font>
      <b/>
      <sz val="11"/>
      <color rgb="FF000000"/>
      <name val="Calibri"/>
      <family val="2"/>
      <scheme val="minor"/>
    </font>
    <font>
      <b/>
      <sz val="11"/>
      <color theme="1"/>
      <name val="Calibri"/>
      <family val="2"/>
    </font>
    <font>
      <sz val="11"/>
      <color rgb="FF000000"/>
      <name val="Times New Roman"/>
      <family val="1"/>
    </font>
    <font>
      <sz val="12"/>
      <color rgb="FF000000"/>
      <name val="Times New Roman"/>
      <family val="1"/>
    </font>
    <font>
      <sz val="12"/>
      <color indexed="10"/>
      <name val="Times New Roman"/>
      <family val="1"/>
    </font>
    <font>
      <sz val="12"/>
      <color indexed="8"/>
      <name val="Times New Roman"/>
      <family val="1"/>
    </font>
    <font>
      <sz val="11"/>
      <color indexed="10"/>
      <name val="Times New Roman"/>
      <family val="1"/>
    </font>
    <font>
      <sz val="11"/>
      <color indexed="8"/>
      <name val="Times New Roman"/>
      <family val="1"/>
    </font>
    <font>
      <sz val="11"/>
      <name val="Calibri"/>
      <family val="2"/>
      <scheme val="minor"/>
    </font>
  </fonts>
  <fills count="14">
    <fill>
      <patternFill patternType="none"/>
    </fill>
    <fill>
      <patternFill patternType="gray125"/>
    </fill>
    <fill>
      <patternFill patternType="solid">
        <fgColor rgb="FFB3B3B3"/>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FF"/>
        <bgColor indexed="64"/>
      </patternFill>
    </fill>
    <fill>
      <patternFill patternType="solid">
        <fgColor rgb="FFFFFF00"/>
        <bgColor indexed="64"/>
      </patternFill>
    </fill>
  </fills>
  <borders count="58">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thin">
        <color rgb="FF000000"/>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288">
    <xf numFmtId="0" fontId="0" fillId="0" borderId="0" xfId="0"/>
    <xf numFmtId="0" fontId="3" fillId="0" borderId="0" xfId="0" applyFont="1"/>
    <xf numFmtId="0" fontId="2" fillId="0" borderId="0" xfId="0" applyFont="1"/>
    <xf numFmtId="0" fontId="5" fillId="0" borderId="7" xfId="0" applyFont="1" applyBorder="1" applyAlignment="1">
      <alignment vertical="center" wrapText="1"/>
    </xf>
    <xf numFmtId="43" fontId="0" fillId="0" borderId="0" xfId="1" applyFont="1"/>
    <xf numFmtId="43" fontId="10" fillId="0" borderId="12" xfId="1" applyFont="1" applyFill="1" applyBorder="1" applyAlignment="1">
      <alignment horizontal="right" vertical="center" wrapText="1"/>
    </xf>
    <xf numFmtId="43" fontId="0" fillId="0" borderId="0" xfId="0" applyNumberFormat="1"/>
    <xf numFmtId="0" fontId="0" fillId="0" borderId="0" xfId="0" applyFill="1"/>
    <xf numFmtId="43" fontId="13" fillId="0" borderId="0" xfId="1" applyFont="1" applyFill="1" applyAlignment="1">
      <alignment horizontal="center"/>
    </xf>
    <xf numFmtId="0" fontId="14" fillId="0" borderId="0" xfId="0" applyFont="1"/>
    <xf numFmtId="0" fontId="15" fillId="0" borderId="0" xfId="0" applyFont="1"/>
    <xf numFmtId="43" fontId="13" fillId="0" borderId="0" xfId="1" applyFont="1" applyAlignment="1">
      <alignment horizontal="center"/>
    </xf>
    <xf numFmtId="43" fontId="0" fillId="0" borderId="0" xfId="1" applyFont="1" applyAlignment="1">
      <alignment horizontal="center"/>
    </xf>
    <xf numFmtId="43" fontId="0" fillId="0" borderId="0" xfId="1" applyFont="1" applyFill="1" applyAlignment="1">
      <alignment horizontal="center"/>
    </xf>
    <xf numFmtId="43" fontId="0" fillId="0" borderId="0" xfId="1" applyFont="1" applyFill="1" applyBorder="1" applyAlignment="1">
      <alignment horizontal="center"/>
    </xf>
    <xf numFmtId="0" fontId="5" fillId="0" borderId="2" xfId="0" applyFont="1" applyBorder="1" applyAlignment="1">
      <alignment vertical="center" wrapText="1"/>
    </xf>
    <xf numFmtId="0" fontId="5" fillId="0" borderId="14" xfId="0" applyFont="1" applyBorder="1" applyAlignment="1">
      <alignment vertical="center" wrapText="1"/>
    </xf>
    <xf numFmtId="0" fontId="16" fillId="0" borderId="14" xfId="0" applyFont="1" applyBorder="1" applyAlignment="1">
      <alignment vertical="center" wrapText="1"/>
    </xf>
    <xf numFmtId="0" fontId="16" fillId="0" borderId="14" xfId="0" applyFont="1" applyBorder="1" applyAlignment="1">
      <alignment horizontal="left" vertical="center" wrapText="1"/>
    </xf>
    <xf numFmtId="0" fontId="16" fillId="0" borderId="14" xfId="0" applyFont="1" applyFill="1" applyBorder="1" applyAlignment="1">
      <alignment vertical="center" wrapText="1"/>
    </xf>
    <xf numFmtId="43" fontId="9" fillId="7" borderId="18" xfId="1" applyFont="1" applyFill="1" applyBorder="1" applyAlignment="1">
      <alignment horizontal="center" vertical="center" wrapText="1"/>
    </xf>
    <xf numFmtId="0" fontId="5" fillId="0" borderId="0" xfId="0" applyFont="1" applyFill="1" applyBorder="1" applyAlignment="1">
      <alignment vertical="center" wrapText="1"/>
    </xf>
    <xf numFmtId="43" fontId="9" fillId="7" borderId="22" xfId="1" applyFont="1" applyFill="1" applyBorder="1" applyAlignment="1">
      <alignment horizontal="center" vertical="center" wrapText="1"/>
    </xf>
    <xf numFmtId="43" fontId="9" fillId="7" borderId="20" xfId="1" applyFont="1" applyFill="1" applyBorder="1" applyAlignment="1">
      <alignment horizontal="center" vertical="center" wrapText="1"/>
    </xf>
    <xf numFmtId="43" fontId="12" fillId="3" borderId="8" xfId="1" applyFont="1" applyFill="1" applyBorder="1" applyAlignment="1">
      <alignment horizontal="right" vertical="center" wrapText="1"/>
    </xf>
    <xf numFmtId="43" fontId="12" fillId="3" borderId="2" xfId="1" applyFont="1" applyFill="1" applyBorder="1" applyAlignment="1">
      <alignment horizontal="right" vertical="center" wrapText="1"/>
    </xf>
    <xf numFmtId="0" fontId="5" fillId="0" borderId="1" xfId="0" applyFont="1" applyFill="1" applyBorder="1" applyAlignment="1">
      <alignment vertical="center" wrapText="1"/>
    </xf>
    <xf numFmtId="43" fontId="12" fillId="0" borderId="1" xfId="1" applyFont="1" applyFill="1" applyBorder="1" applyAlignment="1">
      <alignment horizontal="center" vertical="center" wrapText="1"/>
    </xf>
    <xf numFmtId="43" fontId="27" fillId="0" borderId="0" xfId="1" applyFont="1" applyFill="1" applyBorder="1" applyAlignment="1">
      <alignment horizontal="center" vertical="center" wrapText="1"/>
    </xf>
    <xf numFmtId="43" fontId="10" fillId="0" borderId="0" xfId="1" applyFont="1" applyFill="1" applyBorder="1" applyAlignment="1">
      <alignment horizontal="center" vertical="center" wrapText="1"/>
    </xf>
    <xf numFmtId="43" fontId="12" fillId="0" borderId="0" xfId="1" applyFont="1" applyFill="1" applyBorder="1" applyAlignment="1">
      <alignment vertical="center" wrapText="1"/>
    </xf>
    <xf numFmtId="0" fontId="5" fillId="0" borderId="13" xfId="0" applyFont="1" applyFill="1" applyBorder="1" applyAlignment="1">
      <alignment vertical="center" wrapText="1"/>
    </xf>
    <xf numFmtId="43" fontId="13" fillId="0" borderId="0" xfId="1" applyFont="1" applyFill="1" applyBorder="1" applyAlignment="1">
      <alignment horizontal="center"/>
    </xf>
    <xf numFmtId="0" fontId="0" fillId="0" borderId="5" xfId="0" applyFill="1" applyBorder="1"/>
    <xf numFmtId="43" fontId="0" fillId="0" borderId="0" xfId="1" applyFont="1" applyFill="1" applyAlignment="1">
      <alignment vertical="center"/>
    </xf>
    <xf numFmtId="43" fontId="1" fillId="3" borderId="3" xfId="1" applyFont="1" applyFill="1" applyBorder="1" applyAlignment="1">
      <alignment horizontal="center"/>
    </xf>
    <xf numFmtId="43" fontId="1" fillId="3" borderId="5" xfId="1" applyFont="1" applyFill="1" applyBorder="1" applyAlignment="1">
      <alignment horizontal="center"/>
    </xf>
    <xf numFmtId="43" fontId="23" fillId="7" borderId="20" xfId="1" applyFont="1" applyFill="1" applyBorder="1" applyAlignment="1">
      <alignment vertical="center" wrapText="1"/>
    </xf>
    <xf numFmtId="43" fontId="23" fillId="7" borderId="32" xfId="1" applyFont="1" applyFill="1" applyBorder="1" applyAlignment="1">
      <alignment vertical="center" wrapText="1"/>
    </xf>
    <xf numFmtId="0" fontId="2" fillId="9" borderId="24" xfId="0" applyFont="1" applyFill="1" applyBorder="1" applyAlignment="1">
      <alignment horizontal="left" vertical="center" wrapText="1"/>
    </xf>
    <xf numFmtId="0" fontId="2" fillId="9" borderId="27" xfId="0" applyFont="1" applyFill="1" applyBorder="1" applyAlignment="1">
      <alignment horizontal="center" vertical="center"/>
    </xf>
    <xf numFmtId="9" fontId="2" fillId="9" borderId="38" xfId="2" applyFont="1" applyFill="1" applyBorder="1" applyAlignment="1">
      <alignment horizontal="center" vertical="center" wrapText="1"/>
    </xf>
    <xf numFmtId="0" fontId="17" fillId="0" borderId="0" xfId="0" applyFont="1"/>
    <xf numFmtId="0" fontId="9" fillId="0" borderId="0" xfId="0" applyFont="1" applyAlignment="1">
      <alignment vertical="center" wrapText="1"/>
    </xf>
    <xf numFmtId="0" fontId="2" fillId="0" borderId="39" xfId="0" applyFont="1" applyBorder="1" applyAlignment="1">
      <alignment horizontal="center" vertical="center"/>
    </xf>
    <xf numFmtId="166" fontId="0" fillId="0" borderId="31" xfId="1" applyNumberFormat="1" applyFont="1" applyBorder="1" applyAlignment="1">
      <alignment vertical="center"/>
    </xf>
    <xf numFmtId="43" fontId="0" fillId="0" borderId="32" xfId="1" applyFont="1" applyFill="1" applyBorder="1" applyAlignment="1">
      <alignment horizontal="center" vertical="center"/>
    </xf>
    <xf numFmtId="43" fontId="0" fillId="0" borderId="32" xfId="2" applyNumberFormat="1" applyFont="1" applyFill="1" applyBorder="1" applyAlignment="1">
      <alignment horizontal="center" vertical="center"/>
    </xf>
    <xf numFmtId="0" fontId="2" fillId="0" borderId="41" xfId="0" applyFont="1" applyBorder="1" applyAlignment="1">
      <alignment horizontal="center" vertical="center"/>
    </xf>
    <xf numFmtId="166" fontId="0" fillId="0" borderId="37" xfId="1" applyNumberFormat="1" applyFont="1" applyBorder="1" applyAlignment="1">
      <alignment vertical="center"/>
    </xf>
    <xf numFmtId="43" fontId="0" fillId="0" borderId="34" xfId="1" applyFont="1" applyFill="1" applyBorder="1" applyAlignment="1">
      <alignment horizontal="center" vertical="center"/>
    </xf>
    <xf numFmtId="43" fontId="0" fillId="0" borderId="34" xfId="2" applyNumberFormat="1" applyFont="1" applyFill="1" applyBorder="1" applyAlignment="1">
      <alignment horizontal="center" vertical="center"/>
    </xf>
    <xf numFmtId="0" fontId="14" fillId="0" borderId="3" xfId="0" applyFont="1" applyBorder="1" applyAlignment="1">
      <alignment horizontal="center" vertical="center"/>
    </xf>
    <xf numFmtId="166" fontId="28" fillId="3" borderId="15" xfId="0" applyNumberFormat="1" applyFont="1" applyFill="1" applyBorder="1" applyAlignment="1">
      <alignment vertical="center"/>
    </xf>
    <xf numFmtId="43" fontId="3" fillId="3" borderId="25" xfId="2" applyNumberFormat="1" applyFont="1" applyFill="1" applyBorder="1" applyAlignment="1">
      <alignment horizontal="center" vertical="center"/>
    </xf>
    <xf numFmtId="43" fontId="8" fillId="0" borderId="0" xfId="0" applyNumberFormat="1" applyFont="1"/>
    <xf numFmtId="0" fontId="2" fillId="9" borderId="38" xfId="0" applyFont="1" applyFill="1" applyBorder="1" applyAlignment="1">
      <alignment horizontal="center" vertical="center" wrapText="1"/>
    </xf>
    <xf numFmtId="43" fontId="22" fillId="3" borderId="8" xfId="1" applyFont="1" applyFill="1" applyBorder="1" applyAlignment="1">
      <alignment vertical="center" wrapText="1"/>
    </xf>
    <xf numFmtId="43" fontId="21" fillId="0" borderId="20" xfId="1" applyFont="1" applyFill="1" applyBorder="1" applyAlignment="1">
      <alignment vertical="center" wrapText="1"/>
    </xf>
    <xf numFmtId="43" fontId="24" fillId="0" borderId="20" xfId="1" applyFont="1" applyFill="1" applyBorder="1" applyAlignment="1">
      <alignment vertical="center" wrapText="1"/>
    </xf>
    <xf numFmtId="43" fontId="21" fillId="0" borderId="19" xfId="1" applyFont="1" applyFill="1" applyBorder="1" applyAlignment="1">
      <alignment vertical="center" wrapText="1"/>
    </xf>
    <xf numFmtId="43" fontId="21" fillId="0" borderId="34" xfId="1" applyFont="1" applyFill="1" applyBorder="1" applyAlignment="1">
      <alignment horizontal="center" vertical="center" wrapText="1"/>
    </xf>
    <xf numFmtId="43" fontId="21" fillId="0" borderId="20" xfId="1" applyFont="1" applyFill="1" applyBorder="1" applyAlignment="1">
      <alignment vertical="center"/>
    </xf>
    <xf numFmtId="43" fontId="21" fillId="0" borderId="34" xfId="1" applyFont="1" applyFill="1" applyBorder="1" applyAlignment="1">
      <alignment vertical="center"/>
    </xf>
    <xf numFmtId="43" fontId="1" fillId="0" borderId="15" xfId="1" applyFont="1" applyFill="1" applyBorder="1" applyAlignment="1">
      <alignment horizontal="center"/>
    </xf>
    <xf numFmtId="43" fontId="1" fillId="0" borderId="8" xfId="1" applyFont="1" applyFill="1" applyBorder="1" applyAlignment="1">
      <alignment horizontal="center"/>
    </xf>
    <xf numFmtId="43" fontId="12" fillId="8" borderId="3" xfId="1" applyFont="1" applyFill="1" applyBorder="1" applyAlignment="1">
      <alignment horizontal="center" vertical="center" wrapText="1"/>
    </xf>
    <xf numFmtId="166" fontId="3" fillId="8" borderId="15" xfId="1" applyNumberFormat="1" applyFont="1" applyFill="1" applyBorder="1" applyAlignment="1">
      <alignment horizontal="center" vertical="center"/>
    </xf>
    <xf numFmtId="43" fontId="21" fillId="0" borderId="34" xfId="1" applyFont="1" applyFill="1" applyBorder="1" applyAlignment="1">
      <alignment vertical="center" wrapText="1"/>
    </xf>
    <xf numFmtId="9" fontId="0" fillId="0" borderId="32" xfId="2" applyFont="1" applyFill="1" applyBorder="1" applyAlignment="1">
      <alignment horizontal="center" vertical="center"/>
    </xf>
    <xf numFmtId="9" fontId="0" fillId="0" borderId="0" xfId="2" applyFont="1"/>
    <xf numFmtId="0" fontId="2" fillId="9" borderId="27" xfId="0" applyFont="1" applyFill="1" applyBorder="1" applyAlignment="1">
      <alignment horizontal="center" vertical="center" wrapText="1"/>
    </xf>
    <xf numFmtId="0" fontId="31" fillId="0" borderId="48" xfId="0" applyNumberFormat="1" applyFont="1" applyFill="1" applyBorder="1" applyAlignment="1">
      <alignment vertical="top" wrapText="1"/>
    </xf>
    <xf numFmtId="0" fontId="31" fillId="0" borderId="0" xfId="0" applyFont="1" applyFill="1" applyBorder="1" applyAlignment="1"/>
    <xf numFmtId="166" fontId="28" fillId="3" borderId="3" xfId="0" applyNumberFormat="1" applyFont="1" applyFill="1" applyBorder="1" applyAlignment="1">
      <alignment vertical="center"/>
    </xf>
    <xf numFmtId="0" fontId="5" fillId="4" borderId="1" xfId="0" applyFont="1" applyFill="1" applyBorder="1" applyAlignment="1">
      <alignment horizontal="center" vertical="top" wrapText="1"/>
    </xf>
    <xf numFmtId="0" fontId="32" fillId="0" borderId="0" xfId="0" applyFont="1"/>
    <xf numFmtId="43" fontId="27" fillId="3" borderId="12" xfId="1" applyFont="1" applyFill="1" applyBorder="1" applyAlignment="1">
      <alignment horizontal="right" vertical="center" wrapText="1"/>
    </xf>
    <xf numFmtId="0" fontId="13" fillId="0" borderId="0" xfId="0" applyFont="1"/>
    <xf numFmtId="0" fontId="13" fillId="0" borderId="13" xfId="0" applyFont="1" applyBorder="1"/>
    <xf numFmtId="0" fontId="37" fillId="0" borderId="49" xfId="0" applyFont="1" applyFill="1" applyBorder="1" applyAlignment="1">
      <alignment vertical="center" wrapText="1"/>
    </xf>
    <xf numFmtId="43" fontId="37" fillId="0" borderId="50" xfId="1" applyFont="1" applyFill="1" applyBorder="1" applyAlignment="1">
      <alignment vertical="center" wrapText="1"/>
    </xf>
    <xf numFmtId="0" fontId="37" fillId="0" borderId="44" xfId="0" applyFont="1" applyFill="1" applyBorder="1" applyAlignment="1">
      <alignment vertical="center" wrapText="1"/>
    </xf>
    <xf numFmtId="43" fontId="37" fillId="0" borderId="22" xfId="1" applyFont="1" applyFill="1" applyBorder="1" applyAlignment="1">
      <alignment vertical="center" wrapText="1"/>
    </xf>
    <xf numFmtId="0" fontId="26" fillId="0" borderId="44" xfId="0" applyFont="1" applyFill="1" applyBorder="1" applyAlignment="1">
      <alignment vertical="center" wrapText="1"/>
    </xf>
    <xf numFmtId="43" fontId="1" fillId="0" borderId="20" xfId="1" applyFont="1" applyFill="1" applyBorder="1" applyAlignment="1">
      <alignment horizontal="center"/>
    </xf>
    <xf numFmtId="0" fontId="0" fillId="0" borderId="44" xfId="0" applyFont="1" applyBorder="1" applyAlignment="1">
      <alignment vertical="center"/>
    </xf>
    <xf numFmtId="43" fontId="21" fillId="0" borderId="20" xfId="1" applyFont="1" applyFill="1" applyBorder="1" applyAlignment="1">
      <alignment horizontal="center" vertical="center" wrapText="1"/>
    </xf>
    <xf numFmtId="0" fontId="24" fillId="0" borderId="44" xfId="0" applyFont="1" applyFill="1" applyBorder="1" applyAlignment="1">
      <alignment vertical="center" wrapText="1"/>
    </xf>
    <xf numFmtId="0" fontId="24" fillId="0" borderId="44" xfId="0" applyFont="1" applyBorder="1" applyAlignment="1">
      <alignment vertical="center" wrapText="1"/>
    </xf>
    <xf numFmtId="0" fontId="33" fillId="0" borderId="11" xfId="0" applyFont="1" applyBorder="1" applyAlignment="1">
      <alignment horizontal="left" wrapText="1"/>
    </xf>
    <xf numFmtId="0" fontId="26" fillId="0" borderId="11" xfId="0" applyFont="1" applyFill="1" applyBorder="1" applyAlignment="1">
      <alignment vertical="center" wrapText="1"/>
    </xf>
    <xf numFmtId="0" fontId="11" fillId="3" borderId="52" xfId="0" applyFont="1" applyFill="1" applyBorder="1" applyAlignment="1">
      <alignment vertical="center" wrapText="1"/>
    </xf>
    <xf numFmtId="0" fontId="38" fillId="0" borderId="40" xfId="0" applyFont="1" applyFill="1" applyBorder="1" applyAlignment="1">
      <alignment horizontal="left" vertical="top" wrapText="1"/>
    </xf>
    <xf numFmtId="0" fontId="38" fillId="0" borderId="23" xfId="0" applyFont="1" applyFill="1" applyBorder="1" applyAlignment="1">
      <alignment vertical="center" wrapText="1"/>
    </xf>
    <xf numFmtId="0" fontId="38" fillId="0" borderId="23" xfId="0" applyFont="1" applyFill="1" applyBorder="1" applyAlignment="1">
      <alignment horizontal="left" vertical="top" wrapText="1"/>
    </xf>
    <xf numFmtId="0" fontId="25" fillId="0" borderId="23" xfId="0" applyFont="1" applyFill="1" applyBorder="1" applyAlignment="1">
      <alignment horizontal="left" vertical="top" wrapText="1"/>
    </xf>
    <xf numFmtId="0" fontId="38" fillId="4" borderId="44" xfId="0" applyFont="1" applyFill="1" applyBorder="1" applyAlignment="1">
      <alignment vertical="center" wrapText="1"/>
    </xf>
    <xf numFmtId="0" fontId="9" fillId="0" borderId="23" xfId="0" applyFont="1" applyFill="1" applyBorder="1" applyAlignment="1">
      <alignment vertical="center" wrapText="1"/>
    </xf>
    <xf numFmtId="0" fontId="21" fillId="0" borderId="44" xfId="0" applyFont="1" applyFill="1" applyBorder="1" applyAlignment="1">
      <alignment vertical="center" wrapText="1"/>
    </xf>
    <xf numFmtId="0" fontId="25" fillId="0" borderId="47" xfId="0" applyFont="1" applyFill="1" applyBorder="1" applyAlignment="1">
      <alignment vertical="center" wrapText="1"/>
    </xf>
    <xf numFmtId="0" fontId="30" fillId="3" borderId="8" xfId="0" applyFont="1" applyFill="1" applyBorder="1" applyAlignment="1">
      <alignment vertical="center" wrapText="1"/>
    </xf>
    <xf numFmtId="43" fontId="13" fillId="10" borderId="21" xfId="1" applyFont="1" applyFill="1" applyBorder="1" applyAlignment="1">
      <alignment horizontal="center" vertical="center"/>
    </xf>
    <xf numFmtId="0" fontId="21" fillId="0" borderId="11" xfId="0" applyFont="1" applyFill="1" applyBorder="1" applyAlignment="1">
      <alignment vertical="center" wrapText="1"/>
    </xf>
    <xf numFmtId="0" fontId="30" fillId="3" borderId="3" xfId="0" applyFont="1" applyFill="1" applyBorder="1" applyAlignment="1"/>
    <xf numFmtId="43" fontId="20" fillId="10" borderId="17" xfId="1" applyFont="1" applyFill="1" applyBorder="1" applyAlignment="1">
      <alignment vertical="center" wrapText="1"/>
    </xf>
    <xf numFmtId="43" fontId="20" fillId="10" borderId="21" xfId="1" applyFont="1" applyFill="1" applyBorder="1" applyAlignment="1">
      <alignment vertical="center" wrapText="1"/>
    </xf>
    <xf numFmtId="0" fontId="5" fillId="4" borderId="1" xfId="0" applyFont="1" applyFill="1" applyBorder="1" applyAlignment="1">
      <alignment vertical="top" wrapText="1"/>
    </xf>
    <xf numFmtId="43" fontId="9" fillId="7" borderId="26" xfId="1" applyFont="1" applyFill="1" applyBorder="1" applyAlignment="1">
      <alignment horizontal="center" vertical="center" wrapText="1"/>
    </xf>
    <xf numFmtId="43" fontId="20" fillId="10" borderId="37" xfId="1" applyFont="1" applyFill="1" applyBorder="1" applyAlignment="1">
      <alignment vertical="center" wrapText="1"/>
    </xf>
    <xf numFmtId="43" fontId="9" fillId="7" borderId="19" xfId="1" applyFont="1" applyFill="1" applyBorder="1" applyAlignment="1">
      <alignment horizontal="center" vertical="center" wrapText="1"/>
    </xf>
    <xf numFmtId="43" fontId="21" fillId="10" borderId="27" xfId="1" applyFont="1" applyFill="1" applyBorder="1" applyAlignment="1">
      <alignment horizontal="center" vertical="center" wrapText="1"/>
    </xf>
    <xf numFmtId="43" fontId="9" fillId="7" borderId="51" xfId="1" applyFont="1" applyFill="1" applyBorder="1" applyAlignment="1">
      <alignment horizontal="center" vertical="center" wrapText="1"/>
    </xf>
    <xf numFmtId="43" fontId="9" fillId="7" borderId="34" xfId="1" applyFont="1" applyFill="1" applyBorder="1" applyAlignment="1">
      <alignment horizontal="center" vertical="center" wrapText="1"/>
    </xf>
    <xf numFmtId="43" fontId="13" fillId="10" borderId="31" xfId="1" applyFont="1" applyFill="1" applyBorder="1" applyAlignment="1">
      <alignment horizontal="center" vertical="center"/>
    </xf>
    <xf numFmtId="43" fontId="23" fillId="10" borderId="21" xfId="1" applyFont="1" applyFill="1" applyBorder="1" applyAlignment="1">
      <alignment vertical="center" wrapText="1"/>
    </xf>
    <xf numFmtId="43" fontId="12" fillId="12" borderId="15" xfId="1" applyFont="1" applyFill="1" applyBorder="1" applyAlignment="1">
      <alignment horizontal="right" vertical="center" wrapText="1"/>
    </xf>
    <xf numFmtId="0" fontId="10" fillId="12" borderId="16" xfId="0" applyFont="1" applyFill="1" applyBorder="1" applyAlignment="1">
      <alignment vertical="center" wrapText="1"/>
    </xf>
    <xf numFmtId="0" fontId="10" fillId="8" borderId="8" xfId="0" applyFont="1" applyFill="1" applyBorder="1" applyAlignment="1">
      <alignment vertical="center" wrapText="1"/>
    </xf>
    <xf numFmtId="0" fontId="0" fillId="8" borderId="16" xfId="0" applyFill="1" applyBorder="1"/>
    <xf numFmtId="10" fontId="12" fillId="0" borderId="30" xfId="2" applyNumberFormat="1" applyFont="1" applyFill="1" applyBorder="1" applyAlignment="1">
      <alignment horizontal="center" vertical="center" wrapText="1"/>
    </xf>
    <xf numFmtId="43" fontId="37" fillId="0" borderId="20" xfId="1" applyFont="1" applyFill="1" applyBorder="1" applyAlignment="1">
      <alignment vertical="center" wrapText="1"/>
    </xf>
    <xf numFmtId="43" fontId="37" fillId="0" borderId="20" xfId="1" applyFont="1" applyFill="1" applyBorder="1" applyAlignment="1">
      <alignment horizontal="center" vertical="center" wrapText="1"/>
    </xf>
    <xf numFmtId="43" fontId="37" fillId="0" borderId="20" xfId="1" applyFont="1" applyFill="1" applyBorder="1" applyAlignment="1">
      <alignment wrapText="1"/>
    </xf>
    <xf numFmtId="43" fontId="37" fillId="0" borderId="34" xfId="1" applyFont="1" applyFill="1" applyBorder="1" applyAlignment="1">
      <alignment vertical="center" wrapText="1"/>
    </xf>
    <xf numFmtId="43" fontId="21" fillId="0" borderId="36" xfId="1" applyFont="1" applyFill="1" applyBorder="1" applyAlignment="1">
      <alignment vertical="center" wrapText="1"/>
    </xf>
    <xf numFmtId="43" fontId="21" fillId="0" borderId="29" xfId="1" applyFont="1" applyFill="1" applyBorder="1" applyAlignment="1">
      <alignment vertical="center" wrapText="1"/>
    </xf>
    <xf numFmtId="43" fontId="21" fillId="0" borderId="29" xfId="1" applyFont="1" applyFill="1" applyBorder="1" applyAlignment="1">
      <alignment vertical="center"/>
    </xf>
    <xf numFmtId="43" fontId="21" fillId="0" borderId="38" xfId="1" applyFont="1" applyFill="1" applyBorder="1" applyAlignment="1">
      <alignment vertical="center" wrapText="1"/>
    </xf>
    <xf numFmtId="43" fontId="21" fillId="0" borderId="46" xfId="1" applyFont="1" applyFill="1" applyBorder="1" applyAlignment="1">
      <alignment vertical="center" wrapText="1"/>
    </xf>
    <xf numFmtId="43" fontId="21" fillId="0" borderId="33" xfId="1" applyFont="1" applyFill="1" applyBorder="1" applyAlignment="1">
      <alignment vertical="center" wrapText="1"/>
    </xf>
    <xf numFmtId="43" fontId="21" fillId="0" borderId="35" xfId="1" applyFont="1" applyFill="1" applyBorder="1" applyAlignment="1">
      <alignment vertical="center" wrapText="1"/>
    </xf>
    <xf numFmtId="43" fontId="24" fillId="0" borderId="29" xfId="1" applyFont="1" applyFill="1" applyBorder="1" applyAlignment="1">
      <alignment vertical="center" wrapText="1"/>
    </xf>
    <xf numFmtId="9" fontId="21" fillId="0" borderId="19" xfId="2" applyFont="1" applyFill="1" applyBorder="1" applyAlignment="1">
      <alignment vertical="center" wrapText="1"/>
    </xf>
    <xf numFmtId="43" fontId="26" fillId="0" borderId="20" xfId="1" applyFont="1" applyFill="1" applyBorder="1" applyAlignment="1">
      <alignment vertical="center" wrapText="1"/>
    </xf>
    <xf numFmtId="167" fontId="0" fillId="0" borderId="0" xfId="3" applyNumberFormat="1" applyFont="1"/>
    <xf numFmtId="9" fontId="21" fillId="0" borderId="19" xfId="2" applyFont="1" applyFill="1" applyBorder="1" applyAlignment="1">
      <alignment horizontal="center" vertical="center" wrapText="1"/>
    </xf>
    <xf numFmtId="9" fontId="21" fillId="0" borderId="20" xfId="2" applyFont="1" applyFill="1" applyBorder="1" applyAlignment="1">
      <alignment horizontal="center" vertical="center" wrapText="1"/>
    </xf>
    <xf numFmtId="9" fontId="21" fillId="0" borderId="34" xfId="2" applyFont="1" applyFill="1" applyBorder="1" applyAlignment="1">
      <alignment horizontal="center" vertical="center" wrapText="1"/>
    </xf>
    <xf numFmtId="9" fontId="21" fillId="0" borderId="38" xfId="2" applyFont="1" applyFill="1" applyBorder="1" applyAlignment="1">
      <alignment horizontal="center" vertical="center" wrapText="1"/>
    </xf>
    <xf numFmtId="43" fontId="3" fillId="8" borderId="15" xfId="1" applyNumberFormat="1" applyFont="1" applyFill="1" applyBorder="1" applyAlignment="1">
      <alignment horizontal="center" vertical="center"/>
    </xf>
    <xf numFmtId="9" fontId="21" fillId="0" borderId="42" xfId="2" applyFont="1" applyFill="1" applyBorder="1" applyAlignment="1">
      <alignment vertical="center" wrapText="1"/>
    </xf>
    <xf numFmtId="9" fontId="21" fillId="3" borderId="8" xfId="2" applyFont="1" applyFill="1" applyBorder="1" applyAlignment="1">
      <alignment vertical="center" wrapText="1"/>
    </xf>
    <xf numFmtId="9" fontId="21" fillId="12" borderId="8" xfId="2" applyFont="1" applyFill="1" applyBorder="1" applyAlignment="1">
      <alignment vertical="center" wrapText="1"/>
    </xf>
    <xf numFmtId="9" fontId="12" fillId="3" borderId="8" xfId="2" applyFont="1" applyFill="1" applyBorder="1" applyAlignment="1">
      <alignment vertical="center" wrapText="1"/>
    </xf>
    <xf numFmtId="9" fontId="12" fillId="12" borderId="8" xfId="2" applyFont="1" applyFill="1" applyBorder="1" applyAlignment="1">
      <alignment vertical="center" wrapText="1"/>
    </xf>
    <xf numFmtId="9" fontId="21" fillId="0" borderId="8" xfId="2" applyFont="1" applyFill="1" applyBorder="1" applyAlignment="1">
      <alignment vertical="center" wrapText="1"/>
    </xf>
    <xf numFmtId="9" fontId="21" fillId="8" borderId="8" xfId="2" applyFont="1" applyFill="1" applyBorder="1" applyAlignment="1">
      <alignment vertical="center" wrapText="1"/>
    </xf>
    <xf numFmtId="43" fontId="3" fillId="3" borderId="30" xfId="2" applyNumberFormat="1" applyFont="1" applyFill="1" applyBorder="1" applyAlignment="1">
      <alignment horizontal="center" vertical="center"/>
    </xf>
    <xf numFmtId="166" fontId="0" fillId="0" borderId="15" xfId="1" applyNumberFormat="1" applyFont="1" applyBorder="1" applyAlignment="1">
      <alignment vertical="center"/>
    </xf>
    <xf numFmtId="43" fontId="0" fillId="0" borderId="25" xfId="1" applyFont="1" applyFill="1" applyBorder="1" applyAlignment="1">
      <alignment horizontal="center" vertical="center"/>
    </xf>
    <xf numFmtId="43" fontId="0" fillId="0" borderId="25" xfId="2" applyNumberFormat="1" applyFont="1" applyFill="1" applyBorder="1" applyAlignment="1">
      <alignment horizontal="center" vertical="center"/>
    </xf>
    <xf numFmtId="9" fontId="29" fillId="3" borderId="5" xfId="2" applyFont="1" applyFill="1" applyBorder="1" applyAlignment="1">
      <alignment horizontal="center" vertical="center"/>
    </xf>
    <xf numFmtId="0" fontId="2" fillId="9" borderId="38" xfId="0" applyFont="1" applyFill="1" applyBorder="1" applyAlignment="1">
      <alignment horizontal="center" vertical="center" wrapText="1"/>
    </xf>
    <xf numFmtId="0" fontId="2" fillId="9" borderId="28" xfId="0" applyFont="1" applyFill="1" applyBorder="1" applyAlignment="1">
      <alignment horizontal="center" vertical="center" wrapText="1"/>
    </xf>
    <xf numFmtId="165" fontId="0" fillId="0" borderId="0" xfId="0" applyNumberFormat="1"/>
    <xf numFmtId="43" fontId="7" fillId="13" borderId="20" xfId="0" applyNumberFormat="1" applyFont="1" applyFill="1" applyBorder="1" applyAlignment="1">
      <alignment horizontal="right" vertical="center" wrapText="1"/>
    </xf>
    <xf numFmtId="43" fontId="9" fillId="13" borderId="20" xfId="1" applyFont="1" applyFill="1" applyBorder="1" applyAlignment="1">
      <alignment horizontal="center" vertical="center" wrapText="1"/>
    </xf>
    <xf numFmtId="43" fontId="0" fillId="13" borderId="42" xfId="2" applyNumberFormat="1" applyFont="1" applyFill="1" applyBorder="1" applyAlignment="1">
      <alignment horizontal="center" vertical="center"/>
    </xf>
    <xf numFmtId="43" fontId="12" fillId="0" borderId="8" xfId="1" applyFont="1" applyFill="1" applyBorder="1" applyAlignment="1">
      <alignment horizontal="right" vertical="center" wrapText="1"/>
    </xf>
    <xf numFmtId="43" fontId="22" fillId="0" borderId="8" xfId="1" applyFont="1" applyFill="1" applyBorder="1" applyAlignment="1">
      <alignment vertical="center" wrapText="1"/>
    </xf>
    <xf numFmtId="43" fontId="12" fillId="0" borderId="15" xfId="1" applyFont="1" applyFill="1" applyBorder="1" applyAlignment="1">
      <alignment horizontal="right" vertical="center" wrapText="1"/>
    </xf>
    <xf numFmtId="43" fontId="12" fillId="0" borderId="2" xfId="1" applyFont="1" applyFill="1" applyBorder="1" applyAlignment="1">
      <alignment horizontal="right" vertical="center" wrapText="1"/>
    </xf>
    <xf numFmtId="43" fontId="12" fillId="0" borderId="3" xfId="1" applyFont="1" applyFill="1" applyBorder="1" applyAlignment="1">
      <alignment horizontal="center" vertical="center" wrapText="1"/>
    </xf>
    <xf numFmtId="166" fontId="3" fillId="0" borderId="15" xfId="1" applyNumberFormat="1" applyFont="1" applyFill="1" applyBorder="1" applyAlignment="1">
      <alignment horizontal="center" vertical="center"/>
    </xf>
    <xf numFmtId="9" fontId="2" fillId="0" borderId="38" xfId="2" applyFont="1" applyFill="1" applyBorder="1" applyAlignment="1">
      <alignment horizontal="center" vertical="center" wrapText="1"/>
    </xf>
    <xf numFmtId="43" fontId="3" fillId="0" borderId="25" xfId="2" applyNumberFormat="1" applyFont="1" applyFill="1" applyBorder="1" applyAlignment="1">
      <alignment horizontal="center" vertical="center"/>
    </xf>
    <xf numFmtId="43" fontId="21" fillId="13" borderId="34" xfId="1" applyFont="1" applyFill="1" applyBorder="1" applyAlignment="1">
      <alignment vertical="center" wrapText="1"/>
    </xf>
    <xf numFmtId="43" fontId="21" fillId="13" borderId="32" xfId="1" applyFont="1" applyFill="1" applyBorder="1" applyAlignment="1">
      <alignment vertical="center" wrapText="1"/>
    </xf>
    <xf numFmtId="43" fontId="21" fillId="13" borderId="20" xfId="1" applyFont="1" applyFill="1" applyBorder="1" applyAlignment="1">
      <alignment vertical="center" wrapText="1"/>
    </xf>
    <xf numFmtId="43" fontId="26" fillId="13" borderId="20" xfId="1" applyFont="1" applyFill="1" applyBorder="1" applyAlignment="1">
      <alignment vertical="center" wrapText="1"/>
    </xf>
    <xf numFmtId="166" fontId="0" fillId="13" borderId="53" xfId="1" applyNumberFormat="1" applyFont="1" applyFill="1" applyBorder="1" applyAlignment="1">
      <alignment vertical="center"/>
    </xf>
    <xf numFmtId="43" fontId="0" fillId="13" borderId="42" xfId="1" applyFont="1" applyFill="1" applyBorder="1" applyAlignment="1">
      <alignment horizontal="center" vertical="center"/>
    </xf>
    <xf numFmtId="43" fontId="0" fillId="0" borderId="8" xfId="1" applyFont="1" applyFill="1" applyBorder="1" applyAlignment="1">
      <alignment horizontal="center"/>
    </xf>
    <xf numFmtId="0" fontId="0" fillId="13" borderId="20" xfId="0" applyFill="1" applyBorder="1"/>
    <xf numFmtId="43" fontId="34" fillId="10" borderId="20" xfId="0" applyNumberFormat="1" applyFont="1" applyFill="1" applyBorder="1" applyAlignment="1">
      <alignment horizontal="right" vertical="center" wrapText="1"/>
    </xf>
    <xf numFmtId="43" fontId="43" fillId="10" borderId="29" xfId="1" applyFont="1" applyFill="1" applyBorder="1" applyAlignment="1">
      <alignment horizontal="center" vertical="center" wrapText="1"/>
    </xf>
    <xf numFmtId="43" fontId="43" fillId="10" borderId="35" xfId="1" applyFont="1" applyFill="1" applyBorder="1" applyAlignment="1">
      <alignment horizontal="center" vertical="center" wrapText="1"/>
    </xf>
    <xf numFmtId="43" fontId="12" fillId="3" borderId="3" xfId="1" applyFont="1" applyFill="1" applyBorder="1" applyAlignment="1">
      <alignment horizontal="right" vertical="center" wrapText="1"/>
    </xf>
    <xf numFmtId="43" fontId="27" fillId="3" borderId="54" xfId="1" applyFont="1" applyFill="1" applyBorder="1" applyAlignment="1">
      <alignment horizontal="right" vertical="center" wrapText="1"/>
    </xf>
    <xf numFmtId="9" fontId="34" fillId="3" borderId="11" xfId="2" applyFont="1" applyFill="1" applyBorder="1" applyAlignment="1">
      <alignment horizontal="center" vertical="center" wrapText="1"/>
    </xf>
    <xf numFmtId="0" fontId="5" fillId="0" borderId="29" xfId="0" applyFont="1" applyBorder="1" applyAlignment="1">
      <alignment vertical="center" wrapText="1"/>
    </xf>
    <xf numFmtId="0" fontId="12" fillId="5" borderId="7" xfId="0" applyFont="1" applyFill="1" applyBorder="1" applyAlignment="1">
      <alignment vertical="center" wrapText="1"/>
    </xf>
    <xf numFmtId="0" fontId="27" fillId="5" borderId="7" xfId="0" applyFont="1" applyFill="1" applyBorder="1" applyAlignment="1">
      <alignment vertical="center" wrapText="1"/>
    </xf>
    <xf numFmtId="9" fontId="34" fillId="10" borderId="44" xfId="2" applyFont="1" applyFill="1" applyBorder="1" applyAlignment="1">
      <alignment horizontal="center" vertical="center" wrapText="1"/>
    </xf>
    <xf numFmtId="43" fontId="36" fillId="10" borderId="21" xfId="0" applyNumberFormat="1" applyFont="1" applyFill="1" applyBorder="1" applyAlignment="1">
      <alignment horizontal="right" vertical="center" wrapText="1"/>
    </xf>
    <xf numFmtId="9" fontId="34" fillId="10" borderId="45" xfId="2" applyFont="1" applyFill="1" applyBorder="1" applyAlignment="1">
      <alignment horizontal="center" vertical="center" wrapText="1"/>
    </xf>
    <xf numFmtId="43" fontId="27" fillId="3" borderId="6" xfId="1" applyNumberFormat="1" applyFont="1" applyFill="1" applyBorder="1" applyAlignment="1">
      <alignment horizontal="right" vertical="center" wrapText="1"/>
    </xf>
    <xf numFmtId="0" fontId="4" fillId="13" borderId="5" xfId="0" applyFont="1" applyFill="1" applyBorder="1" applyAlignment="1">
      <alignment horizontal="center" vertical="center" wrapText="1"/>
    </xf>
    <xf numFmtId="0" fontId="0" fillId="0" borderId="1" xfId="0" applyBorder="1"/>
    <xf numFmtId="43" fontId="35" fillId="10" borderId="17" xfId="1" applyFont="1" applyFill="1" applyBorder="1" applyAlignment="1">
      <alignment horizontal="center" vertical="center" wrapText="1"/>
    </xf>
    <xf numFmtId="43" fontId="6" fillId="10" borderId="19" xfId="1" applyFont="1" applyFill="1" applyBorder="1" applyAlignment="1">
      <alignment horizontal="center" vertical="center" wrapText="1"/>
    </xf>
    <xf numFmtId="43" fontId="43" fillId="10" borderId="36" xfId="1" applyFont="1" applyFill="1" applyBorder="1" applyAlignment="1">
      <alignment horizontal="center" vertical="center" wrapText="1"/>
    </xf>
    <xf numFmtId="9" fontId="34" fillId="10" borderId="43" xfId="2" applyFont="1" applyFill="1" applyBorder="1" applyAlignment="1">
      <alignment horizontal="center" vertical="center" wrapText="1"/>
    </xf>
    <xf numFmtId="43" fontId="7" fillId="13" borderId="19" xfId="0" applyNumberFormat="1" applyFont="1" applyFill="1" applyBorder="1" applyAlignment="1">
      <alignment horizontal="right" vertical="center" wrapText="1"/>
    </xf>
    <xf numFmtId="0" fontId="4" fillId="10" borderId="55"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2" fillId="10" borderId="3" xfId="0" applyFont="1" applyFill="1" applyBorder="1" applyAlignment="1">
      <alignment vertical="center" wrapText="1"/>
    </xf>
    <xf numFmtId="0" fontId="4" fillId="10" borderId="8" xfId="0" applyFont="1" applyFill="1" applyBorder="1" applyAlignment="1">
      <alignment vertical="center" wrapText="1"/>
    </xf>
    <xf numFmtId="0" fontId="2" fillId="13" borderId="8" xfId="0" applyFont="1" applyFill="1" applyBorder="1" applyAlignment="1">
      <alignment vertical="center" wrapText="1"/>
    </xf>
    <xf numFmtId="43" fontId="35" fillId="13" borderId="18" xfId="1" applyFont="1" applyFill="1" applyBorder="1" applyAlignment="1">
      <alignment horizontal="center" vertical="center" wrapText="1"/>
    </xf>
    <xf numFmtId="43" fontId="36" fillId="13" borderId="22" xfId="0" applyNumberFormat="1" applyFont="1" applyFill="1" applyBorder="1" applyAlignment="1">
      <alignment horizontal="right" vertical="center" wrapText="1"/>
    </xf>
    <xf numFmtId="43" fontId="10" fillId="0" borderId="6" xfId="1" applyFont="1" applyFill="1" applyBorder="1" applyAlignment="1">
      <alignment horizontal="right" vertical="center" wrapText="1"/>
    </xf>
    <xf numFmtId="9" fontId="0" fillId="0" borderId="16" xfId="2" applyFont="1" applyFill="1" applyBorder="1" applyAlignment="1">
      <alignment horizontal="center" vertical="center"/>
    </xf>
    <xf numFmtId="9" fontId="0" fillId="0" borderId="56" xfId="2" applyFont="1" applyFill="1" applyBorder="1" applyAlignment="1">
      <alignment horizontal="center" vertical="center"/>
    </xf>
    <xf numFmtId="9" fontId="34" fillId="13" borderId="29" xfId="2" applyFont="1" applyFill="1" applyBorder="1" applyAlignment="1">
      <alignment horizontal="center" vertical="center" wrapText="1"/>
    </xf>
    <xf numFmtId="0" fontId="2" fillId="0" borderId="2" xfId="0" applyFont="1" applyFill="1" applyBorder="1" applyAlignment="1">
      <alignment vertical="center" wrapText="1"/>
    </xf>
    <xf numFmtId="43" fontId="34" fillId="13" borderId="13" xfId="0" applyNumberFormat="1" applyFont="1" applyFill="1" applyBorder="1" applyAlignment="1">
      <alignment horizontal="right" vertical="center" wrapText="1"/>
    </xf>
    <xf numFmtId="43" fontId="34" fillId="13" borderId="20" xfId="0" applyNumberFormat="1" applyFont="1" applyFill="1" applyBorder="1" applyAlignment="1">
      <alignment horizontal="right" vertical="center" wrapText="1"/>
    </xf>
    <xf numFmtId="43" fontId="34" fillId="13" borderId="0" xfId="0" applyNumberFormat="1" applyFont="1" applyFill="1" applyBorder="1" applyAlignment="1">
      <alignment horizontal="right" vertical="center" wrapText="1"/>
    </xf>
    <xf numFmtId="9" fontId="34" fillId="13" borderId="0" xfId="2" applyFont="1" applyFill="1" applyBorder="1" applyAlignment="1">
      <alignment horizontal="center" vertical="center" wrapText="1"/>
    </xf>
    <xf numFmtId="43" fontId="36" fillId="10" borderId="37" xfId="0" applyNumberFormat="1" applyFont="1" applyFill="1" applyBorder="1" applyAlignment="1">
      <alignment horizontal="right" vertical="center" wrapText="1"/>
    </xf>
    <xf numFmtId="43" fontId="34" fillId="10" borderId="34" xfId="0" applyNumberFormat="1" applyFont="1" applyFill="1" applyBorder="1" applyAlignment="1">
      <alignment horizontal="right" vertical="center" wrapText="1"/>
    </xf>
    <xf numFmtId="43" fontId="36" fillId="13" borderId="26" xfId="0" applyNumberFormat="1" applyFont="1" applyFill="1" applyBorder="1" applyAlignment="1">
      <alignment horizontal="right" vertical="center" wrapText="1"/>
    </xf>
    <xf numFmtId="43" fontId="9" fillId="13" borderId="34" xfId="1" applyFont="1" applyFill="1" applyBorder="1" applyAlignment="1">
      <alignment horizontal="center" vertical="center" wrapText="1"/>
    </xf>
    <xf numFmtId="9" fontId="34" fillId="0" borderId="43" xfId="2" applyFont="1" applyBorder="1" applyAlignment="1">
      <alignment horizontal="center" vertical="center" wrapText="1"/>
    </xf>
    <xf numFmtId="43" fontId="12" fillId="3" borderId="5" xfId="1" applyFont="1" applyFill="1" applyBorder="1" applyAlignment="1">
      <alignment horizontal="right" vertical="center" wrapText="1"/>
    </xf>
    <xf numFmtId="9" fontId="34" fillId="3" borderId="8" xfId="2" applyFont="1" applyFill="1" applyBorder="1" applyAlignment="1">
      <alignment horizontal="center" vertical="center" wrapText="1"/>
    </xf>
    <xf numFmtId="9" fontId="34" fillId="0" borderId="2" xfId="2" applyFont="1" applyFill="1" applyBorder="1" applyAlignment="1">
      <alignment horizontal="center" vertical="center" wrapText="1"/>
    </xf>
    <xf numFmtId="9" fontId="34" fillId="0" borderId="44" xfId="2" applyFont="1" applyFill="1" applyBorder="1" applyAlignment="1">
      <alignment horizontal="center" vertical="center" wrapText="1"/>
    </xf>
    <xf numFmtId="0" fontId="0" fillId="0" borderId="8" xfId="0" applyFill="1" applyBorder="1" applyAlignment="1">
      <alignment horizontal="left" vertical="center"/>
    </xf>
    <xf numFmtId="0" fontId="0" fillId="10" borderId="8" xfId="0" applyFill="1" applyBorder="1"/>
    <xf numFmtId="9" fontId="13" fillId="10" borderId="8" xfId="2" applyNumberFormat="1" applyFont="1" applyFill="1" applyBorder="1" applyAlignment="1">
      <alignment horizontal="center" vertical="center"/>
    </xf>
    <xf numFmtId="0" fontId="0" fillId="13" borderId="8" xfId="0" applyFill="1" applyBorder="1"/>
    <xf numFmtId="9" fontId="13" fillId="13" borderId="5" xfId="2" applyFont="1" applyFill="1" applyBorder="1" applyAlignment="1">
      <alignment horizontal="center"/>
    </xf>
    <xf numFmtId="9" fontId="36" fillId="3" borderId="8" xfId="2" applyFont="1" applyFill="1" applyBorder="1" applyAlignment="1">
      <alignment horizontal="center" vertical="center" wrapText="1"/>
    </xf>
    <xf numFmtId="9" fontId="36" fillId="3" borderId="3" xfId="2" applyFont="1" applyFill="1" applyBorder="1" applyAlignment="1">
      <alignment horizontal="center" vertical="center" wrapText="1"/>
    </xf>
    <xf numFmtId="9" fontId="36" fillId="0" borderId="57" xfId="2" applyFont="1" applyFill="1" applyBorder="1" applyAlignment="1">
      <alignment horizontal="center" vertical="center" wrapText="1"/>
    </xf>
    <xf numFmtId="9" fontId="36" fillId="3" borderId="45" xfId="2" applyFont="1" applyFill="1" applyBorder="1" applyAlignment="1">
      <alignment horizontal="center" vertical="center" wrapText="1"/>
    </xf>
    <xf numFmtId="9" fontId="34" fillId="0" borderId="8" xfId="2" applyFont="1" applyFill="1" applyBorder="1" applyAlignment="1">
      <alignment horizontal="center" vertical="center" wrapText="1"/>
    </xf>
    <xf numFmtId="9" fontId="2" fillId="0" borderId="8" xfId="0" applyNumberFormat="1" applyFont="1" applyBorder="1" applyAlignment="1">
      <alignment horizontal="center" vertical="center"/>
    </xf>
    <xf numFmtId="9" fontId="2" fillId="3" borderId="8" xfId="2" applyFont="1" applyFill="1" applyBorder="1" applyAlignment="1">
      <alignment horizontal="center" vertical="center"/>
    </xf>
    <xf numFmtId="9" fontId="2" fillId="0" borderId="25" xfId="2" applyFont="1" applyFill="1" applyBorder="1" applyAlignment="1">
      <alignment horizontal="center" vertical="center"/>
    </xf>
    <xf numFmtId="9" fontId="2" fillId="13" borderId="19" xfId="2" applyFont="1" applyFill="1" applyBorder="1" applyAlignment="1">
      <alignment horizontal="center" vertical="center"/>
    </xf>
    <xf numFmtId="9" fontId="21" fillId="0" borderId="32" xfId="2" applyFont="1" applyFill="1" applyBorder="1" applyAlignment="1">
      <alignment vertical="center" wrapText="1"/>
    </xf>
    <xf numFmtId="0" fontId="25" fillId="0" borderId="40" xfId="0" applyFont="1" applyFill="1" applyBorder="1" applyAlignment="1">
      <alignment vertical="center" wrapText="1"/>
    </xf>
    <xf numFmtId="43" fontId="21" fillId="10" borderId="21" xfId="1" applyFont="1" applyFill="1" applyBorder="1" applyAlignment="1">
      <alignment horizontal="center" vertical="center" wrapText="1"/>
    </xf>
    <xf numFmtId="0" fontId="25" fillId="0" borderId="23" xfId="0" applyFont="1" applyFill="1" applyBorder="1" applyAlignment="1">
      <alignment vertical="center" wrapText="1"/>
    </xf>
    <xf numFmtId="43" fontId="21" fillId="11" borderId="37" xfId="1" applyFont="1" applyFill="1" applyBorder="1" applyAlignment="1">
      <alignment horizontal="center" vertical="center" wrapText="1"/>
    </xf>
    <xf numFmtId="0" fontId="30" fillId="3" borderId="8" xfId="0" applyFont="1" applyFill="1" applyBorder="1" applyAlignment="1">
      <alignmen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30" fillId="12" borderId="24" xfId="0" applyFont="1" applyFill="1" applyBorder="1" applyAlignment="1">
      <alignment horizontal="center" vertical="center" wrapText="1"/>
    </xf>
    <xf numFmtId="0" fontId="30" fillId="12"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5" fillId="4" borderId="2" xfId="0" applyFont="1" applyFill="1" applyBorder="1" applyAlignment="1">
      <alignment horizontal="center" vertical="top" wrapText="1"/>
    </xf>
    <xf numFmtId="0" fontId="5" fillId="4" borderId="10" xfId="0" applyFont="1" applyFill="1" applyBorder="1" applyAlignment="1">
      <alignment horizontal="center" vertical="top" wrapText="1"/>
    </xf>
    <xf numFmtId="0" fontId="20" fillId="0" borderId="24" xfId="0" applyFont="1" applyBorder="1" applyAlignment="1">
      <alignment horizontal="left" vertical="top" wrapText="1"/>
    </xf>
    <xf numFmtId="0" fontId="18" fillId="0" borderId="1" xfId="0" applyFont="1" applyBorder="1" applyAlignment="1">
      <alignment horizontal="left" vertical="top" wrapText="1"/>
    </xf>
    <xf numFmtId="0" fontId="3" fillId="8" borderId="3" xfId="0" applyFont="1" applyFill="1" applyBorder="1" applyAlignment="1">
      <alignment horizontal="center" vertical="center"/>
    </xf>
    <xf numFmtId="0" fontId="3" fillId="8" borderId="5" xfId="0" applyFont="1" applyFill="1" applyBorder="1" applyAlignment="1">
      <alignment horizontal="center" vertical="center"/>
    </xf>
    <xf numFmtId="0" fontId="0" fillId="0" borderId="0" xfId="0" applyAlignment="1">
      <alignment horizontal="center"/>
    </xf>
    <xf numFmtId="0" fontId="18" fillId="6" borderId="3" xfId="0" applyFont="1" applyFill="1" applyBorder="1" applyAlignment="1">
      <alignment horizontal="left" vertical="center" wrapText="1"/>
    </xf>
    <xf numFmtId="0" fontId="18" fillId="6" borderId="9"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5" xfId="0" applyFont="1" applyFill="1" applyBorder="1" applyAlignment="1">
      <alignment horizontal="left" vertical="center" wrapText="1"/>
    </xf>
    <xf numFmtId="0" fontId="19" fillId="6" borderId="24" xfId="0" applyFont="1" applyFill="1" applyBorder="1" applyAlignment="1">
      <alignment horizontal="left" vertical="center" wrapText="1"/>
    </xf>
    <xf numFmtId="0" fontId="19" fillId="6" borderId="4" xfId="0" applyFont="1" applyFill="1" applyBorder="1" applyAlignment="1">
      <alignment horizontal="left" vertical="center" wrapText="1"/>
    </xf>
    <xf numFmtId="0" fontId="19" fillId="6" borderId="5"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20" xfId="0" applyFont="1" applyBorder="1" applyAlignment="1">
      <alignment horizontal="center" vertical="top" wrapText="1"/>
    </xf>
    <xf numFmtId="0" fontId="5" fillId="0" borderId="34" xfId="0" applyFont="1" applyBorder="1" applyAlignment="1">
      <alignment horizontal="center" vertical="top" wrapText="1"/>
    </xf>
    <xf numFmtId="0" fontId="20" fillId="0" borderId="9" xfId="0" applyFont="1" applyBorder="1" applyAlignment="1">
      <alignment horizontal="center" vertical="top" wrapText="1"/>
    </xf>
    <xf numFmtId="0" fontId="20" fillId="0" borderId="0" xfId="0" applyFont="1" applyBorder="1" applyAlignment="1">
      <alignment horizontal="center" vertical="top" wrapText="1"/>
    </xf>
    <xf numFmtId="0" fontId="5" fillId="4" borderId="34" xfId="0" applyFont="1" applyFill="1" applyBorder="1" applyAlignment="1">
      <alignment horizontal="center" vertical="top" wrapText="1"/>
    </xf>
    <xf numFmtId="0" fontId="5" fillId="4" borderId="42" xfId="0" applyFont="1" applyFill="1" applyBorder="1" applyAlignment="1">
      <alignment horizontal="center" vertical="top" wrapText="1"/>
    </xf>
    <xf numFmtId="0" fontId="26" fillId="0" borderId="2"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37" fillId="0" borderId="45"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27" fillId="8" borderId="3" xfId="0" applyFont="1" applyFill="1" applyBorder="1" applyAlignment="1">
      <alignment horizontal="center" vertical="center" wrapText="1"/>
    </xf>
    <xf numFmtId="0" fontId="27" fillId="8" borderId="5" xfId="0" applyFont="1" applyFill="1" applyBorder="1" applyAlignment="1">
      <alignment horizontal="center" vertical="center" wrapText="1"/>
    </xf>
    <xf numFmtId="0" fontId="0" fillId="0" borderId="0" xfId="0"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4" fillId="2"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cellXfs>
  <cellStyles count="5">
    <cellStyle name="Milliers" xfId="1" builtinId="3"/>
    <cellStyle name="Milliers [0]" xfId="3" builtinId="6"/>
    <cellStyle name="Normal" xfId="0" builtinId="0"/>
    <cellStyle name="Normal 10 2" xfId="4" xr:uid="{00000000-0005-0000-0000-000003000000}"/>
    <cellStyle name="Pourcentage"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8"/>
  <sheetViews>
    <sheetView workbookViewId="0">
      <selection activeCell="E4" sqref="E4"/>
    </sheetView>
  </sheetViews>
  <sheetFormatPr baseColWidth="10" defaultColWidth="11.5703125" defaultRowHeight="15"/>
  <cols>
    <col min="1" max="1" width="18.7109375" customWidth="1"/>
    <col min="2" max="2" width="13.28515625" customWidth="1"/>
    <col min="3" max="3" width="14.7109375" customWidth="1"/>
    <col min="4" max="4" width="13.7109375" customWidth="1"/>
    <col min="5" max="5" width="15" customWidth="1"/>
    <col min="6" max="6" width="13.85546875" customWidth="1"/>
  </cols>
  <sheetData>
    <row r="2" spans="1:7" ht="15.75" thickBot="1"/>
    <row r="3" spans="1:7" ht="38.65" customHeight="1" thickBot="1">
      <c r="A3" s="39" t="s">
        <v>53</v>
      </c>
      <c r="B3" s="71" t="s">
        <v>54</v>
      </c>
      <c r="C3" s="41" t="s">
        <v>55</v>
      </c>
      <c r="D3" s="41" t="s">
        <v>50</v>
      </c>
      <c r="E3" s="56" t="s">
        <v>56</v>
      </c>
      <c r="F3" s="56" t="s">
        <v>57</v>
      </c>
      <c r="G3" s="56" t="s">
        <v>58</v>
      </c>
    </row>
    <row r="4" spans="1:7" ht="15.75" thickBot="1">
      <c r="A4" s="44" t="s">
        <v>21</v>
      </c>
      <c r="B4" s="45">
        <v>679022</v>
      </c>
      <c r="C4" s="46">
        <v>356032.25</v>
      </c>
      <c r="D4" s="47">
        <v>23055.56</v>
      </c>
      <c r="E4" s="47">
        <f>C4+D4</f>
        <v>379087.81</v>
      </c>
      <c r="F4" s="47">
        <f>B4-E4</f>
        <v>299934.19</v>
      </c>
      <c r="G4" s="69">
        <f>E4/B4</f>
        <v>0.55828501874755165</v>
      </c>
    </row>
    <row r="5" spans="1:7" ht="15.75" thickBot="1">
      <c r="A5" s="48" t="s">
        <v>22</v>
      </c>
      <c r="B5" s="49">
        <v>147767</v>
      </c>
      <c r="C5" s="50">
        <v>102482.65</v>
      </c>
      <c r="D5" s="51">
        <v>7173.7855</v>
      </c>
      <c r="E5" s="47">
        <f>C5+D5</f>
        <v>109656.43549999999</v>
      </c>
      <c r="F5" s="47">
        <f>B5-E5</f>
        <v>38110.564500000008</v>
      </c>
      <c r="G5" s="69">
        <f>E5/B5</f>
        <v>0.74209015206372186</v>
      </c>
    </row>
    <row r="6" spans="1:7" ht="21.75" thickBot="1">
      <c r="A6" s="52" t="s">
        <v>60</v>
      </c>
      <c r="B6" s="53">
        <f>SUM(B4:B5)</f>
        <v>826789</v>
      </c>
      <c r="C6" s="53">
        <f t="shared" ref="C6:F6" si="0">SUM(C4:C5)</f>
        <v>458514.9</v>
      </c>
      <c r="D6" s="53">
        <f t="shared" si="0"/>
        <v>30229.345500000003</v>
      </c>
      <c r="E6" s="53">
        <f t="shared" si="0"/>
        <v>488744.24549999996</v>
      </c>
      <c r="F6" s="74">
        <f t="shared" si="0"/>
        <v>338044.75450000004</v>
      </c>
      <c r="G6" s="231">
        <f>E6/B6</f>
        <v>0.59113539911634039</v>
      </c>
    </row>
    <row r="8" spans="1:7">
      <c r="D8" s="73"/>
      <c r="E8" s="73"/>
      <c r="F8" s="73"/>
      <c r="G8" s="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3"/>
  <sheetViews>
    <sheetView tabSelected="1" zoomScale="101" zoomScaleNormal="90" workbookViewId="0">
      <selection activeCell="J71" sqref="J71"/>
    </sheetView>
  </sheetViews>
  <sheetFormatPr baseColWidth="10" defaultColWidth="11.5703125" defaultRowHeight="15.75"/>
  <cols>
    <col min="1" max="1" width="9" customWidth="1"/>
    <col min="2" max="2" width="20.28515625" customWidth="1"/>
    <col min="3" max="3" width="18.7109375" style="11" customWidth="1"/>
    <col min="4" max="4" width="16.28515625" style="11" customWidth="1"/>
    <col min="5" max="5" width="18.7109375" style="13" customWidth="1"/>
    <col min="6" max="7" width="20.140625" style="12" customWidth="1"/>
    <col min="8" max="8" width="12.7109375" style="12" customWidth="1"/>
    <col min="9" max="9" width="33.140625" style="13" customWidth="1"/>
  </cols>
  <sheetData>
    <row r="1" spans="1:9" ht="21">
      <c r="A1" s="9" t="s">
        <v>25</v>
      </c>
      <c r="B1" s="10"/>
      <c r="C1"/>
      <c r="D1"/>
      <c r="E1" s="7"/>
      <c r="F1"/>
      <c r="G1"/>
      <c r="H1"/>
      <c r="I1"/>
    </row>
    <row r="2" spans="1:9">
      <c r="A2" s="1"/>
      <c r="B2" s="1"/>
      <c r="C2"/>
      <c r="D2"/>
      <c r="E2" s="7"/>
      <c r="F2"/>
      <c r="G2"/>
      <c r="H2"/>
      <c r="I2"/>
    </row>
    <row r="3" spans="1:9">
      <c r="A3" s="1" t="s">
        <v>26</v>
      </c>
      <c r="B3" s="1"/>
      <c r="C3"/>
      <c r="D3"/>
      <c r="E3" s="7"/>
      <c r="F3"/>
      <c r="G3"/>
      <c r="H3"/>
      <c r="I3"/>
    </row>
    <row r="4" spans="1:9" ht="15">
      <c r="C4"/>
      <c r="D4"/>
      <c r="E4" s="7"/>
      <c r="F4"/>
      <c r="G4"/>
      <c r="H4"/>
      <c r="I4"/>
    </row>
    <row r="5" spans="1:9">
      <c r="A5" s="1" t="s">
        <v>27</v>
      </c>
      <c r="C5"/>
      <c r="D5"/>
      <c r="E5" s="7"/>
      <c r="F5"/>
      <c r="G5"/>
      <c r="H5"/>
      <c r="I5"/>
    </row>
    <row r="6" spans="1:9" ht="16.5" thickBot="1"/>
    <row r="7" spans="1:9" ht="77.25" customHeight="1" thickBot="1">
      <c r="A7" s="15" t="s">
        <v>28</v>
      </c>
      <c r="B7" s="16" t="s">
        <v>29</v>
      </c>
      <c r="C7" s="17" t="s">
        <v>30</v>
      </c>
      <c r="D7" s="18" t="s">
        <v>31</v>
      </c>
      <c r="E7" s="19" t="s">
        <v>32</v>
      </c>
      <c r="F7" s="17" t="s">
        <v>107</v>
      </c>
      <c r="G7" s="17" t="s">
        <v>33</v>
      </c>
      <c r="H7" s="18" t="s">
        <v>106</v>
      </c>
      <c r="I7" s="19" t="s">
        <v>34</v>
      </c>
    </row>
    <row r="8" spans="1:9" ht="26.25" customHeight="1" thickBot="1">
      <c r="A8" s="253" t="s">
        <v>35</v>
      </c>
      <c r="B8" s="254"/>
      <c r="C8" s="255"/>
      <c r="D8" s="255"/>
      <c r="E8" s="255"/>
      <c r="F8" s="255"/>
      <c r="G8" s="255"/>
      <c r="H8" s="255"/>
      <c r="I8" s="256"/>
    </row>
    <row r="9" spans="1:9" ht="33" customHeight="1">
      <c r="A9" s="107" t="s">
        <v>36</v>
      </c>
      <c r="B9" s="263" t="s">
        <v>37</v>
      </c>
      <c r="C9" s="81">
        <v>81276.37</v>
      </c>
      <c r="D9" s="20">
        <v>0</v>
      </c>
      <c r="E9" s="136"/>
      <c r="F9" s="60">
        <v>52602</v>
      </c>
      <c r="G9" s="60"/>
      <c r="H9" s="133">
        <f>F9/(C9+D9)</f>
        <v>0.64719917978620356</v>
      </c>
      <c r="I9" s="80" t="s">
        <v>71</v>
      </c>
    </row>
    <row r="10" spans="1:9" ht="33" customHeight="1">
      <c r="A10" s="107"/>
      <c r="B10" s="263"/>
      <c r="C10" s="83">
        <v>17498.059999999998</v>
      </c>
      <c r="D10" s="20">
        <v>0</v>
      </c>
      <c r="E10" s="136"/>
      <c r="F10" s="58">
        <v>16436</v>
      </c>
      <c r="G10" s="58"/>
      <c r="H10" s="133">
        <f t="shared" ref="H10:H38" si="0">F10/(C10+D10)</f>
        <v>0.93930412857196754</v>
      </c>
      <c r="I10" s="82" t="s">
        <v>72</v>
      </c>
    </row>
    <row r="11" spans="1:9" ht="39" customHeight="1">
      <c r="A11" s="107"/>
      <c r="B11" s="263"/>
      <c r="C11" s="85">
        <f>3913.04+3434.44</f>
        <v>7347.48</v>
      </c>
      <c r="D11" s="23">
        <v>0</v>
      </c>
      <c r="E11" s="137"/>
      <c r="F11" s="58">
        <f>4315+2522+152+129</f>
        <v>7118</v>
      </c>
      <c r="G11" s="58"/>
      <c r="H11" s="133">
        <f t="shared" si="0"/>
        <v>0.96876752301469349</v>
      </c>
      <c r="I11" s="84" t="s">
        <v>73</v>
      </c>
    </row>
    <row r="12" spans="1:9" ht="40.5" customHeight="1">
      <c r="A12" s="107"/>
      <c r="B12" s="263"/>
      <c r="C12" s="121">
        <v>0</v>
      </c>
      <c r="D12" s="23">
        <v>0</v>
      </c>
      <c r="E12" s="137"/>
      <c r="F12" s="58">
        <v>0</v>
      </c>
      <c r="G12" s="58"/>
      <c r="H12" s="133">
        <v>0</v>
      </c>
      <c r="I12" s="86" t="s">
        <v>74</v>
      </c>
    </row>
    <row r="13" spans="1:9" ht="26.25" customHeight="1">
      <c r="A13" s="107"/>
      <c r="B13" s="263"/>
      <c r="C13" s="121">
        <v>37451.65</v>
      </c>
      <c r="D13" s="23">
        <v>0</v>
      </c>
      <c r="E13" s="137"/>
      <c r="F13" s="58">
        <v>36717</v>
      </c>
      <c r="G13" s="58"/>
      <c r="H13" s="133">
        <f t="shared" si="0"/>
        <v>0.98038404182459249</v>
      </c>
      <c r="I13" s="82" t="s">
        <v>64</v>
      </c>
    </row>
    <row r="14" spans="1:9" ht="26.25" customHeight="1">
      <c r="A14" s="107"/>
      <c r="B14" s="263"/>
      <c r="C14" s="121">
        <v>9000</v>
      </c>
      <c r="D14" s="23">
        <v>0</v>
      </c>
      <c r="E14" s="137"/>
      <c r="F14" s="62">
        <v>17147</v>
      </c>
      <c r="G14" s="58"/>
      <c r="H14" s="133">
        <f t="shared" si="0"/>
        <v>1.9052222222222222</v>
      </c>
      <c r="I14" s="82" t="s">
        <v>75</v>
      </c>
    </row>
    <row r="15" spans="1:9" ht="39.75" customHeight="1">
      <c r="A15" s="107"/>
      <c r="B15" s="263"/>
      <c r="C15" s="122">
        <v>44910.240000000005</v>
      </c>
      <c r="D15" s="23">
        <v>0</v>
      </c>
      <c r="E15" s="137"/>
      <c r="F15" s="58">
        <f>18367+29701</f>
        <v>48068</v>
      </c>
      <c r="G15" s="58"/>
      <c r="H15" s="133">
        <f t="shared" si="0"/>
        <v>1.0703126948330715</v>
      </c>
      <c r="I15" s="84" t="s">
        <v>62</v>
      </c>
    </row>
    <row r="16" spans="1:9" ht="39.75" customHeight="1">
      <c r="A16" s="107"/>
      <c r="B16" s="263"/>
      <c r="C16" s="121">
        <v>15324.39</v>
      </c>
      <c r="D16" s="23">
        <v>0</v>
      </c>
      <c r="E16" s="137"/>
      <c r="F16" s="58">
        <v>13385</v>
      </c>
      <c r="G16" s="58"/>
      <c r="H16" s="133">
        <f t="shared" si="0"/>
        <v>0.87344422844889746</v>
      </c>
      <c r="I16" s="82" t="s">
        <v>76</v>
      </c>
    </row>
    <row r="17" spans="1:9" ht="39.75" customHeight="1">
      <c r="A17" s="107"/>
      <c r="B17" s="263"/>
      <c r="C17" s="121">
        <v>10000</v>
      </c>
      <c r="D17" s="23">
        <v>0</v>
      </c>
      <c r="E17" s="137"/>
      <c r="F17" s="58">
        <v>6378.81</v>
      </c>
      <c r="G17" s="58"/>
      <c r="H17" s="133">
        <f t="shared" si="0"/>
        <v>0.63788100000000003</v>
      </c>
      <c r="I17" s="84" t="s">
        <v>77</v>
      </c>
    </row>
    <row r="18" spans="1:9" ht="31.5" customHeight="1">
      <c r="A18" s="107"/>
      <c r="B18" s="263"/>
      <c r="C18" s="121">
        <v>50000</v>
      </c>
      <c r="D18" s="23">
        <v>0</v>
      </c>
      <c r="E18" s="137"/>
      <c r="F18" s="58">
        <f>18983</f>
        <v>18983</v>
      </c>
      <c r="G18" s="58">
        <f>18983</f>
        <v>18983</v>
      </c>
      <c r="H18" s="133">
        <f t="shared" si="0"/>
        <v>0.37966</v>
      </c>
      <c r="I18" s="88" t="s">
        <v>78</v>
      </c>
    </row>
    <row r="19" spans="1:9" ht="42" customHeight="1">
      <c r="A19" s="107"/>
      <c r="B19" s="263"/>
      <c r="C19" s="121">
        <v>5000</v>
      </c>
      <c r="D19" s="23">
        <v>0</v>
      </c>
      <c r="E19" s="137"/>
      <c r="F19" s="87"/>
      <c r="G19" s="87"/>
      <c r="H19" s="133">
        <f t="shared" si="0"/>
        <v>0</v>
      </c>
      <c r="I19" s="88" t="s">
        <v>79</v>
      </c>
    </row>
    <row r="20" spans="1:9" ht="42" customHeight="1">
      <c r="A20" s="75"/>
      <c r="B20" s="263"/>
      <c r="C20" s="121">
        <v>0</v>
      </c>
      <c r="D20" s="23">
        <v>0</v>
      </c>
      <c r="E20" s="137"/>
      <c r="F20" s="87"/>
      <c r="G20" s="87"/>
      <c r="H20" s="133">
        <v>0</v>
      </c>
      <c r="I20" s="88" t="s">
        <v>80</v>
      </c>
    </row>
    <row r="21" spans="1:9" ht="42" customHeight="1">
      <c r="A21" s="75"/>
      <c r="B21" s="263"/>
      <c r="C21" s="121">
        <v>10000</v>
      </c>
      <c r="D21" s="23">
        <v>0</v>
      </c>
      <c r="E21" s="137"/>
      <c r="F21" s="87"/>
      <c r="G21" s="87"/>
      <c r="H21" s="133">
        <f t="shared" si="0"/>
        <v>0</v>
      </c>
      <c r="I21" s="88" t="s">
        <v>81</v>
      </c>
    </row>
    <row r="22" spans="1:9" ht="42" customHeight="1">
      <c r="A22" s="75"/>
      <c r="B22" s="263"/>
      <c r="C22" s="123">
        <v>20000</v>
      </c>
      <c r="D22" s="23">
        <v>0</v>
      </c>
      <c r="E22" s="137"/>
      <c r="F22" s="87"/>
      <c r="G22" s="87"/>
      <c r="H22" s="133">
        <f t="shared" si="0"/>
        <v>0</v>
      </c>
      <c r="I22" s="89" t="s">
        <v>82</v>
      </c>
    </row>
    <row r="23" spans="1:9" ht="42" customHeight="1" thickBot="1">
      <c r="A23" s="75"/>
      <c r="B23" s="264"/>
      <c r="C23" s="124">
        <v>5000</v>
      </c>
      <c r="D23" s="113">
        <v>0</v>
      </c>
      <c r="E23" s="138"/>
      <c r="F23" s="61"/>
      <c r="G23" s="61"/>
      <c r="H23" s="133">
        <f t="shared" si="0"/>
        <v>0</v>
      </c>
      <c r="I23" s="90" t="s">
        <v>83</v>
      </c>
    </row>
    <row r="24" spans="1:9" ht="30" customHeight="1" thickBot="1">
      <c r="A24" s="244" t="s">
        <v>38</v>
      </c>
      <c r="B24" s="245"/>
      <c r="C24" s="24">
        <f>SUM(C9:C23)</f>
        <v>312808.19</v>
      </c>
      <c r="D24" s="24">
        <f>SUM(D9:D23)</f>
        <v>0</v>
      </c>
      <c r="E24" s="159">
        <f>SUM(E9:E19)</f>
        <v>0</v>
      </c>
      <c r="F24" s="24">
        <f>SUM(F9:F19)</f>
        <v>216834.81</v>
      </c>
      <c r="G24" s="24">
        <f>SUM(G9:G19)</f>
        <v>18983</v>
      </c>
      <c r="H24" s="142">
        <f>F24/(C24+D24)</f>
        <v>0.69318776468096954</v>
      </c>
      <c r="I24" s="92" t="s">
        <v>61</v>
      </c>
    </row>
    <row r="25" spans="1:9" ht="30.75" customHeight="1">
      <c r="A25" s="262" t="s">
        <v>39</v>
      </c>
      <c r="B25" s="247" t="s">
        <v>40</v>
      </c>
      <c r="C25" s="105">
        <v>1500</v>
      </c>
      <c r="D25" s="110">
        <v>0</v>
      </c>
      <c r="E25" s="136"/>
      <c r="F25" s="125">
        <v>0</v>
      </c>
      <c r="G25" s="60"/>
      <c r="H25" s="133">
        <f t="shared" si="0"/>
        <v>0</v>
      </c>
      <c r="I25" s="93" t="s">
        <v>84</v>
      </c>
    </row>
    <row r="26" spans="1:9" ht="30" customHeight="1">
      <c r="A26" s="262"/>
      <c r="B26" s="247"/>
      <c r="C26" s="106">
        <v>10000</v>
      </c>
      <c r="D26" s="23">
        <v>0</v>
      </c>
      <c r="E26" s="136"/>
      <c r="F26" s="126">
        <v>0</v>
      </c>
      <c r="G26" s="58"/>
      <c r="H26" s="133">
        <f t="shared" si="0"/>
        <v>0</v>
      </c>
      <c r="I26" s="94" t="s">
        <v>85</v>
      </c>
    </row>
    <row r="27" spans="1:9" ht="29.25" customHeight="1">
      <c r="A27" s="262"/>
      <c r="B27" s="247"/>
      <c r="C27" s="106">
        <v>10000</v>
      </c>
      <c r="D27" s="22">
        <v>0</v>
      </c>
      <c r="E27" s="136"/>
      <c r="F27" s="126">
        <v>0</v>
      </c>
      <c r="G27" s="58"/>
      <c r="H27" s="133">
        <f t="shared" si="0"/>
        <v>0</v>
      </c>
      <c r="I27" s="94" t="s">
        <v>86</v>
      </c>
    </row>
    <row r="28" spans="1:9" ht="35.25" customHeight="1">
      <c r="A28" s="262"/>
      <c r="B28" s="247"/>
      <c r="C28" s="106">
        <v>10000</v>
      </c>
      <c r="D28" s="22">
        <v>0</v>
      </c>
      <c r="E28" s="136"/>
      <c r="F28" s="127"/>
      <c r="G28" s="62"/>
      <c r="H28" s="133">
        <f t="shared" si="0"/>
        <v>0</v>
      </c>
      <c r="I28" s="94" t="s">
        <v>87</v>
      </c>
    </row>
    <row r="29" spans="1:9" ht="35.25" customHeight="1">
      <c r="A29" s="262"/>
      <c r="B29" s="247"/>
      <c r="C29" s="109">
        <f>71711.8-15000+2000</f>
        <v>58711.8</v>
      </c>
      <c r="D29" s="108">
        <v>0</v>
      </c>
      <c r="E29" s="137"/>
      <c r="F29" s="62">
        <f>34357+9846-953</f>
        <v>43250</v>
      </c>
      <c r="G29" s="63"/>
      <c r="H29" s="133">
        <f t="shared" si="0"/>
        <v>0.7366491914742862</v>
      </c>
      <c r="I29" s="95" t="s">
        <v>65</v>
      </c>
    </row>
    <row r="30" spans="1:9" ht="35.25" customHeight="1">
      <c r="A30" s="262"/>
      <c r="B30" s="247"/>
      <c r="C30" s="109">
        <v>5000</v>
      </c>
      <c r="D30" s="108">
        <v>0</v>
      </c>
      <c r="E30" s="137"/>
      <c r="F30" s="62">
        <v>7200</v>
      </c>
      <c r="G30" s="63"/>
      <c r="H30" s="133">
        <f t="shared" si="0"/>
        <v>1.44</v>
      </c>
      <c r="I30" s="96" t="s">
        <v>88</v>
      </c>
    </row>
    <row r="31" spans="1:9" ht="35.25" customHeight="1">
      <c r="A31" s="262"/>
      <c r="B31" s="247"/>
      <c r="C31" s="109">
        <v>5000</v>
      </c>
      <c r="D31" s="108">
        <v>0</v>
      </c>
      <c r="E31" s="137"/>
      <c r="F31" s="62"/>
      <c r="G31" s="63"/>
      <c r="H31" s="133">
        <f t="shared" si="0"/>
        <v>0</v>
      </c>
      <c r="I31" s="97" t="s">
        <v>66</v>
      </c>
    </row>
    <row r="32" spans="1:9" ht="35.25" customHeight="1">
      <c r="A32" s="262"/>
      <c r="B32" s="247"/>
      <c r="C32" s="109">
        <v>15000</v>
      </c>
      <c r="D32" s="108">
        <v>0</v>
      </c>
      <c r="E32" s="137"/>
      <c r="F32" s="62">
        <v>14987</v>
      </c>
      <c r="G32" s="63"/>
      <c r="H32" s="133">
        <f t="shared" si="0"/>
        <v>0.99913333333333332</v>
      </c>
      <c r="I32" s="95" t="s">
        <v>89</v>
      </c>
    </row>
    <row r="33" spans="1:9" ht="35.25" customHeight="1">
      <c r="A33" s="262"/>
      <c r="B33" s="247"/>
      <c r="C33" s="109">
        <v>17000</v>
      </c>
      <c r="D33" s="108">
        <v>0</v>
      </c>
      <c r="E33" s="137"/>
      <c r="F33" s="62"/>
      <c r="G33" s="63"/>
      <c r="H33" s="133">
        <f t="shared" si="0"/>
        <v>0</v>
      </c>
      <c r="I33" s="94" t="s">
        <v>90</v>
      </c>
    </row>
    <row r="34" spans="1:9" ht="35.25" customHeight="1">
      <c r="A34" s="262"/>
      <c r="B34" s="247"/>
      <c r="C34" s="109">
        <v>6321.59</v>
      </c>
      <c r="D34" s="108">
        <v>12600</v>
      </c>
      <c r="E34" s="137"/>
      <c r="F34" s="62">
        <v>4242</v>
      </c>
      <c r="G34" s="63"/>
      <c r="H34" s="133">
        <f t="shared" si="0"/>
        <v>0.22418834780798019</v>
      </c>
      <c r="I34" s="94" t="s">
        <v>91</v>
      </c>
    </row>
    <row r="35" spans="1:9" ht="35.25" customHeight="1">
      <c r="A35" s="262"/>
      <c r="B35" s="247"/>
      <c r="C35" s="109">
        <v>26600.76</v>
      </c>
      <c r="D35" s="108">
        <v>0</v>
      </c>
      <c r="E35" s="137"/>
      <c r="F35" s="62">
        <v>26577</v>
      </c>
      <c r="G35" s="63"/>
      <c r="H35" s="133">
        <f t="shared" si="0"/>
        <v>0.99910679243750933</v>
      </c>
      <c r="I35" s="98" t="s">
        <v>92</v>
      </c>
    </row>
    <row r="36" spans="1:9" ht="35.25" customHeight="1">
      <c r="A36" s="262"/>
      <c r="B36" s="247"/>
      <c r="C36" s="109">
        <v>6023</v>
      </c>
      <c r="D36" s="108">
        <v>4000</v>
      </c>
      <c r="E36" s="137"/>
      <c r="F36" s="62">
        <v>6338</v>
      </c>
      <c r="G36" s="63"/>
      <c r="H36" s="133">
        <f t="shared" si="0"/>
        <v>0.632345605108251</v>
      </c>
      <c r="I36" s="94" t="s">
        <v>93</v>
      </c>
    </row>
    <row r="37" spans="1:9" ht="35.25" customHeight="1">
      <c r="A37" s="262"/>
      <c r="B37" s="247"/>
      <c r="C37" s="109">
        <v>8968.4600000000009</v>
      </c>
      <c r="D37" s="108"/>
      <c r="E37" s="137"/>
      <c r="F37" s="62">
        <v>8055</v>
      </c>
      <c r="G37" s="63"/>
      <c r="H37" s="133">
        <f t="shared" si="0"/>
        <v>0.89814750804485932</v>
      </c>
      <c r="I37" s="94" t="s">
        <v>94</v>
      </c>
    </row>
    <row r="38" spans="1:9" ht="35.25" customHeight="1" thickBot="1">
      <c r="A38" s="262"/>
      <c r="B38" s="247"/>
      <c r="C38" s="109">
        <v>5000</v>
      </c>
      <c r="D38" s="108">
        <v>0</v>
      </c>
      <c r="E38" s="138"/>
      <c r="F38" s="63"/>
      <c r="G38" s="63"/>
      <c r="H38" s="133">
        <f t="shared" si="0"/>
        <v>0</v>
      </c>
      <c r="I38" s="100" t="s">
        <v>95</v>
      </c>
    </row>
    <row r="39" spans="1:9" ht="26.25" customHeight="1" thickBot="1">
      <c r="A39" s="244" t="s">
        <v>41</v>
      </c>
      <c r="B39" s="245"/>
      <c r="C39" s="57">
        <f>SUM(C25:C38)</f>
        <v>185125.61</v>
      </c>
      <c r="D39" s="57">
        <f t="shared" ref="D39:G39" si="1">SUM(D25:D38)</f>
        <v>16600</v>
      </c>
      <c r="E39" s="160">
        <f t="shared" si="1"/>
        <v>0</v>
      </c>
      <c r="F39" s="57">
        <f t="shared" si="1"/>
        <v>110649</v>
      </c>
      <c r="G39" s="57">
        <f t="shared" si="1"/>
        <v>0</v>
      </c>
      <c r="H39" s="144">
        <f>F39/(C39+D39)</f>
        <v>0.54851240752227748</v>
      </c>
      <c r="I39" s="101"/>
    </row>
    <row r="40" spans="1:9" ht="26.25" customHeight="1" thickBot="1">
      <c r="A40" s="242" t="s">
        <v>96</v>
      </c>
      <c r="B40" s="243"/>
      <c r="C40" s="116">
        <f>C24+C39</f>
        <v>497933.8</v>
      </c>
      <c r="D40" s="116">
        <f t="shared" ref="D40:G40" si="2">D24+D39</f>
        <v>16600</v>
      </c>
      <c r="E40" s="161">
        <f t="shared" si="2"/>
        <v>0</v>
      </c>
      <c r="F40" s="116">
        <f t="shared" si="2"/>
        <v>327483.81</v>
      </c>
      <c r="G40" s="116">
        <f t="shared" si="2"/>
        <v>18983</v>
      </c>
      <c r="H40" s="145">
        <f>F40/(C40+D40)</f>
        <v>0.63646705036675921</v>
      </c>
      <c r="I40" s="117"/>
    </row>
    <row r="41" spans="1:9" s="7" customFormat="1" ht="36" customHeight="1" thickBot="1">
      <c r="A41" s="257" t="s">
        <v>42</v>
      </c>
      <c r="B41" s="258"/>
      <c r="C41" s="258"/>
      <c r="D41" s="258"/>
      <c r="E41" s="258"/>
      <c r="F41" s="258"/>
      <c r="G41" s="258"/>
      <c r="H41" s="258"/>
      <c r="I41" s="259"/>
    </row>
    <row r="42" spans="1:9" ht="81" customHeight="1">
      <c r="A42" s="267" t="s">
        <v>43</v>
      </c>
      <c r="B42" s="265" t="s">
        <v>44</v>
      </c>
      <c r="C42" s="111">
        <v>47666.200000000004</v>
      </c>
      <c r="D42" s="112">
        <v>0</v>
      </c>
      <c r="E42" s="139"/>
      <c r="F42" s="128"/>
      <c r="G42" s="129"/>
      <c r="H42" s="234">
        <f t="shared" ref="H42:H44" si="3">F42/(C42+D42)</f>
        <v>0</v>
      </c>
      <c r="I42" s="235" t="s">
        <v>97</v>
      </c>
    </row>
    <row r="43" spans="1:9" ht="81" customHeight="1">
      <c r="A43" s="268"/>
      <c r="B43" s="266"/>
      <c r="C43" s="236">
        <v>5000</v>
      </c>
      <c r="D43" s="23">
        <v>0</v>
      </c>
      <c r="E43" s="137"/>
      <c r="F43" s="58"/>
      <c r="G43" s="58"/>
      <c r="H43" s="133">
        <f t="shared" si="3"/>
        <v>0</v>
      </c>
      <c r="I43" s="237" t="s">
        <v>98</v>
      </c>
    </row>
    <row r="44" spans="1:9" ht="81" customHeight="1" thickBot="1">
      <c r="A44" s="268"/>
      <c r="B44" s="266"/>
      <c r="C44" s="238"/>
      <c r="D44" s="113">
        <v>25000</v>
      </c>
      <c r="E44" s="138"/>
      <c r="F44" s="167">
        <v>15000</v>
      </c>
      <c r="G44" s="68"/>
      <c r="H44" s="141">
        <f t="shared" si="3"/>
        <v>0.6</v>
      </c>
      <c r="I44" s="91" t="s">
        <v>99</v>
      </c>
    </row>
    <row r="45" spans="1:9" ht="26.25" customHeight="1" thickBot="1">
      <c r="A45" s="260" t="s">
        <v>45</v>
      </c>
      <c r="B45" s="261"/>
      <c r="C45" s="24">
        <f>SUM(C42:C44)</f>
        <v>52666.200000000004</v>
      </c>
      <c r="D45" s="24">
        <f t="shared" ref="D45:G45" si="4">SUM(D42:D44)</f>
        <v>25000</v>
      </c>
      <c r="E45" s="159">
        <f t="shared" si="4"/>
        <v>0</v>
      </c>
      <c r="F45" s="24">
        <f t="shared" si="4"/>
        <v>15000</v>
      </c>
      <c r="G45" s="24">
        <f t="shared" si="4"/>
        <v>0</v>
      </c>
      <c r="H45" s="142">
        <f>F45/(C45+D45)</f>
        <v>0.19313420767335079</v>
      </c>
      <c r="I45" s="239"/>
    </row>
    <row r="46" spans="1:9" ht="48" customHeight="1">
      <c r="A46" s="246" t="s">
        <v>46</v>
      </c>
      <c r="B46" s="248" t="s">
        <v>47</v>
      </c>
      <c r="C46" s="114">
        <v>0</v>
      </c>
      <c r="D46" s="38">
        <v>1000</v>
      </c>
      <c r="E46" s="137"/>
      <c r="F46" s="168">
        <v>1392.73</v>
      </c>
      <c r="G46" s="130"/>
      <c r="H46" s="133">
        <f t="shared" ref="H46:H57" si="5">F46/(C46+D46)</f>
        <v>1.39273</v>
      </c>
      <c r="I46" s="269" t="s">
        <v>100</v>
      </c>
    </row>
    <row r="47" spans="1:9" ht="36.75" customHeight="1">
      <c r="A47" s="247"/>
      <c r="B47" s="249"/>
      <c r="C47" s="102">
        <v>0</v>
      </c>
      <c r="D47" s="37">
        <v>21250</v>
      </c>
      <c r="E47" s="137"/>
      <c r="F47" s="169">
        <v>21250</v>
      </c>
      <c r="G47" s="126">
        <v>0</v>
      </c>
      <c r="H47" s="133">
        <f t="shared" si="5"/>
        <v>1</v>
      </c>
      <c r="I47" s="270"/>
    </row>
    <row r="48" spans="1:9" ht="43.5" customHeight="1">
      <c r="A48" s="247"/>
      <c r="B48" s="249"/>
      <c r="C48" s="102">
        <v>0</v>
      </c>
      <c r="D48" s="37">
        <v>16250</v>
      </c>
      <c r="E48" s="137"/>
      <c r="F48" s="169">
        <f>20000-6660.08</f>
        <v>13339.92</v>
      </c>
      <c r="G48" s="131"/>
      <c r="H48" s="133">
        <f t="shared" si="5"/>
        <v>0.82091815384615385</v>
      </c>
      <c r="I48" s="271"/>
    </row>
    <row r="49" spans="1:9" ht="60">
      <c r="A49" s="247"/>
      <c r="B49" s="249"/>
      <c r="C49" s="115">
        <v>20000</v>
      </c>
      <c r="D49" s="37">
        <v>0</v>
      </c>
      <c r="E49" s="137"/>
      <c r="F49" s="134">
        <v>28548.440000000002</v>
      </c>
      <c r="G49" s="132"/>
      <c r="H49" s="133">
        <f t="shared" si="5"/>
        <v>1.4274220000000002</v>
      </c>
      <c r="I49" s="88" t="s">
        <v>101</v>
      </c>
    </row>
    <row r="50" spans="1:9" ht="57" customHeight="1">
      <c r="A50" s="247"/>
      <c r="B50" s="249"/>
      <c r="C50" s="115">
        <v>0</v>
      </c>
      <c r="D50" s="37">
        <v>32000</v>
      </c>
      <c r="E50" s="137"/>
      <c r="F50" s="170">
        <v>27500</v>
      </c>
      <c r="G50" s="132">
        <v>0</v>
      </c>
      <c r="H50" s="133">
        <f t="shared" si="5"/>
        <v>0.859375</v>
      </c>
      <c r="I50" s="272" t="s">
        <v>102</v>
      </c>
    </row>
    <row r="51" spans="1:9" ht="26.25" customHeight="1">
      <c r="A51" s="247"/>
      <c r="B51" s="249"/>
      <c r="C51" s="115">
        <v>0</v>
      </c>
      <c r="D51" s="37">
        <v>26000</v>
      </c>
      <c r="E51" s="137"/>
      <c r="F51" s="170">
        <v>24000</v>
      </c>
      <c r="G51" s="132"/>
      <c r="H51" s="133">
        <f t="shared" si="5"/>
        <v>0.92307692307692313</v>
      </c>
      <c r="I51" s="271"/>
    </row>
    <row r="52" spans="1:9" ht="26.25" customHeight="1">
      <c r="A52" s="247"/>
      <c r="B52" s="249"/>
      <c r="C52" s="115">
        <v>6000</v>
      </c>
      <c r="D52" s="37">
        <v>0</v>
      </c>
      <c r="E52" s="137"/>
      <c r="F52" s="134"/>
      <c r="G52" s="132"/>
      <c r="H52" s="133">
        <f t="shared" si="5"/>
        <v>0</v>
      </c>
      <c r="I52" s="82" t="s">
        <v>103</v>
      </c>
    </row>
    <row r="53" spans="1:9" ht="26.25" customHeight="1">
      <c r="A53" s="247"/>
      <c r="B53" s="249"/>
      <c r="C53" s="115">
        <v>2000</v>
      </c>
      <c r="D53" s="37">
        <v>0</v>
      </c>
      <c r="E53" s="137"/>
      <c r="F53" s="134"/>
      <c r="G53" s="132"/>
      <c r="H53" s="133">
        <f t="shared" si="5"/>
        <v>0</v>
      </c>
      <c r="I53" s="273" t="s">
        <v>67</v>
      </c>
    </row>
    <row r="54" spans="1:9" ht="26.25" customHeight="1">
      <c r="A54" s="247"/>
      <c r="B54" s="249"/>
      <c r="C54" s="115">
        <v>3000</v>
      </c>
      <c r="D54" s="37">
        <v>0</v>
      </c>
      <c r="E54" s="137"/>
      <c r="F54" s="134"/>
      <c r="G54" s="132"/>
      <c r="H54" s="133">
        <f t="shared" si="5"/>
        <v>0</v>
      </c>
      <c r="I54" s="274"/>
    </row>
    <row r="55" spans="1:9" ht="26.25" customHeight="1">
      <c r="A55" s="247"/>
      <c r="B55" s="249"/>
      <c r="C55" s="115">
        <v>20000</v>
      </c>
      <c r="D55" s="37">
        <v>0</v>
      </c>
      <c r="E55" s="137"/>
      <c r="F55" s="59"/>
      <c r="G55" s="132"/>
      <c r="H55" s="133">
        <f t="shared" si="5"/>
        <v>0</v>
      </c>
      <c r="I55" s="88" t="s">
        <v>104</v>
      </c>
    </row>
    <row r="56" spans="1:9" ht="26.25" customHeight="1">
      <c r="A56" s="247"/>
      <c r="B56" s="249"/>
      <c r="C56" s="115">
        <v>3000</v>
      </c>
      <c r="D56" s="37">
        <v>0</v>
      </c>
      <c r="E56" s="137"/>
      <c r="F56" s="59"/>
      <c r="G56" s="132"/>
      <c r="H56" s="133">
        <f t="shared" si="5"/>
        <v>0</v>
      </c>
      <c r="I56" s="99" t="s">
        <v>63</v>
      </c>
    </row>
    <row r="57" spans="1:9" ht="26.25" customHeight="1" thickBot="1">
      <c r="A57" s="247"/>
      <c r="B57" s="249"/>
      <c r="C57" s="115">
        <v>30000</v>
      </c>
      <c r="D57" s="37">
        <v>0</v>
      </c>
      <c r="E57" s="137"/>
      <c r="F57" s="59"/>
      <c r="G57" s="132"/>
      <c r="H57" s="133">
        <f t="shared" si="5"/>
        <v>0</v>
      </c>
      <c r="I57" s="103" t="s">
        <v>48</v>
      </c>
    </row>
    <row r="58" spans="1:9" ht="26.25" customHeight="1" thickBot="1">
      <c r="A58" s="244" t="s">
        <v>49</v>
      </c>
      <c r="B58" s="245"/>
      <c r="C58" s="25">
        <f>SUM(C46:C57)</f>
        <v>84000</v>
      </c>
      <c r="D58" s="25">
        <f t="shared" ref="D58" si="6">SUM(D46:D57)</f>
        <v>96500</v>
      </c>
      <c r="E58" s="162">
        <f t="shared" ref="E58" si="7">SUM(E46:E57)</f>
        <v>0</v>
      </c>
      <c r="F58" s="25">
        <f t="shared" ref="F58" si="8">SUM(F46:F57)</f>
        <v>116031.09</v>
      </c>
      <c r="G58" s="25">
        <f t="shared" ref="G58" si="9">SUM(G46:G57)</f>
        <v>0</v>
      </c>
      <c r="H58" s="142">
        <f>F58/(C58+D58)</f>
        <v>0.64283152354570638</v>
      </c>
      <c r="I58" s="104"/>
    </row>
    <row r="59" spans="1:9" ht="26.25" customHeight="1" thickBot="1">
      <c r="A59" s="242" t="s">
        <v>105</v>
      </c>
      <c r="B59" s="243"/>
      <c r="C59" s="116">
        <f>C45+C58</f>
        <v>136666.20000000001</v>
      </c>
      <c r="D59" s="116">
        <f t="shared" ref="D59:F59" si="10">D45+D58</f>
        <v>121500</v>
      </c>
      <c r="E59" s="161">
        <f t="shared" ref="E59" si="11">E45+E58</f>
        <v>0</v>
      </c>
      <c r="F59" s="116">
        <f t="shared" si="10"/>
        <v>131031.09</v>
      </c>
      <c r="G59" s="116">
        <f t="shared" ref="G59" si="12">G45+G58</f>
        <v>0</v>
      </c>
      <c r="H59" s="143">
        <f>F59/(C59+D59)</f>
        <v>0.50754548813903599</v>
      </c>
      <c r="I59" s="117"/>
    </row>
    <row r="60" spans="1:9" s="7" customFormat="1" ht="16.5" thickBot="1">
      <c r="A60" s="26"/>
      <c r="B60" s="21"/>
      <c r="C60" s="27"/>
      <c r="D60" s="28"/>
      <c r="E60" s="29"/>
      <c r="F60" s="30"/>
      <c r="G60" s="30"/>
      <c r="H60" s="30"/>
      <c r="I60" s="31"/>
    </row>
    <row r="61" spans="1:9" ht="25.5" customHeight="1" thickBot="1">
      <c r="A61" s="275" t="s">
        <v>51</v>
      </c>
      <c r="B61" s="276"/>
      <c r="C61" s="66">
        <f>C40+C59</f>
        <v>634600</v>
      </c>
      <c r="D61" s="66">
        <f t="shared" ref="D61:G61" si="13">D40+D59</f>
        <v>138100</v>
      </c>
      <c r="E61" s="163">
        <f t="shared" si="13"/>
        <v>0</v>
      </c>
      <c r="F61" s="66">
        <f>F40+F59</f>
        <v>458514.9</v>
      </c>
      <c r="G61" s="66">
        <f t="shared" si="13"/>
        <v>18983</v>
      </c>
      <c r="H61" s="147">
        <f t="shared" ref="H61:H63" si="14">F61/(C61+D61)</f>
        <v>0.59339316681765242</v>
      </c>
      <c r="I61" s="118"/>
    </row>
    <row r="62" spans="1:9" s="7" customFormat="1" ht="23.25" customHeight="1" thickBot="1">
      <c r="A62" s="240" t="s">
        <v>50</v>
      </c>
      <c r="B62" s="241"/>
      <c r="C62" s="64">
        <f>C61*0.07</f>
        <v>44422.000000000007</v>
      </c>
      <c r="D62" s="64">
        <f>D61*0.07</f>
        <v>9667.0000000000018</v>
      </c>
      <c r="E62" s="120"/>
      <c r="F62" s="173">
        <f>23056+7173.79</f>
        <v>30229.79</v>
      </c>
      <c r="G62" s="65"/>
      <c r="H62" s="146">
        <f t="shared" si="14"/>
        <v>0.55888979274898776</v>
      </c>
      <c r="I62" s="33"/>
    </row>
    <row r="63" spans="1:9" ht="25.5" customHeight="1" thickBot="1">
      <c r="A63" s="250" t="s">
        <v>51</v>
      </c>
      <c r="B63" s="251"/>
      <c r="C63" s="67">
        <f>C61+C62</f>
        <v>679022</v>
      </c>
      <c r="D63" s="67">
        <f t="shared" ref="D63:G63" si="15">D61+D62</f>
        <v>147767</v>
      </c>
      <c r="E63" s="164">
        <f t="shared" si="15"/>
        <v>0</v>
      </c>
      <c r="F63" s="140">
        <f>F61+F62</f>
        <v>488744.69</v>
      </c>
      <c r="G63" s="67">
        <f t="shared" si="15"/>
        <v>18983</v>
      </c>
      <c r="H63" s="147">
        <f t="shared" si="14"/>
        <v>0.59113593673839393</v>
      </c>
      <c r="I63" s="119"/>
    </row>
    <row r="64" spans="1:9" ht="16.5" thickBot="1">
      <c r="C64" s="8" t="s">
        <v>21</v>
      </c>
      <c r="D64" s="8" t="s">
        <v>22</v>
      </c>
      <c r="F64" s="34"/>
      <c r="G64" s="34"/>
      <c r="H64" s="34"/>
      <c r="I64" s="7"/>
    </row>
    <row r="65" spans="1:11" ht="16.5" thickBot="1">
      <c r="B65" s="6"/>
      <c r="C65" s="32"/>
      <c r="D65" s="32"/>
      <c r="E65" s="13">
        <f>679022-C63</f>
        <v>0</v>
      </c>
      <c r="F65" s="35">
        <f>F63</f>
        <v>488744.69</v>
      </c>
      <c r="G65" s="36">
        <f>G63</f>
        <v>18983</v>
      </c>
      <c r="H65" s="36"/>
      <c r="I65" s="7"/>
    </row>
    <row r="66" spans="1:11" ht="15">
      <c r="B66" s="4"/>
      <c r="C66" s="14"/>
      <c r="D66" s="14"/>
      <c r="E66" s="14"/>
      <c r="F66" s="12" t="s">
        <v>21</v>
      </c>
      <c r="G66" s="12" t="s">
        <v>52</v>
      </c>
    </row>
    <row r="67" spans="1:11" ht="16.5" thickBot="1">
      <c r="C67" s="8"/>
      <c r="D67" s="8"/>
      <c r="F67" s="13"/>
      <c r="G67" s="13"/>
      <c r="H67" s="13"/>
    </row>
    <row r="68" spans="1:11" ht="45.75" thickBot="1">
      <c r="B68" s="39" t="s">
        <v>53</v>
      </c>
      <c r="C68" s="40" t="s">
        <v>54</v>
      </c>
      <c r="D68" s="41" t="s">
        <v>108</v>
      </c>
      <c r="E68" s="165" t="s">
        <v>50</v>
      </c>
      <c r="F68" s="153" t="s">
        <v>56</v>
      </c>
      <c r="G68" s="153" t="s">
        <v>57</v>
      </c>
      <c r="H68" s="153" t="s">
        <v>112</v>
      </c>
      <c r="I68" s="154" t="s">
        <v>59</v>
      </c>
      <c r="J68" s="42"/>
      <c r="K68" s="43"/>
    </row>
    <row r="69" spans="1:11" ht="31.5" customHeight="1" thickBot="1">
      <c r="B69" s="44" t="s">
        <v>21</v>
      </c>
      <c r="C69" s="149">
        <f>C63</f>
        <v>679022</v>
      </c>
      <c r="D69" s="150">
        <f>F61-102482.65</f>
        <v>356032.25</v>
      </c>
      <c r="E69" s="151">
        <f>'RAPP CATEGORIE BUDGETAIRE'!C16</f>
        <v>24922.257500000003</v>
      </c>
      <c r="F69" s="151">
        <f>D69+E69</f>
        <v>380954.50750000001</v>
      </c>
      <c r="G69" s="151">
        <f>C69-F69</f>
        <v>298067.49249999999</v>
      </c>
      <c r="H69" s="232">
        <f>F69/C69</f>
        <v>0.56103411597856923</v>
      </c>
      <c r="I69" s="203"/>
      <c r="J69" s="42"/>
      <c r="K69" s="43"/>
    </row>
    <row r="70" spans="1:11" ht="32.25" customHeight="1" thickBot="1">
      <c r="B70" s="48" t="s">
        <v>22</v>
      </c>
      <c r="C70" s="171">
        <f>D63</f>
        <v>147767</v>
      </c>
      <c r="D70" s="172">
        <v>102482.65</v>
      </c>
      <c r="E70" s="158">
        <f>+D70*0.07</f>
        <v>7173.7855</v>
      </c>
      <c r="F70" s="158">
        <f t="shared" ref="F70" si="16">D70+E70</f>
        <v>109656.43549999999</v>
      </c>
      <c r="G70" s="158">
        <f>C70-F70</f>
        <v>38110.564500000008</v>
      </c>
      <c r="H70" s="233">
        <f>F70/C70</f>
        <v>0.74209015206372186</v>
      </c>
      <c r="I70" s="204"/>
      <c r="J70" s="42"/>
      <c r="K70" s="43"/>
    </row>
    <row r="71" spans="1:11" ht="26.25" customHeight="1" thickBot="1">
      <c r="B71" s="52" t="s">
        <v>60</v>
      </c>
      <c r="C71" s="53">
        <f>SUM(C69:C70)</f>
        <v>826789</v>
      </c>
      <c r="D71" s="54">
        <f>SUM(D69:D70)</f>
        <v>458514.9</v>
      </c>
      <c r="E71" s="166">
        <f>SUM(E69:E70)</f>
        <v>32096.043000000005</v>
      </c>
      <c r="F71" s="54">
        <f>SUM(F69:F70)</f>
        <v>490610.94299999997</v>
      </c>
      <c r="G71" s="148">
        <f>SUM(G69:G70)</f>
        <v>336178.05700000003</v>
      </c>
      <c r="H71" s="231">
        <f>F71/C71</f>
        <v>0.59339316681765231</v>
      </c>
      <c r="I71" s="152"/>
      <c r="J71" s="42"/>
    </row>
    <row r="72" spans="1:11">
      <c r="A72" s="252" t="s">
        <v>23</v>
      </c>
      <c r="B72" s="252"/>
      <c r="C72" s="8"/>
      <c r="D72" s="8"/>
      <c r="F72" s="13"/>
      <c r="G72" s="13"/>
      <c r="H72" s="13"/>
      <c r="I72" s="14"/>
    </row>
    <row r="73" spans="1:11">
      <c r="A73" t="s">
        <v>24</v>
      </c>
      <c r="C73" s="8"/>
      <c r="D73" s="76"/>
      <c r="F73" s="13"/>
      <c r="G73" s="13"/>
      <c r="H73" s="13"/>
    </row>
    <row r="74" spans="1:11">
      <c r="A74" t="s">
        <v>69</v>
      </c>
      <c r="C74" s="8"/>
      <c r="D74" s="8"/>
      <c r="F74" s="13"/>
      <c r="G74" s="13"/>
      <c r="H74" s="13"/>
    </row>
    <row r="75" spans="1:11">
      <c r="C75" s="8"/>
      <c r="D75" s="8"/>
      <c r="F75" s="13"/>
      <c r="G75" s="13"/>
      <c r="H75" s="13"/>
    </row>
    <row r="76" spans="1:11">
      <c r="C76" s="8"/>
      <c r="D76" s="8"/>
      <c r="F76" s="13"/>
      <c r="G76" s="13"/>
      <c r="H76" s="13"/>
    </row>
    <row r="77" spans="1:11">
      <c r="C77" s="8"/>
      <c r="D77" s="8"/>
      <c r="F77" s="13"/>
      <c r="G77" s="13"/>
      <c r="H77" s="13"/>
    </row>
    <row r="78" spans="1:11">
      <c r="C78" s="8"/>
      <c r="D78" s="8"/>
      <c r="F78" s="13"/>
      <c r="G78" s="13"/>
      <c r="H78" s="13"/>
    </row>
    <row r="79" spans="1:11">
      <c r="C79" s="8"/>
      <c r="D79" s="8"/>
      <c r="F79" s="13"/>
      <c r="G79" s="13"/>
      <c r="H79" s="13"/>
    </row>
    <row r="80" spans="1:11">
      <c r="C80" s="8"/>
      <c r="D80" s="8"/>
      <c r="F80" s="13"/>
      <c r="G80" s="13"/>
      <c r="H80" s="13"/>
    </row>
    <row r="81" spans="3:8">
      <c r="C81" s="8"/>
      <c r="D81" s="8"/>
      <c r="F81" s="13"/>
      <c r="G81" s="13"/>
      <c r="H81" s="13"/>
    </row>
    <row r="82" spans="3:8">
      <c r="C82" s="8"/>
      <c r="D82" s="8"/>
      <c r="F82" s="13"/>
      <c r="G82" s="13"/>
      <c r="H82" s="13"/>
    </row>
    <row r="83" spans="3:8">
      <c r="C83" s="8"/>
      <c r="D83" s="8"/>
      <c r="F83" s="13"/>
      <c r="G83" s="13"/>
      <c r="H83" s="13"/>
    </row>
    <row r="84" spans="3:8">
      <c r="C84" s="8"/>
      <c r="D84" s="8"/>
      <c r="F84" s="13"/>
      <c r="G84" s="13"/>
      <c r="H84" s="13"/>
    </row>
    <row r="85" spans="3:8">
      <c r="C85" s="8"/>
      <c r="D85" s="8"/>
      <c r="F85" s="13"/>
      <c r="G85" s="13"/>
      <c r="H85" s="13"/>
    </row>
    <row r="86" spans="3:8">
      <c r="C86" s="8"/>
      <c r="D86" s="8"/>
      <c r="F86" s="13"/>
      <c r="G86" s="13"/>
      <c r="H86" s="13"/>
    </row>
    <row r="87" spans="3:8">
      <c r="C87" s="8"/>
      <c r="D87" s="8"/>
      <c r="F87" s="13"/>
      <c r="G87" s="13"/>
      <c r="H87" s="13"/>
    </row>
    <row r="88" spans="3:8">
      <c r="C88" s="8"/>
      <c r="D88" s="8"/>
      <c r="F88" s="13"/>
      <c r="G88" s="13"/>
      <c r="H88" s="13"/>
    </row>
    <row r="89" spans="3:8">
      <c r="C89" s="8"/>
      <c r="D89" s="8"/>
      <c r="F89" s="13"/>
      <c r="G89" s="13"/>
      <c r="H89" s="13"/>
    </row>
    <row r="90" spans="3:8">
      <c r="C90" s="8"/>
      <c r="D90" s="8"/>
      <c r="F90" s="13"/>
      <c r="G90" s="13"/>
      <c r="H90" s="13"/>
    </row>
    <row r="91" spans="3:8">
      <c r="C91" s="8"/>
      <c r="D91" s="8"/>
      <c r="F91" s="13"/>
      <c r="G91" s="13"/>
      <c r="H91" s="13"/>
    </row>
    <row r="92" spans="3:8">
      <c r="C92" s="8"/>
      <c r="D92" s="8"/>
      <c r="F92" s="13"/>
      <c r="G92" s="13"/>
      <c r="H92" s="13"/>
    </row>
    <row r="93" spans="3:8">
      <c r="C93" s="8"/>
      <c r="D93" s="8"/>
      <c r="F93" s="13"/>
      <c r="G93" s="13"/>
      <c r="H93" s="13"/>
    </row>
    <row r="94" spans="3:8">
      <c r="C94" s="8"/>
      <c r="D94" s="8"/>
      <c r="F94" s="13"/>
      <c r="G94" s="13"/>
      <c r="H94" s="13"/>
    </row>
    <row r="95" spans="3:8">
      <c r="C95" s="8"/>
      <c r="D95" s="8"/>
      <c r="F95" s="13"/>
      <c r="G95" s="13"/>
      <c r="H95" s="13"/>
    </row>
    <row r="96" spans="3:8">
      <c r="C96" s="8"/>
      <c r="D96" s="8"/>
      <c r="F96" s="13"/>
      <c r="G96" s="13"/>
      <c r="H96" s="13"/>
    </row>
    <row r="97" spans="3:8">
      <c r="C97" s="8"/>
      <c r="D97" s="8"/>
      <c r="F97" s="13"/>
      <c r="G97" s="13"/>
      <c r="H97" s="13"/>
    </row>
    <row r="98" spans="3:8">
      <c r="C98" s="8"/>
      <c r="D98" s="8"/>
      <c r="F98" s="13"/>
      <c r="G98" s="13"/>
      <c r="H98" s="13"/>
    </row>
    <row r="99" spans="3:8">
      <c r="C99" s="8"/>
      <c r="D99" s="8"/>
      <c r="F99" s="13"/>
      <c r="G99" s="13"/>
      <c r="H99" s="13"/>
    </row>
    <row r="100" spans="3:8">
      <c r="C100" s="8"/>
      <c r="D100" s="8"/>
      <c r="F100" s="13"/>
      <c r="G100" s="13"/>
      <c r="H100" s="13"/>
    </row>
    <row r="101" spans="3:8">
      <c r="C101" s="8"/>
      <c r="D101" s="8"/>
      <c r="F101" s="13"/>
      <c r="G101" s="13"/>
      <c r="H101" s="13"/>
    </row>
    <row r="102" spans="3:8">
      <c r="C102" s="8"/>
      <c r="D102" s="8"/>
      <c r="F102" s="13"/>
      <c r="G102" s="13"/>
      <c r="H102" s="13"/>
    </row>
    <row r="103" spans="3:8">
      <c r="C103" s="8"/>
      <c r="D103" s="8"/>
      <c r="F103" s="13"/>
      <c r="G103" s="13"/>
      <c r="H103" s="13"/>
    </row>
    <row r="104" spans="3:8">
      <c r="C104" s="8"/>
      <c r="D104" s="8"/>
      <c r="F104" s="13"/>
      <c r="G104" s="13"/>
      <c r="H104" s="13"/>
    </row>
    <row r="105" spans="3:8">
      <c r="C105" s="8"/>
      <c r="D105" s="8"/>
      <c r="F105" s="13"/>
      <c r="G105" s="13"/>
      <c r="H105" s="13"/>
    </row>
    <row r="106" spans="3:8">
      <c r="C106" s="8"/>
      <c r="D106" s="8"/>
      <c r="F106" s="13"/>
      <c r="G106" s="13"/>
      <c r="H106" s="13"/>
    </row>
    <row r="107" spans="3:8">
      <c r="C107" s="8"/>
      <c r="D107" s="8"/>
      <c r="F107" s="13"/>
      <c r="G107" s="13"/>
      <c r="H107" s="13"/>
    </row>
    <row r="108" spans="3:8">
      <c r="C108" s="8"/>
      <c r="D108" s="8"/>
      <c r="F108" s="13"/>
      <c r="G108" s="13"/>
      <c r="H108" s="13"/>
    </row>
    <row r="109" spans="3:8">
      <c r="C109" s="8"/>
      <c r="D109" s="8"/>
      <c r="F109" s="13"/>
      <c r="G109" s="13"/>
      <c r="H109" s="13"/>
    </row>
    <row r="110" spans="3:8">
      <c r="C110" s="8"/>
      <c r="D110" s="8"/>
      <c r="F110" s="13"/>
      <c r="G110" s="13"/>
      <c r="H110" s="13"/>
    </row>
    <row r="111" spans="3:8">
      <c r="C111" s="8"/>
      <c r="D111" s="8"/>
      <c r="F111" s="13"/>
      <c r="G111" s="13"/>
      <c r="H111" s="13"/>
    </row>
    <row r="112" spans="3:8">
      <c r="C112" s="8"/>
      <c r="D112" s="8"/>
      <c r="F112" s="13"/>
      <c r="G112" s="13"/>
      <c r="H112" s="13"/>
    </row>
    <row r="113" spans="3:8">
      <c r="C113" s="8"/>
      <c r="D113" s="8"/>
      <c r="F113" s="13"/>
      <c r="G113" s="13"/>
      <c r="H113" s="13"/>
    </row>
    <row r="114" spans="3:8">
      <c r="C114" s="8"/>
      <c r="D114" s="8"/>
      <c r="F114" s="13"/>
      <c r="G114" s="13"/>
      <c r="H114" s="13"/>
    </row>
    <row r="115" spans="3:8">
      <c r="C115" s="8"/>
      <c r="D115" s="8"/>
      <c r="F115" s="13"/>
      <c r="G115" s="13"/>
      <c r="H115" s="13"/>
    </row>
    <row r="116" spans="3:8">
      <c r="C116" s="8"/>
      <c r="D116" s="8"/>
      <c r="F116" s="13"/>
      <c r="G116" s="13"/>
      <c r="H116" s="13"/>
    </row>
    <row r="117" spans="3:8">
      <c r="C117" s="8"/>
      <c r="D117" s="8"/>
      <c r="F117" s="13"/>
      <c r="G117" s="13"/>
      <c r="H117" s="13"/>
    </row>
    <row r="118" spans="3:8">
      <c r="C118" s="8"/>
      <c r="D118" s="8"/>
      <c r="F118" s="13"/>
      <c r="G118" s="13"/>
      <c r="H118" s="13"/>
    </row>
    <row r="119" spans="3:8">
      <c r="C119" s="8"/>
      <c r="D119" s="8"/>
      <c r="F119" s="13"/>
      <c r="G119" s="13"/>
      <c r="H119" s="13"/>
    </row>
    <row r="120" spans="3:8">
      <c r="C120" s="8"/>
      <c r="D120" s="8"/>
      <c r="F120" s="13"/>
      <c r="G120" s="13"/>
      <c r="H120" s="13"/>
    </row>
    <row r="121" spans="3:8">
      <c r="C121" s="8"/>
      <c r="D121" s="8"/>
      <c r="F121" s="13"/>
      <c r="G121" s="13"/>
      <c r="H121" s="13"/>
    </row>
    <row r="122" spans="3:8">
      <c r="C122" s="8"/>
      <c r="D122" s="8"/>
      <c r="F122" s="13"/>
      <c r="G122" s="13"/>
      <c r="H122" s="13"/>
    </row>
    <row r="123" spans="3:8">
      <c r="C123" s="8"/>
      <c r="D123" s="8"/>
      <c r="F123" s="13"/>
      <c r="G123" s="13"/>
      <c r="H123" s="13"/>
    </row>
    <row r="124" spans="3:8">
      <c r="C124" s="8"/>
      <c r="D124" s="8"/>
      <c r="F124" s="13"/>
      <c r="G124" s="13"/>
      <c r="H124" s="13"/>
    </row>
    <row r="125" spans="3:8">
      <c r="C125" s="8"/>
      <c r="D125" s="8"/>
      <c r="F125" s="13"/>
      <c r="G125" s="13"/>
      <c r="H125" s="13"/>
    </row>
    <row r="126" spans="3:8">
      <c r="C126" s="8"/>
      <c r="D126" s="8"/>
      <c r="F126" s="13"/>
      <c r="G126" s="13"/>
      <c r="H126" s="13"/>
    </row>
    <row r="127" spans="3:8">
      <c r="C127" s="8"/>
      <c r="D127" s="8"/>
      <c r="F127" s="13"/>
      <c r="G127" s="13"/>
      <c r="H127" s="13"/>
    </row>
    <row r="128" spans="3:8">
      <c r="C128" s="8"/>
      <c r="D128" s="8"/>
      <c r="F128" s="13"/>
      <c r="G128" s="13"/>
      <c r="H128" s="13"/>
    </row>
    <row r="129" spans="3:8">
      <c r="C129" s="8"/>
      <c r="D129" s="8"/>
      <c r="F129" s="13"/>
      <c r="G129" s="13"/>
      <c r="H129" s="13"/>
    </row>
    <row r="130" spans="3:8">
      <c r="C130" s="8"/>
      <c r="D130" s="8"/>
      <c r="F130" s="13"/>
      <c r="G130" s="13"/>
      <c r="H130" s="13"/>
    </row>
    <row r="131" spans="3:8">
      <c r="C131" s="8"/>
      <c r="D131" s="8"/>
      <c r="F131" s="13"/>
      <c r="G131" s="13"/>
      <c r="H131" s="13"/>
    </row>
    <row r="132" spans="3:8">
      <c r="C132" s="8"/>
      <c r="D132" s="8"/>
      <c r="F132" s="13"/>
      <c r="G132" s="13"/>
      <c r="H132" s="13"/>
    </row>
    <row r="133" spans="3:8">
      <c r="C133" s="8"/>
      <c r="D133" s="8"/>
      <c r="F133" s="13"/>
      <c r="G133" s="13"/>
      <c r="H133" s="13"/>
    </row>
    <row r="134" spans="3:8">
      <c r="C134" s="8"/>
      <c r="D134" s="8"/>
      <c r="F134" s="13"/>
      <c r="G134" s="13"/>
      <c r="H134" s="13"/>
    </row>
    <row r="135" spans="3:8">
      <c r="C135" s="8"/>
      <c r="D135" s="8"/>
      <c r="F135" s="13"/>
      <c r="G135" s="13"/>
      <c r="H135" s="13"/>
    </row>
    <row r="136" spans="3:8">
      <c r="C136" s="8"/>
      <c r="D136" s="8"/>
      <c r="F136" s="13"/>
      <c r="G136" s="13"/>
      <c r="H136" s="13"/>
    </row>
    <row r="137" spans="3:8">
      <c r="C137" s="8"/>
      <c r="D137" s="8"/>
      <c r="F137" s="13"/>
      <c r="G137" s="13"/>
      <c r="H137" s="13"/>
    </row>
    <row r="138" spans="3:8">
      <c r="C138" s="8"/>
      <c r="D138" s="8"/>
      <c r="F138" s="13"/>
      <c r="G138" s="13"/>
      <c r="H138" s="13"/>
    </row>
    <row r="139" spans="3:8">
      <c r="C139" s="8"/>
      <c r="D139" s="8"/>
      <c r="F139" s="13"/>
      <c r="G139" s="13"/>
      <c r="H139" s="13"/>
    </row>
    <row r="140" spans="3:8">
      <c r="C140" s="8"/>
      <c r="D140" s="8"/>
      <c r="F140" s="13"/>
      <c r="G140" s="13"/>
      <c r="H140" s="13"/>
    </row>
    <row r="141" spans="3:8">
      <c r="C141" s="8"/>
      <c r="D141" s="8"/>
      <c r="F141" s="13"/>
      <c r="G141" s="13"/>
      <c r="H141" s="13"/>
    </row>
    <row r="142" spans="3:8">
      <c r="C142" s="8"/>
      <c r="D142" s="8"/>
      <c r="F142" s="13"/>
      <c r="G142" s="13"/>
      <c r="H142" s="13"/>
    </row>
    <row r="143" spans="3:8">
      <c r="C143" s="8"/>
      <c r="D143" s="8"/>
      <c r="F143" s="13"/>
      <c r="G143" s="13"/>
      <c r="H143" s="13"/>
    </row>
    <row r="144" spans="3:8">
      <c r="C144" s="8"/>
      <c r="D144" s="8"/>
      <c r="F144" s="13"/>
      <c r="G144" s="13"/>
      <c r="H144" s="13"/>
    </row>
    <row r="145" spans="3:8">
      <c r="C145" s="8"/>
      <c r="D145" s="8"/>
      <c r="F145" s="13"/>
      <c r="G145" s="13"/>
      <c r="H145" s="13"/>
    </row>
    <row r="146" spans="3:8">
      <c r="C146" s="8"/>
      <c r="D146" s="8"/>
      <c r="F146" s="13"/>
      <c r="G146" s="13"/>
      <c r="H146" s="13"/>
    </row>
    <row r="147" spans="3:8">
      <c r="C147" s="8"/>
      <c r="D147" s="8"/>
      <c r="F147" s="13"/>
      <c r="G147" s="13"/>
      <c r="H147" s="13"/>
    </row>
    <row r="148" spans="3:8">
      <c r="C148" s="8"/>
      <c r="D148" s="8"/>
      <c r="F148" s="13"/>
      <c r="G148" s="13"/>
      <c r="H148" s="13"/>
    </row>
    <row r="149" spans="3:8">
      <c r="C149" s="8"/>
      <c r="D149" s="8"/>
      <c r="F149" s="13"/>
      <c r="G149" s="13"/>
      <c r="H149" s="13"/>
    </row>
    <row r="150" spans="3:8">
      <c r="C150" s="8"/>
      <c r="D150" s="8"/>
      <c r="F150" s="13"/>
      <c r="G150" s="13"/>
      <c r="H150" s="13"/>
    </row>
    <row r="151" spans="3:8">
      <c r="C151" s="8"/>
      <c r="D151" s="8"/>
      <c r="F151" s="13"/>
      <c r="G151" s="13"/>
      <c r="H151" s="13"/>
    </row>
    <row r="152" spans="3:8">
      <c r="C152" s="8"/>
      <c r="D152" s="8"/>
      <c r="F152" s="13"/>
      <c r="G152" s="13"/>
      <c r="H152" s="13"/>
    </row>
    <row r="153" spans="3:8">
      <c r="C153" s="8"/>
      <c r="D153" s="8"/>
      <c r="F153" s="13"/>
      <c r="G153" s="13"/>
      <c r="H153" s="13"/>
    </row>
    <row r="154" spans="3:8">
      <c r="C154" s="8"/>
      <c r="D154" s="8"/>
      <c r="F154" s="13"/>
      <c r="G154" s="13"/>
      <c r="H154" s="13"/>
    </row>
    <row r="155" spans="3:8">
      <c r="C155" s="8"/>
      <c r="D155" s="8"/>
      <c r="F155" s="13"/>
      <c r="G155" s="13"/>
      <c r="H155" s="13"/>
    </row>
    <row r="156" spans="3:8">
      <c r="C156" s="8"/>
      <c r="D156" s="8"/>
      <c r="F156" s="13"/>
      <c r="G156" s="13"/>
      <c r="H156" s="13"/>
    </row>
    <row r="157" spans="3:8">
      <c r="C157" s="8"/>
      <c r="D157" s="8"/>
      <c r="F157" s="13"/>
      <c r="G157" s="13"/>
      <c r="H157" s="13"/>
    </row>
    <row r="158" spans="3:8">
      <c r="C158" s="8"/>
      <c r="D158" s="8"/>
      <c r="F158" s="13"/>
      <c r="G158" s="13"/>
      <c r="H158" s="13"/>
    </row>
    <row r="159" spans="3:8">
      <c r="C159" s="8"/>
      <c r="D159" s="8"/>
      <c r="F159" s="13"/>
      <c r="G159" s="13"/>
      <c r="H159" s="13"/>
    </row>
    <row r="160" spans="3:8">
      <c r="C160" s="8"/>
      <c r="D160" s="8"/>
      <c r="F160" s="13"/>
      <c r="G160" s="13"/>
      <c r="H160" s="13"/>
    </row>
    <row r="161" spans="3:8">
      <c r="C161" s="8"/>
      <c r="D161" s="8"/>
      <c r="F161" s="13"/>
      <c r="G161" s="13"/>
      <c r="H161" s="13"/>
    </row>
    <row r="162" spans="3:8">
      <c r="C162" s="8"/>
      <c r="D162" s="8"/>
      <c r="F162" s="13"/>
      <c r="G162" s="13"/>
      <c r="H162" s="13"/>
    </row>
    <row r="163" spans="3:8">
      <c r="C163" s="8"/>
      <c r="D163" s="8"/>
      <c r="F163" s="13"/>
      <c r="G163" s="13"/>
      <c r="H163" s="13"/>
    </row>
    <row r="164" spans="3:8">
      <c r="C164" s="8"/>
      <c r="D164" s="8"/>
      <c r="F164" s="13"/>
      <c r="G164" s="13"/>
      <c r="H164" s="13"/>
    </row>
    <row r="165" spans="3:8">
      <c r="C165" s="8"/>
      <c r="D165" s="8"/>
      <c r="F165" s="13"/>
      <c r="G165" s="13"/>
      <c r="H165" s="13"/>
    </row>
    <row r="166" spans="3:8">
      <c r="C166" s="8"/>
      <c r="D166" s="8"/>
      <c r="F166" s="13"/>
      <c r="G166" s="13"/>
      <c r="H166" s="13"/>
    </row>
    <row r="167" spans="3:8">
      <c r="C167" s="8"/>
      <c r="D167" s="8"/>
      <c r="F167" s="13"/>
      <c r="G167" s="13"/>
      <c r="H167" s="13"/>
    </row>
    <row r="168" spans="3:8">
      <c r="C168" s="8"/>
      <c r="D168" s="8"/>
      <c r="F168" s="13"/>
      <c r="G168" s="13"/>
      <c r="H168" s="13"/>
    </row>
    <row r="169" spans="3:8">
      <c r="C169" s="8"/>
      <c r="D169" s="8"/>
      <c r="F169" s="13"/>
      <c r="G169" s="13"/>
      <c r="H169" s="13"/>
    </row>
    <row r="170" spans="3:8">
      <c r="C170" s="8"/>
      <c r="D170" s="8"/>
      <c r="F170" s="13"/>
      <c r="G170" s="13"/>
      <c r="H170" s="13"/>
    </row>
    <row r="171" spans="3:8">
      <c r="C171" s="8"/>
      <c r="D171" s="8"/>
      <c r="F171" s="13"/>
      <c r="G171" s="13"/>
      <c r="H171" s="13"/>
    </row>
    <row r="172" spans="3:8">
      <c r="C172" s="8"/>
      <c r="D172" s="8"/>
      <c r="F172" s="13"/>
      <c r="G172" s="13"/>
      <c r="H172" s="13"/>
    </row>
    <row r="173" spans="3:8">
      <c r="C173" s="8"/>
      <c r="D173" s="8"/>
      <c r="F173" s="13"/>
      <c r="G173" s="13"/>
      <c r="H173" s="13"/>
    </row>
    <row r="174" spans="3:8">
      <c r="C174" s="8"/>
      <c r="D174" s="8"/>
      <c r="F174" s="13"/>
      <c r="G174" s="13"/>
      <c r="H174" s="13"/>
    </row>
    <row r="175" spans="3:8">
      <c r="C175" s="8"/>
      <c r="D175" s="8"/>
      <c r="F175" s="13"/>
      <c r="G175" s="13"/>
      <c r="H175" s="13"/>
    </row>
    <row r="176" spans="3:8">
      <c r="C176" s="8"/>
      <c r="D176" s="8"/>
      <c r="F176" s="13"/>
      <c r="G176" s="13"/>
      <c r="H176" s="13"/>
    </row>
    <row r="177" spans="3:8">
      <c r="C177" s="8"/>
      <c r="D177" s="8"/>
      <c r="F177" s="13"/>
      <c r="G177" s="13"/>
      <c r="H177" s="13"/>
    </row>
    <row r="178" spans="3:8">
      <c r="C178" s="8"/>
      <c r="D178" s="8"/>
      <c r="F178" s="13"/>
      <c r="G178" s="13"/>
      <c r="H178" s="13"/>
    </row>
    <row r="179" spans="3:8">
      <c r="C179" s="8"/>
      <c r="D179" s="8"/>
      <c r="F179" s="13"/>
      <c r="G179" s="13"/>
      <c r="H179" s="13"/>
    </row>
    <row r="180" spans="3:8">
      <c r="C180" s="8"/>
      <c r="D180" s="8"/>
      <c r="F180" s="13"/>
      <c r="G180" s="13"/>
      <c r="H180" s="13"/>
    </row>
    <row r="181" spans="3:8">
      <c r="C181" s="8"/>
      <c r="D181" s="8"/>
      <c r="F181" s="13"/>
      <c r="G181" s="13"/>
      <c r="H181" s="13"/>
    </row>
    <row r="182" spans="3:8">
      <c r="C182" s="8"/>
      <c r="D182" s="8"/>
      <c r="F182" s="13"/>
      <c r="G182" s="13"/>
      <c r="H182" s="13"/>
    </row>
    <row r="183" spans="3:8">
      <c r="C183" s="8"/>
      <c r="D183" s="8"/>
      <c r="F183" s="13"/>
      <c r="G183" s="13"/>
      <c r="H183" s="13"/>
    </row>
    <row r="184" spans="3:8">
      <c r="C184" s="8"/>
      <c r="D184" s="8"/>
      <c r="F184" s="13"/>
      <c r="G184" s="13"/>
      <c r="H184" s="13"/>
    </row>
    <row r="185" spans="3:8">
      <c r="C185" s="8"/>
      <c r="D185" s="8"/>
      <c r="F185" s="13"/>
      <c r="G185" s="13"/>
      <c r="H185" s="13"/>
    </row>
    <row r="186" spans="3:8">
      <c r="C186" s="8"/>
      <c r="D186" s="8"/>
      <c r="F186" s="13"/>
      <c r="G186" s="13"/>
      <c r="H186" s="13"/>
    </row>
    <row r="187" spans="3:8">
      <c r="C187" s="8"/>
      <c r="D187" s="8"/>
      <c r="F187" s="13"/>
      <c r="G187" s="13"/>
      <c r="H187" s="13"/>
    </row>
    <row r="188" spans="3:8">
      <c r="C188" s="8"/>
      <c r="D188" s="8"/>
      <c r="F188" s="13"/>
      <c r="G188" s="13"/>
      <c r="H188" s="13"/>
    </row>
    <row r="189" spans="3:8">
      <c r="C189" s="8"/>
      <c r="D189" s="8"/>
      <c r="F189" s="13"/>
      <c r="G189" s="13"/>
      <c r="H189" s="13"/>
    </row>
    <row r="190" spans="3:8">
      <c r="C190" s="8"/>
      <c r="D190" s="8"/>
      <c r="F190" s="13"/>
      <c r="G190" s="13"/>
      <c r="H190" s="13"/>
    </row>
    <row r="191" spans="3:8">
      <c r="C191" s="8"/>
      <c r="D191" s="8"/>
      <c r="F191" s="13"/>
      <c r="G191" s="13"/>
      <c r="H191" s="13"/>
    </row>
    <row r="192" spans="3:8">
      <c r="C192" s="8"/>
      <c r="D192" s="8"/>
      <c r="F192" s="13"/>
      <c r="G192" s="13"/>
      <c r="H192" s="13"/>
    </row>
    <row r="193" spans="3:8">
      <c r="C193" s="8"/>
      <c r="D193" s="8"/>
      <c r="F193" s="13"/>
      <c r="G193" s="13"/>
      <c r="H193" s="13"/>
    </row>
    <row r="194" spans="3:8">
      <c r="C194" s="8"/>
      <c r="D194" s="8"/>
      <c r="F194" s="13"/>
      <c r="G194" s="13"/>
      <c r="H194" s="13"/>
    </row>
    <row r="195" spans="3:8">
      <c r="C195" s="8"/>
      <c r="D195" s="8"/>
      <c r="F195" s="13"/>
      <c r="G195" s="13"/>
      <c r="H195" s="13"/>
    </row>
    <row r="196" spans="3:8">
      <c r="C196" s="8"/>
      <c r="D196" s="8"/>
      <c r="F196" s="13"/>
      <c r="G196" s="13"/>
      <c r="H196" s="13"/>
    </row>
    <row r="197" spans="3:8">
      <c r="C197" s="8"/>
      <c r="D197" s="8"/>
      <c r="F197" s="13"/>
      <c r="G197" s="13"/>
      <c r="H197" s="13"/>
    </row>
    <row r="198" spans="3:8">
      <c r="C198" s="8"/>
      <c r="D198" s="8"/>
      <c r="F198" s="13"/>
      <c r="G198" s="13"/>
      <c r="H198" s="13"/>
    </row>
    <row r="199" spans="3:8">
      <c r="C199" s="8"/>
      <c r="D199" s="8"/>
      <c r="F199" s="13"/>
      <c r="G199" s="13"/>
      <c r="H199" s="13"/>
    </row>
    <row r="200" spans="3:8">
      <c r="C200" s="8"/>
      <c r="D200" s="8"/>
      <c r="F200" s="13"/>
      <c r="G200" s="13"/>
      <c r="H200" s="13"/>
    </row>
    <row r="201" spans="3:8">
      <c r="C201" s="8"/>
      <c r="D201" s="8"/>
      <c r="F201" s="13"/>
      <c r="G201" s="13"/>
      <c r="H201" s="13"/>
    </row>
    <row r="202" spans="3:8">
      <c r="C202" s="8"/>
      <c r="D202" s="8"/>
      <c r="F202" s="13"/>
      <c r="G202" s="13"/>
      <c r="H202" s="13"/>
    </row>
    <row r="203" spans="3:8">
      <c r="C203" s="8"/>
      <c r="D203" s="8"/>
      <c r="F203" s="13"/>
      <c r="G203" s="13"/>
      <c r="H203" s="13"/>
    </row>
    <row r="204" spans="3:8">
      <c r="C204" s="8"/>
      <c r="D204" s="8"/>
      <c r="F204" s="13"/>
      <c r="G204" s="13"/>
      <c r="H204" s="13"/>
    </row>
    <row r="205" spans="3:8">
      <c r="C205" s="8"/>
      <c r="D205" s="8"/>
      <c r="F205" s="13"/>
      <c r="G205" s="13"/>
      <c r="H205" s="13"/>
    </row>
    <row r="206" spans="3:8">
      <c r="C206" s="8"/>
      <c r="D206" s="8"/>
      <c r="F206" s="13"/>
      <c r="G206" s="13"/>
      <c r="H206" s="13"/>
    </row>
    <row r="207" spans="3:8">
      <c r="C207" s="8"/>
      <c r="D207" s="8"/>
      <c r="F207" s="13"/>
      <c r="G207" s="13"/>
      <c r="H207" s="13"/>
    </row>
    <row r="208" spans="3:8">
      <c r="C208" s="8"/>
      <c r="D208" s="8"/>
      <c r="F208" s="13"/>
      <c r="G208" s="13"/>
      <c r="H208" s="13"/>
    </row>
    <row r="209" spans="3:8">
      <c r="C209" s="8"/>
      <c r="D209" s="8"/>
      <c r="F209" s="13"/>
      <c r="G209" s="13"/>
      <c r="H209" s="13"/>
    </row>
    <row r="210" spans="3:8">
      <c r="C210" s="8"/>
      <c r="D210" s="8"/>
      <c r="F210" s="13"/>
      <c r="G210" s="13"/>
      <c r="H210" s="13"/>
    </row>
    <row r="211" spans="3:8">
      <c r="C211" s="8"/>
      <c r="D211" s="8"/>
      <c r="F211" s="13"/>
      <c r="G211" s="13"/>
      <c r="H211" s="13"/>
    </row>
    <row r="212" spans="3:8">
      <c r="C212" s="8"/>
      <c r="D212" s="8"/>
      <c r="F212" s="13"/>
      <c r="G212" s="13"/>
      <c r="H212" s="13"/>
    </row>
    <row r="213" spans="3:8">
      <c r="C213" s="8"/>
      <c r="D213" s="8"/>
      <c r="F213" s="13"/>
      <c r="G213" s="13"/>
      <c r="H213" s="13"/>
    </row>
    <row r="214" spans="3:8">
      <c r="C214" s="8"/>
      <c r="D214" s="8"/>
      <c r="F214" s="13"/>
      <c r="G214" s="13"/>
      <c r="H214" s="13"/>
    </row>
    <row r="215" spans="3:8">
      <c r="C215" s="8"/>
      <c r="D215" s="8"/>
      <c r="F215" s="13"/>
      <c r="G215" s="13"/>
      <c r="H215" s="13"/>
    </row>
    <row r="216" spans="3:8">
      <c r="C216" s="8"/>
      <c r="D216" s="8"/>
      <c r="F216" s="13"/>
      <c r="G216" s="13"/>
      <c r="H216" s="13"/>
    </row>
    <row r="217" spans="3:8">
      <c r="C217" s="8"/>
      <c r="D217" s="8"/>
      <c r="F217" s="13"/>
      <c r="G217" s="13"/>
      <c r="H217" s="13"/>
    </row>
    <row r="218" spans="3:8">
      <c r="C218" s="8"/>
      <c r="D218" s="8"/>
      <c r="F218" s="13"/>
      <c r="G218" s="13"/>
      <c r="H218" s="13"/>
    </row>
    <row r="219" spans="3:8">
      <c r="C219" s="8"/>
      <c r="D219" s="8"/>
      <c r="F219" s="13"/>
      <c r="G219" s="13"/>
      <c r="H219" s="13"/>
    </row>
    <row r="220" spans="3:8">
      <c r="C220" s="8"/>
      <c r="D220" s="8"/>
      <c r="F220" s="13"/>
      <c r="G220" s="13"/>
      <c r="H220" s="13"/>
    </row>
    <row r="221" spans="3:8">
      <c r="C221" s="8"/>
      <c r="D221" s="8"/>
      <c r="F221" s="13"/>
      <c r="G221" s="13"/>
      <c r="H221" s="13"/>
    </row>
    <row r="222" spans="3:8">
      <c r="C222" s="8"/>
      <c r="D222" s="8"/>
      <c r="F222" s="13"/>
      <c r="G222" s="13"/>
      <c r="H222" s="13"/>
    </row>
    <row r="223" spans="3:8">
      <c r="C223" s="8"/>
      <c r="D223" s="8"/>
      <c r="F223" s="13"/>
      <c r="G223" s="13"/>
      <c r="H223" s="13"/>
    </row>
    <row r="224" spans="3:8">
      <c r="C224" s="8"/>
      <c r="D224" s="8"/>
      <c r="F224" s="13"/>
      <c r="G224" s="13"/>
      <c r="H224" s="13"/>
    </row>
    <row r="225" spans="3:8">
      <c r="C225" s="8"/>
      <c r="D225" s="8"/>
      <c r="F225" s="13"/>
      <c r="G225" s="13"/>
      <c r="H225" s="13"/>
    </row>
    <row r="226" spans="3:8">
      <c r="C226" s="8"/>
      <c r="D226" s="8"/>
      <c r="F226" s="13"/>
      <c r="G226" s="13"/>
      <c r="H226" s="13"/>
    </row>
    <row r="227" spans="3:8">
      <c r="C227" s="8"/>
      <c r="D227" s="8"/>
      <c r="F227" s="13"/>
      <c r="G227" s="13"/>
      <c r="H227" s="13"/>
    </row>
    <row r="228" spans="3:8">
      <c r="C228" s="8"/>
      <c r="D228" s="8"/>
      <c r="F228" s="13"/>
      <c r="G228" s="13"/>
      <c r="H228" s="13"/>
    </row>
    <row r="229" spans="3:8">
      <c r="C229" s="8"/>
      <c r="D229" s="8"/>
      <c r="F229" s="13"/>
      <c r="G229" s="13"/>
      <c r="H229" s="13"/>
    </row>
    <row r="230" spans="3:8">
      <c r="C230" s="8"/>
      <c r="D230" s="8"/>
      <c r="F230" s="13"/>
      <c r="G230" s="13"/>
      <c r="H230" s="13"/>
    </row>
    <row r="231" spans="3:8">
      <c r="C231" s="8"/>
      <c r="D231" s="8"/>
      <c r="F231" s="13"/>
      <c r="G231" s="13"/>
      <c r="H231" s="13"/>
    </row>
    <row r="232" spans="3:8">
      <c r="C232" s="8"/>
      <c r="D232" s="8"/>
      <c r="F232" s="13"/>
      <c r="G232" s="13"/>
      <c r="H232" s="13"/>
    </row>
    <row r="233" spans="3:8">
      <c r="C233" s="8"/>
      <c r="D233" s="8"/>
      <c r="F233" s="13"/>
      <c r="G233" s="13"/>
      <c r="H233" s="13"/>
    </row>
    <row r="234" spans="3:8">
      <c r="C234" s="8"/>
      <c r="D234" s="8"/>
      <c r="F234" s="13"/>
      <c r="G234" s="13"/>
      <c r="H234" s="13"/>
    </row>
    <row r="235" spans="3:8">
      <c r="C235" s="8"/>
      <c r="D235" s="8"/>
      <c r="F235" s="13"/>
      <c r="G235" s="13"/>
      <c r="H235" s="13"/>
    </row>
    <row r="236" spans="3:8">
      <c r="C236" s="8"/>
      <c r="D236" s="8"/>
      <c r="F236" s="13"/>
      <c r="G236" s="13"/>
      <c r="H236" s="13"/>
    </row>
    <row r="237" spans="3:8">
      <c r="C237" s="8"/>
      <c r="D237" s="8"/>
      <c r="F237" s="13"/>
      <c r="G237" s="13"/>
      <c r="H237" s="13"/>
    </row>
    <row r="238" spans="3:8">
      <c r="C238" s="8"/>
      <c r="D238" s="8"/>
      <c r="F238" s="13"/>
      <c r="G238" s="13"/>
      <c r="H238" s="13"/>
    </row>
    <row r="239" spans="3:8">
      <c r="C239" s="8"/>
      <c r="D239" s="8"/>
      <c r="F239" s="13"/>
      <c r="G239" s="13"/>
      <c r="H239" s="13"/>
    </row>
    <row r="240" spans="3:8">
      <c r="C240" s="8"/>
      <c r="D240" s="8"/>
      <c r="F240" s="13"/>
      <c r="G240" s="13"/>
      <c r="H240" s="13"/>
    </row>
    <row r="241" spans="3:8">
      <c r="C241" s="8"/>
      <c r="D241" s="8"/>
      <c r="F241" s="13"/>
      <c r="G241" s="13"/>
      <c r="H241" s="13"/>
    </row>
    <row r="242" spans="3:8">
      <c r="C242" s="8"/>
      <c r="D242" s="8"/>
      <c r="F242" s="13"/>
      <c r="G242" s="13"/>
      <c r="H242" s="13"/>
    </row>
    <row r="243" spans="3:8">
      <c r="C243" s="8"/>
      <c r="D243" s="8"/>
      <c r="F243" s="13"/>
      <c r="G243" s="13"/>
      <c r="H243" s="13"/>
    </row>
    <row r="244" spans="3:8">
      <c r="C244" s="8"/>
      <c r="D244" s="8"/>
      <c r="F244" s="13"/>
      <c r="G244" s="13"/>
      <c r="H244" s="13"/>
    </row>
    <row r="245" spans="3:8">
      <c r="C245" s="8"/>
      <c r="D245" s="8"/>
      <c r="F245" s="13"/>
      <c r="G245" s="13"/>
      <c r="H245" s="13"/>
    </row>
    <row r="246" spans="3:8">
      <c r="C246" s="8"/>
      <c r="D246" s="8"/>
      <c r="F246" s="13"/>
      <c r="G246" s="13"/>
      <c r="H246" s="13"/>
    </row>
    <row r="247" spans="3:8">
      <c r="C247" s="8"/>
      <c r="D247" s="8"/>
      <c r="F247" s="13"/>
      <c r="G247" s="13"/>
      <c r="H247" s="13"/>
    </row>
    <row r="248" spans="3:8">
      <c r="C248" s="8"/>
      <c r="D248" s="8"/>
      <c r="F248" s="13"/>
      <c r="G248" s="13"/>
      <c r="H248" s="13"/>
    </row>
    <row r="249" spans="3:8">
      <c r="C249" s="8"/>
      <c r="D249" s="8"/>
      <c r="F249" s="13"/>
      <c r="G249" s="13"/>
      <c r="H249" s="13"/>
    </row>
    <row r="250" spans="3:8">
      <c r="C250" s="8"/>
      <c r="D250" s="8"/>
      <c r="F250" s="13"/>
      <c r="G250" s="13"/>
      <c r="H250" s="13"/>
    </row>
    <row r="251" spans="3:8">
      <c r="C251" s="8"/>
      <c r="D251" s="8"/>
      <c r="F251" s="13"/>
      <c r="G251" s="13"/>
      <c r="H251" s="13"/>
    </row>
    <row r="252" spans="3:8">
      <c r="C252" s="8"/>
      <c r="D252" s="8"/>
      <c r="F252" s="13"/>
      <c r="G252" s="13"/>
      <c r="H252" s="13"/>
    </row>
    <row r="253" spans="3:8">
      <c r="C253" s="8"/>
      <c r="D253" s="8"/>
      <c r="F253" s="13"/>
      <c r="G253" s="13"/>
      <c r="H253" s="13"/>
    </row>
    <row r="254" spans="3:8">
      <c r="C254" s="8"/>
      <c r="D254" s="8"/>
      <c r="F254" s="13"/>
      <c r="G254" s="13"/>
      <c r="H254" s="13"/>
    </row>
    <row r="255" spans="3:8">
      <c r="C255" s="8"/>
      <c r="D255" s="8"/>
      <c r="F255" s="13"/>
      <c r="G255" s="13"/>
      <c r="H255" s="13"/>
    </row>
    <row r="256" spans="3:8">
      <c r="C256" s="8"/>
      <c r="D256" s="8"/>
      <c r="F256" s="13"/>
      <c r="G256" s="13"/>
      <c r="H256" s="13"/>
    </row>
    <row r="257" spans="3:8">
      <c r="C257" s="8"/>
      <c r="D257" s="8"/>
      <c r="F257" s="13"/>
      <c r="G257" s="13"/>
      <c r="H257" s="13"/>
    </row>
    <row r="258" spans="3:8">
      <c r="C258" s="8"/>
      <c r="D258" s="8"/>
      <c r="F258" s="13"/>
      <c r="G258" s="13"/>
      <c r="H258" s="13"/>
    </row>
    <row r="259" spans="3:8">
      <c r="C259" s="8"/>
      <c r="D259" s="8"/>
      <c r="F259" s="13"/>
      <c r="G259" s="13"/>
      <c r="H259" s="13"/>
    </row>
    <row r="260" spans="3:8">
      <c r="C260" s="8"/>
      <c r="D260" s="8"/>
      <c r="F260" s="13"/>
      <c r="G260" s="13"/>
      <c r="H260" s="13"/>
    </row>
    <row r="261" spans="3:8">
      <c r="C261" s="8"/>
      <c r="D261" s="8"/>
      <c r="F261" s="13"/>
      <c r="G261" s="13"/>
      <c r="H261" s="13"/>
    </row>
    <row r="262" spans="3:8">
      <c r="C262" s="8"/>
      <c r="D262" s="8"/>
      <c r="F262" s="13"/>
      <c r="G262" s="13"/>
      <c r="H262" s="13"/>
    </row>
    <row r="263" spans="3:8">
      <c r="C263" s="8"/>
      <c r="D263" s="8"/>
      <c r="F263" s="13"/>
      <c r="G263" s="13"/>
      <c r="H263" s="13"/>
    </row>
    <row r="264" spans="3:8">
      <c r="C264" s="8"/>
      <c r="D264" s="8"/>
      <c r="F264" s="13"/>
      <c r="G264" s="13"/>
      <c r="H264" s="13"/>
    </row>
    <row r="265" spans="3:8">
      <c r="C265" s="8"/>
      <c r="D265" s="8"/>
      <c r="F265" s="13"/>
      <c r="G265" s="13"/>
      <c r="H265" s="13"/>
    </row>
    <row r="266" spans="3:8">
      <c r="C266" s="8"/>
      <c r="D266" s="8"/>
      <c r="F266" s="13"/>
      <c r="G266" s="13"/>
      <c r="H266" s="13"/>
    </row>
    <row r="267" spans="3:8">
      <c r="C267" s="8"/>
      <c r="D267" s="8"/>
      <c r="F267" s="13"/>
      <c r="G267" s="13"/>
      <c r="H267" s="13"/>
    </row>
    <row r="268" spans="3:8">
      <c r="C268" s="8"/>
      <c r="D268" s="8"/>
      <c r="F268" s="13"/>
      <c r="G268" s="13"/>
      <c r="H268" s="13"/>
    </row>
    <row r="269" spans="3:8">
      <c r="C269" s="8"/>
      <c r="D269" s="8"/>
      <c r="F269" s="13"/>
      <c r="G269" s="13"/>
      <c r="H269" s="13"/>
    </row>
    <row r="270" spans="3:8">
      <c r="C270" s="8"/>
      <c r="D270" s="8"/>
      <c r="F270" s="13"/>
      <c r="G270" s="13"/>
      <c r="H270" s="13"/>
    </row>
    <row r="271" spans="3:8">
      <c r="C271" s="8"/>
      <c r="D271" s="8"/>
      <c r="F271" s="13"/>
      <c r="G271" s="13"/>
      <c r="H271" s="13"/>
    </row>
    <row r="272" spans="3:8">
      <c r="C272" s="8"/>
      <c r="D272" s="8"/>
      <c r="F272" s="13"/>
      <c r="G272" s="13"/>
      <c r="H272" s="13"/>
    </row>
    <row r="273" spans="3:8">
      <c r="C273" s="8"/>
      <c r="D273" s="8"/>
      <c r="F273" s="13"/>
      <c r="G273" s="13"/>
      <c r="H273" s="13"/>
    </row>
    <row r="274" spans="3:8">
      <c r="C274" s="8"/>
      <c r="D274" s="8"/>
      <c r="F274" s="13"/>
      <c r="G274" s="13"/>
      <c r="H274" s="13"/>
    </row>
    <row r="275" spans="3:8">
      <c r="C275" s="8"/>
      <c r="D275" s="8"/>
      <c r="F275" s="13"/>
      <c r="G275" s="13"/>
      <c r="H275" s="13"/>
    </row>
    <row r="276" spans="3:8">
      <c r="C276" s="8"/>
      <c r="D276" s="8"/>
      <c r="F276" s="13"/>
      <c r="G276" s="13"/>
      <c r="H276" s="13"/>
    </row>
    <row r="277" spans="3:8">
      <c r="C277" s="8"/>
      <c r="D277" s="8"/>
      <c r="F277" s="13"/>
      <c r="G277" s="13"/>
      <c r="H277" s="13"/>
    </row>
    <row r="278" spans="3:8">
      <c r="C278" s="8"/>
      <c r="D278" s="8"/>
      <c r="F278" s="13"/>
      <c r="G278" s="13"/>
      <c r="H278" s="13"/>
    </row>
    <row r="279" spans="3:8">
      <c r="C279" s="8"/>
      <c r="D279" s="8"/>
      <c r="F279" s="13"/>
      <c r="G279" s="13"/>
      <c r="H279" s="13"/>
    </row>
    <row r="280" spans="3:8">
      <c r="C280" s="8"/>
      <c r="D280" s="8"/>
      <c r="F280" s="13"/>
      <c r="G280" s="13"/>
      <c r="H280" s="13"/>
    </row>
    <row r="281" spans="3:8">
      <c r="C281" s="8"/>
      <c r="D281" s="8"/>
      <c r="F281" s="13"/>
      <c r="G281" s="13"/>
      <c r="H281" s="13"/>
    </row>
    <row r="282" spans="3:8">
      <c r="C282" s="8"/>
      <c r="D282" s="8"/>
      <c r="F282" s="13"/>
      <c r="G282" s="13"/>
      <c r="H282" s="13"/>
    </row>
    <row r="283" spans="3:8">
      <c r="C283" s="8"/>
      <c r="D283" s="8"/>
      <c r="F283" s="13"/>
      <c r="G283" s="13"/>
      <c r="H283" s="13"/>
    </row>
    <row r="284" spans="3:8">
      <c r="C284" s="8"/>
      <c r="D284" s="8"/>
      <c r="F284" s="13"/>
      <c r="G284" s="13"/>
      <c r="H284" s="13"/>
    </row>
    <row r="285" spans="3:8">
      <c r="C285" s="8"/>
      <c r="D285" s="8"/>
      <c r="F285" s="13"/>
      <c r="G285" s="13"/>
      <c r="H285" s="13"/>
    </row>
    <row r="286" spans="3:8">
      <c r="C286" s="8"/>
      <c r="D286" s="8"/>
      <c r="F286" s="13"/>
      <c r="G286" s="13"/>
      <c r="H286" s="13"/>
    </row>
    <row r="287" spans="3:8">
      <c r="C287" s="8"/>
      <c r="D287" s="8"/>
      <c r="F287" s="13"/>
      <c r="G287" s="13"/>
      <c r="H287" s="13"/>
    </row>
    <row r="288" spans="3:8">
      <c r="C288" s="8"/>
      <c r="D288" s="8"/>
      <c r="F288" s="13"/>
      <c r="G288" s="13"/>
      <c r="H288" s="13"/>
    </row>
    <row r="289" spans="3:8">
      <c r="C289" s="8"/>
      <c r="D289" s="8"/>
      <c r="F289" s="13"/>
      <c r="G289" s="13"/>
      <c r="H289" s="13"/>
    </row>
    <row r="290" spans="3:8">
      <c r="C290" s="8"/>
      <c r="D290" s="8"/>
      <c r="F290" s="13"/>
      <c r="G290" s="13"/>
      <c r="H290" s="13"/>
    </row>
    <row r="291" spans="3:8">
      <c r="C291" s="8"/>
      <c r="D291" s="8"/>
      <c r="F291" s="13"/>
      <c r="G291" s="13"/>
      <c r="H291" s="13"/>
    </row>
    <row r="292" spans="3:8">
      <c r="C292" s="8"/>
      <c r="D292" s="8"/>
      <c r="F292" s="13"/>
      <c r="G292" s="13"/>
      <c r="H292" s="13"/>
    </row>
    <row r="293" spans="3:8">
      <c r="C293" s="8"/>
      <c r="D293" s="8"/>
      <c r="F293" s="13"/>
      <c r="G293" s="13"/>
      <c r="H293" s="13"/>
    </row>
    <row r="294" spans="3:8">
      <c r="C294" s="8"/>
      <c r="D294" s="8"/>
      <c r="F294" s="13"/>
      <c r="G294" s="13"/>
      <c r="H294" s="13"/>
    </row>
    <row r="295" spans="3:8">
      <c r="C295" s="8"/>
      <c r="D295" s="8"/>
      <c r="F295" s="13"/>
      <c r="G295" s="13"/>
      <c r="H295" s="13"/>
    </row>
    <row r="296" spans="3:8">
      <c r="C296" s="8"/>
      <c r="D296" s="8"/>
      <c r="F296" s="13"/>
      <c r="G296" s="13"/>
      <c r="H296" s="13"/>
    </row>
    <row r="297" spans="3:8">
      <c r="C297" s="8"/>
      <c r="D297" s="8"/>
      <c r="F297" s="13"/>
      <c r="G297" s="13"/>
      <c r="H297" s="13"/>
    </row>
    <row r="298" spans="3:8">
      <c r="C298" s="8"/>
      <c r="D298" s="8"/>
      <c r="F298" s="13"/>
      <c r="G298" s="13"/>
      <c r="H298" s="13"/>
    </row>
    <row r="299" spans="3:8">
      <c r="C299" s="8"/>
      <c r="D299" s="8"/>
      <c r="F299" s="13"/>
      <c r="G299" s="13"/>
      <c r="H299" s="13"/>
    </row>
    <row r="300" spans="3:8">
      <c r="C300" s="8"/>
      <c r="D300" s="8"/>
      <c r="F300" s="13"/>
      <c r="G300" s="13"/>
      <c r="H300" s="13"/>
    </row>
    <row r="301" spans="3:8">
      <c r="C301" s="8"/>
      <c r="D301" s="8"/>
      <c r="F301" s="13"/>
      <c r="G301" s="13"/>
      <c r="H301" s="13"/>
    </row>
    <row r="302" spans="3:8">
      <c r="C302" s="8"/>
      <c r="D302" s="8"/>
      <c r="F302" s="13"/>
      <c r="G302" s="13"/>
      <c r="H302" s="13"/>
    </row>
    <row r="303" spans="3:8">
      <c r="C303" s="8"/>
      <c r="D303" s="8"/>
      <c r="F303" s="13"/>
      <c r="G303" s="13"/>
      <c r="H303" s="13"/>
    </row>
    <row r="304" spans="3:8">
      <c r="C304" s="8"/>
      <c r="D304" s="8"/>
      <c r="F304" s="13"/>
      <c r="G304" s="13"/>
      <c r="H304" s="13"/>
    </row>
    <row r="305" spans="3:8">
      <c r="C305" s="8"/>
      <c r="D305" s="8"/>
      <c r="F305" s="13"/>
      <c r="G305" s="13"/>
      <c r="H305" s="13"/>
    </row>
    <row r="306" spans="3:8">
      <c r="C306" s="8"/>
      <c r="D306" s="8"/>
      <c r="F306" s="13"/>
      <c r="G306" s="13"/>
      <c r="H306" s="13"/>
    </row>
    <row r="307" spans="3:8">
      <c r="C307" s="8"/>
      <c r="D307" s="8"/>
      <c r="F307" s="13"/>
      <c r="G307" s="13"/>
      <c r="H307" s="13"/>
    </row>
    <row r="308" spans="3:8">
      <c r="C308" s="8"/>
      <c r="D308" s="8"/>
      <c r="F308" s="13"/>
      <c r="G308" s="13"/>
      <c r="H308" s="13"/>
    </row>
    <row r="309" spans="3:8">
      <c r="C309" s="8"/>
      <c r="D309" s="8"/>
      <c r="F309" s="13"/>
      <c r="G309" s="13"/>
      <c r="H309" s="13"/>
    </row>
    <row r="310" spans="3:8">
      <c r="C310" s="8"/>
      <c r="D310" s="8"/>
      <c r="F310" s="13"/>
      <c r="G310" s="13"/>
      <c r="H310" s="13"/>
    </row>
    <row r="311" spans="3:8">
      <c r="C311" s="8"/>
      <c r="D311" s="8"/>
      <c r="F311" s="13"/>
      <c r="G311" s="13"/>
      <c r="H311" s="13"/>
    </row>
    <row r="312" spans="3:8">
      <c r="C312" s="8"/>
      <c r="D312" s="8"/>
      <c r="F312" s="13"/>
      <c r="G312" s="13"/>
      <c r="H312" s="13"/>
    </row>
    <row r="313" spans="3:8">
      <c r="C313" s="8"/>
      <c r="D313" s="8"/>
      <c r="F313" s="13"/>
      <c r="G313" s="13"/>
      <c r="H313" s="13"/>
    </row>
    <row r="314" spans="3:8">
      <c r="C314" s="8"/>
      <c r="D314" s="8"/>
      <c r="F314" s="13"/>
      <c r="G314" s="13"/>
      <c r="H314" s="13"/>
    </row>
    <row r="315" spans="3:8">
      <c r="C315" s="8"/>
      <c r="D315" s="8"/>
      <c r="F315" s="13"/>
      <c r="G315" s="13"/>
      <c r="H315" s="13"/>
    </row>
    <row r="316" spans="3:8">
      <c r="C316" s="8"/>
      <c r="D316" s="8"/>
      <c r="F316" s="13"/>
      <c r="G316" s="13"/>
      <c r="H316" s="13"/>
    </row>
    <row r="317" spans="3:8">
      <c r="C317" s="8"/>
      <c r="D317" s="8"/>
      <c r="F317" s="13"/>
      <c r="G317" s="13"/>
      <c r="H317" s="13"/>
    </row>
    <row r="318" spans="3:8">
      <c r="C318" s="8"/>
      <c r="D318" s="8"/>
      <c r="F318" s="13"/>
      <c r="G318" s="13"/>
      <c r="H318" s="13"/>
    </row>
    <row r="319" spans="3:8">
      <c r="C319" s="8"/>
      <c r="D319" s="8"/>
      <c r="F319" s="13"/>
      <c r="G319" s="13"/>
      <c r="H319" s="13"/>
    </row>
    <row r="320" spans="3:8">
      <c r="C320" s="8"/>
      <c r="D320" s="8"/>
      <c r="F320" s="13"/>
      <c r="G320" s="13"/>
      <c r="H320" s="13"/>
    </row>
    <row r="321" spans="3:8">
      <c r="C321" s="8"/>
      <c r="D321" s="8"/>
      <c r="F321" s="13"/>
      <c r="G321" s="13"/>
      <c r="H321" s="13"/>
    </row>
    <row r="322" spans="3:8">
      <c r="C322" s="8"/>
      <c r="D322" s="8"/>
      <c r="F322" s="13"/>
      <c r="G322" s="13"/>
      <c r="H322" s="13"/>
    </row>
    <row r="323" spans="3:8">
      <c r="C323" s="8"/>
      <c r="D323" s="8"/>
      <c r="F323" s="13"/>
      <c r="G323" s="13"/>
      <c r="H323" s="13"/>
    </row>
    <row r="324" spans="3:8">
      <c r="C324" s="8"/>
      <c r="D324" s="8"/>
      <c r="F324" s="13"/>
      <c r="G324" s="13"/>
      <c r="H324" s="13"/>
    </row>
    <row r="325" spans="3:8">
      <c r="C325" s="8"/>
      <c r="D325" s="8"/>
      <c r="F325" s="13"/>
      <c r="G325" s="13"/>
      <c r="H325" s="13"/>
    </row>
    <row r="326" spans="3:8">
      <c r="C326" s="8"/>
      <c r="D326" s="8"/>
      <c r="F326" s="13"/>
      <c r="G326" s="13"/>
      <c r="H326" s="13"/>
    </row>
    <row r="327" spans="3:8">
      <c r="C327" s="8"/>
      <c r="D327" s="8"/>
      <c r="F327" s="13"/>
      <c r="G327" s="13"/>
      <c r="H327" s="13"/>
    </row>
    <row r="328" spans="3:8">
      <c r="C328" s="8"/>
      <c r="D328" s="8"/>
      <c r="F328" s="13"/>
      <c r="G328" s="13"/>
      <c r="H328" s="13"/>
    </row>
    <row r="329" spans="3:8">
      <c r="C329" s="8"/>
      <c r="D329" s="8"/>
      <c r="F329" s="13"/>
      <c r="G329" s="13"/>
      <c r="H329" s="13"/>
    </row>
    <row r="330" spans="3:8">
      <c r="C330" s="8"/>
      <c r="D330" s="8"/>
      <c r="F330" s="13"/>
      <c r="G330" s="13"/>
      <c r="H330" s="13"/>
    </row>
    <row r="331" spans="3:8">
      <c r="C331" s="8"/>
      <c r="D331" s="8"/>
      <c r="F331" s="13"/>
      <c r="G331" s="13"/>
      <c r="H331" s="13"/>
    </row>
    <row r="332" spans="3:8">
      <c r="C332" s="8"/>
      <c r="D332" s="8"/>
      <c r="F332" s="13"/>
      <c r="G332" s="13"/>
      <c r="H332" s="13"/>
    </row>
    <row r="333" spans="3:8">
      <c r="C333" s="8"/>
      <c r="D333" s="8"/>
      <c r="F333" s="13"/>
      <c r="G333" s="13"/>
      <c r="H333" s="13"/>
    </row>
    <row r="334" spans="3:8">
      <c r="C334" s="8"/>
      <c r="D334" s="8"/>
      <c r="F334" s="13"/>
      <c r="G334" s="13"/>
      <c r="H334" s="13"/>
    </row>
    <row r="335" spans="3:8">
      <c r="C335" s="8"/>
      <c r="D335" s="8"/>
      <c r="F335" s="13"/>
      <c r="G335" s="13"/>
      <c r="H335" s="13"/>
    </row>
    <row r="336" spans="3:8">
      <c r="C336" s="8"/>
      <c r="D336" s="8"/>
      <c r="F336" s="13"/>
      <c r="G336" s="13"/>
      <c r="H336" s="13"/>
    </row>
    <row r="337" spans="3:8">
      <c r="C337" s="8"/>
      <c r="D337" s="8"/>
      <c r="F337" s="13"/>
      <c r="G337" s="13"/>
      <c r="H337" s="13"/>
    </row>
    <row r="338" spans="3:8">
      <c r="C338" s="8"/>
      <c r="D338" s="8"/>
      <c r="F338" s="13"/>
      <c r="G338" s="13"/>
      <c r="H338" s="13"/>
    </row>
    <row r="339" spans="3:8">
      <c r="C339" s="8"/>
      <c r="D339" s="8"/>
      <c r="F339" s="13"/>
      <c r="G339" s="13"/>
      <c r="H339" s="13"/>
    </row>
    <row r="340" spans="3:8">
      <c r="C340" s="8"/>
      <c r="D340" s="8"/>
      <c r="F340" s="13"/>
      <c r="G340" s="13"/>
      <c r="H340" s="13"/>
    </row>
    <row r="341" spans="3:8">
      <c r="C341" s="8"/>
      <c r="D341" s="8"/>
      <c r="F341" s="13"/>
      <c r="G341" s="13"/>
      <c r="H341" s="13"/>
    </row>
    <row r="342" spans="3:8">
      <c r="C342" s="8"/>
      <c r="D342" s="8"/>
      <c r="F342" s="13"/>
      <c r="G342" s="13"/>
      <c r="H342" s="13"/>
    </row>
    <row r="343" spans="3:8">
      <c r="C343" s="8"/>
      <c r="D343" s="8"/>
      <c r="F343" s="13"/>
      <c r="G343" s="13"/>
      <c r="H343" s="13"/>
    </row>
    <row r="344" spans="3:8">
      <c r="C344" s="8"/>
      <c r="D344" s="8"/>
      <c r="F344" s="13"/>
      <c r="G344" s="13"/>
      <c r="H344" s="13"/>
    </row>
    <row r="345" spans="3:8">
      <c r="C345" s="8"/>
      <c r="D345" s="8"/>
      <c r="F345" s="13"/>
      <c r="G345" s="13"/>
      <c r="H345" s="13"/>
    </row>
    <row r="346" spans="3:8">
      <c r="C346" s="8"/>
      <c r="D346" s="8"/>
      <c r="F346" s="13"/>
      <c r="G346" s="13"/>
      <c r="H346" s="13"/>
    </row>
    <row r="347" spans="3:8">
      <c r="C347" s="8"/>
      <c r="D347" s="8"/>
      <c r="F347" s="13"/>
      <c r="G347" s="13"/>
      <c r="H347" s="13"/>
    </row>
    <row r="348" spans="3:8">
      <c r="C348" s="8"/>
      <c r="D348" s="8"/>
      <c r="F348" s="13"/>
      <c r="G348" s="13"/>
      <c r="H348" s="13"/>
    </row>
    <row r="349" spans="3:8">
      <c r="C349" s="8"/>
      <c r="D349" s="8"/>
      <c r="F349" s="13"/>
      <c r="G349" s="13"/>
      <c r="H349" s="13"/>
    </row>
    <row r="350" spans="3:8">
      <c r="C350" s="8"/>
      <c r="D350" s="8"/>
      <c r="F350" s="13"/>
      <c r="G350" s="13"/>
      <c r="H350" s="13"/>
    </row>
    <row r="351" spans="3:8">
      <c r="C351" s="8"/>
      <c r="D351" s="8"/>
      <c r="F351" s="13"/>
      <c r="G351" s="13"/>
      <c r="H351" s="13"/>
    </row>
    <row r="352" spans="3:8">
      <c r="C352" s="8"/>
      <c r="D352" s="8"/>
      <c r="F352" s="13"/>
      <c r="G352" s="13"/>
      <c r="H352" s="13"/>
    </row>
    <row r="353" spans="3:8">
      <c r="C353" s="8"/>
      <c r="D353" s="8"/>
      <c r="F353" s="13"/>
      <c r="G353" s="13"/>
      <c r="H353" s="13"/>
    </row>
    <row r="354" spans="3:8">
      <c r="C354" s="8"/>
      <c r="D354" s="8"/>
      <c r="F354" s="13"/>
      <c r="G354" s="13"/>
      <c r="H354" s="13"/>
    </row>
    <row r="355" spans="3:8">
      <c r="C355" s="8"/>
      <c r="D355" s="8"/>
      <c r="F355" s="13"/>
      <c r="G355" s="13"/>
      <c r="H355" s="13"/>
    </row>
    <row r="356" spans="3:8">
      <c r="C356" s="8"/>
      <c r="D356" s="8"/>
      <c r="F356" s="13"/>
      <c r="G356" s="13"/>
      <c r="H356" s="13"/>
    </row>
    <row r="357" spans="3:8">
      <c r="C357" s="8"/>
      <c r="D357" s="8"/>
      <c r="F357" s="13"/>
      <c r="G357" s="13"/>
      <c r="H357" s="13"/>
    </row>
    <row r="358" spans="3:8">
      <c r="C358" s="8"/>
      <c r="D358" s="8"/>
      <c r="F358" s="13"/>
      <c r="G358" s="13"/>
      <c r="H358" s="13"/>
    </row>
    <row r="359" spans="3:8">
      <c r="C359" s="8"/>
      <c r="D359" s="8"/>
      <c r="F359" s="13"/>
      <c r="G359" s="13"/>
      <c r="H359" s="13"/>
    </row>
    <row r="360" spans="3:8">
      <c r="C360" s="8"/>
      <c r="D360" s="8"/>
      <c r="F360" s="13"/>
      <c r="G360" s="13"/>
      <c r="H360" s="13"/>
    </row>
    <row r="361" spans="3:8">
      <c r="C361" s="8"/>
      <c r="D361" s="8"/>
      <c r="F361" s="13"/>
      <c r="G361" s="13"/>
      <c r="H361" s="13"/>
    </row>
    <row r="362" spans="3:8">
      <c r="C362" s="8"/>
      <c r="D362" s="8"/>
      <c r="F362" s="13"/>
      <c r="G362" s="13"/>
      <c r="H362" s="13"/>
    </row>
    <row r="363" spans="3:8">
      <c r="C363" s="8"/>
      <c r="D363" s="8"/>
      <c r="F363" s="13"/>
      <c r="G363" s="13"/>
      <c r="H363" s="13"/>
    </row>
    <row r="364" spans="3:8">
      <c r="C364" s="8"/>
      <c r="D364" s="8"/>
      <c r="F364" s="13"/>
      <c r="G364" s="13"/>
      <c r="H364" s="13"/>
    </row>
    <row r="365" spans="3:8">
      <c r="C365" s="8"/>
      <c r="D365" s="8"/>
      <c r="F365" s="13"/>
      <c r="G365" s="13"/>
      <c r="H365" s="13"/>
    </row>
    <row r="366" spans="3:8">
      <c r="C366" s="8"/>
      <c r="D366" s="8"/>
      <c r="F366" s="13"/>
      <c r="G366" s="13"/>
      <c r="H366" s="13"/>
    </row>
    <row r="367" spans="3:8">
      <c r="C367" s="8"/>
      <c r="D367" s="8"/>
      <c r="F367" s="13"/>
      <c r="G367" s="13"/>
      <c r="H367" s="13"/>
    </row>
    <row r="368" spans="3:8">
      <c r="C368" s="8"/>
      <c r="D368" s="8"/>
      <c r="F368" s="13"/>
      <c r="G368" s="13"/>
      <c r="H368" s="13"/>
    </row>
    <row r="369" spans="3:8">
      <c r="C369" s="8"/>
      <c r="D369" s="8"/>
      <c r="F369" s="13"/>
      <c r="G369" s="13"/>
      <c r="H369" s="13"/>
    </row>
    <row r="370" spans="3:8">
      <c r="C370" s="8"/>
      <c r="D370" s="8"/>
      <c r="F370" s="13"/>
      <c r="G370" s="13"/>
      <c r="H370" s="13"/>
    </row>
    <row r="371" spans="3:8">
      <c r="C371" s="8"/>
      <c r="D371" s="8"/>
      <c r="F371" s="13"/>
      <c r="G371" s="13"/>
      <c r="H371" s="13"/>
    </row>
    <row r="372" spans="3:8">
      <c r="C372" s="8"/>
      <c r="D372" s="8"/>
      <c r="F372" s="13"/>
      <c r="G372" s="13"/>
      <c r="H372" s="13"/>
    </row>
    <row r="373" spans="3:8">
      <c r="C373" s="8"/>
      <c r="D373" s="8"/>
      <c r="F373" s="13"/>
      <c r="G373" s="13"/>
      <c r="H373" s="13"/>
    </row>
    <row r="374" spans="3:8">
      <c r="C374" s="8"/>
      <c r="D374" s="8"/>
      <c r="F374" s="13"/>
      <c r="G374" s="13"/>
      <c r="H374" s="13"/>
    </row>
    <row r="375" spans="3:8">
      <c r="C375" s="8"/>
      <c r="D375" s="8"/>
      <c r="F375" s="13"/>
      <c r="G375" s="13"/>
      <c r="H375" s="13"/>
    </row>
    <row r="376" spans="3:8">
      <c r="C376" s="8"/>
      <c r="D376" s="8"/>
      <c r="F376" s="13"/>
      <c r="G376" s="13"/>
      <c r="H376" s="13"/>
    </row>
    <row r="377" spans="3:8">
      <c r="C377" s="8"/>
      <c r="D377" s="8"/>
      <c r="F377" s="13"/>
      <c r="G377" s="13"/>
      <c r="H377" s="13"/>
    </row>
    <row r="378" spans="3:8">
      <c r="C378" s="8"/>
      <c r="D378" s="8"/>
      <c r="F378" s="13"/>
      <c r="G378" s="13"/>
      <c r="H378" s="13"/>
    </row>
    <row r="379" spans="3:8">
      <c r="C379" s="8"/>
      <c r="D379" s="8"/>
      <c r="F379" s="13"/>
      <c r="G379" s="13"/>
      <c r="H379" s="13"/>
    </row>
    <row r="380" spans="3:8">
      <c r="C380" s="8"/>
      <c r="D380" s="8"/>
      <c r="F380" s="13"/>
      <c r="G380" s="13"/>
      <c r="H380" s="13"/>
    </row>
    <row r="381" spans="3:8">
      <c r="C381" s="8"/>
      <c r="D381" s="8"/>
      <c r="F381" s="13"/>
      <c r="G381" s="13"/>
      <c r="H381" s="13"/>
    </row>
    <row r="382" spans="3:8">
      <c r="C382" s="8"/>
      <c r="D382" s="8"/>
      <c r="F382" s="13"/>
      <c r="G382" s="13"/>
      <c r="H382" s="13"/>
    </row>
    <row r="383" spans="3:8">
      <c r="C383" s="8"/>
      <c r="D383" s="8"/>
      <c r="F383" s="13"/>
      <c r="G383" s="13"/>
      <c r="H383" s="13"/>
    </row>
    <row r="384" spans="3:8">
      <c r="C384" s="8"/>
      <c r="D384" s="8"/>
      <c r="F384" s="13"/>
      <c r="G384" s="13"/>
      <c r="H384" s="13"/>
    </row>
    <row r="385" spans="3:8">
      <c r="C385" s="8"/>
      <c r="D385" s="8"/>
      <c r="F385" s="13"/>
      <c r="G385" s="13"/>
      <c r="H385" s="13"/>
    </row>
    <row r="386" spans="3:8">
      <c r="C386" s="8"/>
      <c r="D386" s="8"/>
      <c r="F386" s="13"/>
      <c r="G386" s="13"/>
      <c r="H386" s="13"/>
    </row>
    <row r="387" spans="3:8">
      <c r="C387" s="8"/>
      <c r="D387" s="8"/>
      <c r="F387" s="13"/>
      <c r="G387" s="13"/>
      <c r="H387" s="13"/>
    </row>
    <row r="388" spans="3:8">
      <c r="C388" s="8"/>
      <c r="D388" s="8"/>
      <c r="F388" s="13"/>
      <c r="G388" s="13"/>
      <c r="H388" s="13"/>
    </row>
    <row r="389" spans="3:8">
      <c r="C389" s="8"/>
      <c r="D389" s="8"/>
      <c r="F389" s="13"/>
      <c r="G389" s="13"/>
      <c r="H389" s="13"/>
    </row>
    <row r="390" spans="3:8">
      <c r="C390" s="8"/>
      <c r="D390" s="8"/>
      <c r="F390" s="13"/>
      <c r="G390" s="13"/>
      <c r="H390" s="13"/>
    </row>
    <row r="391" spans="3:8">
      <c r="C391" s="8"/>
      <c r="D391" s="8"/>
      <c r="F391" s="13"/>
      <c r="G391" s="13"/>
      <c r="H391" s="13"/>
    </row>
    <row r="392" spans="3:8">
      <c r="C392" s="8"/>
      <c r="D392" s="8"/>
      <c r="F392" s="13"/>
      <c r="G392" s="13"/>
      <c r="H392" s="13"/>
    </row>
    <row r="393" spans="3:8">
      <c r="C393" s="8"/>
      <c r="D393" s="8"/>
      <c r="F393" s="13"/>
      <c r="G393" s="13"/>
      <c r="H393" s="13"/>
    </row>
    <row r="394" spans="3:8">
      <c r="C394" s="8"/>
      <c r="D394" s="8"/>
      <c r="F394" s="13"/>
      <c r="G394" s="13"/>
      <c r="H394" s="13"/>
    </row>
    <row r="395" spans="3:8">
      <c r="C395" s="8"/>
      <c r="D395" s="8"/>
      <c r="F395" s="13"/>
      <c r="G395" s="13"/>
      <c r="H395" s="13"/>
    </row>
    <row r="396" spans="3:8">
      <c r="C396" s="8"/>
      <c r="D396" s="8"/>
      <c r="F396" s="13"/>
      <c r="G396" s="13"/>
      <c r="H396" s="13"/>
    </row>
    <row r="397" spans="3:8">
      <c r="C397" s="8"/>
      <c r="D397" s="8"/>
      <c r="F397" s="13"/>
      <c r="G397" s="13"/>
      <c r="H397" s="13"/>
    </row>
    <row r="398" spans="3:8">
      <c r="C398" s="8"/>
      <c r="D398" s="8"/>
      <c r="F398" s="13"/>
      <c r="G398" s="13"/>
      <c r="H398" s="13"/>
    </row>
    <row r="399" spans="3:8">
      <c r="C399" s="8"/>
      <c r="D399" s="8"/>
      <c r="F399" s="13"/>
      <c r="G399" s="13"/>
      <c r="H399" s="13"/>
    </row>
    <row r="400" spans="3:8">
      <c r="C400" s="8"/>
      <c r="D400" s="8"/>
      <c r="F400" s="13"/>
      <c r="G400" s="13"/>
      <c r="H400" s="13"/>
    </row>
    <row r="401" spans="3:8">
      <c r="C401" s="8"/>
      <c r="D401" s="8"/>
      <c r="F401" s="13"/>
      <c r="G401" s="13"/>
      <c r="H401" s="13"/>
    </row>
    <row r="402" spans="3:8">
      <c r="C402" s="8"/>
      <c r="D402" s="8"/>
      <c r="F402" s="13"/>
      <c r="G402" s="13"/>
      <c r="H402" s="13"/>
    </row>
    <row r="403" spans="3:8">
      <c r="C403" s="8"/>
      <c r="D403" s="8"/>
      <c r="F403" s="13"/>
      <c r="G403" s="13"/>
      <c r="H403" s="13"/>
    </row>
    <row r="404" spans="3:8">
      <c r="C404" s="8"/>
      <c r="D404" s="8"/>
      <c r="F404" s="13"/>
      <c r="G404" s="13"/>
      <c r="H404" s="13"/>
    </row>
    <row r="405" spans="3:8">
      <c r="C405" s="8"/>
      <c r="D405" s="8"/>
      <c r="F405" s="13"/>
      <c r="G405" s="13"/>
      <c r="H405" s="13"/>
    </row>
    <row r="406" spans="3:8">
      <c r="C406" s="8"/>
      <c r="D406" s="8"/>
      <c r="F406" s="13"/>
      <c r="G406" s="13"/>
      <c r="H406" s="13"/>
    </row>
    <row r="407" spans="3:8">
      <c r="C407" s="8"/>
      <c r="D407" s="8"/>
      <c r="F407" s="13"/>
      <c r="G407" s="13"/>
      <c r="H407" s="13"/>
    </row>
    <row r="408" spans="3:8">
      <c r="C408" s="8"/>
      <c r="D408" s="8"/>
      <c r="F408" s="13"/>
      <c r="G408" s="13"/>
      <c r="H408" s="13"/>
    </row>
    <row r="409" spans="3:8">
      <c r="C409" s="8"/>
      <c r="D409" s="8"/>
      <c r="F409" s="13"/>
      <c r="G409" s="13"/>
      <c r="H409" s="13"/>
    </row>
    <row r="410" spans="3:8">
      <c r="C410" s="8"/>
      <c r="D410" s="8"/>
      <c r="F410" s="13"/>
      <c r="G410" s="13"/>
      <c r="H410" s="13"/>
    </row>
    <row r="411" spans="3:8">
      <c r="C411" s="8"/>
      <c r="D411" s="8"/>
      <c r="F411" s="13"/>
      <c r="G411" s="13"/>
      <c r="H411" s="13"/>
    </row>
    <row r="412" spans="3:8">
      <c r="C412" s="8"/>
      <c r="D412" s="8"/>
      <c r="F412" s="13"/>
      <c r="G412" s="13"/>
      <c r="H412" s="13"/>
    </row>
    <row r="413" spans="3:8">
      <c r="C413" s="8"/>
      <c r="D413" s="8"/>
      <c r="F413" s="13"/>
      <c r="G413" s="13"/>
      <c r="H413" s="13"/>
    </row>
    <row r="414" spans="3:8">
      <c r="C414" s="8"/>
      <c r="D414" s="8"/>
      <c r="F414" s="13"/>
      <c r="G414" s="13"/>
      <c r="H414" s="13"/>
    </row>
    <row r="415" spans="3:8">
      <c r="C415" s="8"/>
      <c r="D415" s="8"/>
      <c r="F415" s="13"/>
      <c r="G415" s="13"/>
      <c r="H415" s="13"/>
    </row>
    <row r="416" spans="3:8">
      <c r="C416" s="8"/>
      <c r="D416" s="8"/>
      <c r="F416" s="13"/>
      <c r="G416" s="13"/>
      <c r="H416" s="13"/>
    </row>
    <row r="417" spans="3:8">
      <c r="C417" s="8"/>
      <c r="D417" s="8"/>
      <c r="F417" s="13"/>
      <c r="G417" s="13"/>
      <c r="H417" s="13"/>
    </row>
    <row r="418" spans="3:8">
      <c r="C418" s="8"/>
      <c r="D418" s="8"/>
      <c r="F418" s="13"/>
      <c r="G418" s="13"/>
      <c r="H418" s="13"/>
    </row>
    <row r="419" spans="3:8">
      <c r="C419" s="8"/>
      <c r="D419" s="8"/>
      <c r="F419" s="13"/>
      <c r="G419" s="13"/>
      <c r="H419" s="13"/>
    </row>
    <row r="420" spans="3:8">
      <c r="C420" s="8"/>
      <c r="D420" s="8"/>
      <c r="F420" s="13"/>
      <c r="G420" s="13"/>
      <c r="H420" s="13"/>
    </row>
    <row r="421" spans="3:8">
      <c r="C421" s="8"/>
      <c r="D421" s="8"/>
      <c r="F421" s="13"/>
      <c r="G421" s="13"/>
      <c r="H421" s="13"/>
    </row>
    <row r="422" spans="3:8">
      <c r="C422" s="8"/>
      <c r="D422" s="8"/>
      <c r="F422" s="13"/>
      <c r="G422" s="13"/>
      <c r="H422" s="13"/>
    </row>
    <row r="423" spans="3:8">
      <c r="C423" s="8"/>
      <c r="D423" s="8"/>
      <c r="F423" s="13"/>
      <c r="G423" s="13"/>
      <c r="H423" s="13"/>
    </row>
    <row r="424" spans="3:8">
      <c r="C424" s="8"/>
      <c r="D424" s="8"/>
      <c r="F424" s="13"/>
      <c r="G424" s="13"/>
      <c r="H424" s="13"/>
    </row>
    <row r="425" spans="3:8">
      <c r="C425" s="8"/>
      <c r="D425" s="8"/>
      <c r="F425" s="13"/>
      <c r="G425" s="13"/>
      <c r="H425" s="13"/>
    </row>
    <row r="426" spans="3:8">
      <c r="C426" s="8"/>
      <c r="D426" s="8"/>
      <c r="F426" s="13"/>
      <c r="G426" s="13"/>
      <c r="H426" s="13"/>
    </row>
    <row r="427" spans="3:8">
      <c r="C427" s="8"/>
      <c r="D427" s="8"/>
      <c r="F427" s="13"/>
      <c r="G427" s="13"/>
      <c r="H427" s="13"/>
    </row>
    <row r="428" spans="3:8">
      <c r="C428" s="8"/>
      <c r="D428" s="8"/>
      <c r="F428" s="13"/>
      <c r="G428" s="13"/>
      <c r="H428" s="13"/>
    </row>
    <row r="429" spans="3:8">
      <c r="C429" s="8"/>
      <c r="D429" s="8"/>
      <c r="F429" s="13"/>
      <c r="G429" s="13"/>
      <c r="H429" s="13"/>
    </row>
    <row r="430" spans="3:8">
      <c r="C430" s="8"/>
      <c r="D430" s="8"/>
      <c r="F430" s="13"/>
      <c r="G430" s="13"/>
      <c r="H430" s="13"/>
    </row>
    <row r="431" spans="3:8">
      <c r="C431" s="8"/>
      <c r="D431" s="8"/>
      <c r="F431" s="13"/>
      <c r="G431" s="13"/>
      <c r="H431" s="13"/>
    </row>
    <row r="432" spans="3:8">
      <c r="C432" s="8"/>
      <c r="D432" s="8"/>
      <c r="F432" s="13"/>
      <c r="G432" s="13"/>
      <c r="H432" s="13"/>
    </row>
    <row r="433" spans="3:8">
      <c r="C433" s="8"/>
      <c r="D433" s="8"/>
      <c r="F433" s="13"/>
      <c r="G433" s="13"/>
      <c r="H433" s="13"/>
    </row>
    <row r="434" spans="3:8">
      <c r="C434" s="8"/>
      <c r="D434" s="8"/>
      <c r="F434" s="13"/>
      <c r="G434" s="13"/>
      <c r="H434" s="13"/>
    </row>
    <row r="435" spans="3:8">
      <c r="C435" s="8"/>
      <c r="D435" s="8"/>
      <c r="F435" s="13"/>
      <c r="G435" s="13"/>
      <c r="H435" s="13"/>
    </row>
    <row r="436" spans="3:8">
      <c r="C436" s="8"/>
      <c r="D436" s="8"/>
      <c r="F436" s="13"/>
      <c r="G436" s="13"/>
      <c r="H436" s="13"/>
    </row>
    <row r="437" spans="3:8">
      <c r="C437" s="8"/>
      <c r="D437" s="8"/>
      <c r="F437" s="13"/>
      <c r="G437" s="13"/>
      <c r="H437" s="13"/>
    </row>
    <row r="438" spans="3:8">
      <c r="C438" s="8"/>
      <c r="D438" s="8"/>
      <c r="F438" s="13"/>
      <c r="G438" s="13"/>
      <c r="H438" s="13"/>
    </row>
    <row r="439" spans="3:8">
      <c r="C439" s="8"/>
      <c r="D439" s="8"/>
      <c r="F439" s="13"/>
      <c r="G439" s="13"/>
      <c r="H439" s="13"/>
    </row>
    <row r="440" spans="3:8">
      <c r="C440" s="8"/>
      <c r="D440" s="8"/>
      <c r="F440" s="13"/>
      <c r="G440" s="13"/>
      <c r="H440" s="13"/>
    </row>
    <row r="441" spans="3:8">
      <c r="C441" s="8"/>
      <c r="D441" s="8"/>
      <c r="F441" s="13"/>
      <c r="G441" s="13"/>
      <c r="H441" s="13"/>
    </row>
    <row r="442" spans="3:8">
      <c r="C442" s="8"/>
      <c r="D442" s="8"/>
      <c r="F442" s="13"/>
      <c r="G442" s="13"/>
      <c r="H442" s="13"/>
    </row>
    <row r="443" spans="3:8">
      <c r="C443" s="8"/>
      <c r="D443" s="8"/>
      <c r="F443" s="13"/>
      <c r="G443" s="13"/>
      <c r="H443" s="13"/>
    </row>
    <row r="444" spans="3:8">
      <c r="C444" s="8"/>
      <c r="D444" s="8"/>
      <c r="F444" s="13"/>
      <c r="G444" s="13"/>
      <c r="H444" s="13"/>
    </row>
    <row r="445" spans="3:8">
      <c r="C445" s="8"/>
      <c r="D445" s="8"/>
      <c r="F445" s="13"/>
      <c r="G445" s="13"/>
      <c r="H445" s="13"/>
    </row>
    <row r="446" spans="3:8">
      <c r="C446" s="8"/>
      <c r="D446" s="8"/>
      <c r="F446" s="13"/>
      <c r="G446" s="13"/>
      <c r="H446" s="13"/>
    </row>
    <row r="447" spans="3:8">
      <c r="C447" s="8"/>
      <c r="D447" s="8"/>
      <c r="F447" s="13"/>
      <c r="G447" s="13"/>
      <c r="H447" s="13"/>
    </row>
    <row r="448" spans="3:8">
      <c r="C448" s="8"/>
      <c r="D448" s="8"/>
      <c r="F448" s="13"/>
      <c r="G448" s="13"/>
      <c r="H448" s="13"/>
    </row>
    <row r="449" spans="3:8">
      <c r="C449" s="8"/>
      <c r="D449" s="8"/>
      <c r="F449" s="13"/>
      <c r="G449" s="13"/>
      <c r="H449" s="13"/>
    </row>
    <row r="450" spans="3:8">
      <c r="C450" s="8"/>
      <c r="D450" s="8"/>
      <c r="F450" s="13"/>
      <c r="G450" s="13"/>
      <c r="H450" s="13"/>
    </row>
    <row r="451" spans="3:8">
      <c r="C451" s="8"/>
      <c r="D451" s="8"/>
      <c r="F451" s="13"/>
      <c r="G451" s="13"/>
      <c r="H451" s="13"/>
    </row>
    <row r="452" spans="3:8">
      <c r="C452" s="8"/>
      <c r="D452" s="8"/>
      <c r="F452" s="13"/>
      <c r="G452" s="13"/>
      <c r="H452" s="13"/>
    </row>
    <row r="453" spans="3:8">
      <c r="C453" s="8"/>
      <c r="D453" s="8"/>
      <c r="F453" s="13"/>
      <c r="G453" s="13"/>
      <c r="H453" s="13"/>
    </row>
    <row r="454" spans="3:8">
      <c r="C454" s="8"/>
      <c r="D454" s="8"/>
      <c r="F454" s="13"/>
      <c r="G454" s="13"/>
      <c r="H454" s="13"/>
    </row>
    <row r="455" spans="3:8">
      <c r="C455" s="8"/>
      <c r="D455" s="8"/>
      <c r="F455" s="13"/>
      <c r="G455" s="13"/>
      <c r="H455" s="13"/>
    </row>
    <row r="456" spans="3:8">
      <c r="C456" s="8"/>
      <c r="D456" s="8"/>
      <c r="F456" s="13"/>
      <c r="G456" s="13"/>
      <c r="H456" s="13"/>
    </row>
    <row r="457" spans="3:8">
      <c r="C457" s="8"/>
      <c r="D457" s="8"/>
      <c r="F457" s="13"/>
      <c r="G457" s="13"/>
      <c r="H457" s="13"/>
    </row>
    <row r="458" spans="3:8">
      <c r="C458" s="8"/>
      <c r="D458" s="8"/>
      <c r="F458" s="13"/>
      <c r="G458" s="13"/>
      <c r="H458" s="13"/>
    </row>
    <row r="459" spans="3:8">
      <c r="C459" s="8"/>
      <c r="D459" s="8"/>
      <c r="F459" s="13"/>
      <c r="G459" s="13"/>
      <c r="H459" s="13"/>
    </row>
    <row r="460" spans="3:8">
      <c r="C460" s="8"/>
      <c r="D460" s="8"/>
      <c r="F460" s="13"/>
      <c r="G460" s="13"/>
      <c r="H460" s="13"/>
    </row>
    <row r="461" spans="3:8">
      <c r="C461" s="8"/>
      <c r="D461" s="8"/>
      <c r="F461" s="13"/>
      <c r="G461" s="13"/>
      <c r="H461" s="13"/>
    </row>
    <row r="462" spans="3:8">
      <c r="C462" s="8"/>
      <c r="D462" s="8"/>
      <c r="F462" s="13"/>
      <c r="G462" s="13"/>
      <c r="H462" s="13"/>
    </row>
    <row r="463" spans="3:8">
      <c r="C463" s="8"/>
      <c r="D463" s="8"/>
      <c r="F463" s="13"/>
      <c r="G463" s="13"/>
      <c r="H463" s="13"/>
    </row>
    <row r="464" spans="3:8">
      <c r="C464" s="8"/>
      <c r="D464" s="8"/>
      <c r="F464" s="13"/>
      <c r="G464" s="13"/>
      <c r="H464" s="13"/>
    </row>
    <row r="465" spans="3:8">
      <c r="C465" s="8"/>
      <c r="D465" s="8"/>
      <c r="F465" s="13"/>
      <c r="G465" s="13"/>
      <c r="H465" s="13"/>
    </row>
    <row r="466" spans="3:8">
      <c r="C466" s="8"/>
      <c r="D466" s="8"/>
      <c r="F466" s="13"/>
      <c r="G466" s="13"/>
      <c r="H466" s="13"/>
    </row>
    <row r="467" spans="3:8">
      <c r="C467" s="8"/>
      <c r="D467" s="8"/>
      <c r="F467" s="13"/>
      <c r="G467" s="13"/>
      <c r="H467" s="13"/>
    </row>
    <row r="468" spans="3:8">
      <c r="C468" s="8"/>
      <c r="D468" s="8"/>
      <c r="F468" s="13"/>
      <c r="G468" s="13"/>
      <c r="H468" s="13"/>
    </row>
    <row r="469" spans="3:8">
      <c r="C469" s="8"/>
      <c r="D469" s="8"/>
      <c r="F469" s="13"/>
      <c r="G469" s="13"/>
      <c r="H469" s="13"/>
    </row>
    <row r="470" spans="3:8">
      <c r="C470" s="8"/>
      <c r="D470" s="8"/>
      <c r="F470" s="13"/>
      <c r="G470" s="13"/>
      <c r="H470" s="13"/>
    </row>
    <row r="471" spans="3:8">
      <c r="C471" s="8"/>
      <c r="D471" s="8"/>
      <c r="F471" s="13"/>
      <c r="G471" s="13"/>
      <c r="H471" s="13"/>
    </row>
    <row r="472" spans="3:8">
      <c r="C472" s="8"/>
      <c r="D472" s="8"/>
      <c r="F472" s="13"/>
      <c r="G472" s="13"/>
      <c r="H472" s="13"/>
    </row>
    <row r="473" spans="3:8">
      <c r="C473" s="8"/>
      <c r="D473" s="8"/>
      <c r="F473" s="13"/>
      <c r="G473" s="13"/>
      <c r="H473" s="13"/>
    </row>
    <row r="474" spans="3:8">
      <c r="C474" s="8"/>
      <c r="D474" s="8"/>
      <c r="F474" s="13"/>
      <c r="G474" s="13"/>
      <c r="H474" s="13"/>
    </row>
    <row r="475" spans="3:8">
      <c r="C475" s="8"/>
      <c r="D475" s="8"/>
      <c r="F475" s="13"/>
      <c r="G475" s="13"/>
      <c r="H475" s="13"/>
    </row>
    <row r="476" spans="3:8">
      <c r="C476" s="8"/>
      <c r="D476" s="8"/>
      <c r="F476" s="13"/>
      <c r="G476" s="13"/>
      <c r="H476" s="13"/>
    </row>
    <row r="477" spans="3:8">
      <c r="C477" s="8"/>
      <c r="D477" s="8"/>
      <c r="F477" s="13"/>
      <c r="G477" s="13"/>
      <c r="H477" s="13"/>
    </row>
    <row r="478" spans="3:8">
      <c r="C478" s="8"/>
      <c r="D478" s="8"/>
      <c r="F478" s="13"/>
      <c r="G478" s="13"/>
      <c r="H478" s="13"/>
    </row>
    <row r="479" spans="3:8">
      <c r="C479" s="8"/>
      <c r="D479" s="8"/>
      <c r="F479" s="13"/>
      <c r="G479" s="13"/>
      <c r="H479" s="13"/>
    </row>
    <row r="480" spans="3:8">
      <c r="C480" s="8"/>
      <c r="D480" s="8"/>
      <c r="F480" s="13"/>
      <c r="G480" s="13"/>
      <c r="H480" s="13"/>
    </row>
    <row r="481" spans="3:8">
      <c r="C481" s="8"/>
      <c r="D481" s="8"/>
      <c r="F481" s="13"/>
      <c r="G481" s="13"/>
      <c r="H481" s="13"/>
    </row>
    <row r="482" spans="3:8">
      <c r="C482" s="8"/>
      <c r="D482" s="8"/>
      <c r="F482" s="13"/>
      <c r="G482" s="13"/>
      <c r="H482" s="13"/>
    </row>
    <row r="483" spans="3:8">
      <c r="C483" s="8"/>
      <c r="D483" s="8"/>
      <c r="F483" s="13"/>
      <c r="G483" s="13"/>
      <c r="H483" s="13"/>
    </row>
    <row r="484" spans="3:8">
      <c r="C484" s="8"/>
      <c r="D484" s="8"/>
      <c r="F484" s="13"/>
      <c r="G484" s="13"/>
      <c r="H484" s="13"/>
    </row>
    <row r="485" spans="3:8">
      <c r="C485" s="8"/>
      <c r="D485" s="8"/>
      <c r="F485" s="13"/>
      <c r="G485" s="13"/>
      <c r="H485" s="13"/>
    </row>
    <row r="486" spans="3:8">
      <c r="C486" s="8"/>
      <c r="D486" s="8"/>
      <c r="F486" s="13"/>
      <c r="G486" s="13"/>
      <c r="H486" s="13"/>
    </row>
    <row r="487" spans="3:8">
      <c r="C487" s="8"/>
      <c r="D487" s="8"/>
      <c r="F487" s="13"/>
      <c r="G487" s="13"/>
      <c r="H487" s="13"/>
    </row>
    <row r="488" spans="3:8">
      <c r="C488" s="8"/>
      <c r="D488" s="8"/>
      <c r="F488" s="13"/>
      <c r="G488" s="13"/>
      <c r="H488" s="13"/>
    </row>
    <row r="489" spans="3:8">
      <c r="C489" s="8"/>
      <c r="D489" s="8"/>
      <c r="F489" s="13"/>
      <c r="G489" s="13"/>
      <c r="H489" s="13"/>
    </row>
    <row r="490" spans="3:8">
      <c r="C490" s="8"/>
      <c r="D490" s="8"/>
      <c r="F490" s="13"/>
      <c r="G490" s="13"/>
      <c r="H490" s="13"/>
    </row>
    <row r="491" spans="3:8">
      <c r="C491" s="8"/>
      <c r="D491" s="8"/>
      <c r="F491" s="13"/>
      <c r="G491" s="13"/>
      <c r="H491" s="13"/>
    </row>
    <row r="492" spans="3:8">
      <c r="C492" s="8"/>
      <c r="D492" s="8"/>
      <c r="F492" s="13"/>
      <c r="G492" s="13"/>
      <c r="H492" s="13"/>
    </row>
    <row r="493" spans="3:8">
      <c r="C493" s="8"/>
      <c r="D493" s="8"/>
      <c r="F493" s="13"/>
      <c r="G493" s="13"/>
      <c r="H493" s="13"/>
    </row>
    <row r="494" spans="3:8">
      <c r="C494" s="8"/>
      <c r="D494" s="8"/>
      <c r="F494" s="13"/>
      <c r="G494" s="13"/>
      <c r="H494" s="13"/>
    </row>
    <row r="495" spans="3:8">
      <c r="C495" s="8"/>
      <c r="D495" s="8"/>
      <c r="F495" s="13"/>
      <c r="G495" s="13"/>
      <c r="H495" s="13"/>
    </row>
    <row r="496" spans="3:8">
      <c r="C496" s="8"/>
      <c r="D496" s="8"/>
      <c r="F496" s="13"/>
      <c r="G496" s="13"/>
      <c r="H496" s="13"/>
    </row>
    <row r="497" spans="3:8">
      <c r="C497" s="8"/>
      <c r="D497" s="8"/>
      <c r="F497" s="13"/>
      <c r="G497" s="13"/>
      <c r="H497" s="13"/>
    </row>
    <row r="498" spans="3:8">
      <c r="C498" s="8"/>
      <c r="D498" s="8"/>
      <c r="F498" s="13"/>
      <c r="G498" s="13"/>
      <c r="H498" s="13"/>
    </row>
    <row r="499" spans="3:8">
      <c r="C499" s="8"/>
      <c r="D499" s="8"/>
      <c r="F499" s="13"/>
      <c r="G499" s="13"/>
      <c r="H499" s="13"/>
    </row>
    <row r="500" spans="3:8">
      <c r="C500" s="8"/>
      <c r="D500" s="8"/>
      <c r="F500" s="13"/>
      <c r="G500" s="13"/>
      <c r="H500" s="13"/>
    </row>
    <row r="501" spans="3:8">
      <c r="C501" s="8"/>
      <c r="D501" s="8"/>
      <c r="F501" s="13"/>
      <c r="G501" s="13"/>
      <c r="H501" s="13"/>
    </row>
    <row r="502" spans="3:8">
      <c r="C502" s="8"/>
      <c r="D502" s="8"/>
      <c r="F502" s="13"/>
      <c r="G502" s="13"/>
      <c r="H502" s="13"/>
    </row>
    <row r="503" spans="3:8">
      <c r="C503" s="8"/>
      <c r="D503" s="8"/>
      <c r="F503" s="13"/>
      <c r="G503" s="13"/>
      <c r="H503" s="13"/>
    </row>
    <row r="504" spans="3:8">
      <c r="C504" s="8"/>
      <c r="D504" s="8"/>
      <c r="F504" s="13"/>
      <c r="G504" s="13"/>
      <c r="H504" s="13"/>
    </row>
    <row r="505" spans="3:8">
      <c r="C505" s="8"/>
      <c r="D505" s="8"/>
      <c r="F505" s="13"/>
      <c r="G505" s="13"/>
      <c r="H505" s="13"/>
    </row>
    <row r="506" spans="3:8">
      <c r="C506" s="8"/>
      <c r="D506" s="8"/>
      <c r="F506" s="13"/>
      <c r="G506" s="13"/>
      <c r="H506" s="13"/>
    </row>
    <row r="507" spans="3:8">
      <c r="C507" s="8"/>
      <c r="D507" s="8"/>
      <c r="F507" s="13"/>
      <c r="G507" s="13"/>
      <c r="H507" s="13"/>
    </row>
    <row r="508" spans="3:8">
      <c r="C508" s="8"/>
      <c r="D508" s="8"/>
      <c r="F508" s="13"/>
      <c r="G508" s="13"/>
      <c r="H508" s="13"/>
    </row>
    <row r="509" spans="3:8">
      <c r="C509" s="8"/>
      <c r="D509" s="8"/>
      <c r="F509" s="13"/>
      <c r="G509" s="13"/>
      <c r="H509" s="13"/>
    </row>
    <row r="510" spans="3:8">
      <c r="C510" s="8"/>
      <c r="D510" s="8"/>
      <c r="F510" s="13"/>
      <c r="G510" s="13"/>
      <c r="H510" s="13"/>
    </row>
    <row r="511" spans="3:8">
      <c r="C511" s="8"/>
      <c r="D511" s="8"/>
      <c r="F511" s="13"/>
      <c r="G511" s="13"/>
      <c r="H511" s="13"/>
    </row>
    <row r="512" spans="3:8">
      <c r="C512" s="8"/>
      <c r="D512" s="8"/>
      <c r="F512" s="13"/>
      <c r="G512" s="13"/>
      <c r="H512" s="13"/>
    </row>
    <row r="513" spans="3:8">
      <c r="C513" s="8"/>
      <c r="D513" s="8"/>
      <c r="F513" s="13"/>
      <c r="G513" s="13"/>
      <c r="H513" s="13"/>
    </row>
    <row r="514" spans="3:8">
      <c r="C514" s="8"/>
      <c r="D514" s="8"/>
      <c r="F514" s="13"/>
      <c r="G514" s="13"/>
      <c r="H514" s="13"/>
    </row>
    <row r="515" spans="3:8">
      <c r="C515" s="8"/>
      <c r="D515" s="8"/>
      <c r="F515" s="13"/>
      <c r="G515" s="13"/>
      <c r="H515" s="13"/>
    </row>
    <row r="516" spans="3:8">
      <c r="C516" s="8"/>
      <c r="D516" s="8"/>
      <c r="F516" s="13"/>
      <c r="G516" s="13"/>
      <c r="H516" s="13"/>
    </row>
    <row r="517" spans="3:8">
      <c r="C517" s="8"/>
      <c r="D517" s="8"/>
      <c r="F517" s="13"/>
      <c r="G517" s="13"/>
      <c r="H517" s="13"/>
    </row>
    <row r="518" spans="3:8">
      <c r="C518" s="8"/>
      <c r="D518" s="8"/>
      <c r="F518" s="13"/>
      <c r="G518" s="13"/>
      <c r="H518" s="13"/>
    </row>
    <row r="519" spans="3:8">
      <c r="C519" s="8"/>
      <c r="D519" s="8"/>
      <c r="F519" s="13"/>
      <c r="G519" s="13"/>
      <c r="H519" s="13"/>
    </row>
    <row r="520" spans="3:8">
      <c r="C520" s="8"/>
      <c r="D520" s="8"/>
      <c r="F520" s="13"/>
      <c r="G520" s="13"/>
      <c r="H520" s="13"/>
    </row>
    <row r="521" spans="3:8">
      <c r="C521" s="8"/>
      <c r="D521" s="8"/>
      <c r="F521" s="13"/>
      <c r="G521" s="13"/>
      <c r="H521" s="13"/>
    </row>
    <row r="522" spans="3:8">
      <c r="C522" s="8"/>
      <c r="D522" s="8"/>
      <c r="F522" s="13"/>
      <c r="G522" s="13"/>
      <c r="H522" s="13"/>
    </row>
    <row r="523" spans="3:8">
      <c r="C523" s="8"/>
      <c r="D523" s="8"/>
      <c r="F523" s="13"/>
      <c r="G523" s="13"/>
      <c r="H523" s="13"/>
    </row>
    <row r="524" spans="3:8">
      <c r="C524" s="8"/>
      <c r="D524" s="8"/>
      <c r="F524" s="13"/>
      <c r="G524" s="13"/>
      <c r="H524" s="13"/>
    </row>
    <row r="525" spans="3:8">
      <c r="C525" s="8"/>
      <c r="D525" s="8"/>
      <c r="F525" s="13"/>
      <c r="G525" s="13"/>
      <c r="H525" s="13"/>
    </row>
    <row r="526" spans="3:8">
      <c r="C526" s="8"/>
      <c r="D526" s="8"/>
      <c r="F526" s="13"/>
      <c r="G526" s="13"/>
      <c r="H526" s="13"/>
    </row>
    <row r="527" spans="3:8">
      <c r="C527" s="8"/>
      <c r="D527" s="8"/>
      <c r="F527" s="13"/>
      <c r="G527" s="13"/>
      <c r="H527" s="13"/>
    </row>
    <row r="528" spans="3:8">
      <c r="C528" s="8"/>
      <c r="D528" s="8"/>
      <c r="F528" s="13"/>
      <c r="G528" s="13"/>
      <c r="H528" s="13"/>
    </row>
    <row r="529" spans="3:8">
      <c r="C529" s="8"/>
      <c r="D529" s="8"/>
      <c r="F529" s="13"/>
      <c r="G529" s="13"/>
      <c r="H529" s="13"/>
    </row>
    <row r="530" spans="3:8">
      <c r="C530" s="8"/>
      <c r="D530" s="8"/>
      <c r="F530" s="13"/>
      <c r="G530" s="13"/>
      <c r="H530" s="13"/>
    </row>
    <row r="531" spans="3:8">
      <c r="C531" s="8"/>
      <c r="D531" s="8"/>
      <c r="F531" s="13"/>
      <c r="G531" s="13"/>
      <c r="H531" s="13"/>
    </row>
    <row r="532" spans="3:8">
      <c r="C532" s="8"/>
      <c r="D532" s="8"/>
      <c r="F532" s="13"/>
      <c r="G532" s="13"/>
      <c r="H532" s="13"/>
    </row>
    <row r="533" spans="3:8">
      <c r="C533" s="8"/>
      <c r="D533" s="8"/>
      <c r="F533" s="13"/>
      <c r="G533" s="13"/>
      <c r="H533" s="13"/>
    </row>
    <row r="534" spans="3:8">
      <c r="C534" s="8"/>
      <c r="D534" s="8"/>
      <c r="F534" s="13"/>
      <c r="G534" s="13"/>
      <c r="H534" s="13"/>
    </row>
    <row r="535" spans="3:8">
      <c r="C535" s="8"/>
      <c r="D535" s="8"/>
      <c r="F535" s="13"/>
      <c r="G535" s="13"/>
      <c r="H535" s="13"/>
    </row>
    <row r="536" spans="3:8">
      <c r="C536" s="8"/>
      <c r="D536" s="8"/>
      <c r="F536" s="13"/>
      <c r="G536" s="13"/>
      <c r="H536" s="13"/>
    </row>
    <row r="537" spans="3:8">
      <c r="C537" s="8"/>
      <c r="D537" s="8"/>
      <c r="F537" s="13"/>
      <c r="G537" s="13"/>
      <c r="H537" s="13"/>
    </row>
    <row r="538" spans="3:8">
      <c r="C538" s="8"/>
      <c r="D538" s="8"/>
      <c r="F538" s="13"/>
      <c r="G538" s="13"/>
      <c r="H538" s="13"/>
    </row>
    <row r="539" spans="3:8">
      <c r="C539" s="8"/>
      <c r="D539" s="8"/>
      <c r="F539" s="13"/>
      <c r="G539" s="13"/>
      <c r="H539" s="13"/>
    </row>
    <row r="540" spans="3:8">
      <c r="C540" s="8"/>
      <c r="D540" s="8"/>
      <c r="F540" s="13"/>
      <c r="G540" s="13"/>
      <c r="H540" s="13"/>
    </row>
    <row r="541" spans="3:8">
      <c r="C541" s="8"/>
      <c r="D541" s="8"/>
      <c r="F541" s="13"/>
      <c r="G541" s="13"/>
      <c r="H541" s="13"/>
    </row>
    <row r="542" spans="3:8">
      <c r="C542" s="8"/>
      <c r="D542" s="8"/>
      <c r="F542" s="13"/>
      <c r="G542" s="13"/>
      <c r="H542" s="13"/>
    </row>
    <row r="543" spans="3:8">
      <c r="C543" s="8"/>
      <c r="D543" s="8"/>
      <c r="F543" s="13"/>
      <c r="G543" s="13"/>
      <c r="H543" s="13"/>
    </row>
    <row r="544" spans="3:8">
      <c r="C544" s="8"/>
      <c r="D544" s="8"/>
      <c r="F544" s="13"/>
      <c r="G544" s="13"/>
      <c r="H544" s="13"/>
    </row>
    <row r="545" spans="3:8">
      <c r="C545" s="8"/>
      <c r="D545" s="8"/>
      <c r="F545" s="13"/>
      <c r="G545" s="13"/>
      <c r="H545" s="13"/>
    </row>
    <row r="546" spans="3:8">
      <c r="C546" s="8"/>
      <c r="D546" s="8"/>
      <c r="F546" s="13"/>
      <c r="G546" s="13"/>
      <c r="H546" s="13"/>
    </row>
    <row r="547" spans="3:8">
      <c r="C547" s="8"/>
      <c r="D547" s="8"/>
      <c r="F547" s="13"/>
      <c r="G547" s="13"/>
      <c r="H547" s="13"/>
    </row>
    <row r="548" spans="3:8">
      <c r="C548" s="8"/>
      <c r="D548" s="8"/>
      <c r="F548" s="13"/>
      <c r="G548" s="13"/>
      <c r="H548" s="13"/>
    </row>
    <row r="549" spans="3:8">
      <c r="C549" s="8"/>
      <c r="D549" s="8"/>
      <c r="F549" s="13"/>
      <c r="G549" s="13"/>
      <c r="H549" s="13"/>
    </row>
    <row r="550" spans="3:8">
      <c r="C550" s="8"/>
      <c r="D550" s="8"/>
      <c r="F550" s="13"/>
      <c r="G550" s="13"/>
      <c r="H550" s="13"/>
    </row>
    <row r="551" spans="3:8">
      <c r="C551" s="8"/>
      <c r="D551" s="8"/>
      <c r="F551" s="13"/>
      <c r="G551" s="13"/>
      <c r="H551" s="13"/>
    </row>
    <row r="552" spans="3:8">
      <c r="C552" s="8"/>
      <c r="D552" s="8"/>
      <c r="F552" s="13"/>
      <c r="G552" s="13"/>
      <c r="H552" s="13"/>
    </row>
    <row r="553" spans="3:8">
      <c r="C553" s="8"/>
      <c r="D553" s="8"/>
      <c r="F553" s="13"/>
      <c r="G553" s="13"/>
      <c r="H553" s="13"/>
    </row>
    <row r="554" spans="3:8">
      <c r="C554" s="8"/>
      <c r="D554" s="8"/>
      <c r="F554" s="13"/>
      <c r="G554" s="13"/>
      <c r="H554" s="13"/>
    </row>
    <row r="555" spans="3:8">
      <c r="C555" s="8"/>
      <c r="D555" s="8"/>
      <c r="F555" s="13"/>
      <c r="G555" s="13"/>
      <c r="H555" s="13"/>
    </row>
    <row r="556" spans="3:8">
      <c r="C556" s="8"/>
      <c r="D556" s="8"/>
      <c r="F556" s="13"/>
      <c r="G556" s="13"/>
      <c r="H556" s="13"/>
    </row>
    <row r="557" spans="3:8">
      <c r="C557" s="8"/>
      <c r="D557" s="8"/>
      <c r="F557" s="13"/>
      <c r="G557" s="13"/>
      <c r="H557" s="13"/>
    </row>
    <row r="558" spans="3:8">
      <c r="C558" s="8"/>
      <c r="D558" s="8"/>
      <c r="F558" s="13"/>
      <c r="G558" s="13"/>
      <c r="H558" s="13"/>
    </row>
    <row r="559" spans="3:8">
      <c r="C559" s="8"/>
      <c r="D559" s="8"/>
      <c r="F559" s="13"/>
      <c r="G559" s="13"/>
      <c r="H559" s="13"/>
    </row>
    <row r="560" spans="3:8">
      <c r="C560" s="8"/>
      <c r="D560" s="8"/>
      <c r="F560" s="13"/>
      <c r="G560" s="13"/>
      <c r="H560" s="13"/>
    </row>
    <row r="561" spans="3:8">
      <c r="C561" s="8"/>
      <c r="D561" s="8"/>
      <c r="F561" s="13"/>
      <c r="G561" s="13"/>
      <c r="H561" s="13"/>
    </row>
    <row r="562" spans="3:8">
      <c r="C562" s="8"/>
      <c r="D562" s="8"/>
      <c r="F562" s="13"/>
      <c r="G562" s="13"/>
      <c r="H562" s="13"/>
    </row>
    <row r="563" spans="3:8">
      <c r="C563" s="8"/>
      <c r="D563" s="8"/>
      <c r="F563" s="13"/>
      <c r="G563" s="13"/>
      <c r="H563" s="13"/>
    </row>
    <row r="564" spans="3:8">
      <c r="C564" s="8"/>
      <c r="D564" s="8"/>
      <c r="F564" s="13"/>
      <c r="G564" s="13"/>
      <c r="H564" s="13"/>
    </row>
    <row r="565" spans="3:8">
      <c r="C565" s="8"/>
      <c r="D565" s="8"/>
      <c r="F565" s="13"/>
      <c r="G565" s="13"/>
      <c r="H565" s="13"/>
    </row>
    <row r="566" spans="3:8">
      <c r="C566" s="8"/>
      <c r="D566" s="8"/>
      <c r="F566" s="13"/>
      <c r="G566" s="13"/>
      <c r="H566" s="13"/>
    </row>
    <row r="567" spans="3:8">
      <c r="C567" s="8"/>
      <c r="D567" s="8"/>
      <c r="F567" s="13"/>
      <c r="G567" s="13"/>
      <c r="H567" s="13"/>
    </row>
    <row r="568" spans="3:8">
      <c r="C568" s="8"/>
      <c r="D568" s="8"/>
      <c r="F568" s="13"/>
      <c r="G568" s="13"/>
      <c r="H568" s="13"/>
    </row>
    <row r="569" spans="3:8">
      <c r="C569" s="8"/>
      <c r="D569" s="8"/>
      <c r="F569" s="13"/>
      <c r="G569" s="13"/>
      <c r="H569" s="13"/>
    </row>
    <row r="570" spans="3:8">
      <c r="C570" s="8"/>
      <c r="D570" s="8"/>
      <c r="F570" s="13"/>
      <c r="G570" s="13"/>
      <c r="H570" s="13"/>
    </row>
    <row r="571" spans="3:8">
      <c r="C571" s="8"/>
      <c r="D571" s="8"/>
      <c r="F571" s="13"/>
      <c r="G571" s="13"/>
      <c r="H571" s="13"/>
    </row>
    <row r="572" spans="3:8">
      <c r="C572" s="8"/>
      <c r="D572" s="8"/>
      <c r="F572" s="13"/>
      <c r="G572" s="13"/>
      <c r="H572" s="13"/>
    </row>
    <row r="573" spans="3:8">
      <c r="C573" s="8"/>
      <c r="D573" s="8"/>
      <c r="F573" s="13"/>
      <c r="G573" s="13"/>
      <c r="H573" s="13"/>
    </row>
  </sheetData>
  <mergeCells count="22">
    <mergeCell ref="A63:B63"/>
    <mergeCell ref="A72:B72"/>
    <mergeCell ref="A8:I8"/>
    <mergeCell ref="A24:B24"/>
    <mergeCell ref="A39:B39"/>
    <mergeCell ref="A41:I41"/>
    <mergeCell ref="A45:B45"/>
    <mergeCell ref="B25:B38"/>
    <mergeCell ref="A25:A38"/>
    <mergeCell ref="B9:B23"/>
    <mergeCell ref="B42:B44"/>
    <mergeCell ref="A42:A44"/>
    <mergeCell ref="I46:I48"/>
    <mergeCell ref="I50:I51"/>
    <mergeCell ref="I53:I54"/>
    <mergeCell ref="A61:B61"/>
    <mergeCell ref="A62:B62"/>
    <mergeCell ref="A59:B59"/>
    <mergeCell ref="A40:B40"/>
    <mergeCell ref="A58:B58"/>
    <mergeCell ref="A46:A57"/>
    <mergeCell ref="B46:B5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workbookViewId="0">
      <selection activeCell="D17" activeCellId="1" sqref="H17 D17"/>
    </sheetView>
  </sheetViews>
  <sheetFormatPr baseColWidth="10" defaultColWidth="9.140625" defaultRowHeight="15"/>
  <cols>
    <col min="1" max="1" width="49.28515625" customWidth="1"/>
    <col min="2" max="2" width="14.7109375" customWidth="1"/>
    <col min="3" max="3" width="15.42578125" customWidth="1"/>
    <col min="4" max="4" width="14.140625" customWidth="1"/>
    <col min="5" max="5" width="13.5703125" customWidth="1"/>
    <col min="6" max="7" width="14.5703125" customWidth="1"/>
    <col min="8" max="8" width="12.5703125" customWidth="1"/>
    <col min="9" max="9" width="15.140625" customWidth="1"/>
    <col min="10" max="10" width="15.42578125" customWidth="1"/>
    <col min="11" max="11" width="11.7109375" customWidth="1"/>
    <col min="12" max="12" width="13.7109375" customWidth="1"/>
  </cols>
  <sheetData>
    <row r="1" spans="1:12" ht="15.75">
      <c r="A1" s="1" t="s">
        <v>0</v>
      </c>
      <c r="B1" s="1"/>
    </row>
    <row r="2" spans="1:12">
      <c r="A2" s="2"/>
      <c r="B2" s="2"/>
    </row>
    <row r="3" spans="1:12">
      <c r="A3" s="2" t="s">
        <v>1</v>
      </c>
      <c r="B3" s="2"/>
    </row>
    <row r="4" spans="1:12" ht="15.75" thickBot="1"/>
    <row r="5" spans="1:12" ht="15.75" thickBot="1">
      <c r="A5" s="278" t="s">
        <v>68</v>
      </c>
      <c r="B5" s="279"/>
      <c r="C5" s="279"/>
      <c r="D5" s="279"/>
      <c r="E5" s="279"/>
      <c r="F5" s="279"/>
      <c r="G5" s="279"/>
      <c r="H5" s="279"/>
      <c r="I5" s="280"/>
    </row>
    <row r="6" spans="1:12" ht="14.65" customHeight="1" thickBot="1">
      <c r="A6" s="281" t="s">
        <v>2</v>
      </c>
      <c r="B6" s="283" t="s">
        <v>3</v>
      </c>
      <c r="C6" s="284"/>
      <c r="D6" s="284"/>
      <c r="E6" s="284"/>
      <c r="F6" s="285" t="s">
        <v>4</v>
      </c>
      <c r="G6" s="286"/>
      <c r="H6" s="286"/>
      <c r="I6" s="287"/>
      <c r="J6" s="33"/>
    </row>
    <row r="7" spans="1:12" ht="42" customHeight="1" thickBot="1">
      <c r="A7" s="282"/>
      <c r="B7" s="195" t="s">
        <v>7</v>
      </c>
      <c r="C7" s="196" t="s">
        <v>8</v>
      </c>
      <c r="D7" s="197" t="s">
        <v>5</v>
      </c>
      <c r="E7" s="198" t="s">
        <v>70</v>
      </c>
      <c r="F7" s="188" t="s">
        <v>9</v>
      </c>
      <c r="G7" s="188" t="s">
        <v>10</v>
      </c>
      <c r="H7" s="199" t="s">
        <v>6</v>
      </c>
      <c r="I7" s="199" t="s">
        <v>109</v>
      </c>
      <c r="J7" s="206" t="s">
        <v>111</v>
      </c>
    </row>
    <row r="8" spans="1:12">
      <c r="A8" s="181" t="s">
        <v>11</v>
      </c>
      <c r="B8" s="190">
        <v>0</v>
      </c>
      <c r="C8" s="191">
        <v>0</v>
      </c>
      <c r="D8" s="192">
        <f t="shared" ref="D8:D14" si="0">B8-C8</f>
        <v>0</v>
      </c>
      <c r="E8" s="193">
        <v>0</v>
      </c>
      <c r="F8" s="200">
        <v>0</v>
      </c>
      <c r="G8" s="194"/>
      <c r="H8" s="207">
        <f>F8-G8</f>
        <v>0</v>
      </c>
      <c r="I8" s="209">
        <f t="shared" ref="I8" si="1">E8-F8</f>
        <v>0</v>
      </c>
      <c r="J8" s="218">
        <v>0</v>
      </c>
    </row>
    <row r="9" spans="1:12">
      <c r="A9" s="181" t="s">
        <v>12</v>
      </c>
      <c r="B9" s="185">
        <f>13000+6000</f>
        <v>19000</v>
      </c>
      <c r="C9" s="175">
        <v>6337.85</v>
      </c>
      <c r="D9" s="176">
        <f t="shared" si="0"/>
        <v>12662.15</v>
      </c>
      <c r="E9" s="184">
        <f>C9/B9</f>
        <v>0.33357105263157899</v>
      </c>
      <c r="F9" s="201">
        <v>17600</v>
      </c>
      <c r="G9" s="174"/>
      <c r="H9" s="208">
        <f>F9-G9</f>
        <v>17600</v>
      </c>
      <c r="I9" s="205">
        <f>G9/F9</f>
        <v>0</v>
      </c>
      <c r="J9" s="219">
        <f>(G9+C9)/(F9+B9)</f>
        <v>0.1731653005464481</v>
      </c>
    </row>
    <row r="10" spans="1:12" ht="25.5">
      <c r="A10" s="181" t="s">
        <v>13</v>
      </c>
      <c r="B10" s="185">
        <v>24000</v>
      </c>
      <c r="C10" s="175">
        <v>17901.13</v>
      </c>
      <c r="D10" s="176">
        <f t="shared" si="0"/>
        <v>6098.869999999999</v>
      </c>
      <c r="E10" s="184">
        <f>C10/B10</f>
        <v>0.74588041666666671</v>
      </c>
      <c r="F10" s="201">
        <v>0</v>
      </c>
      <c r="G10" s="156"/>
      <c r="H10" s="208">
        <f t="shared" ref="H10:H14" si="2">F10-G10</f>
        <v>0</v>
      </c>
      <c r="I10" s="205">
        <v>0</v>
      </c>
      <c r="J10" s="219">
        <f t="shared" ref="J10:J16" si="3">(G10+C10)/(F10+B10)</f>
        <v>0.74588041666666671</v>
      </c>
    </row>
    <row r="11" spans="1:12">
      <c r="A11" s="181" t="s">
        <v>14</v>
      </c>
      <c r="B11" s="185">
        <f>507100-33000</f>
        <v>474100</v>
      </c>
      <c r="C11" s="175">
        <v>189664</v>
      </c>
      <c r="D11" s="176">
        <f t="shared" si="0"/>
        <v>284436</v>
      </c>
      <c r="E11" s="184">
        <f>C11/B11</f>
        <v>0.40005062223159671</v>
      </c>
      <c r="F11" s="201">
        <v>41250</v>
      </c>
      <c r="G11" s="156">
        <v>27503.15</v>
      </c>
      <c r="H11" s="208">
        <f t="shared" si="2"/>
        <v>13746.849999999999</v>
      </c>
      <c r="I11" s="205">
        <f>G11/F11</f>
        <v>0.66674303030303039</v>
      </c>
      <c r="J11" s="219">
        <f t="shared" si="3"/>
        <v>0.4213973998253614</v>
      </c>
      <c r="K11" s="4"/>
      <c r="L11" s="4"/>
    </row>
    <row r="12" spans="1:12">
      <c r="A12" s="181" t="s">
        <v>15</v>
      </c>
      <c r="B12" s="185">
        <v>84500</v>
      </c>
      <c r="C12" s="175">
        <v>115552.27</v>
      </c>
      <c r="D12" s="176">
        <f t="shared" si="0"/>
        <v>-31052.270000000004</v>
      </c>
      <c r="E12" s="184">
        <f>C12/B12</f>
        <v>1.3674824852071006</v>
      </c>
      <c r="F12" s="201">
        <v>47250</v>
      </c>
      <c r="G12" s="156">
        <f>1392.73+73389.99</f>
        <v>74782.720000000001</v>
      </c>
      <c r="H12" s="208">
        <f t="shared" si="2"/>
        <v>-27532.720000000001</v>
      </c>
      <c r="I12" s="205">
        <f t="shared" ref="I12:I17" si="4">G12/F12</f>
        <v>1.5827030687830688</v>
      </c>
      <c r="J12" s="219">
        <f t="shared" si="3"/>
        <v>1.4446678557874761</v>
      </c>
    </row>
    <row r="13" spans="1:12" ht="15.75">
      <c r="A13" s="181" t="s">
        <v>16</v>
      </c>
      <c r="B13" s="185"/>
      <c r="C13" s="175">
        <v>0</v>
      </c>
      <c r="D13" s="176">
        <f t="shared" si="0"/>
        <v>0</v>
      </c>
      <c r="E13" s="184">
        <v>0</v>
      </c>
      <c r="F13" s="201">
        <v>0</v>
      </c>
      <c r="G13" s="157">
        <v>0</v>
      </c>
      <c r="H13" s="208">
        <f t="shared" si="2"/>
        <v>0</v>
      </c>
      <c r="I13" s="205">
        <v>0</v>
      </c>
      <c r="J13" s="219">
        <v>0</v>
      </c>
    </row>
    <row r="14" spans="1:12" ht="16.5" thickBot="1">
      <c r="A14" s="181" t="s">
        <v>17</v>
      </c>
      <c r="B14" s="211">
        <v>33000</v>
      </c>
      <c r="C14" s="212">
        <v>26577</v>
      </c>
      <c r="D14" s="177">
        <f t="shared" si="0"/>
        <v>6423</v>
      </c>
      <c r="E14" s="186">
        <f>C14/B14</f>
        <v>0.80536363636363639</v>
      </c>
      <c r="F14" s="213">
        <v>32000</v>
      </c>
      <c r="G14" s="214">
        <v>196.78</v>
      </c>
      <c r="H14" s="208">
        <f t="shared" si="2"/>
        <v>31803.22</v>
      </c>
      <c r="I14" s="210">
        <f>G14/F14</f>
        <v>6.1493750000000003E-3</v>
      </c>
      <c r="J14" s="219">
        <f t="shared" si="3"/>
        <v>0.41190430769230768</v>
      </c>
    </row>
    <row r="15" spans="1:12" s="2" customFormat="1" ht="15.75" thickBot="1">
      <c r="A15" s="182" t="s">
        <v>18</v>
      </c>
      <c r="B15" s="24">
        <f>SUM(B8:B14)</f>
        <v>634600</v>
      </c>
      <c r="C15" s="216">
        <f>SUM(C8:C14)</f>
        <v>356032.25</v>
      </c>
      <c r="D15" s="178">
        <f>SUM(D8:D14)</f>
        <v>278567.75</v>
      </c>
      <c r="E15" s="217">
        <f>C15/B15</f>
        <v>0.56103411597856923</v>
      </c>
      <c r="F15" s="216">
        <f t="shared" ref="F15" si="5">SUM(F8:F14)</f>
        <v>138100</v>
      </c>
      <c r="G15" s="216">
        <f>SUM(G8:G14)</f>
        <v>102482.65</v>
      </c>
      <c r="H15" s="216">
        <f>SUM(H8:H14)</f>
        <v>35617.35</v>
      </c>
      <c r="I15" s="226">
        <f t="shared" si="4"/>
        <v>0.74209015206372186</v>
      </c>
      <c r="J15" s="228">
        <f t="shared" si="3"/>
        <v>0.59339316681765242</v>
      </c>
    </row>
    <row r="16" spans="1:12" ht="15.75" thickBot="1">
      <c r="A16" s="3" t="s">
        <v>19</v>
      </c>
      <c r="B16" s="202">
        <f>B15*0.07</f>
        <v>44422.000000000007</v>
      </c>
      <c r="C16" s="202">
        <f>C15*0.07</f>
        <v>24922.257500000003</v>
      </c>
      <c r="D16" s="202">
        <f>D15*0.07</f>
        <v>19499.7425</v>
      </c>
      <c r="E16" s="215">
        <f>C16/B16</f>
        <v>0.56103411597856911</v>
      </c>
      <c r="F16" s="5">
        <f>F15*0.07</f>
        <v>9667.0000000000018</v>
      </c>
      <c r="G16" s="5">
        <f>G15*0.07</f>
        <v>7173.7855</v>
      </c>
      <c r="H16" s="5">
        <f>H15*0.07</f>
        <v>2493.2145</v>
      </c>
      <c r="I16" s="227">
        <f t="shared" si="4"/>
        <v>0.74209015206372175</v>
      </c>
      <c r="J16" s="229">
        <f t="shared" si="3"/>
        <v>0.59339316681765242</v>
      </c>
    </row>
    <row r="17" spans="1:10" s="78" customFormat="1" ht="16.5" thickBot="1">
      <c r="A17" s="183" t="s">
        <v>20</v>
      </c>
      <c r="B17" s="187">
        <f>SUM(B15:B16)</f>
        <v>679022</v>
      </c>
      <c r="C17" s="77">
        <f>SUM(C15:C16)</f>
        <v>380954.50750000001</v>
      </c>
      <c r="D17" s="179">
        <f t="shared" ref="D17" si="6">SUM(D15:D16)</f>
        <v>298067.49249999999</v>
      </c>
      <c r="E17" s="180">
        <f>C17/B17</f>
        <v>0.56103411597856923</v>
      </c>
      <c r="F17" s="77">
        <f t="shared" ref="F17:H17" si="7">SUM(F15:F16)</f>
        <v>147767</v>
      </c>
      <c r="G17" s="77">
        <f t="shared" si="7"/>
        <v>109656.43549999999</v>
      </c>
      <c r="H17" s="77">
        <f t="shared" si="7"/>
        <v>38110.5645</v>
      </c>
      <c r="I17" s="226">
        <f t="shared" si="4"/>
        <v>0.74209015206372186</v>
      </c>
      <c r="J17" s="225">
        <f>(G17+C17)/(F17+B17)</f>
        <v>0.59339316681765231</v>
      </c>
    </row>
    <row r="18" spans="1:10" ht="15.75" thickBot="1">
      <c r="G18" s="6"/>
    </row>
    <row r="19" spans="1:10" ht="16.5" thickBot="1">
      <c r="B19" s="221" t="s">
        <v>21</v>
      </c>
      <c r="C19" s="222">
        <f>E17</f>
        <v>0.56103411597856923</v>
      </c>
      <c r="D19" s="6"/>
      <c r="F19" s="135"/>
      <c r="G19" s="4"/>
    </row>
    <row r="20" spans="1:10" ht="9.75" customHeight="1" thickBot="1">
      <c r="B20" s="189"/>
      <c r="C20" s="79"/>
      <c r="E20" s="4"/>
      <c r="G20" s="4"/>
      <c r="I20" s="4"/>
    </row>
    <row r="21" spans="1:10" ht="16.5" thickBot="1">
      <c r="B21" s="223" t="s">
        <v>22</v>
      </c>
      <c r="C21" s="224">
        <f>G17/F17</f>
        <v>0.74209015206372186</v>
      </c>
      <c r="D21" s="70"/>
    </row>
    <row r="22" spans="1:10" ht="15.75" thickBot="1">
      <c r="A22" s="277" t="s">
        <v>23</v>
      </c>
      <c r="B22" s="277"/>
      <c r="D22" s="155"/>
      <c r="G22" s="55"/>
    </row>
    <row r="23" spans="1:10" ht="15.75" thickBot="1">
      <c r="A23" t="s">
        <v>24</v>
      </c>
      <c r="B23" s="220" t="s">
        <v>110</v>
      </c>
      <c r="C23" s="230">
        <f>J17</f>
        <v>0.59339316681765231</v>
      </c>
      <c r="G23" s="4"/>
    </row>
    <row r="24" spans="1:10" ht="15.75">
      <c r="A24" t="s">
        <v>69</v>
      </c>
      <c r="B24" s="8"/>
    </row>
    <row r="25" spans="1:10" ht="15.75">
      <c r="B25" s="8"/>
      <c r="G25" s="4"/>
    </row>
  </sheetData>
  <mergeCells count="5">
    <mergeCell ref="A22:B22"/>
    <mergeCell ref="A5:I5"/>
    <mergeCell ref="A6:A7"/>
    <mergeCell ref="B6:E6"/>
    <mergeCell ref="F6:I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RECAP</vt:lpstr>
      <vt:lpstr>RAPP FINAL DIALOGUE 31 10 2019</vt:lpstr>
      <vt:lpstr>RAPP CATEGORIE BUDGETAIRE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Sory Conde</dc:creator>
  <cp:lastModifiedBy>Mamadou Diouldé BAH</cp:lastModifiedBy>
  <cp:lastPrinted>2019-11-05T14:37:24Z</cp:lastPrinted>
  <dcterms:created xsi:type="dcterms:W3CDTF">2019-03-24T22:47:36Z</dcterms:created>
  <dcterms:modified xsi:type="dcterms:W3CDTF">2019-11-22T13:09:20Z</dcterms:modified>
</cp:coreProperties>
</file>