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t_provider\Desktop\Rapports finaux\IDIRC\"/>
    </mc:Choice>
  </mc:AlternateContent>
  <xr:revisionPtr revIDLastSave="0" documentId="8_{3A1D73C5-362A-4EAC-A0D6-D2E015B3D29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DIRC RECAP" sheetId="5" r:id="rId1"/>
    <sheet name="categories de depenses" sheetId="8" r:id="rId2"/>
  </sheets>
  <externalReferences>
    <externalReference r:id="rId3"/>
    <externalReference r:id="rId4"/>
    <externalReference r:id="rId5"/>
  </externalReferences>
  <definedNames>
    <definedName name="print">'IDIRC RECAP'!$A$5:$K$54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5" l="1"/>
  <c r="J12" i="5" l="1"/>
  <c r="H68" i="5"/>
  <c r="M14" i="8" l="1"/>
  <c r="M16" i="8" s="1"/>
  <c r="N10" i="8"/>
  <c r="M10" i="8"/>
  <c r="N7" i="8"/>
  <c r="N14" i="8" s="1"/>
  <c r="N16" i="8" s="1"/>
  <c r="D16" i="8"/>
  <c r="P15" i="8"/>
  <c r="O15" i="8"/>
  <c r="H15" i="8"/>
  <c r="G15" i="8"/>
  <c r="I15" i="8" s="1"/>
  <c r="L14" i="8"/>
  <c r="L16" i="8" s="1"/>
  <c r="K14" i="8"/>
  <c r="K16" i="8" s="1"/>
  <c r="J14" i="8"/>
  <c r="J16" i="8" s="1"/>
  <c r="F14" i="8"/>
  <c r="F16" i="8" s="1"/>
  <c r="D14" i="8"/>
  <c r="C14" i="8"/>
  <c r="C16" i="8" s="1"/>
  <c r="B14" i="8"/>
  <c r="B16" i="8" s="1"/>
  <c r="P13" i="8"/>
  <c r="O13" i="8"/>
  <c r="I13" i="8"/>
  <c r="H13" i="8"/>
  <c r="G13" i="8"/>
  <c r="P12" i="8"/>
  <c r="O12" i="8"/>
  <c r="H12" i="8"/>
  <c r="G12" i="8"/>
  <c r="I12" i="8" s="1"/>
  <c r="P11" i="8"/>
  <c r="O11" i="8"/>
  <c r="F11" i="8"/>
  <c r="H11" i="8" s="1"/>
  <c r="E11" i="8"/>
  <c r="E14" i="8" s="1"/>
  <c r="E16" i="8" s="1"/>
  <c r="E18" i="8" s="1"/>
  <c r="P10" i="8"/>
  <c r="O10" i="8"/>
  <c r="H10" i="8"/>
  <c r="I10" i="8" s="1"/>
  <c r="G10" i="8"/>
  <c r="P9" i="8"/>
  <c r="O9" i="8"/>
  <c r="H9" i="8"/>
  <c r="G9" i="8"/>
  <c r="P8" i="8"/>
  <c r="O8" i="8"/>
  <c r="H8" i="8"/>
  <c r="I8" i="8" s="1"/>
  <c r="G8" i="8"/>
  <c r="P7" i="8"/>
  <c r="Q7" i="8" s="1"/>
  <c r="O7" i="8"/>
  <c r="H7" i="8"/>
  <c r="G7" i="8"/>
  <c r="Q13" i="8" l="1"/>
  <c r="Q11" i="8"/>
  <c r="Q10" i="8"/>
  <c r="Q8" i="8"/>
  <c r="I7" i="8"/>
  <c r="I9" i="8"/>
  <c r="Q9" i="8"/>
  <c r="Q12" i="8"/>
  <c r="Q15" i="8"/>
  <c r="O16" i="8"/>
  <c r="P16" i="8"/>
  <c r="G16" i="8"/>
  <c r="H16" i="8"/>
  <c r="G14" i="8"/>
  <c r="I14" i="8" s="1"/>
  <c r="O14" i="8"/>
  <c r="G11" i="8"/>
  <c r="I11" i="8" s="1"/>
  <c r="H14" i="8"/>
  <c r="P14" i="8"/>
  <c r="Q14" i="8" l="1"/>
  <c r="Q16" i="8"/>
  <c r="I16" i="8"/>
  <c r="D52" i="5" l="1"/>
  <c r="D50" i="5"/>
  <c r="D48" i="5"/>
  <c r="D46" i="5"/>
  <c r="D45" i="5"/>
  <c r="D42" i="5" s="1"/>
  <c r="D47" i="5" s="1"/>
  <c r="D51" i="5" s="1"/>
  <c r="D53" i="5" s="1"/>
  <c r="D39" i="5"/>
  <c r="D37" i="5"/>
  <c r="E37" i="5"/>
  <c r="G37" i="5"/>
  <c r="H37" i="5"/>
  <c r="J37" i="5"/>
  <c r="G46" i="5" l="1"/>
  <c r="I25" i="5" l="1"/>
  <c r="M25" i="5" l="1"/>
  <c r="H58" i="5" l="1"/>
  <c r="G48" i="5"/>
  <c r="G45" i="5"/>
  <c r="G39" i="5"/>
  <c r="H42" i="5" l="1"/>
  <c r="H13" i="5"/>
  <c r="J13" i="5" s="1"/>
  <c r="H9" i="5"/>
  <c r="C19" i="5" l="1"/>
  <c r="C13" i="5"/>
  <c r="C9" i="5"/>
  <c r="H47" i="5" l="1"/>
  <c r="H30" i="5"/>
  <c r="H19" i="5"/>
  <c r="H23" i="5" s="1"/>
  <c r="G42" i="5" l="1"/>
  <c r="G47" i="5" s="1"/>
  <c r="I35" i="5" l="1"/>
  <c r="F47" i="5" l="1"/>
  <c r="E42" i="5"/>
  <c r="C42" i="5"/>
  <c r="C37" i="5"/>
  <c r="D30" i="5"/>
  <c r="D35" i="5" s="1"/>
  <c r="E30" i="5"/>
  <c r="E35" i="5" s="1"/>
  <c r="C23" i="5"/>
  <c r="J23" i="5"/>
  <c r="D23" i="5"/>
  <c r="E23" i="5"/>
  <c r="H35" i="5"/>
  <c r="H51" i="5" s="1"/>
  <c r="G35" i="5"/>
  <c r="F35" i="5"/>
  <c r="C30" i="5"/>
  <c r="C35" i="5" s="1"/>
  <c r="J43" i="5"/>
  <c r="I47" i="5"/>
  <c r="I51" i="5" s="1"/>
  <c r="I53" i="5" s="1"/>
  <c r="I58" i="5" s="1"/>
  <c r="J9" i="5"/>
  <c r="E47" i="5" l="1"/>
  <c r="C47" i="5"/>
  <c r="C51" i="5" s="1"/>
  <c r="H53" i="5"/>
  <c r="F51" i="5"/>
  <c r="F53" i="5" s="1"/>
  <c r="J38" i="5"/>
  <c r="J40" i="5"/>
  <c r="J44" i="5"/>
  <c r="J34" i="5"/>
  <c r="J33" i="5"/>
  <c r="J31" i="5"/>
  <c r="J30" i="5"/>
  <c r="J29" i="5"/>
  <c r="J32" i="5"/>
  <c r="J28" i="5"/>
  <c r="J27" i="5"/>
  <c r="J22" i="5"/>
  <c r="J21" i="5"/>
  <c r="J10" i="5"/>
  <c r="J11" i="5"/>
  <c r="J14" i="5"/>
  <c r="J15" i="5"/>
  <c r="J16" i="5"/>
  <c r="J17" i="5"/>
  <c r="J19" i="5"/>
  <c r="J20" i="5"/>
  <c r="H57" i="5" l="1"/>
  <c r="I57" i="5"/>
  <c r="C53" i="5"/>
  <c r="E52" i="5"/>
  <c r="J49" i="5"/>
  <c r="E49" i="5"/>
  <c r="E51" i="5" s="1"/>
  <c r="H54" i="5" l="1"/>
  <c r="H60" i="5"/>
  <c r="I60" i="5"/>
  <c r="I54" i="5"/>
  <c r="J26" i="5"/>
  <c r="J50" i="5"/>
  <c r="J46" i="5"/>
  <c r="J45" i="5"/>
  <c r="J39" i="5"/>
  <c r="B46" i="5"/>
  <c r="B45" i="5"/>
  <c r="J25" i="5" l="1"/>
  <c r="J35" i="5"/>
  <c r="J42" i="5"/>
  <c r="G51" i="5"/>
  <c r="J48" i="5"/>
  <c r="J52" i="5" l="1"/>
  <c r="J47" i="5"/>
  <c r="G53" i="5" l="1"/>
  <c r="H56" i="5" s="1"/>
  <c r="J51" i="5"/>
  <c r="J53" i="5" s="1"/>
  <c r="J54" i="5" s="1"/>
  <c r="G54" i="5" l="1"/>
  <c r="H59" i="5"/>
  <c r="I56" i="5"/>
  <c r="I59" i="5" s="1"/>
  <c r="I61" i="5" l="1"/>
  <c r="I62" i="5"/>
  <c r="H62" i="5"/>
  <c r="H61" i="5"/>
</calcChain>
</file>

<file path=xl/sharedStrings.xml><?xml version="1.0" encoding="utf-8"?>
<sst xmlns="http://schemas.openxmlformats.org/spreadsheetml/2006/main" count="129" uniqueCount="123">
  <si>
    <t xml:space="preserve"> </t>
  </si>
  <si>
    <t>CATEGORIES</t>
  </si>
  <si>
    <t>TOTAL</t>
  </si>
  <si>
    <t>Total tranche 1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</si>
  <si>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</si>
  <si>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</si>
  <si>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</si>
  <si>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</si>
  <si>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</si>
  <si>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</si>
  <si>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</si>
  <si>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Produit 1.1:</t>
  </si>
  <si>
    <t>Produit 1.2:</t>
  </si>
  <si>
    <t>Produit 1.3:</t>
  </si>
  <si>
    <t>Produit 2.1:</t>
  </si>
  <si>
    <t>Produit 2.2:</t>
  </si>
  <si>
    <t>Produit 3.1:</t>
  </si>
  <si>
    <t>Produit 3.2:</t>
  </si>
  <si>
    <t>Activite 1.1.1:</t>
  </si>
  <si>
    <t>Activite 1.1.2:</t>
  </si>
  <si>
    <t>Activite 1.2.1:</t>
  </si>
  <si>
    <t>Activite 1.2.2:</t>
  </si>
  <si>
    <t>Activite 1.2.3:</t>
  </si>
  <si>
    <t>Activite 1.3.1:</t>
  </si>
  <si>
    <t>Activite 1.3.2:</t>
  </si>
  <si>
    <t>Activite 1.3.3:</t>
  </si>
  <si>
    <t>Activite 2.1.1:</t>
  </si>
  <si>
    <t>Activite 2.1.2:</t>
  </si>
  <si>
    <t>Activite 2.1.3:</t>
  </si>
  <si>
    <t>Activite 2.2.1:</t>
  </si>
  <si>
    <t>Activite 2.2.2:</t>
  </si>
  <si>
    <t>Activite 2.2.3:</t>
  </si>
  <si>
    <t>Activite 3.1.1:</t>
  </si>
  <si>
    <t>Activite 3.1.2:</t>
  </si>
  <si>
    <t>Activite 3.1.3:</t>
  </si>
  <si>
    <t>Activite 3.2.1:</t>
  </si>
  <si>
    <t>Activite 3.2.2:</t>
  </si>
  <si>
    <t>Activite 3.2.3:</t>
  </si>
  <si>
    <t>Cout de personnel du projet si pas inclus dans les activites si-dessus</t>
  </si>
  <si>
    <t>Couts operationnels si pas inclus dans les activites si-dessus</t>
  </si>
  <si>
    <t>Budget S&amp;E du projet</t>
  </si>
  <si>
    <t>Couts indirects (7%):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</si>
  <si>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</si>
  <si>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</si>
  <si>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</si>
  <si>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</si>
  <si>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</si>
  <si>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</si>
  <si>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</si>
  <si>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</si>
  <si>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</si>
  <si>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</si>
  <si>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</si>
  <si>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</si>
  <si>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 $ pour Resultat 1:</t>
  </si>
  <si>
    <t>TOTAL $ pour Resultat 2:</t>
  </si>
  <si>
    <t>TOTAL $ pour Resultat 3:</t>
  </si>
  <si>
    <t>SOUS TOTAL DU BUDGET DE PROJET:</t>
  </si>
  <si>
    <t>Activite 1.2.4:</t>
  </si>
  <si>
    <t>Activite 2.2.4:</t>
  </si>
  <si>
    <t>Agence Recipiendiaire : PNUD</t>
  </si>
  <si>
    <t>Renforcer les capacités et la visibilité des centres d'information et de documentation de l'Administration Publique</t>
  </si>
  <si>
    <t>La population utilise de manière accrue son droit à l'accès aux documents administratifs et institutionnels</t>
  </si>
  <si>
    <t>Les OSC et les médias mènent des interpellations et plaidoyers pertinents et responsables</t>
  </si>
  <si>
    <t>Activité 3,2,4</t>
  </si>
  <si>
    <t xml:space="preserve">Niveau de depense/ engagement actuel en USD (a remplir au moment des rapports de projet) PNUD </t>
  </si>
  <si>
    <t>Resultat 3: La population malgaches est plus résilient et participe de façon responsable et informée à la gestion de la chose politique</t>
  </si>
  <si>
    <t>Les violations de droits de l’homme sont investiguées et dénoncées</t>
  </si>
  <si>
    <t xml:space="preserve">Appuyer l’opérationnalisation de la Commission Nationale Indépendante des Droits de l’Homme (CNIDH), y compris son plan stratégique </t>
  </si>
  <si>
    <t xml:space="preserve">Renforcer les capacités des membres relatives aux compétences et connaissances fondamentales </t>
  </si>
  <si>
    <t xml:space="preserve">Mener des campagnes de vulgarisation  </t>
  </si>
  <si>
    <t>Apporter des appuis techniques requis pour l’obtention de l’accréditation au statut « A » auprès du Global Alliance of National Human Rights Institutions (GANHRI)</t>
  </si>
  <si>
    <t>Activite 2.1.4:</t>
  </si>
  <si>
    <t>Resultat 1: La lutte contre la corruption à Madagascar est renforcée en efficacité</t>
  </si>
  <si>
    <t>Les institutions nationales de lutte contre la corruption, y compris la Justice, assurent leur mandat avec efficacité et intégrité</t>
  </si>
  <si>
    <t xml:space="preserve">L’impunité est réduite à travers le renforcement des mécanismes de contrôle interne de la Justice, le renforcement des capacités, des cadres légaux et institutionnels. </t>
  </si>
  <si>
    <t xml:space="preserve">La population est habilitée à utiliser à bon escient les mécanismes de lutte contre la corruption </t>
  </si>
  <si>
    <t xml:space="preserve">Resultat 2: Le contrat social entre la population et l’Etat est renforcé, en améliorant la confiance et redevabilité mutuelle, l’inclusivité et transparence des organes de redevabilité malagasy </t>
  </si>
  <si>
    <t xml:space="preserve">Niveau de depense/ engagement actuel en USD (a remplir au moment des rapports de projet) TOTAL </t>
  </si>
  <si>
    <t>Réaliser une étude sur la corruption basée sur le genre et élaborer des outils de sensibilisation</t>
  </si>
  <si>
    <t>Niveau de depense/ engagement actuel en USD (a remplir au moment des rapports de projet) HCDH</t>
  </si>
  <si>
    <t>Budget par agence recipiendiaire en USD -  HCDH</t>
  </si>
  <si>
    <t>Budget par agence recipiendiaire en USD UNESCO</t>
  </si>
  <si>
    <t>Accompagner la mise en place et opérationnalisation des PAC</t>
  </si>
  <si>
    <t>Renforcer les capacités du BIANCO, CSI et SAMIFIN et leur coordination (entre eux et avec PAC)</t>
  </si>
  <si>
    <t>Appuyer les mécanismes d’intégrité du système judiciaire</t>
  </si>
  <si>
    <t xml:space="preserve">Appuyer l’effectivité de l’exécution des peines grâce à la frappe des jugements </t>
  </si>
  <si>
    <t>Informatisation du casier judiciaire</t>
  </si>
  <si>
    <t>Appuyer la mise en œuvre de la loi sur le recouvrement des avoirs</t>
  </si>
  <si>
    <t>Mise en place d'un mécanisme de protection des dénonciateurs (whistleblowers)</t>
  </si>
  <si>
    <t xml:space="preserve">Communiquer à la population les mécanismes et dispositions prévues pour la LCC </t>
  </si>
  <si>
    <t xml:space="preserve">Renforcer la connaissance des Parlementaires sur leur redevabilité, la transparence et la lutte contre la corruption </t>
  </si>
  <si>
    <t xml:space="preserve">Renforcer les capacités des commissions juridiques de l’AN et du Sénat et de leur staff à analyser les textes et projets de loi </t>
  </si>
  <si>
    <t xml:space="preserve">Appuyer l’élaboration d’outils de dialogue entre parlementaires et électeurs </t>
  </si>
  <si>
    <t xml:space="preserve">Organisation de journées portes ouvertes du Parlement </t>
  </si>
  <si>
    <t>Appuyer des initiatives de sensibilisation et mobilisation des jeunes en matière de lutte contre la corruption, redevabilité et/ou prévention et gestion de conflit</t>
  </si>
  <si>
    <t xml:space="preserve">Mettre en œuvre une campagne d’éducation aux droits de l'homme, à la paix et à la citoyenneté </t>
  </si>
  <si>
    <t>Budget par agence recipiendiaire en USD -   PNUD</t>
  </si>
  <si>
    <t>Niveau de depense/ engagement actuel en USD (a remplir au moment des rapports de projet) UNESCO</t>
  </si>
  <si>
    <t xml:space="preserve">taux d'execution financière </t>
  </si>
  <si>
    <t>Agence Recipiendiaire UNESCO</t>
  </si>
  <si>
    <t>Agence Recipiendiaire HCDH</t>
  </si>
  <si>
    <t>Depenses UNESCO</t>
  </si>
  <si>
    <t xml:space="preserve">Total des dépenses </t>
  </si>
  <si>
    <t>Depenses HCDH</t>
  </si>
  <si>
    <t>Activite 1.1.3:</t>
  </si>
  <si>
    <t>Mettre en place une plateforme numérique centralisée afin d’améliorer la coopération entre les ILCC dans la phase de l’investigation</t>
  </si>
  <si>
    <t>Activite 1.2.5:</t>
  </si>
  <si>
    <t xml:space="preserve">Appuyer la mise en œuvre de la loi sur le recouvrement des avoirs </t>
  </si>
  <si>
    <t>Appuyer l’élaboration et la promulgation de la loi sur l’accès à l’information</t>
  </si>
  <si>
    <t>Activite 3.1.4:</t>
  </si>
  <si>
    <t>UNESCO</t>
  </si>
  <si>
    <t>PNUD</t>
  </si>
  <si>
    <t xml:space="preserve">HCDH </t>
  </si>
  <si>
    <t>Tranche 2</t>
  </si>
  <si>
    <t>Tranche 1</t>
  </si>
  <si>
    <t xml:space="preserve">Tranche 1 </t>
  </si>
  <si>
    <t>Total tranche 2</t>
  </si>
  <si>
    <t xml:space="preserve">TOTAL PROJET </t>
  </si>
  <si>
    <t>Dépenses
Tranche 1
PNUD</t>
  </si>
  <si>
    <t>Dépenses
Tranche 2
PNUD</t>
  </si>
  <si>
    <t xml:space="preserve"> TOTAL DEPENSES PROJET</t>
  </si>
  <si>
    <t>Appuyer le CENI dans la gestion de la  collecte des résultats de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</si>
</sst>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2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9" fontId="0" fillId="0" borderId="0" xfId="4" applyFont="1"/>
    <xf numFmtId="0" fontId="1" fillId="0" borderId="2" xfId="0" applyFont="1" applyFill="1" applyBorder="1" applyAlignment="1">
      <alignment vertical="center" wrapText="1"/>
    </xf>
    <xf numFmtId="164" fontId="5" fillId="0" borderId="9" xfId="1" applyNumberFormat="1" applyFont="1" applyBorder="1" applyAlignment="1">
      <alignment vertical="center" wrapText="1"/>
    </xf>
    <xf numFmtId="164" fontId="5" fillId="4" borderId="9" xfId="1" applyNumberFormat="1" applyFont="1" applyFill="1" applyBorder="1" applyAlignment="1">
      <alignment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18" fillId="0" borderId="0" xfId="0" applyFont="1"/>
    <xf numFmtId="164" fontId="18" fillId="0" borderId="0" xfId="0" applyNumberFormat="1" applyFont="1"/>
    <xf numFmtId="9" fontId="18" fillId="0" borderId="0" xfId="4" applyFont="1"/>
    <xf numFmtId="164" fontId="5" fillId="6" borderId="9" xfId="1" applyNumberFormat="1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3" fontId="17" fillId="6" borderId="4" xfId="0" applyNumberFormat="1" applyFont="1" applyFill="1" applyBorder="1" applyAlignment="1">
      <alignment vertical="center" wrapText="1"/>
    </xf>
    <xf numFmtId="3" fontId="2" fillId="6" borderId="4" xfId="0" applyNumberFormat="1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3" fontId="16" fillId="6" borderId="4" xfId="0" applyNumberFormat="1" applyFont="1" applyFill="1" applyBorder="1" applyAlignment="1">
      <alignment vertical="center" wrapText="1"/>
    </xf>
    <xf numFmtId="3" fontId="1" fillId="6" borderId="4" xfId="0" applyNumberFormat="1" applyFont="1" applyFill="1" applyBorder="1" applyAlignment="1">
      <alignment vertical="center" wrapText="1"/>
    </xf>
    <xf numFmtId="9" fontId="1" fillId="6" borderId="4" xfId="0" applyNumberFormat="1" applyFont="1" applyFill="1" applyBorder="1" applyAlignment="1">
      <alignment vertical="center" wrapText="1"/>
    </xf>
    <xf numFmtId="3" fontId="17" fillId="6" borderId="3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0" fontId="2" fillId="6" borderId="15" xfId="0" applyFont="1" applyFill="1" applyBorder="1" applyAlignment="1">
      <alignment vertical="center" wrapText="1"/>
    </xf>
    <xf numFmtId="0" fontId="16" fillId="6" borderId="4" xfId="0" applyFont="1" applyFill="1" applyBorder="1" applyAlignment="1">
      <alignment vertical="center" wrapText="1"/>
    </xf>
    <xf numFmtId="164" fontId="13" fillId="6" borderId="15" xfId="1" applyNumberFormat="1" applyFont="1" applyFill="1" applyBorder="1" applyAlignment="1">
      <alignment horizontal="left" vertical="center"/>
    </xf>
    <xf numFmtId="3" fontId="2" fillId="6" borderId="4" xfId="0" applyNumberFormat="1" applyFont="1" applyFill="1" applyBorder="1" applyAlignment="1">
      <alignment horizontal="right" vertical="center" wrapText="1"/>
    </xf>
    <xf numFmtId="0" fontId="14" fillId="6" borderId="16" xfId="0" applyFont="1" applyFill="1" applyBorder="1" applyAlignment="1">
      <alignment vertical="center" wrapText="1"/>
    </xf>
    <xf numFmtId="164" fontId="14" fillId="6" borderId="16" xfId="1" applyNumberFormat="1" applyFont="1" applyFill="1" applyBorder="1" applyAlignment="1">
      <alignment horizontal="left" vertical="center"/>
    </xf>
    <xf numFmtId="0" fontId="15" fillId="6" borderId="16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vertical="center" wrapText="1"/>
    </xf>
    <xf numFmtId="164" fontId="14" fillId="6" borderId="17" xfId="1" applyNumberFormat="1" applyFont="1" applyFill="1" applyBorder="1" applyAlignment="1">
      <alignment horizontal="left" vertical="center"/>
    </xf>
    <xf numFmtId="0" fontId="0" fillId="6" borderId="0" xfId="0" applyFill="1"/>
    <xf numFmtId="3" fontId="17" fillId="6" borderId="4" xfId="0" applyNumberFormat="1" applyFont="1" applyFill="1" applyBorder="1" applyAlignment="1">
      <alignment horizontal="right" vertical="center" wrapText="1"/>
    </xf>
    <xf numFmtId="3" fontId="2" fillId="6" borderId="4" xfId="0" applyNumberFormat="1" applyFont="1" applyFill="1" applyBorder="1" applyAlignment="1">
      <alignment horizontal="left" vertical="center" wrapText="1"/>
    </xf>
    <xf numFmtId="3" fontId="17" fillId="6" borderId="4" xfId="0" applyNumberFormat="1" applyFont="1" applyFill="1" applyBorder="1" applyAlignment="1">
      <alignment horizontal="left" vertical="center" wrapText="1"/>
    </xf>
    <xf numFmtId="3" fontId="2" fillId="6" borderId="20" xfId="0" applyNumberFormat="1" applyFont="1" applyFill="1" applyBorder="1" applyAlignment="1">
      <alignment horizontal="right" vertical="center" wrapText="1"/>
    </xf>
    <xf numFmtId="3" fontId="17" fillId="6" borderId="3" xfId="0" applyNumberFormat="1" applyFont="1" applyFill="1" applyBorder="1" applyAlignment="1">
      <alignment horizontal="left" vertical="center" wrapText="1"/>
    </xf>
    <xf numFmtId="3" fontId="2" fillId="6" borderId="3" xfId="0" applyNumberFormat="1" applyFont="1" applyFill="1" applyBorder="1" applyAlignment="1">
      <alignment horizontal="left" vertical="center" wrapText="1"/>
    </xf>
    <xf numFmtId="3" fontId="2" fillId="6" borderId="16" xfId="0" applyNumberFormat="1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3" fontId="2" fillId="6" borderId="19" xfId="0" applyNumberFormat="1" applyFont="1" applyFill="1" applyBorder="1" applyAlignment="1">
      <alignment horizontal="left" vertical="center" wrapText="1"/>
    </xf>
    <xf numFmtId="164" fontId="2" fillId="6" borderId="16" xfId="1" applyNumberFormat="1" applyFont="1" applyFill="1" applyBorder="1" applyAlignment="1">
      <alignment horizontal="right" vertical="center" wrapText="1"/>
    </xf>
    <xf numFmtId="3" fontId="1" fillId="6" borderId="19" xfId="0" applyNumberFormat="1" applyFont="1" applyFill="1" applyBorder="1" applyAlignment="1">
      <alignment vertical="center" wrapText="1"/>
    </xf>
    <xf numFmtId="164" fontId="2" fillId="6" borderId="4" xfId="1" applyNumberFormat="1" applyFont="1" applyFill="1" applyBorder="1" applyAlignment="1">
      <alignment vertical="center" wrapText="1"/>
    </xf>
    <xf numFmtId="164" fontId="2" fillId="6" borderId="4" xfId="1" applyNumberFormat="1" applyFont="1" applyFill="1" applyBorder="1" applyAlignment="1">
      <alignment horizontal="right" vertical="center" wrapText="1"/>
    </xf>
    <xf numFmtId="164" fontId="2" fillId="6" borderId="19" xfId="1" applyNumberFormat="1" applyFont="1" applyFill="1" applyBorder="1" applyAlignment="1">
      <alignment horizontal="right" vertical="center" wrapText="1"/>
    </xf>
    <xf numFmtId="164" fontId="1" fillId="6" borderId="4" xfId="1" applyNumberFormat="1" applyFont="1" applyFill="1" applyBorder="1" applyAlignment="1">
      <alignment vertical="center" wrapText="1"/>
    </xf>
    <xf numFmtId="164" fontId="1" fillId="6" borderId="4" xfId="1" applyNumberFormat="1" applyFont="1" applyFill="1" applyBorder="1" applyAlignment="1">
      <alignment horizontal="right" vertical="center" wrapText="1"/>
    </xf>
    <xf numFmtId="164" fontId="1" fillId="6" borderId="16" xfId="1" applyNumberFormat="1" applyFont="1" applyFill="1" applyBorder="1" applyAlignment="1">
      <alignment horizontal="right" vertical="center" wrapText="1"/>
    </xf>
    <xf numFmtId="3" fontId="17" fillId="6" borderId="3" xfId="0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3" fontId="16" fillId="6" borderId="4" xfId="0" applyNumberFormat="1" applyFont="1" applyFill="1" applyBorder="1" applyAlignment="1">
      <alignment horizontal="right" vertical="center" wrapText="1"/>
    </xf>
    <xf numFmtId="164" fontId="1" fillId="6" borderId="1" xfId="1" applyNumberFormat="1" applyFont="1" applyFill="1" applyBorder="1" applyAlignment="1">
      <alignment horizontal="right" vertical="center" wrapText="1"/>
    </xf>
    <xf numFmtId="164" fontId="1" fillId="6" borderId="3" xfId="1" applyNumberFormat="1" applyFont="1" applyFill="1" applyBorder="1" applyAlignment="1">
      <alignment horizontal="right" vertical="center" wrapText="1"/>
    </xf>
    <xf numFmtId="164" fontId="2" fillId="6" borderId="1" xfId="1" applyNumberFormat="1" applyFont="1" applyFill="1" applyBorder="1" applyAlignment="1">
      <alignment vertical="center" wrapText="1"/>
    </xf>
    <xf numFmtId="164" fontId="17" fillId="6" borderId="6" xfId="1" applyNumberFormat="1" applyFont="1" applyFill="1" applyBorder="1" applyAlignment="1">
      <alignment vertical="center" wrapText="1"/>
    </xf>
    <xf numFmtId="164" fontId="2" fillId="6" borderId="6" xfId="1" applyNumberFormat="1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vertical="center" wrapText="1"/>
    </xf>
    <xf numFmtId="3" fontId="16" fillId="6" borderId="13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3" fontId="17" fillId="6" borderId="1" xfId="0" applyNumberFormat="1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3" fontId="18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3" fontId="5" fillId="0" borderId="9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4" fillId="3" borderId="22" xfId="0" applyFont="1" applyFill="1" applyBorder="1" applyAlignment="1">
      <alignment horizontal="center" vertical="center" wrapText="1"/>
    </xf>
    <xf numFmtId="164" fontId="5" fillId="0" borderId="22" xfId="1" applyNumberFormat="1" applyFont="1" applyBorder="1" applyAlignment="1">
      <alignment vertical="center" wrapText="1"/>
    </xf>
    <xf numFmtId="3" fontId="5" fillId="6" borderId="9" xfId="0" applyNumberFormat="1" applyFont="1" applyFill="1" applyBorder="1" applyAlignment="1">
      <alignment horizontal="right" vertical="center" wrapText="1"/>
    </xf>
    <xf numFmtId="164" fontId="5" fillId="0" borderId="24" xfId="1" applyNumberFormat="1" applyFont="1" applyBorder="1" applyAlignment="1">
      <alignment vertical="center" wrapText="1"/>
    </xf>
    <xf numFmtId="164" fontId="0" fillId="0" borderId="24" xfId="0" applyNumberFormat="1" applyBorder="1" applyAlignment="1">
      <alignment wrapText="1"/>
    </xf>
    <xf numFmtId="164" fontId="5" fillId="4" borderId="11" xfId="1" applyNumberFormat="1" applyFont="1" applyFill="1" applyBorder="1" applyAlignment="1">
      <alignment vertical="center" wrapText="1"/>
    </xf>
    <xf numFmtId="164" fontId="5" fillId="0" borderId="9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19" fillId="0" borderId="0" xfId="4" applyFont="1"/>
    <xf numFmtId="0" fontId="2" fillId="6" borderId="5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9" fontId="0" fillId="0" borderId="0" xfId="0" applyNumberFormat="1" applyAlignment="1">
      <alignment horizontal="right" vertical="center"/>
    </xf>
    <xf numFmtId="3" fontId="0" fillId="6" borderId="20" xfId="1" applyNumberFormat="1" applyFont="1" applyFill="1" applyBorder="1" applyAlignment="1">
      <alignment horizontal="right" vertical="center"/>
    </xf>
    <xf numFmtId="3" fontId="0" fillId="6" borderId="2" xfId="1" applyNumberFormat="1" applyFont="1" applyFill="1" applyBorder="1" applyAlignment="1">
      <alignment horizontal="right" vertical="center"/>
    </xf>
    <xf numFmtId="0" fontId="16" fillId="6" borderId="2" xfId="0" applyFont="1" applyFill="1" applyBorder="1" applyAlignment="1">
      <alignment vertical="center" wrapText="1"/>
    </xf>
    <xf numFmtId="164" fontId="2" fillId="6" borderId="15" xfId="1" applyNumberFormat="1" applyFont="1" applyFill="1" applyBorder="1" applyAlignment="1">
      <alignment vertical="center" wrapText="1"/>
    </xf>
    <xf numFmtId="164" fontId="1" fillId="6" borderId="16" xfId="1" applyNumberFormat="1" applyFont="1" applyFill="1" applyBorder="1" applyAlignment="1">
      <alignment vertical="center" wrapText="1"/>
    </xf>
    <xf numFmtId="164" fontId="1" fillId="6" borderId="17" xfId="1" applyNumberFormat="1" applyFont="1" applyFill="1" applyBorder="1" applyAlignment="1">
      <alignment vertical="center" wrapText="1"/>
    </xf>
    <xf numFmtId="3" fontId="2" fillId="6" borderId="18" xfId="0" applyNumberFormat="1" applyFont="1" applyFill="1" applyBorder="1" applyAlignment="1">
      <alignment horizontal="left" vertical="center" wrapText="1"/>
    </xf>
    <xf numFmtId="164" fontId="1" fillId="6" borderId="19" xfId="1" applyNumberFormat="1" applyFont="1" applyFill="1" applyBorder="1" applyAlignment="1">
      <alignment horizontal="right" vertical="center" wrapText="1"/>
    </xf>
    <xf numFmtId="0" fontId="16" fillId="6" borderId="4" xfId="0" applyFont="1" applyFill="1" applyBorder="1" applyAlignment="1">
      <alignment horizontal="right" vertical="center" wrapText="1"/>
    </xf>
    <xf numFmtId="3" fontId="2" fillId="6" borderId="18" xfId="0" applyNumberFormat="1" applyFont="1" applyFill="1" applyBorder="1" applyAlignment="1">
      <alignment horizontal="right" vertical="center" wrapText="1"/>
    </xf>
    <xf numFmtId="164" fontId="16" fillId="6" borderId="1" xfId="1" applyNumberFormat="1" applyFont="1" applyFill="1" applyBorder="1" applyAlignment="1">
      <alignment horizontal="right" vertical="center" wrapText="1"/>
    </xf>
    <xf numFmtId="164" fontId="16" fillId="6" borderId="4" xfId="1" applyNumberFormat="1" applyFont="1" applyFill="1" applyBorder="1" applyAlignment="1">
      <alignment horizontal="right" vertical="center" wrapText="1"/>
    </xf>
    <xf numFmtId="164" fontId="16" fillId="6" borderId="4" xfId="1" applyNumberFormat="1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5">
    <cellStyle name="Comma" xfId="1" builtinId="3"/>
    <cellStyle name="Milliers 2" xfId="3" xr:uid="{00000000-0005-0000-0000-000001000000}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dp-my.sharepoint.com/Users/Herizo%20Randriamampia/Documents/rapport%20semestriel%202019/RAPPORT%20IDIRC%20UNESCO%2007%20JU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dp-my.sharepoint.com/Users/Herizo%20Randriamampia/Documents/rapport%20semestriel%202018/finances/Copie%20de%20BUDGET%20PBF%2031%20MAI%202018-UNES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dp-my.sharepoint.com/Users/Herizo%20Randriamampia/Documents/rapport%20semestriel%202018/finances/Copie%20de%203.%20PBF%20project%20document%20-%20Annex%20D%20on%20budget%20-%202018%20-%20FRENCH%20%20-%20HCDH%2004%20-0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IRC RECAP"/>
      <sheetName val="Sheet2"/>
    </sheetNames>
    <sheetDataSet>
      <sheetData sheetId="0" refreshError="1">
        <row r="37">
          <cell r="D37">
            <v>69988</v>
          </cell>
          <cell r="G37">
            <v>69558</v>
          </cell>
        </row>
        <row r="42">
          <cell r="D42">
            <v>212769</v>
          </cell>
          <cell r="G42">
            <v>208329</v>
          </cell>
        </row>
        <row r="43">
          <cell r="D43">
            <v>119058</v>
          </cell>
          <cell r="G43">
            <v>107076</v>
          </cell>
        </row>
        <row r="45">
          <cell r="D45">
            <v>147263</v>
          </cell>
          <cell r="G45">
            <v>110179</v>
          </cell>
        </row>
        <row r="47">
          <cell r="D47">
            <v>11670</v>
          </cell>
        </row>
        <row r="49">
          <cell r="D49">
            <v>39252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4">
          <cell r="B44" t="str">
            <v>Appuyer le journalisme d'investigation</v>
          </cell>
        </row>
        <row r="45">
          <cell r="B45" t="str">
            <v>Appuyer les moyens de communication et information dans le Sud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6">
          <cell r="C36">
            <v>41276</v>
          </cell>
        </row>
        <row r="39">
          <cell r="C39">
            <v>29439.270000000004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tabSelected="1" topLeftCell="A4" zoomScale="68" zoomScaleNormal="68" zoomScaleSheetLayoutView="100" workbookViewId="0">
      <pane ySplit="4" topLeftCell="A43" activePane="bottomLeft" state="frozen"/>
      <selection activeCell="A4" sqref="A4"/>
      <selection pane="bottomLeft" activeCell="P53" sqref="P53"/>
    </sheetView>
  </sheetViews>
  <sheetFormatPr defaultColWidth="9.140625" defaultRowHeight="15" x14ac:dyDescent="0.25"/>
  <cols>
    <col min="1" max="1" width="27.5703125" customWidth="1"/>
    <col min="2" max="2" width="25" bestFit="1" customWidth="1"/>
    <col min="3" max="3" width="22.5703125" style="24" bestFit="1" customWidth="1"/>
    <col min="4" max="4" width="21.140625" customWidth="1"/>
    <col min="5" max="5" width="22.5703125" bestFit="1" customWidth="1"/>
    <col min="6" max="6" width="21.42578125" bestFit="1" customWidth="1"/>
    <col min="7" max="7" width="20.28515625" customWidth="1"/>
    <col min="8" max="8" width="20.28515625" style="24" bestFit="1" customWidth="1"/>
    <col min="9" max="10" width="22.140625" bestFit="1" customWidth="1"/>
    <col min="11" max="11" width="19.85546875" bestFit="1" customWidth="1"/>
    <col min="12" max="12" width="6.7109375" style="20" bestFit="1" customWidth="1"/>
    <col min="13" max="16" width="10.85546875" customWidth="1"/>
    <col min="17" max="17" width="34.140625" customWidth="1"/>
  </cols>
  <sheetData>
    <row r="1" spans="1:16" ht="21" x14ac:dyDescent="0.35">
      <c r="A1" s="6" t="s">
        <v>4</v>
      </c>
      <c r="B1" s="5"/>
    </row>
    <row r="2" spans="1:16" ht="15.75" x14ac:dyDescent="0.25">
      <c r="A2" s="2"/>
      <c r="B2" s="2"/>
    </row>
    <row r="3" spans="1:16" ht="15.75" x14ac:dyDescent="0.25">
      <c r="A3" s="2" t="s">
        <v>5</v>
      </c>
      <c r="B3" s="2"/>
    </row>
    <row r="5" spans="1:16" ht="15.75" x14ac:dyDescent="0.25">
      <c r="A5" s="2" t="s">
        <v>6</v>
      </c>
    </row>
    <row r="6" spans="1:16" ht="15.75" thickBot="1" x14ac:dyDescent="0.3"/>
    <row r="7" spans="1:16" ht="138.75" customHeight="1" thickBot="1" x14ac:dyDescent="0.3">
      <c r="A7" s="1" t="s">
        <v>7</v>
      </c>
      <c r="B7" s="10" t="s">
        <v>8</v>
      </c>
      <c r="C7" s="107" t="s">
        <v>97</v>
      </c>
      <c r="D7" s="83" t="s">
        <v>82</v>
      </c>
      <c r="E7" s="83" t="s">
        <v>81</v>
      </c>
      <c r="F7" s="13" t="s">
        <v>9</v>
      </c>
      <c r="G7" s="13" t="s">
        <v>98</v>
      </c>
      <c r="H7" s="107" t="s">
        <v>65</v>
      </c>
      <c r="I7" s="83" t="s">
        <v>80</v>
      </c>
      <c r="J7" s="13" t="s">
        <v>78</v>
      </c>
      <c r="K7" s="10" t="s">
        <v>10</v>
      </c>
      <c r="L7"/>
    </row>
    <row r="8" spans="1:16" ht="16.5" thickBot="1" x14ac:dyDescent="0.3">
      <c r="A8" s="118" t="s">
        <v>73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  <c r="L8" s="22"/>
    </row>
    <row r="9" spans="1:16" ht="95.25" thickBot="1" x14ac:dyDescent="0.3">
      <c r="A9" s="28" t="s">
        <v>11</v>
      </c>
      <c r="B9" s="29" t="s">
        <v>74</v>
      </c>
      <c r="C9" s="30">
        <f>SUM(C10:C12)</f>
        <v>366500</v>
      </c>
      <c r="D9" s="31"/>
      <c r="E9" s="31"/>
      <c r="F9" s="29"/>
      <c r="G9" s="29"/>
      <c r="H9" s="30">
        <f>SUM(H10:H12)</f>
        <v>557312.36842127086</v>
      </c>
      <c r="I9" s="31"/>
      <c r="J9" s="31">
        <f>SUM(G9,H9,I9)</f>
        <v>557312.36842127086</v>
      </c>
      <c r="K9" s="29"/>
      <c r="L9" s="21"/>
      <c r="M9" s="19"/>
      <c r="N9" s="19"/>
      <c r="O9" s="104"/>
      <c r="P9" s="18"/>
    </row>
    <row r="10" spans="1:16" ht="48" thickBot="1" x14ac:dyDescent="0.3">
      <c r="A10" s="32" t="s">
        <v>18</v>
      </c>
      <c r="B10" s="29" t="s">
        <v>83</v>
      </c>
      <c r="C10" s="33">
        <v>122300</v>
      </c>
      <c r="D10" s="34"/>
      <c r="E10" s="34"/>
      <c r="F10" s="29"/>
      <c r="G10" s="29"/>
      <c r="H10" s="33">
        <v>278923.26087705093</v>
      </c>
      <c r="I10" s="34"/>
      <c r="J10" s="31">
        <f t="shared" ref="J10:J20" si="0">SUM(G10,H10,I10)</f>
        <v>278923.26087705093</v>
      </c>
      <c r="K10" s="29"/>
      <c r="L10" s="19"/>
      <c r="M10" s="19"/>
      <c r="N10" s="19"/>
      <c r="O10" s="19"/>
      <c r="P10" s="18"/>
    </row>
    <row r="11" spans="1:16" ht="89.25" customHeight="1" thickBot="1" x14ac:dyDescent="0.3">
      <c r="A11" s="32" t="s">
        <v>19</v>
      </c>
      <c r="B11" s="29" t="s">
        <v>84</v>
      </c>
      <c r="C11" s="33">
        <v>161700</v>
      </c>
      <c r="D11" s="34"/>
      <c r="E11" s="34"/>
      <c r="F11" s="29"/>
      <c r="G11" s="29"/>
      <c r="H11" s="33">
        <v>176452.40193805395</v>
      </c>
      <c r="I11" s="34"/>
      <c r="J11" s="31">
        <f t="shared" si="0"/>
        <v>176452.40193805395</v>
      </c>
      <c r="K11" s="29"/>
      <c r="L11" s="19"/>
      <c r="M11" s="19"/>
      <c r="N11" s="19"/>
      <c r="O11" s="19"/>
      <c r="P11" s="18"/>
    </row>
    <row r="12" spans="1:16" ht="116.25" customHeight="1" thickBot="1" x14ac:dyDescent="0.3">
      <c r="A12" s="32" t="s">
        <v>105</v>
      </c>
      <c r="B12" s="29" t="s">
        <v>106</v>
      </c>
      <c r="C12" s="33">
        <v>82500</v>
      </c>
      <c r="D12" s="34"/>
      <c r="E12" s="34"/>
      <c r="F12" s="29"/>
      <c r="G12" s="29"/>
      <c r="H12" s="33">
        <v>101936.70560616594</v>
      </c>
      <c r="I12" s="34"/>
      <c r="J12" s="31">
        <f t="shared" si="0"/>
        <v>101936.70560616594</v>
      </c>
      <c r="K12" s="29"/>
      <c r="L12" s="21"/>
      <c r="M12" s="19"/>
      <c r="N12" s="19"/>
      <c r="O12" s="19"/>
      <c r="P12" s="18"/>
    </row>
    <row r="13" spans="1:16" ht="111" thickBot="1" x14ac:dyDescent="0.3">
      <c r="A13" s="28" t="s">
        <v>12</v>
      </c>
      <c r="B13" s="29" t="s">
        <v>75</v>
      </c>
      <c r="C13" s="30">
        <f>SUM(C14:C18)</f>
        <v>298100</v>
      </c>
      <c r="D13" s="31"/>
      <c r="E13" s="31"/>
      <c r="F13" s="29"/>
      <c r="G13" s="29"/>
      <c r="H13" s="30">
        <f>SUM(H14:H18)</f>
        <v>163949.55979732185</v>
      </c>
      <c r="I13" s="31"/>
      <c r="J13" s="31">
        <f t="shared" si="0"/>
        <v>163949.55979732185</v>
      </c>
      <c r="K13" s="29"/>
      <c r="L13" s="21"/>
      <c r="M13" s="19"/>
      <c r="N13" s="19"/>
      <c r="O13" s="19"/>
      <c r="P13" s="18"/>
    </row>
    <row r="14" spans="1:16" ht="48" thickBot="1" x14ac:dyDescent="0.3">
      <c r="A14" s="32" t="s">
        <v>20</v>
      </c>
      <c r="B14" s="29" t="s">
        <v>85</v>
      </c>
      <c r="C14" s="33">
        <v>50500</v>
      </c>
      <c r="D14" s="34"/>
      <c r="E14" s="34"/>
      <c r="F14" s="29"/>
      <c r="G14" s="29"/>
      <c r="H14" s="33">
        <v>66051.711398916115</v>
      </c>
      <c r="I14" s="34"/>
      <c r="J14" s="31">
        <f t="shared" si="0"/>
        <v>66051.711398916115</v>
      </c>
      <c r="K14" s="29"/>
      <c r="L14" s="21"/>
      <c r="M14" s="19"/>
      <c r="N14" s="19"/>
      <c r="O14" s="19"/>
      <c r="P14" s="18"/>
    </row>
    <row r="15" spans="1:16" ht="63.75" thickBot="1" x14ac:dyDescent="0.3">
      <c r="A15" s="32" t="s">
        <v>21</v>
      </c>
      <c r="B15" s="29" t="s">
        <v>86</v>
      </c>
      <c r="C15" s="33">
        <v>15000</v>
      </c>
      <c r="D15" s="34"/>
      <c r="E15" s="34"/>
      <c r="F15" s="29"/>
      <c r="G15" s="29"/>
      <c r="H15" s="33">
        <v>5137.574269951363</v>
      </c>
      <c r="I15" s="34"/>
      <c r="J15" s="31">
        <f t="shared" si="0"/>
        <v>5137.574269951363</v>
      </c>
      <c r="K15" s="29"/>
      <c r="L15" s="21"/>
      <c r="M15" s="19"/>
      <c r="N15" s="19"/>
      <c r="O15" s="19"/>
      <c r="P15" s="18"/>
    </row>
    <row r="16" spans="1:16" ht="32.25" thickBot="1" x14ac:dyDescent="0.3">
      <c r="A16" s="32" t="s">
        <v>22</v>
      </c>
      <c r="B16" s="29" t="s">
        <v>87</v>
      </c>
      <c r="C16" s="33">
        <v>10000</v>
      </c>
      <c r="D16" s="34"/>
      <c r="E16" s="34"/>
      <c r="F16" s="29"/>
      <c r="G16" s="29"/>
      <c r="H16" s="33">
        <v>5490.3499616972931</v>
      </c>
      <c r="I16" s="34"/>
      <c r="J16" s="31">
        <f t="shared" si="0"/>
        <v>5490.3499616972931</v>
      </c>
      <c r="K16" s="29"/>
      <c r="L16" s="21"/>
      <c r="M16" s="19"/>
      <c r="N16" s="19"/>
      <c r="O16" s="19"/>
      <c r="P16" s="18"/>
    </row>
    <row r="17" spans="1:16" ht="48" thickBot="1" x14ac:dyDescent="0.3">
      <c r="A17" s="32" t="s">
        <v>58</v>
      </c>
      <c r="B17" s="29" t="s">
        <v>88</v>
      </c>
      <c r="C17" s="33">
        <v>163600</v>
      </c>
      <c r="D17" s="34"/>
      <c r="E17" s="34"/>
      <c r="F17" s="29"/>
      <c r="G17" s="29"/>
      <c r="H17" s="33">
        <v>87269.924166757075</v>
      </c>
      <c r="I17" s="34"/>
      <c r="J17" s="31">
        <f t="shared" si="0"/>
        <v>87269.924166757075</v>
      </c>
      <c r="K17" s="29"/>
      <c r="L17" s="21"/>
      <c r="M17" s="19"/>
      <c r="N17" s="19"/>
      <c r="O17" s="19"/>
      <c r="P17" s="18"/>
    </row>
    <row r="18" spans="1:16" ht="48" thickBot="1" x14ac:dyDescent="0.3">
      <c r="A18" s="32" t="s">
        <v>107</v>
      </c>
      <c r="B18" s="29" t="s">
        <v>108</v>
      </c>
      <c r="C18" s="33">
        <v>59000</v>
      </c>
      <c r="D18" s="34"/>
      <c r="E18" s="34"/>
      <c r="F18" s="29"/>
      <c r="G18" s="29"/>
      <c r="H18" s="33">
        <v>0</v>
      </c>
      <c r="I18" s="34"/>
      <c r="J18" s="31"/>
      <c r="K18" s="29"/>
      <c r="L18" s="21"/>
      <c r="M18" s="19"/>
      <c r="N18" s="19"/>
      <c r="O18" s="19"/>
      <c r="P18" s="18"/>
    </row>
    <row r="19" spans="1:16" ht="63.75" thickBot="1" x14ac:dyDescent="0.3">
      <c r="A19" s="28" t="s">
        <v>13</v>
      </c>
      <c r="B19" s="29" t="s">
        <v>76</v>
      </c>
      <c r="C19" s="30">
        <f>SUM(C20:C22)</f>
        <v>169500</v>
      </c>
      <c r="D19" s="31"/>
      <c r="E19" s="31"/>
      <c r="F19" s="29"/>
      <c r="G19" s="29"/>
      <c r="H19" s="30">
        <f>SUM(H20:H22)</f>
        <v>110400.54905156099</v>
      </c>
      <c r="I19" s="31"/>
      <c r="J19" s="31">
        <f t="shared" si="0"/>
        <v>110400.54905156099</v>
      </c>
      <c r="K19" s="29"/>
      <c r="L19" s="21"/>
      <c r="M19" s="19"/>
      <c r="N19" s="19"/>
      <c r="O19" s="19"/>
      <c r="P19" s="18"/>
    </row>
    <row r="20" spans="1:16" ht="72.75" customHeight="1" thickBot="1" x14ac:dyDescent="0.3">
      <c r="A20" s="32" t="s">
        <v>23</v>
      </c>
      <c r="B20" s="29" t="s">
        <v>89</v>
      </c>
      <c r="C20" s="33">
        <v>86000</v>
      </c>
      <c r="D20" s="34"/>
      <c r="E20" s="34"/>
      <c r="F20" s="29"/>
      <c r="G20" s="29"/>
      <c r="H20" s="33">
        <v>52451.255799092636</v>
      </c>
      <c r="I20" s="34"/>
      <c r="J20" s="31">
        <f t="shared" si="0"/>
        <v>52451.255799092636</v>
      </c>
      <c r="K20" s="29"/>
      <c r="L20" s="21"/>
      <c r="M20" s="19"/>
      <c r="N20" s="19"/>
      <c r="O20" s="19"/>
      <c r="P20" s="18"/>
    </row>
    <row r="21" spans="1:16" ht="63.75" thickBot="1" x14ac:dyDescent="0.3">
      <c r="A21" s="32" t="s">
        <v>24</v>
      </c>
      <c r="B21" s="29" t="s">
        <v>79</v>
      </c>
      <c r="C21" s="33">
        <v>39300</v>
      </c>
      <c r="D21" s="34"/>
      <c r="E21" s="34"/>
      <c r="F21" s="35">
        <v>1</v>
      </c>
      <c r="G21" s="29"/>
      <c r="H21" s="33">
        <v>33229.291253782387</v>
      </c>
      <c r="I21" s="34"/>
      <c r="J21" s="31">
        <f>SUM(G21,H21,I21)</f>
        <v>33229.291253782387</v>
      </c>
      <c r="K21" s="29"/>
      <c r="L21" s="21"/>
      <c r="M21" s="19"/>
      <c r="N21" s="19"/>
      <c r="O21" s="19"/>
      <c r="P21" s="18"/>
    </row>
    <row r="22" spans="1:16" ht="63.75" thickBot="1" x14ac:dyDescent="0.3">
      <c r="A22" s="32" t="s">
        <v>25</v>
      </c>
      <c r="B22" s="29" t="s">
        <v>90</v>
      </c>
      <c r="C22" s="33">
        <v>44200</v>
      </c>
      <c r="D22" s="34"/>
      <c r="E22" s="34"/>
      <c r="F22" s="29"/>
      <c r="G22" s="29"/>
      <c r="H22" s="33">
        <v>24720.001998685962</v>
      </c>
      <c r="I22" s="34"/>
      <c r="J22" s="31">
        <f>SUM(G22,H22,I22)</f>
        <v>24720.001998685962</v>
      </c>
      <c r="K22" s="29"/>
      <c r="L22" s="21"/>
      <c r="M22" s="19"/>
      <c r="N22" s="19"/>
      <c r="O22" s="19"/>
      <c r="P22" s="18"/>
    </row>
    <row r="23" spans="1:16" ht="24" customHeight="1" thickBot="1" x14ac:dyDescent="0.3">
      <c r="A23" s="28" t="s">
        <v>54</v>
      </c>
      <c r="B23" s="28"/>
      <c r="C23" s="36">
        <f>SUM(C9,C13,C19)</f>
        <v>834100</v>
      </c>
      <c r="D23" s="37">
        <f t="shared" ref="D23:E23" si="1">SUM(D9,D13,D19)</f>
        <v>0</v>
      </c>
      <c r="E23" s="37">
        <f t="shared" si="1"/>
        <v>0</v>
      </c>
      <c r="F23" s="28"/>
      <c r="G23" s="28"/>
      <c r="H23" s="36">
        <f>SUM(H13,H9,H19)</f>
        <v>831662.47727015358</v>
      </c>
      <c r="I23" s="37"/>
      <c r="J23" s="37">
        <f>SUM(G23,H23,I23)</f>
        <v>831662.47727015358</v>
      </c>
      <c r="K23" s="28"/>
      <c r="L23" s="22"/>
      <c r="M23" s="19"/>
      <c r="N23" s="19"/>
      <c r="O23" s="19"/>
      <c r="P23" s="18"/>
    </row>
    <row r="24" spans="1:16" ht="16.5" thickBot="1" x14ac:dyDescent="0.3">
      <c r="A24" s="121" t="s">
        <v>77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3"/>
      <c r="L24" s="22"/>
      <c r="M24" s="19"/>
      <c r="N24" s="19"/>
      <c r="O24" s="19"/>
      <c r="P24" s="18"/>
    </row>
    <row r="25" spans="1:16" ht="63.75" thickBot="1" x14ac:dyDescent="0.3">
      <c r="A25" s="28" t="s">
        <v>14</v>
      </c>
      <c r="B25" s="38" t="s">
        <v>67</v>
      </c>
      <c r="C25" s="39"/>
      <c r="D25" s="29"/>
      <c r="E25" s="40">
        <v>240793</v>
      </c>
      <c r="F25" s="29"/>
      <c r="G25" s="29"/>
      <c r="H25" s="39"/>
      <c r="I25" s="108">
        <f>+I26+I27+I28+I29</f>
        <v>240793</v>
      </c>
      <c r="J25" s="41">
        <f t="shared" ref="J25:J31" si="2">SUM(G25,H25,I25)</f>
        <v>240793</v>
      </c>
      <c r="K25" s="29"/>
      <c r="L25" s="21"/>
      <c r="M25" s="19">
        <f>+E25-I25</f>
        <v>0</v>
      </c>
      <c r="N25" s="19"/>
      <c r="O25" s="19"/>
      <c r="P25" s="18"/>
    </row>
    <row r="26" spans="1:16" ht="111" thickBot="1" x14ac:dyDescent="0.3">
      <c r="A26" s="32" t="s">
        <v>26</v>
      </c>
      <c r="B26" s="42" t="s">
        <v>68</v>
      </c>
      <c r="C26" s="39"/>
      <c r="D26" s="29"/>
      <c r="E26" s="43">
        <v>56920</v>
      </c>
      <c r="F26" s="29"/>
      <c r="G26" s="29"/>
      <c r="H26" s="39"/>
      <c r="I26" s="109">
        <v>56920</v>
      </c>
      <c r="J26" s="41">
        <f t="shared" si="2"/>
        <v>56920</v>
      </c>
      <c r="K26" s="29"/>
      <c r="L26" s="21"/>
      <c r="M26" s="19"/>
      <c r="N26" s="19"/>
      <c r="O26" s="19"/>
      <c r="P26" s="18"/>
    </row>
    <row r="27" spans="1:16" ht="79.5" thickBot="1" x14ac:dyDescent="0.3">
      <c r="A27" s="32" t="s">
        <v>27</v>
      </c>
      <c r="B27" s="44" t="s">
        <v>69</v>
      </c>
      <c r="C27" s="39"/>
      <c r="D27" s="29"/>
      <c r="E27" s="43">
        <v>62344</v>
      </c>
      <c r="F27" s="29"/>
      <c r="G27" s="29"/>
      <c r="H27" s="39"/>
      <c r="I27" s="109">
        <v>62344</v>
      </c>
      <c r="J27" s="41">
        <f t="shared" si="2"/>
        <v>62344</v>
      </c>
      <c r="K27" s="29"/>
      <c r="L27" s="21"/>
      <c r="M27" s="19"/>
      <c r="N27" s="19"/>
      <c r="O27" s="19"/>
      <c r="P27" s="18"/>
    </row>
    <row r="28" spans="1:16" ht="32.25" thickBot="1" x14ac:dyDescent="0.3">
      <c r="A28" s="32" t="s">
        <v>28</v>
      </c>
      <c r="B28" s="44" t="s">
        <v>70</v>
      </c>
      <c r="C28" s="39"/>
      <c r="D28" s="29"/>
      <c r="E28" s="43">
        <v>47872</v>
      </c>
      <c r="F28" s="29"/>
      <c r="G28" s="29"/>
      <c r="H28" s="39"/>
      <c r="I28" s="109">
        <v>47872</v>
      </c>
      <c r="J28" s="41">
        <f t="shared" si="2"/>
        <v>47872</v>
      </c>
      <c r="K28" s="29"/>
      <c r="L28" s="21"/>
      <c r="M28" s="19"/>
      <c r="N28" s="19"/>
      <c r="O28" s="19"/>
      <c r="P28" s="18"/>
    </row>
    <row r="29" spans="1:16" ht="126.75" thickBot="1" x14ac:dyDescent="0.3">
      <c r="A29" s="32" t="s">
        <v>72</v>
      </c>
      <c r="B29" s="45" t="s">
        <v>71</v>
      </c>
      <c r="C29" s="39"/>
      <c r="D29" s="29"/>
      <c r="E29" s="46">
        <v>73657</v>
      </c>
      <c r="F29" s="29"/>
      <c r="G29" s="29"/>
      <c r="H29" s="39"/>
      <c r="I29" s="110">
        <v>73657</v>
      </c>
      <c r="J29" s="41">
        <f t="shared" si="2"/>
        <v>73657</v>
      </c>
      <c r="K29" s="29"/>
      <c r="L29" s="21"/>
      <c r="M29" s="19"/>
      <c r="N29" s="19"/>
      <c r="O29" s="19"/>
      <c r="P29" s="18"/>
    </row>
    <row r="30" spans="1:16" ht="16.5" thickBot="1" x14ac:dyDescent="0.3">
      <c r="A30" s="28" t="s">
        <v>15</v>
      </c>
      <c r="B30" s="47"/>
      <c r="C30" s="48">
        <f>SUM(C31:C34)</f>
        <v>144450</v>
      </c>
      <c r="D30" s="49">
        <f t="shared" ref="D30:E30" si="3">SUM(D31:D34)</f>
        <v>0</v>
      </c>
      <c r="E30" s="49">
        <f t="shared" si="3"/>
        <v>0</v>
      </c>
      <c r="F30" s="29"/>
      <c r="G30" s="29"/>
      <c r="H30" s="50">
        <f>SUM(H31:H34)</f>
        <v>157789.90756933531</v>
      </c>
      <c r="I30" s="49"/>
      <c r="J30" s="41">
        <f t="shared" si="2"/>
        <v>157789.90756933531</v>
      </c>
      <c r="K30" s="29"/>
      <c r="L30" s="21"/>
      <c r="M30" s="19"/>
      <c r="N30" s="19"/>
      <c r="O30" s="19"/>
      <c r="P30" s="18"/>
    </row>
    <row r="31" spans="1:16" ht="79.5" thickBot="1" x14ac:dyDescent="0.3">
      <c r="A31" s="32" t="s">
        <v>29</v>
      </c>
      <c r="B31" s="29" t="s">
        <v>91</v>
      </c>
      <c r="C31" s="33">
        <v>43700</v>
      </c>
      <c r="D31" s="34"/>
      <c r="E31" s="34"/>
      <c r="F31" s="29"/>
      <c r="G31" s="29"/>
      <c r="H31" s="33">
        <v>14198.212314725144</v>
      </c>
      <c r="I31" s="34"/>
      <c r="J31" s="41">
        <f t="shared" si="2"/>
        <v>14198.212314725144</v>
      </c>
      <c r="K31" s="29"/>
      <c r="L31" s="21"/>
      <c r="M31" s="19"/>
      <c r="N31" s="19"/>
      <c r="O31" s="19"/>
      <c r="P31" s="18"/>
    </row>
    <row r="32" spans="1:16" ht="79.5" thickBot="1" x14ac:dyDescent="0.3">
      <c r="A32" s="32" t="s">
        <v>30</v>
      </c>
      <c r="B32" s="29" t="s">
        <v>92</v>
      </c>
      <c r="C32" s="33">
        <v>13500</v>
      </c>
      <c r="D32" s="34"/>
      <c r="E32" s="34"/>
      <c r="F32" s="29"/>
      <c r="G32" s="29"/>
      <c r="H32" s="33">
        <v>81075.079262142113</v>
      </c>
      <c r="I32" s="34"/>
      <c r="J32" s="41">
        <f t="shared" ref="J32" si="4">SUM(G32,H32,I32)</f>
        <v>81075.079262142113</v>
      </c>
      <c r="K32" s="29"/>
      <c r="L32" s="21"/>
      <c r="M32" s="19"/>
      <c r="N32" s="19"/>
      <c r="O32" s="19"/>
      <c r="P32" s="18"/>
    </row>
    <row r="33" spans="1:16" ht="48" thickBot="1" x14ac:dyDescent="0.3">
      <c r="A33" s="32" t="s">
        <v>31</v>
      </c>
      <c r="B33" s="29" t="s">
        <v>93</v>
      </c>
      <c r="C33" s="33">
        <v>52300</v>
      </c>
      <c r="D33" s="34"/>
      <c r="E33" s="34"/>
      <c r="F33" s="29"/>
      <c r="G33" s="29"/>
      <c r="H33" s="33">
        <v>13517.270337109356</v>
      </c>
      <c r="I33" s="34"/>
      <c r="J33" s="41">
        <f>SUM(G33,H33,I33)</f>
        <v>13517.270337109356</v>
      </c>
      <c r="K33" s="29"/>
      <c r="L33" s="21"/>
      <c r="M33" s="19"/>
      <c r="N33" s="19"/>
      <c r="O33" s="19"/>
      <c r="P33" s="18"/>
    </row>
    <row r="34" spans="1:16" ht="48" thickBot="1" x14ac:dyDescent="0.3">
      <c r="A34" s="32" t="s">
        <v>59</v>
      </c>
      <c r="B34" s="29" t="s">
        <v>94</v>
      </c>
      <c r="C34" s="33">
        <v>34950</v>
      </c>
      <c r="D34" s="34"/>
      <c r="E34" s="34"/>
      <c r="F34" s="29"/>
      <c r="G34" s="29"/>
      <c r="H34" s="33">
        <v>48999.345655358695</v>
      </c>
      <c r="I34" s="34"/>
      <c r="J34" s="51">
        <f>SUM(G34,H34,I34)</f>
        <v>48999.345655358695</v>
      </c>
      <c r="K34" s="29"/>
      <c r="L34" s="21"/>
      <c r="M34" s="19"/>
      <c r="N34" s="19"/>
      <c r="O34" s="19"/>
      <c r="P34" s="18"/>
    </row>
    <row r="35" spans="1:16" ht="16.5" thickBot="1" x14ac:dyDescent="0.3">
      <c r="A35" s="28" t="s">
        <v>55</v>
      </c>
      <c r="B35" s="28"/>
      <c r="C35" s="52">
        <f>SUM(C30,C25)</f>
        <v>144450</v>
      </c>
      <c r="D35" s="53">
        <f t="shared" ref="D35:F35" si="5">SUM(D30,D25)</f>
        <v>0</v>
      </c>
      <c r="E35" s="53">
        <f>SUM(E30,E25)</f>
        <v>240793</v>
      </c>
      <c r="F35" s="53">
        <f t="shared" si="5"/>
        <v>0</v>
      </c>
      <c r="G35" s="53">
        <f>SUM(G30,G25)</f>
        <v>0</v>
      </c>
      <c r="H35" s="52">
        <f t="shared" ref="H35" si="6">SUM(H30,H25)</f>
        <v>157789.90756933531</v>
      </c>
      <c r="I35" s="111">
        <f>SUM(I30,I25)</f>
        <v>240793</v>
      </c>
      <c r="J35" s="54">
        <f>SUM(G35,H35,I35)</f>
        <v>398582.90756933531</v>
      </c>
      <c r="K35" s="55"/>
      <c r="L35" s="22"/>
      <c r="M35" s="19"/>
      <c r="N35" s="19"/>
      <c r="O35" s="19"/>
      <c r="P35" s="18"/>
    </row>
    <row r="36" spans="1:16" ht="16.5" thickBot="1" x14ac:dyDescent="0.3">
      <c r="A36" s="121" t="s">
        <v>66</v>
      </c>
      <c r="B36" s="122"/>
      <c r="C36" s="122"/>
      <c r="D36" s="122"/>
      <c r="E36" s="122"/>
      <c r="F36" s="123"/>
      <c r="G36" s="55"/>
      <c r="H36" s="56"/>
      <c r="I36" s="57"/>
      <c r="J36" s="57"/>
      <c r="K36" s="29"/>
      <c r="L36" s="21"/>
      <c r="M36" s="19"/>
      <c r="N36" s="19"/>
      <c r="O36" s="19"/>
      <c r="P36" s="18"/>
    </row>
    <row r="37" spans="1:16" ht="79.5" thickBot="1" x14ac:dyDescent="0.3">
      <c r="A37" s="28" t="s">
        <v>16</v>
      </c>
      <c r="B37" s="29" t="s">
        <v>62</v>
      </c>
      <c r="C37" s="48">
        <f>SUM(C38:C40)</f>
        <v>19000</v>
      </c>
      <c r="D37" s="49">
        <f>SUM(D38:D41)</f>
        <v>69988</v>
      </c>
      <c r="E37" s="49">
        <f t="shared" ref="E37" si="7">SUM(E38:E40)</f>
        <v>0</v>
      </c>
      <c r="F37" s="29"/>
      <c r="G37" s="29">
        <f>SUM(G38:G40)</f>
        <v>69558</v>
      </c>
      <c r="H37" s="50">
        <f>SUM(H38:H40)</f>
        <v>0</v>
      </c>
      <c r="I37" s="58"/>
      <c r="J37" s="59">
        <f>SUM(G37,H37,I37)</f>
        <v>69558</v>
      </c>
      <c r="K37" s="29"/>
      <c r="L37" s="21"/>
      <c r="M37" s="19"/>
      <c r="N37" s="19"/>
      <c r="O37" s="19"/>
      <c r="P37" s="18"/>
    </row>
    <row r="38" spans="1:16" ht="48" thickBot="1" x14ac:dyDescent="0.3">
      <c r="A38" s="32" t="s">
        <v>32</v>
      </c>
      <c r="B38" s="29" t="s">
        <v>109</v>
      </c>
      <c r="C38" s="33">
        <v>19000</v>
      </c>
      <c r="D38" s="34"/>
      <c r="E38" s="34"/>
      <c r="F38" s="29"/>
      <c r="G38" s="29"/>
      <c r="H38" s="33"/>
      <c r="I38" s="60"/>
      <c r="J38" s="59">
        <f t="shared" ref="J38:J47" si="8">SUM(G38,H38,I38)</f>
        <v>0</v>
      </c>
      <c r="K38" s="29"/>
      <c r="L38" s="21"/>
      <c r="M38" s="19"/>
      <c r="N38" s="19"/>
      <c r="O38" s="19"/>
      <c r="P38" s="18"/>
    </row>
    <row r="39" spans="1:16" ht="79.5" thickBot="1" x14ac:dyDescent="0.3">
      <c r="A39" s="32" t="s">
        <v>33</v>
      </c>
      <c r="B39" s="29" t="s">
        <v>61</v>
      </c>
      <c r="C39" s="33"/>
      <c r="D39" s="34">
        <f>+'[1]IDIRC RECAP'!$D$37</f>
        <v>69988</v>
      </c>
      <c r="E39" s="34"/>
      <c r="F39" s="29"/>
      <c r="G39" s="29">
        <f>+'[1]IDIRC RECAP'!$G$37</f>
        <v>69558</v>
      </c>
      <c r="H39" s="33"/>
      <c r="I39" s="60"/>
      <c r="J39" s="59">
        <f t="shared" si="8"/>
        <v>69558</v>
      </c>
      <c r="K39" s="29"/>
      <c r="L39" s="21"/>
      <c r="M39" s="19"/>
      <c r="N39" s="19"/>
      <c r="O39" s="19"/>
      <c r="P39" s="18"/>
    </row>
    <row r="40" spans="1:16" ht="16.5" thickBot="1" x14ac:dyDescent="0.3">
      <c r="A40" s="32" t="s">
        <v>34</v>
      </c>
      <c r="B40" s="29"/>
      <c r="C40" s="33"/>
      <c r="D40" s="34"/>
      <c r="E40" s="34"/>
      <c r="F40" s="29"/>
      <c r="G40" s="29"/>
      <c r="H40" s="33">
        <v>0</v>
      </c>
      <c r="I40" s="60"/>
      <c r="J40" s="59">
        <f t="shared" si="8"/>
        <v>0</v>
      </c>
      <c r="K40" s="29"/>
      <c r="L40" s="21"/>
      <c r="M40" s="19"/>
      <c r="N40" s="19"/>
      <c r="O40" s="19"/>
      <c r="P40" s="18"/>
    </row>
    <row r="41" spans="1:16" ht="26.25" customHeight="1" thickBot="1" x14ac:dyDescent="0.3">
      <c r="A41" s="32" t="s">
        <v>110</v>
      </c>
      <c r="B41" s="29" t="s">
        <v>122</v>
      </c>
      <c r="C41" s="33"/>
      <c r="D41" s="34"/>
      <c r="E41" s="34"/>
      <c r="F41" s="29"/>
      <c r="G41" s="29"/>
      <c r="H41" s="33"/>
      <c r="I41" s="60"/>
      <c r="J41" s="59"/>
      <c r="K41" s="29"/>
      <c r="L41" s="21"/>
      <c r="M41" s="19"/>
      <c r="N41" s="19"/>
      <c r="O41" s="19"/>
      <c r="P41" s="18"/>
    </row>
    <row r="42" spans="1:16" ht="63.75" thickBot="1" x14ac:dyDescent="0.3">
      <c r="A42" s="28" t="s">
        <v>17</v>
      </c>
      <c r="B42" s="29" t="s">
        <v>63</v>
      </c>
      <c r="C42" s="48">
        <f>SUM(C43:C46)</f>
        <v>122000</v>
      </c>
      <c r="D42" s="61">
        <f>SUM(D43:D46)</f>
        <v>331827</v>
      </c>
      <c r="E42" s="62">
        <f t="shared" ref="E42" si="9">SUM(E43:E46)</f>
        <v>77621</v>
      </c>
      <c r="F42" s="61"/>
      <c r="G42" s="62">
        <f>+G45+G46</f>
        <v>315405</v>
      </c>
      <c r="H42" s="50">
        <f>SUM(H43:H46)</f>
        <v>155352.38789195809</v>
      </c>
      <c r="I42" s="63">
        <v>77620</v>
      </c>
      <c r="J42" s="59">
        <f t="shared" si="8"/>
        <v>548377.38789195812</v>
      </c>
      <c r="K42" s="29"/>
      <c r="L42" s="21"/>
      <c r="M42" s="19"/>
      <c r="N42" s="19"/>
      <c r="O42" s="19"/>
      <c r="P42" s="18"/>
    </row>
    <row r="43" spans="1:16" ht="111" thickBot="1" x14ac:dyDescent="0.3">
      <c r="A43" s="32" t="s">
        <v>35</v>
      </c>
      <c r="B43" s="29" t="s">
        <v>95</v>
      </c>
      <c r="C43" s="33">
        <v>72000</v>
      </c>
      <c r="D43" s="64"/>
      <c r="E43" s="65">
        <v>24172</v>
      </c>
      <c r="F43" s="64"/>
      <c r="G43" s="65"/>
      <c r="H43" s="33">
        <v>93777.975404110621</v>
      </c>
      <c r="I43" s="112">
        <v>24172</v>
      </c>
      <c r="J43" s="59">
        <f>SUM(G43,H43,I43)</f>
        <v>117949.97540411062</v>
      </c>
      <c r="K43" s="29"/>
      <c r="L43" s="21"/>
      <c r="M43" s="19"/>
      <c r="N43" s="19"/>
      <c r="O43" s="19"/>
      <c r="P43" s="18"/>
    </row>
    <row r="44" spans="1:16" ht="63.75" thickBot="1" x14ac:dyDescent="0.3">
      <c r="A44" s="32" t="s">
        <v>36</v>
      </c>
      <c r="B44" s="29" t="s">
        <v>96</v>
      </c>
      <c r="C44" s="33"/>
      <c r="D44" s="64"/>
      <c r="E44" s="65">
        <v>29863</v>
      </c>
      <c r="F44" s="64"/>
      <c r="G44" s="65"/>
      <c r="H44" s="113"/>
      <c r="I44" s="112">
        <v>29863</v>
      </c>
      <c r="J44" s="59">
        <f t="shared" si="8"/>
        <v>29863</v>
      </c>
      <c r="K44" s="29"/>
      <c r="L44" s="21"/>
      <c r="M44" s="19"/>
      <c r="N44" s="19"/>
      <c r="O44" s="19"/>
      <c r="P44" s="18"/>
    </row>
    <row r="45" spans="1:16" ht="32.25" thickBot="1" x14ac:dyDescent="0.3">
      <c r="A45" s="32" t="s">
        <v>37</v>
      </c>
      <c r="B45" s="29" t="str">
        <f>+[2]Sheet1!$B$44</f>
        <v>Appuyer le journalisme d'investigation</v>
      </c>
      <c r="C45" s="33"/>
      <c r="D45" s="65">
        <f>+'[1]IDIRC RECAP'!$D$42</f>
        <v>212769</v>
      </c>
      <c r="E45" s="65">
        <v>23586</v>
      </c>
      <c r="F45" s="65"/>
      <c r="G45" s="65">
        <f>+'[1]IDIRC RECAP'!$G$42</f>
        <v>208329</v>
      </c>
      <c r="H45" s="113"/>
      <c r="I45" s="112">
        <v>23586</v>
      </c>
      <c r="J45" s="66">
        <f t="shared" si="8"/>
        <v>231915</v>
      </c>
      <c r="K45" s="29"/>
      <c r="L45" s="21"/>
      <c r="M45" s="19"/>
      <c r="N45" s="19"/>
      <c r="O45" s="19"/>
      <c r="P45" s="18"/>
    </row>
    <row r="46" spans="1:16" ht="48" thickBot="1" x14ac:dyDescent="0.3">
      <c r="A46" s="32" t="s">
        <v>64</v>
      </c>
      <c r="B46" s="29" t="str">
        <f>+[2]Sheet1!$B$45</f>
        <v>Appuyer les moyens de communication et information dans le Sud</v>
      </c>
      <c r="C46" s="33">
        <v>50000</v>
      </c>
      <c r="D46" s="65">
        <f>+'[1]IDIRC RECAP'!$D$43</f>
        <v>119058</v>
      </c>
      <c r="E46" s="65"/>
      <c r="F46" s="65"/>
      <c r="G46" s="65">
        <f>+'[1]IDIRC RECAP'!$G$43</f>
        <v>107076</v>
      </c>
      <c r="H46" s="33">
        <v>61574.412487847476</v>
      </c>
      <c r="I46" s="112"/>
      <c r="J46" s="59">
        <f t="shared" si="8"/>
        <v>168650.41248784747</v>
      </c>
      <c r="K46" s="29"/>
      <c r="L46" s="21"/>
      <c r="M46" s="19"/>
      <c r="N46" s="19"/>
      <c r="O46" s="19"/>
      <c r="P46" s="18"/>
    </row>
    <row r="47" spans="1:16" ht="16.5" thickBot="1" x14ac:dyDescent="0.3">
      <c r="A47" s="28" t="s">
        <v>56</v>
      </c>
      <c r="B47" s="28"/>
      <c r="C47" s="67">
        <f>SUM(C42,C37)</f>
        <v>141000</v>
      </c>
      <c r="D47" s="68">
        <f>+D42+D37</f>
        <v>401815</v>
      </c>
      <c r="E47" s="68">
        <f t="shared" ref="E47:I47" si="10">SUM(E42,E37)</f>
        <v>77621</v>
      </c>
      <c r="F47" s="68">
        <f t="shared" si="10"/>
        <v>0</v>
      </c>
      <c r="G47" s="68">
        <f>SUM(G42,G37)</f>
        <v>384963</v>
      </c>
      <c r="H47" s="67">
        <f>+H37+H42</f>
        <v>155352.38789195809</v>
      </c>
      <c r="I47" s="114">
        <f t="shared" si="10"/>
        <v>77620</v>
      </c>
      <c r="J47" s="59">
        <f t="shared" si="8"/>
        <v>617935.38789195812</v>
      </c>
      <c r="K47" s="55"/>
      <c r="L47" s="22"/>
      <c r="M47" s="19"/>
      <c r="N47" s="19"/>
      <c r="O47" s="19"/>
      <c r="P47" s="18"/>
    </row>
    <row r="48" spans="1:16" ht="48" thickBot="1" x14ac:dyDescent="0.3">
      <c r="A48" s="69" t="s">
        <v>38</v>
      </c>
      <c r="B48" s="70"/>
      <c r="C48" s="71">
        <v>184176</v>
      </c>
      <c r="D48" s="115">
        <f>+'[1]IDIRC RECAP'!$D$45</f>
        <v>147263</v>
      </c>
      <c r="E48" s="72">
        <v>60872</v>
      </c>
      <c r="F48" s="72"/>
      <c r="G48" s="72">
        <f>+'[1]IDIRC RECAP'!$G$45</f>
        <v>110179</v>
      </c>
      <c r="H48" s="116">
        <v>245626.60328947901</v>
      </c>
      <c r="I48" s="72">
        <v>60872</v>
      </c>
      <c r="J48" s="73">
        <f t="shared" ref="J48:J50" si="11">SUM(G48,H48,I48)</f>
        <v>416677.60328947904</v>
      </c>
      <c r="K48" s="70"/>
      <c r="L48" s="22"/>
      <c r="M48" s="19"/>
      <c r="N48" s="19"/>
      <c r="O48" s="19"/>
      <c r="P48" s="18"/>
    </row>
    <row r="49" spans="1:16" ht="48" thickBot="1" x14ac:dyDescent="0.3">
      <c r="A49" s="69" t="s">
        <v>39</v>
      </c>
      <c r="B49" s="70"/>
      <c r="C49" s="71">
        <v>115172</v>
      </c>
      <c r="D49" s="115"/>
      <c r="E49" s="72">
        <f>+[3]Sheet1!$C$36</f>
        <v>41276</v>
      </c>
      <c r="F49" s="72"/>
      <c r="G49" s="72">
        <v>33161</v>
      </c>
      <c r="H49" s="115">
        <v>17959.341003920701</v>
      </c>
      <c r="I49" s="72">
        <v>41276</v>
      </c>
      <c r="J49" s="72">
        <f t="shared" si="11"/>
        <v>92396.341003920708</v>
      </c>
      <c r="K49" s="70"/>
      <c r="L49" s="22"/>
      <c r="M49" s="19"/>
      <c r="N49" s="19"/>
      <c r="O49" s="19"/>
      <c r="P49" s="18"/>
    </row>
    <row r="50" spans="1:16" ht="16.5" thickBot="1" x14ac:dyDescent="0.3">
      <c r="A50" s="32" t="s">
        <v>40</v>
      </c>
      <c r="B50" s="29" t="s">
        <v>0</v>
      </c>
      <c r="C50" s="33">
        <v>29700</v>
      </c>
      <c r="D50" s="117">
        <f>+'[1]IDIRC RECAP'!$D$47</f>
        <v>11670</v>
      </c>
      <c r="E50" s="64">
        <v>0</v>
      </c>
      <c r="F50" s="64"/>
      <c r="G50" s="64">
        <v>0</v>
      </c>
      <c r="H50" s="117">
        <v>0</v>
      </c>
      <c r="I50" s="64"/>
      <c r="J50" s="74">
        <f t="shared" si="11"/>
        <v>0</v>
      </c>
      <c r="K50" s="29"/>
      <c r="L50" s="21"/>
      <c r="M50" s="19"/>
      <c r="N50" s="19"/>
      <c r="O50" s="19"/>
      <c r="P50" s="18"/>
    </row>
    <row r="51" spans="1:16" ht="32.25" thickBot="1" x14ac:dyDescent="0.3">
      <c r="A51" s="102" t="s">
        <v>57</v>
      </c>
      <c r="B51" s="103"/>
      <c r="C51" s="75">
        <f t="shared" ref="C51:G51" si="12">SUM(C48:C50)+C47+C35+C23</f>
        <v>1448598</v>
      </c>
      <c r="D51" s="76">
        <f t="shared" si="12"/>
        <v>560748</v>
      </c>
      <c r="E51" s="76">
        <f t="shared" si="12"/>
        <v>420562</v>
      </c>
      <c r="F51" s="76">
        <f t="shared" si="12"/>
        <v>0</v>
      </c>
      <c r="G51" s="76">
        <f t="shared" si="12"/>
        <v>528303</v>
      </c>
      <c r="H51" s="75">
        <f>SUM(H48:H50)+H47+H35+H23</f>
        <v>1408390.7170248467</v>
      </c>
      <c r="I51" s="76">
        <f>SUM(I48:I50)+I47+I35+I23</f>
        <v>420561</v>
      </c>
      <c r="J51" s="76">
        <f t="shared" ref="J51" si="13">SUM(J48:J50)+J47+J35+J23</f>
        <v>2357254.7170248469</v>
      </c>
      <c r="K51" s="53"/>
      <c r="L51" s="23"/>
      <c r="M51" s="19"/>
      <c r="N51" s="19"/>
      <c r="O51" s="19"/>
      <c r="P51" s="18"/>
    </row>
    <row r="52" spans="1:16" ht="28.15" customHeight="1" thickBot="1" x14ac:dyDescent="0.3">
      <c r="A52" s="77" t="s">
        <v>41</v>
      </c>
      <c r="B52" s="78"/>
      <c r="C52" s="79">
        <v>101402</v>
      </c>
      <c r="D52" s="78">
        <f>+'[1]IDIRC RECAP'!$D$49</f>
        <v>39252</v>
      </c>
      <c r="E52" s="78">
        <f>+[3]Sheet1!$C$39</f>
        <v>29439.270000000004</v>
      </c>
      <c r="F52" s="78"/>
      <c r="G52" s="78">
        <v>39252</v>
      </c>
      <c r="H52" s="116">
        <f>84734.01</f>
        <v>84734.01</v>
      </c>
      <c r="I52" s="78">
        <v>29439</v>
      </c>
      <c r="J52" s="80">
        <f>SUM(G52,H52,I52)</f>
        <v>153425.01</v>
      </c>
      <c r="K52" s="81"/>
      <c r="L52" s="21"/>
      <c r="M52" s="19"/>
      <c r="N52" s="19"/>
      <c r="O52" s="19"/>
      <c r="P52" s="18"/>
    </row>
    <row r="53" spans="1:16" ht="36" customHeight="1" thickBot="1" x14ac:dyDescent="0.3">
      <c r="A53" s="102" t="s">
        <v>42</v>
      </c>
      <c r="B53" s="70"/>
      <c r="C53" s="82">
        <f t="shared" ref="C53:G53" si="14">SUM(C51,C52)</f>
        <v>1550000</v>
      </c>
      <c r="D53" s="80">
        <f>SUM(D51:D52)</f>
        <v>600000</v>
      </c>
      <c r="E53" s="80">
        <v>450000</v>
      </c>
      <c r="F53" s="80">
        <f t="shared" si="14"/>
        <v>0</v>
      </c>
      <c r="G53" s="80">
        <f t="shared" si="14"/>
        <v>567555</v>
      </c>
      <c r="H53" s="82">
        <f>SUM(H51,H52)</f>
        <v>1493124.7270248467</v>
      </c>
      <c r="I53" s="80">
        <f>SUM(I51,I52)</f>
        <v>450000</v>
      </c>
      <c r="J53" s="80">
        <f t="shared" ref="J53" si="15">SUM(J51,J52)</f>
        <v>2510679.7270248467</v>
      </c>
      <c r="K53" s="70"/>
      <c r="L53" s="22"/>
      <c r="M53" s="19"/>
      <c r="N53" s="19"/>
      <c r="O53" s="19"/>
      <c r="P53" s="18"/>
    </row>
    <row r="54" spans="1:16" x14ac:dyDescent="0.25">
      <c r="A54" t="s">
        <v>99</v>
      </c>
      <c r="G54" s="101">
        <f>+G53/D53</f>
        <v>0.94592500000000002</v>
      </c>
      <c r="H54" s="101">
        <f>+H53/C53</f>
        <v>0.96330627549990111</v>
      </c>
      <c r="I54" s="101">
        <f>+I53/E53</f>
        <v>1</v>
      </c>
      <c r="J54" s="101">
        <f>+J53/(C53+D53+E53)</f>
        <v>0.96564604885571026</v>
      </c>
      <c r="L54" s="17"/>
      <c r="M54" s="17"/>
      <c r="N54" s="17"/>
      <c r="O54" s="17"/>
      <c r="P54" s="17"/>
    </row>
    <row r="55" spans="1:16" x14ac:dyDescent="0.25">
      <c r="I55" s="17"/>
    </row>
    <row r="56" spans="1:16" x14ac:dyDescent="0.25">
      <c r="G56" t="s">
        <v>111</v>
      </c>
      <c r="H56" s="17">
        <f>+G53</f>
        <v>567555</v>
      </c>
      <c r="I56" s="17">
        <f>+G53</f>
        <v>567555</v>
      </c>
      <c r="M56" s="17"/>
      <c r="N56" s="17"/>
      <c r="O56" s="17"/>
    </row>
    <row r="57" spans="1:16" x14ac:dyDescent="0.25">
      <c r="G57" t="s">
        <v>112</v>
      </c>
      <c r="H57" s="17">
        <f>+H53</f>
        <v>1493124.7270248467</v>
      </c>
      <c r="I57" s="17">
        <f>+H53</f>
        <v>1493124.7270248467</v>
      </c>
    </row>
    <row r="58" spans="1:16" ht="15.75" thickBot="1" x14ac:dyDescent="0.3">
      <c r="C58" s="25"/>
      <c r="G58" t="s">
        <v>113</v>
      </c>
      <c r="H58" s="84">
        <f>+E53</f>
        <v>450000</v>
      </c>
      <c r="I58" s="17">
        <f>+I53</f>
        <v>450000</v>
      </c>
      <c r="M58" s="17"/>
      <c r="N58" s="17"/>
      <c r="O58" s="17"/>
    </row>
    <row r="59" spans="1:16" ht="25.5" customHeight="1" thickBot="1" x14ac:dyDescent="0.3">
      <c r="E59" s="11"/>
      <c r="H59" s="17">
        <f>SUM(H56:H58)</f>
        <v>2510679.7270248467</v>
      </c>
      <c r="I59" s="17">
        <f>SUM(I56:I58)</f>
        <v>2510679.7270248467</v>
      </c>
    </row>
    <row r="60" spans="1:16" x14ac:dyDescent="0.25">
      <c r="C60" s="25"/>
      <c r="H60" s="17">
        <f>SUM(C53:E53)</f>
        <v>2600000</v>
      </c>
      <c r="I60" s="17">
        <f>SUM(C53:E53)</f>
        <v>2600000</v>
      </c>
      <c r="O60" s="17"/>
    </row>
    <row r="61" spans="1:16" x14ac:dyDescent="0.25">
      <c r="C61" s="25"/>
      <c r="H61" s="17">
        <f>+H60-H59</f>
        <v>89320.27297515329</v>
      </c>
      <c r="I61" s="17">
        <f>+I60-I59</f>
        <v>89320.27297515329</v>
      </c>
    </row>
    <row r="62" spans="1:16" x14ac:dyDescent="0.25">
      <c r="H62" s="26">
        <f>+H59/H60</f>
        <v>0.96564604885571026</v>
      </c>
      <c r="I62" s="12">
        <f>+I59/I60</f>
        <v>0.96564604885571026</v>
      </c>
    </row>
    <row r="66" spans="8:8" x14ac:dyDescent="0.25">
      <c r="H66" s="17">
        <v>1493106</v>
      </c>
    </row>
    <row r="67" spans="8:8" x14ac:dyDescent="0.25">
      <c r="H67" s="84"/>
    </row>
    <row r="68" spans="8:8" x14ac:dyDescent="0.25">
      <c r="H68" s="25">
        <f>H66-H52</f>
        <v>1408371.99</v>
      </c>
    </row>
  </sheetData>
  <mergeCells count="3">
    <mergeCell ref="A8:K8"/>
    <mergeCell ref="A24:K24"/>
    <mergeCell ref="A36:F36"/>
  </mergeCells>
  <pageMargins left="0.7" right="0.7" top="0.75" bottom="0.75" header="0.3" footer="0.3"/>
  <pageSetup scale="74" orientation="landscape" r:id="rId1"/>
  <rowBreaks count="2" manualBreakCount="2">
    <brk id="35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5ADD-6F57-4193-AA30-C7F6D3F20613}">
  <dimension ref="A1:Q19"/>
  <sheetViews>
    <sheetView topLeftCell="B4" workbookViewId="0">
      <selection activeCell="J16" sqref="J16:K16"/>
    </sheetView>
  </sheetViews>
  <sheetFormatPr defaultColWidth="9.140625" defaultRowHeight="15" x14ac:dyDescent="0.25"/>
  <cols>
    <col min="1" max="1" width="39.7109375" customWidth="1"/>
    <col min="2" max="3" width="14.7109375" customWidth="1"/>
    <col min="4" max="4" width="23.7109375" bestFit="1" customWidth="1"/>
    <col min="5" max="5" width="16.5703125" customWidth="1"/>
    <col min="6" max="6" width="15.7109375" customWidth="1"/>
    <col min="7" max="7" width="12.85546875" style="86" customWidth="1"/>
    <col min="8" max="8" width="12.7109375" style="86" customWidth="1"/>
    <col min="9" max="11" width="13.5703125" style="86" customWidth="1"/>
    <col min="12" max="12" width="13.85546875" bestFit="1" customWidth="1"/>
    <col min="13" max="13" width="11.85546875" customWidth="1"/>
    <col min="14" max="14" width="12.42578125" customWidth="1"/>
    <col min="15" max="15" width="12.85546875" customWidth="1"/>
    <col min="16" max="16" width="13.7109375" customWidth="1"/>
    <col min="17" max="17" width="17.28515625" customWidth="1"/>
  </cols>
  <sheetData>
    <row r="1" spans="1:17" ht="15.75" x14ac:dyDescent="0.25">
      <c r="A1" s="2" t="s">
        <v>43</v>
      </c>
      <c r="B1" s="2"/>
      <c r="C1" s="2"/>
      <c r="D1" s="2"/>
      <c r="E1" s="2"/>
      <c r="F1" s="2"/>
      <c r="G1" s="85"/>
      <c r="L1" s="2"/>
    </row>
    <row r="2" spans="1:17" x14ac:dyDescent="0.25">
      <c r="A2" s="4"/>
      <c r="B2" s="4"/>
      <c r="C2" s="4"/>
      <c r="D2" s="4"/>
      <c r="E2" s="4"/>
      <c r="F2" s="4"/>
      <c r="G2" s="87"/>
      <c r="L2" s="4"/>
    </row>
    <row r="3" spans="1:17" x14ac:dyDescent="0.25">
      <c r="A3" s="4" t="s">
        <v>44</v>
      </c>
      <c r="B3" s="4"/>
      <c r="C3" s="4"/>
      <c r="D3" s="4"/>
      <c r="E3" s="4"/>
      <c r="F3" s="4"/>
      <c r="G3" s="87"/>
      <c r="L3" s="4"/>
    </row>
    <row r="4" spans="1:17" ht="15.75" thickBot="1" x14ac:dyDescent="0.3"/>
    <row r="5" spans="1:17" ht="45.75" customHeight="1" thickBot="1" x14ac:dyDescent="0.3">
      <c r="A5" s="125" t="s">
        <v>1</v>
      </c>
      <c r="B5" s="127" t="s">
        <v>60</v>
      </c>
      <c r="C5" s="128"/>
      <c r="D5" s="99" t="s">
        <v>101</v>
      </c>
      <c r="E5" s="129" t="s">
        <v>100</v>
      </c>
      <c r="F5" s="129"/>
      <c r="G5" s="130" t="s">
        <v>3</v>
      </c>
      <c r="H5" s="130" t="s">
        <v>117</v>
      </c>
      <c r="I5" s="130" t="s">
        <v>118</v>
      </c>
      <c r="J5" s="131" t="s">
        <v>119</v>
      </c>
      <c r="K5" s="130" t="s">
        <v>120</v>
      </c>
      <c r="L5" s="129" t="s">
        <v>104</v>
      </c>
      <c r="M5" s="129" t="s">
        <v>102</v>
      </c>
      <c r="N5" s="129"/>
      <c r="O5" s="129" t="s">
        <v>103</v>
      </c>
      <c r="P5" s="129"/>
      <c r="Q5" s="124" t="s">
        <v>121</v>
      </c>
    </row>
    <row r="6" spans="1:17" ht="29.25" customHeight="1" thickBot="1" x14ac:dyDescent="0.3">
      <c r="A6" s="126"/>
      <c r="B6" s="3" t="s">
        <v>115</v>
      </c>
      <c r="C6" s="3" t="s">
        <v>114</v>
      </c>
      <c r="D6" s="91" t="s">
        <v>116</v>
      </c>
      <c r="E6" s="100" t="s">
        <v>115</v>
      </c>
      <c r="F6" s="100" t="s">
        <v>114</v>
      </c>
      <c r="G6" s="130"/>
      <c r="H6" s="130"/>
      <c r="I6" s="130"/>
      <c r="J6" s="131"/>
      <c r="K6" s="130"/>
      <c r="L6" s="129"/>
      <c r="M6" s="100" t="s">
        <v>115</v>
      </c>
      <c r="N6" s="100" t="s">
        <v>114</v>
      </c>
      <c r="O6" s="98" t="s">
        <v>3</v>
      </c>
      <c r="P6" s="98" t="s">
        <v>117</v>
      </c>
      <c r="Q6" s="124"/>
    </row>
    <row r="7" spans="1:17" ht="39" customHeight="1" thickBot="1" x14ac:dyDescent="0.3">
      <c r="A7" s="7" t="s">
        <v>45</v>
      </c>
      <c r="B7" s="88">
        <v>250689</v>
      </c>
      <c r="C7" s="88">
        <v>55000</v>
      </c>
      <c r="D7" s="14">
        <v>60872</v>
      </c>
      <c r="E7" s="97">
        <v>59112</v>
      </c>
      <c r="F7" s="97">
        <v>19703</v>
      </c>
      <c r="G7" s="97">
        <f>+B7+D7+E7</f>
        <v>370673</v>
      </c>
      <c r="H7" s="97">
        <f>+C7+F7</f>
        <v>74703</v>
      </c>
      <c r="I7" s="97">
        <f>+G7+H7</f>
        <v>445376</v>
      </c>
      <c r="J7" s="105">
        <v>171660.37</v>
      </c>
      <c r="K7" s="105">
        <v>90273.709999999992</v>
      </c>
      <c r="L7" s="27">
        <v>60872</v>
      </c>
      <c r="M7" s="97">
        <v>59112</v>
      </c>
      <c r="N7" s="97">
        <f>1531+6862</f>
        <v>8393</v>
      </c>
      <c r="O7" s="16">
        <f>+J7+L7+M7</f>
        <v>291644.37</v>
      </c>
      <c r="P7" s="16">
        <f>+K7+N7</f>
        <v>98666.709999999992</v>
      </c>
      <c r="Q7" s="16">
        <f>+O7+P7</f>
        <v>390311.07999999996</v>
      </c>
    </row>
    <row r="8" spans="1:17" ht="64.5" customHeight="1" thickBot="1" x14ac:dyDescent="0.3">
      <c r="A8" s="8" t="s">
        <v>46</v>
      </c>
      <c r="B8" s="88">
        <v>41000</v>
      </c>
      <c r="C8" s="88">
        <v>3300</v>
      </c>
      <c r="D8" s="14">
        <v>50781</v>
      </c>
      <c r="E8" s="97">
        <v>15918</v>
      </c>
      <c r="F8" s="97">
        <v>7110</v>
      </c>
      <c r="G8" s="97">
        <f t="shared" ref="G8:G14" si="0">+B8+D8+E8</f>
        <v>107699</v>
      </c>
      <c r="H8" s="97">
        <f t="shared" ref="H8:H15" si="1">+C8+F8</f>
        <v>10410</v>
      </c>
      <c r="I8" s="97">
        <f t="shared" ref="I8:I16" si="2">+G8+H8</f>
        <v>118109</v>
      </c>
      <c r="J8" s="106">
        <v>10999.400000000001</v>
      </c>
      <c r="K8" s="106">
        <v>4636.84</v>
      </c>
      <c r="L8" s="27">
        <v>53483.11</v>
      </c>
      <c r="M8" s="97">
        <v>15918</v>
      </c>
      <c r="N8" s="97">
        <v>7110</v>
      </c>
      <c r="O8" s="16">
        <f t="shared" ref="O8:O16" si="3">+J8+L8+M8</f>
        <v>80400.510000000009</v>
      </c>
      <c r="P8" s="16">
        <f t="shared" ref="P8:P16" si="4">+K8+N8</f>
        <v>11746.84</v>
      </c>
      <c r="Q8" s="16">
        <f t="shared" ref="Q8:Q16" si="5">+O8+P8</f>
        <v>92147.35</v>
      </c>
    </row>
    <row r="9" spans="1:17" ht="85.15" customHeight="1" thickBot="1" x14ac:dyDescent="0.3">
      <c r="A9" s="8" t="s">
        <v>47</v>
      </c>
      <c r="B9" s="88">
        <v>200000</v>
      </c>
      <c r="C9" s="88">
        <v>204500</v>
      </c>
      <c r="D9" s="14">
        <v>7365</v>
      </c>
      <c r="E9" s="27">
        <v>64603</v>
      </c>
      <c r="F9" s="97">
        <v>21533</v>
      </c>
      <c r="G9" s="97">
        <f t="shared" si="0"/>
        <v>271968</v>
      </c>
      <c r="H9" s="97">
        <f t="shared" si="1"/>
        <v>226033</v>
      </c>
      <c r="I9" s="97">
        <f t="shared" si="2"/>
        <v>498001</v>
      </c>
      <c r="J9" s="27">
        <v>117208.38</v>
      </c>
      <c r="K9" s="27">
        <v>266438.02</v>
      </c>
      <c r="L9" s="27">
        <v>6363.21</v>
      </c>
      <c r="M9" s="97">
        <v>64603</v>
      </c>
      <c r="N9" s="97">
        <v>19801</v>
      </c>
      <c r="O9" s="16">
        <f t="shared" si="3"/>
        <v>188174.59000000003</v>
      </c>
      <c r="P9" s="16">
        <f t="shared" si="4"/>
        <v>286239.02</v>
      </c>
      <c r="Q9" s="16">
        <f t="shared" si="5"/>
        <v>474413.61000000004</v>
      </c>
    </row>
    <row r="10" spans="1:17" ht="51.75" customHeight="1" thickBot="1" x14ac:dyDescent="0.3">
      <c r="A10" s="8" t="s">
        <v>48</v>
      </c>
      <c r="B10" s="88">
        <v>428100</v>
      </c>
      <c r="C10" s="88">
        <v>138761</v>
      </c>
      <c r="D10" s="14">
        <v>135733</v>
      </c>
      <c r="E10" s="27">
        <v>213983</v>
      </c>
      <c r="F10" s="97">
        <v>71327</v>
      </c>
      <c r="G10" s="97">
        <f t="shared" si="0"/>
        <v>777816</v>
      </c>
      <c r="H10" s="97">
        <f t="shared" si="1"/>
        <v>210088</v>
      </c>
      <c r="I10" s="97">
        <f t="shared" si="2"/>
        <v>987904</v>
      </c>
      <c r="J10" s="27">
        <v>443883.83999999997</v>
      </c>
      <c r="K10" s="27">
        <v>154561.39999999997</v>
      </c>
      <c r="L10" s="27">
        <v>138208.97</v>
      </c>
      <c r="M10" s="97">
        <f>1659+213983</f>
        <v>215642</v>
      </c>
      <c r="N10" s="97">
        <f>40960+17836</f>
        <v>58796</v>
      </c>
      <c r="O10" s="16">
        <f t="shared" si="3"/>
        <v>797734.80999999994</v>
      </c>
      <c r="P10" s="16">
        <f t="shared" si="4"/>
        <v>213357.39999999997</v>
      </c>
      <c r="Q10" s="16">
        <f t="shared" si="5"/>
        <v>1011092.21</v>
      </c>
    </row>
    <row r="11" spans="1:17" ht="15.75" thickBot="1" x14ac:dyDescent="0.3">
      <c r="A11" s="8" t="s">
        <v>49</v>
      </c>
      <c r="B11" s="88">
        <v>49750</v>
      </c>
      <c r="C11" s="88">
        <v>4000</v>
      </c>
      <c r="D11" s="14">
        <v>131898</v>
      </c>
      <c r="E11" s="27">
        <f>27206+1659</f>
        <v>28865</v>
      </c>
      <c r="F11" s="27">
        <f>9069-1659</f>
        <v>7410</v>
      </c>
      <c r="G11" s="27">
        <f t="shared" si="0"/>
        <v>210513</v>
      </c>
      <c r="H11" s="27">
        <f t="shared" si="1"/>
        <v>11410</v>
      </c>
      <c r="I11" s="27">
        <f t="shared" si="2"/>
        <v>221923</v>
      </c>
      <c r="J11" s="27">
        <v>26660.560000000001</v>
      </c>
      <c r="K11" s="27">
        <v>24183.5</v>
      </c>
      <c r="L11" s="27">
        <v>128059.65</v>
      </c>
      <c r="M11" s="97">
        <v>27206</v>
      </c>
      <c r="N11" s="97">
        <v>3012</v>
      </c>
      <c r="O11" s="16">
        <f t="shared" si="3"/>
        <v>181926.21</v>
      </c>
      <c r="P11" s="16">
        <f t="shared" si="4"/>
        <v>27195.5</v>
      </c>
      <c r="Q11" s="16">
        <f t="shared" si="5"/>
        <v>209121.71</v>
      </c>
    </row>
    <row r="12" spans="1:17" ht="77.25" customHeight="1" thickBot="1" x14ac:dyDescent="0.3">
      <c r="A12" s="8" t="s">
        <v>50</v>
      </c>
      <c r="B12" s="88">
        <v>50000</v>
      </c>
      <c r="C12" s="88">
        <v>0</v>
      </c>
      <c r="D12" s="14">
        <v>0</v>
      </c>
      <c r="E12" s="27">
        <v>0</v>
      </c>
      <c r="F12" s="27"/>
      <c r="G12" s="27">
        <f t="shared" si="0"/>
        <v>50000</v>
      </c>
      <c r="H12" s="27">
        <f t="shared" si="1"/>
        <v>0</v>
      </c>
      <c r="I12" s="27">
        <f t="shared" si="2"/>
        <v>50000</v>
      </c>
      <c r="J12" s="27">
        <v>45980.73</v>
      </c>
      <c r="K12" s="27"/>
      <c r="L12" s="27">
        <v>0</v>
      </c>
      <c r="M12" s="97"/>
      <c r="N12" s="97"/>
      <c r="O12" s="16">
        <f t="shared" si="3"/>
        <v>45980.73</v>
      </c>
      <c r="P12" s="16">
        <f t="shared" si="4"/>
        <v>0</v>
      </c>
      <c r="Q12" s="16">
        <f t="shared" si="5"/>
        <v>45980.73</v>
      </c>
    </row>
    <row r="13" spans="1:17" ht="64.5" customHeight="1" thickBot="1" x14ac:dyDescent="0.3">
      <c r="A13" s="8" t="s">
        <v>51</v>
      </c>
      <c r="B13" s="88">
        <v>8498</v>
      </c>
      <c r="C13" s="88">
        <v>15000</v>
      </c>
      <c r="D13" s="14">
        <v>33911</v>
      </c>
      <c r="E13" s="27">
        <v>38080</v>
      </c>
      <c r="F13" s="27">
        <v>13104</v>
      </c>
      <c r="G13" s="27">
        <f t="shared" si="0"/>
        <v>80489</v>
      </c>
      <c r="H13" s="27">
        <f t="shared" si="1"/>
        <v>28104</v>
      </c>
      <c r="I13" s="27">
        <f t="shared" si="2"/>
        <v>108593</v>
      </c>
      <c r="J13" s="27">
        <v>51321.859999999993</v>
      </c>
      <c r="K13" s="27">
        <v>583.2800000000002</v>
      </c>
      <c r="L13" s="27">
        <v>31839.54</v>
      </c>
      <c r="M13" s="97">
        <v>38080</v>
      </c>
      <c r="N13" s="97">
        <v>10630</v>
      </c>
      <c r="O13" s="16">
        <f t="shared" si="3"/>
        <v>121241.4</v>
      </c>
      <c r="P13" s="16">
        <f t="shared" si="4"/>
        <v>11213.28</v>
      </c>
      <c r="Q13" s="16">
        <f t="shared" si="5"/>
        <v>132454.68</v>
      </c>
    </row>
    <row r="14" spans="1:17" ht="39" customHeight="1" thickBot="1" x14ac:dyDescent="0.3">
      <c r="A14" s="9" t="s">
        <v>52</v>
      </c>
      <c r="B14" s="15">
        <f>SUM(B7:B13)</f>
        <v>1028037</v>
      </c>
      <c r="C14" s="15">
        <f>SUM(C7:C13)</f>
        <v>420561</v>
      </c>
      <c r="D14" s="15">
        <f>SUM(D7:D13)</f>
        <v>420560</v>
      </c>
      <c r="E14" s="15">
        <f t="shared" ref="E14:F14" si="6">SUM(E7:E13)</f>
        <v>420561</v>
      </c>
      <c r="F14" s="15">
        <f t="shared" si="6"/>
        <v>140187</v>
      </c>
      <c r="G14" s="15">
        <f t="shared" si="0"/>
        <v>1869158</v>
      </c>
      <c r="H14" s="15">
        <f t="shared" si="1"/>
        <v>560748</v>
      </c>
      <c r="I14" s="15">
        <f t="shared" si="2"/>
        <v>2429906</v>
      </c>
      <c r="J14" s="15">
        <f>SUM(J7:J13)</f>
        <v>867715.14</v>
      </c>
      <c r="K14" s="15">
        <f>SUM(K7:K13)</f>
        <v>540676.75</v>
      </c>
      <c r="L14" s="15">
        <f t="shared" ref="L14:N14" si="7">SUM(L7:L13)</f>
        <v>418826.48</v>
      </c>
      <c r="M14" s="15">
        <f t="shared" si="7"/>
        <v>420561</v>
      </c>
      <c r="N14" s="15">
        <f t="shared" si="7"/>
        <v>107742</v>
      </c>
      <c r="O14" s="15">
        <f t="shared" si="3"/>
        <v>1707102.62</v>
      </c>
      <c r="P14" s="15">
        <f t="shared" si="4"/>
        <v>648418.75</v>
      </c>
      <c r="Q14" s="15">
        <f t="shared" si="5"/>
        <v>2355521.37</v>
      </c>
    </row>
    <row r="15" spans="1:17" ht="15.75" thickBot="1" x14ac:dyDescent="0.3">
      <c r="A15" s="8" t="s">
        <v>53</v>
      </c>
      <c r="B15" s="93">
        <v>71962.590000000011</v>
      </c>
      <c r="C15" s="93">
        <v>29439.270000000004</v>
      </c>
      <c r="D15" s="14">
        <v>29440</v>
      </c>
      <c r="E15" s="14">
        <v>29439</v>
      </c>
      <c r="F15" s="92">
        <v>9813</v>
      </c>
      <c r="G15" s="94">
        <f>+B15+D15+E15</f>
        <v>130841.59000000001</v>
      </c>
      <c r="H15" s="95">
        <f t="shared" si="1"/>
        <v>39252.270000000004</v>
      </c>
      <c r="I15" s="95">
        <f t="shared" si="2"/>
        <v>170093.86000000002</v>
      </c>
      <c r="J15" s="106">
        <v>60171.250000000007</v>
      </c>
      <c r="K15" s="106">
        <v>24561.759999999998</v>
      </c>
      <c r="L15" s="106">
        <v>31174</v>
      </c>
      <c r="M15" s="97">
        <v>29439</v>
      </c>
      <c r="N15" s="97">
        <v>9813</v>
      </c>
      <c r="O15" s="16">
        <f t="shared" si="3"/>
        <v>120784.25</v>
      </c>
      <c r="P15" s="16">
        <f t="shared" si="4"/>
        <v>34374.759999999995</v>
      </c>
      <c r="Q15" s="16">
        <f t="shared" si="5"/>
        <v>155159.01</v>
      </c>
    </row>
    <row r="16" spans="1:17" ht="15.75" thickBot="1" x14ac:dyDescent="0.3">
      <c r="A16" s="9" t="s">
        <v>2</v>
      </c>
      <c r="B16" s="15">
        <f>B14+B15</f>
        <v>1099999.5900000001</v>
      </c>
      <c r="C16" s="15">
        <f>C14+C15</f>
        <v>450000.27</v>
      </c>
      <c r="D16" s="15">
        <f>+D14+D15</f>
        <v>450000</v>
      </c>
      <c r="E16" s="15">
        <f>SUM(E14,E15)</f>
        <v>450000</v>
      </c>
      <c r="F16" s="15">
        <f t="shared" ref="F16" si="8">SUM(F14,F15)</f>
        <v>150000</v>
      </c>
      <c r="G16" s="96">
        <f>+B16+D16+E16</f>
        <v>1999999.59</v>
      </c>
      <c r="H16" s="96">
        <f>+C16+F16</f>
        <v>600000.27</v>
      </c>
      <c r="I16" s="96">
        <f t="shared" si="2"/>
        <v>2599999.8600000003</v>
      </c>
      <c r="J16" s="96">
        <f>J14+J15</f>
        <v>927886.39</v>
      </c>
      <c r="K16" s="96">
        <f>K14+K15</f>
        <v>565238.51</v>
      </c>
      <c r="L16" s="96">
        <f>SUM(L15,L14)</f>
        <v>450000.48</v>
      </c>
      <c r="M16" s="15">
        <f t="shared" ref="M16:N16" si="9">SUM(M14,M15)</f>
        <v>450000</v>
      </c>
      <c r="N16" s="15">
        <f t="shared" si="9"/>
        <v>117555</v>
      </c>
      <c r="O16" s="15">
        <f t="shared" si="3"/>
        <v>1827886.87</v>
      </c>
      <c r="P16" s="15">
        <f t="shared" si="4"/>
        <v>682793.51</v>
      </c>
      <c r="Q16" s="15">
        <f t="shared" si="5"/>
        <v>2510680.38</v>
      </c>
    </row>
    <row r="17" spans="5:17" x14ac:dyDescent="0.25">
      <c r="Q17" s="12"/>
    </row>
    <row r="18" spans="5:17" x14ac:dyDescent="0.25">
      <c r="E18" s="90">
        <f>450000-E16</f>
        <v>0</v>
      </c>
      <c r="G18" s="89"/>
      <c r="Q18" s="90"/>
    </row>
    <row r="19" spans="5:17" x14ac:dyDescent="0.25">
      <c r="G19" s="89"/>
    </row>
  </sheetData>
  <mergeCells count="12">
    <mergeCell ref="Q5:Q6"/>
    <mergeCell ref="A5:A6"/>
    <mergeCell ref="B5:C5"/>
    <mergeCell ref="E5:F5"/>
    <mergeCell ref="G5:G6"/>
    <mergeCell ref="H5:H6"/>
    <mergeCell ref="I5:I6"/>
    <mergeCell ref="J5:J6"/>
    <mergeCell ref="K5:K6"/>
    <mergeCell ref="L5:L6"/>
    <mergeCell ref="M5:N5"/>
    <mergeCell ref="O5:P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3D1FEB15998448FF2D4689BD26CB1" ma:contentTypeVersion="10" ma:contentTypeDescription="Create a new document." ma:contentTypeScope="" ma:versionID="91dc3da2fb14d4d2af477fe4155f04a9">
  <xsd:schema xmlns:xsd="http://www.w3.org/2001/XMLSchema" xmlns:xs="http://www.w3.org/2001/XMLSchema" xmlns:p="http://schemas.microsoft.com/office/2006/metadata/properties" xmlns:ns3="98f8b597-fe8f-4a82-848a-a8d4b3cad10a" xmlns:ns4="45584c49-a1e3-4ce7-bf2d-a61bc0e03312" targetNamespace="http://schemas.microsoft.com/office/2006/metadata/properties" ma:root="true" ma:fieldsID="f4e20525b8e8503e3f5668c3efd82b81" ns3:_="" ns4:_="">
    <xsd:import namespace="98f8b597-fe8f-4a82-848a-a8d4b3cad10a"/>
    <xsd:import namespace="45584c49-a1e3-4ce7-bf2d-a61bc0e033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8b597-fe8f-4a82-848a-a8d4b3cad1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84c49-a1e3-4ce7-bf2d-a61bc0e03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0D4D30-70E6-4635-882A-E3C2B8619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f8b597-fe8f-4a82-848a-a8d4b3cad10a"/>
    <ds:schemaRef ds:uri="45584c49-a1e3-4ce7-bf2d-a61bc0e03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8F7490-CAD8-4979-B7B7-FEA95FF101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F25CC5-1061-4F9A-B188-DE43C2040B95}">
  <ds:schemaRefs>
    <ds:schemaRef ds:uri="98f8b597-fe8f-4a82-848a-a8d4b3cad10a"/>
    <ds:schemaRef ds:uri="http://schemas.microsoft.com/office/2006/metadata/properties"/>
    <ds:schemaRef ds:uri="http://schemas.openxmlformats.org/package/2006/metadata/core-properties"/>
    <ds:schemaRef ds:uri="45584c49-a1e3-4ce7-bf2d-a61bc0e03312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IDIRC RECAP</vt:lpstr>
      <vt:lpstr>categories de depenses</vt:lpstr>
      <vt:lpstr>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Francois Butedi </cp:lastModifiedBy>
  <cp:lastPrinted>2017-12-11T22:51:21Z</cp:lastPrinted>
  <dcterms:created xsi:type="dcterms:W3CDTF">2017-11-15T21:17:43Z</dcterms:created>
  <dcterms:modified xsi:type="dcterms:W3CDTF">2019-10-28T09:50:25Z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0x010100E9B3D1FEB15998448FF2D4689BD26CB1</vt:lpwstr>
  </property>
</Properties>
</file>