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aina.pascal.rakot\Documents\betroka\rapport compilé\"/>
    </mc:Choice>
  </mc:AlternateContent>
  <xr:revisionPtr revIDLastSave="0" documentId="13_ncr:1_{5601A59F-F1F6-4072-AA0F-1E276E9A9CC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udget revise 2018" sheetId="5" r:id="rId1"/>
    <sheet name="budget revisé 2018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5" l="1"/>
  <c r="C14" i="7"/>
  <c r="C16" i="7" s="1"/>
  <c r="F26" i="5" l="1"/>
  <c r="F24" i="5"/>
  <c r="F20" i="5"/>
  <c r="F13" i="5"/>
  <c r="F10" i="5"/>
  <c r="D33" i="5" l="1"/>
  <c r="C33" i="5"/>
  <c r="H33" i="5" l="1"/>
  <c r="F7" i="7" l="1"/>
  <c r="F8" i="7"/>
  <c r="F9" i="7"/>
  <c r="F10" i="7"/>
  <c r="F11" i="7"/>
  <c r="F12" i="7"/>
  <c r="F13" i="7"/>
  <c r="E14" i="7"/>
  <c r="E16" i="7" s="1"/>
  <c r="F15" i="7"/>
  <c r="G22" i="7" l="1"/>
  <c r="G7" i="7"/>
  <c r="G21" i="5"/>
  <c r="F16" i="5"/>
  <c r="G15" i="5"/>
  <c r="G14" i="5"/>
  <c r="G15" i="7" l="1"/>
  <c r="D14" i="7"/>
  <c r="B14" i="7"/>
  <c r="B16" i="7" s="1"/>
  <c r="B18" i="7" s="1"/>
  <c r="G13" i="7"/>
  <c r="G12" i="7"/>
  <c r="G11" i="7"/>
  <c r="G10" i="7"/>
  <c r="G9" i="7"/>
  <c r="G8" i="7"/>
  <c r="E33" i="5"/>
  <c r="F33" i="5"/>
  <c r="G28" i="5"/>
  <c r="H26" i="5"/>
  <c r="E26" i="5"/>
  <c r="D26" i="5"/>
  <c r="C26" i="5"/>
  <c r="H24" i="5"/>
  <c r="E24" i="5"/>
  <c r="D24" i="5"/>
  <c r="C24" i="5"/>
  <c r="G23" i="5"/>
  <c r="H20" i="5"/>
  <c r="E20" i="5"/>
  <c r="D20" i="5"/>
  <c r="C20" i="5"/>
  <c r="C29" i="5" s="1"/>
  <c r="C37" i="5" s="1"/>
  <c r="E16" i="5"/>
  <c r="D16" i="5"/>
  <c r="C16" i="5"/>
  <c r="H13" i="5"/>
  <c r="E13" i="5"/>
  <c r="C13" i="5"/>
  <c r="H10" i="5"/>
  <c r="E10" i="5"/>
  <c r="C10" i="5"/>
  <c r="C18" i="5" s="1"/>
  <c r="G33" i="5" l="1"/>
  <c r="F18" i="5"/>
  <c r="G18" i="5" s="1"/>
  <c r="G12" i="5"/>
  <c r="G10" i="5" s="1"/>
  <c r="G22" i="5"/>
  <c r="G24" i="5"/>
  <c r="G25" i="5"/>
  <c r="H18" i="5"/>
  <c r="G13" i="5"/>
  <c r="H29" i="5"/>
  <c r="H37" i="5" s="1"/>
  <c r="G26" i="5"/>
  <c r="G27" i="5"/>
  <c r="D16" i="7"/>
  <c r="F16" i="7" s="1"/>
  <c r="F14" i="7"/>
  <c r="G14" i="7"/>
  <c r="G16" i="7" s="1"/>
  <c r="D29" i="5"/>
  <c r="D18" i="5"/>
  <c r="E29" i="5"/>
  <c r="E18" i="5"/>
  <c r="E37" i="5" s="1"/>
  <c r="D37" i="5" l="1"/>
  <c r="C38" i="5" s="1"/>
  <c r="G20" i="5"/>
  <c r="F29" i="5"/>
  <c r="G29" i="5" l="1"/>
  <c r="F37" i="5"/>
  <c r="G37" i="5" l="1"/>
  <c r="F38" i="5"/>
</calcChain>
</file>

<file path=xl/sharedStrings.xml><?xml version="1.0" encoding="utf-8"?>
<sst xmlns="http://schemas.openxmlformats.org/spreadsheetml/2006/main" count="84" uniqueCount="78">
  <si>
    <t>CATEGORIES</t>
  </si>
  <si>
    <t>TOTAL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</si>
  <si>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</si>
  <si>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</si>
  <si>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</si>
  <si>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</si>
  <si>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</si>
  <si>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</si>
  <si>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Produit 1.1:</t>
  </si>
  <si>
    <t>Produit 1.2:</t>
  </si>
  <si>
    <t>Produit 1.3:</t>
  </si>
  <si>
    <t>Produit 2.1:</t>
  </si>
  <si>
    <t>Produit 2.2:</t>
  </si>
  <si>
    <t>Produit 2.3:</t>
  </si>
  <si>
    <t>Activite 1.1.1:</t>
  </si>
  <si>
    <t>Activite 1.1.2:</t>
  </si>
  <si>
    <t>Activite 1.2.1:</t>
  </si>
  <si>
    <t>Activite 1.3.1:</t>
  </si>
  <si>
    <t>Activite 2.1.1:</t>
  </si>
  <si>
    <t>Activite 2.1.2:</t>
  </si>
  <si>
    <t>Activite 2.1.3:</t>
  </si>
  <si>
    <t>Activite 2.2.1:</t>
  </si>
  <si>
    <t>Activite 2.3.1:</t>
  </si>
  <si>
    <t>Activite 2.3.2: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</si>
  <si>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</si>
  <si>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</si>
  <si>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</si>
  <si>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</si>
  <si>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</si>
  <si>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</si>
  <si>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</si>
  <si>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</si>
  <si>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</si>
  <si>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</si>
  <si>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</si>
  <si>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</si>
  <si>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</si>
  <si>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</si>
  <si>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</si>
  <si>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</si>
  <si>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</si>
  <si>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</si>
  <si>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SOUS TOTAL DU BUDGET DE PROJET:</t>
  </si>
  <si>
    <t>Des postes avancés de Gendarmerie dans des endroits stratégiques sont opérationnels</t>
  </si>
  <si>
    <t>Implanter ou réhabiliter des postes avancés de gendarmerie</t>
  </si>
  <si>
    <t>Doter les postes avancés des moyens matériels et logistiques nécessaires à leur opérationnalité</t>
  </si>
  <si>
    <t>Les capacités des gendarmes, des membres des USAD – et au besoin des éléments du Bataillon Interarmes1 - sont renforcées</t>
  </si>
  <si>
    <t>Mettre en oeuvre des initiatives locales visant à renforcer la confiance entre la population et les forces de l’ordre</t>
  </si>
  <si>
    <t>Resultat 1: Les forces de l’ordre, et notamment la Gendarmerie et ses Unités Spéciales Anti-Dahalo (USAD), disposent des moyens et des capacités en vue de la sécurisation dans la zone d’intervention, tout en respectant les droits humains</t>
  </si>
  <si>
    <t>Resultat 2: Les dispositifs de proximité mis en place dans les zones d’interventions rapprochent la population des services publics administratifs et juridiques</t>
  </si>
  <si>
    <t>La justice de proximité est renforcée dans les zones d’intervention</t>
  </si>
  <si>
    <t>Réhabiliter le tribunal de Première instance de Betroka</t>
  </si>
  <si>
    <t>Tenir des audiences foraines des cours criminelles pour les juridictions de Betroka et d’Ihosy</t>
  </si>
  <si>
    <t>Implanter et opérationnaliser les cliniques juridiques à Betroka et Ihosy</t>
  </si>
  <si>
    <t>Des Structures Locales de Concertation (SLC) sont mises en place et sont opérationnelles dans des communes pilotes identifiées</t>
  </si>
  <si>
    <t>Mettre en place et accompagner les SLC</t>
  </si>
  <si>
    <t>Les services de l’Etat Civil sont renforcés</t>
  </si>
  <si>
    <t>Opérationnaliser la délivrance des cartes nationales d’identités (CNI) dans les régions Anosy et Ihorombe</t>
  </si>
  <si>
    <t>Mettre en place et opérationnaliser des guichets uniques de l’Etat civil dans des communes pilotes</t>
  </si>
  <si>
    <t>Budget par agence recipiendiaire en USD - OIM</t>
  </si>
  <si>
    <t>Activités 1.2.1 : Renforcer les capacités opérationnelles et d’intervention des gendarmes, des membres des USAD et au besoin des éléments des Bataillons Interarmes</t>
  </si>
  <si>
    <t>COUT TOTAL BUDGET/ DEPENSE 2018</t>
  </si>
  <si>
    <t xml:space="preserve">Niveau de depense/ engagement actuel en USD (a remplir au moment des rapports de projet) PNUD </t>
  </si>
  <si>
    <t>Niveau de depense/ engagement actuel en USD (a remplir au moment des rapports de projet) OIM</t>
  </si>
  <si>
    <t>BUDGET /DEPENSE TOTAL DU PROJET:</t>
  </si>
  <si>
    <t>PNUD</t>
  </si>
  <si>
    <t>OIM</t>
  </si>
  <si>
    <t>Budget</t>
  </si>
  <si>
    <t>Dépense</t>
  </si>
  <si>
    <t>COUT TOTAL BUDGET FOND TRAC PNUD</t>
  </si>
  <si>
    <t xml:space="preserve">FOND TRAC </t>
  </si>
  <si>
    <t xml:space="preserve">BUDGET PBF </t>
  </si>
  <si>
    <t>Activite 1.2.2:</t>
  </si>
  <si>
    <t>Activite 1.2.2: Renforcer les capacités des gendarmes et des membres des USAD en matière de renseignement, collecte et analyse des informations</t>
  </si>
  <si>
    <t>Formulation du resultat/ produit/ activite</t>
  </si>
  <si>
    <t>Budget par agence recipiendiaire en USD - PNUD</t>
  </si>
  <si>
    <t>Montant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</si>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</sst>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4"/>
      <name val="Times New Roman"/>
      <family val="1"/>
    </font>
    <font>
      <b/>
      <sz val="13"/>
      <color theme="1"/>
      <name val="Times New Roman"/>
      <family val="1"/>
    </font>
    <font>
      <sz val="12"/>
      <color theme="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165" fontId="2" fillId="5" borderId="4" xfId="0" applyNumberFormat="1" applyFont="1" applyFill="1" applyBorder="1" applyAlignment="1">
      <alignment vertical="center" wrapText="1"/>
    </xf>
    <xf numFmtId="165" fontId="2" fillId="7" borderId="6" xfId="0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horizontal="right" vertical="top"/>
    </xf>
    <xf numFmtId="165" fontId="1" fillId="0" borderId="7" xfId="1" applyNumberFormat="1" applyFont="1" applyBorder="1" applyAlignment="1">
      <alignment horizontal="right" vertical="center"/>
    </xf>
    <xf numFmtId="165" fontId="0" fillId="0" borderId="0" xfId="0" applyNumberFormat="1"/>
    <xf numFmtId="3" fontId="0" fillId="0" borderId="0" xfId="0" applyNumberFormat="1"/>
    <xf numFmtId="165" fontId="2" fillId="7" borderId="5" xfId="0" applyNumberFormat="1" applyFont="1" applyFill="1" applyBorder="1" applyAlignment="1">
      <alignment vertical="center" wrapText="1"/>
    </xf>
    <xf numFmtId="165" fontId="2" fillId="7" borderId="2" xfId="0" applyNumberFormat="1" applyFont="1" applyFill="1" applyBorder="1" applyAlignment="1">
      <alignment vertical="center" wrapText="1"/>
    </xf>
    <xf numFmtId="165" fontId="1" fillId="0" borderId="9" xfId="1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left"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left" vertical="center" wrapText="1"/>
    </xf>
    <xf numFmtId="165" fontId="1" fillId="0" borderId="17" xfId="1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left" vertical="center" wrapText="1"/>
    </xf>
    <xf numFmtId="165" fontId="2" fillId="0" borderId="19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vertical="center" wrapText="1"/>
    </xf>
    <xf numFmtId="165" fontId="13" fillId="0" borderId="13" xfId="0" applyNumberFormat="1" applyFont="1" applyBorder="1" applyAlignment="1">
      <alignment vertical="center" wrapText="1"/>
    </xf>
    <xf numFmtId="165" fontId="1" fillId="0" borderId="13" xfId="0" applyNumberFormat="1" applyFont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165" fontId="5" fillId="0" borderId="17" xfId="1" applyNumberFormat="1" applyFont="1" applyBorder="1" applyAlignment="1">
      <alignment horizontal="center" vertical="center" wrapText="1"/>
    </xf>
    <xf numFmtId="165" fontId="5" fillId="0" borderId="22" xfId="1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5" fillId="0" borderId="24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165" fontId="4" fillId="4" borderId="17" xfId="1" applyNumberFormat="1" applyFont="1" applyFill="1" applyBorder="1" applyAlignment="1">
      <alignment horizontal="center" vertical="center" wrapText="1"/>
    </xf>
    <xf numFmtId="165" fontId="4" fillId="4" borderId="7" xfId="1" applyNumberFormat="1" applyFont="1" applyFill="1" applyBorder="1" applyAlignment="1">
      <alignment horizontal="center" vertical="center" wrapText="1"/>
    </xf>
    <xf numFmtId="165" fontId="4" fillId="4" borderId="22" xfId="1" applyNumberFormat="1" applyFont="1" applyFill="1" applyBorder="1" applyAlignment="1">
      <alignment horizontal="center" vertical="center" wrapText="1"/>
    </xf>
    <xf numFmtId="165" fontId="4" fillId="8" borderId="17" xfId="0" applyNumberFormat="1" applyFont="1" applyFill="1" applyBorder="1" applyAlignment="1">
      <alignment horizontal="right" vertical="center" wrapText="1"/>
    </xf>
    <xf numFmtId="165" fontId="4" fillId="8" borderId="24" xfId="0" applyNumberFormat="1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vertical="center" wrapText="1"/>
    </xf>
    <xf numFmtId="165" fontId="4" fillId="4" borderId="18" xfId="1" applyNumberFormat="1" applyFont="1" applyFill="1" applyBorder="1" applyAlignment="1">
      <alignment horizontal="center" vertical="center" wrapText="1"/>
    </xf>
    <xf numFmtId="165" fontId="4" fillId="4" borderId="25" xfId="1" applyNumberFormat="1" applyFont="1" applyFill="1" applyBorder="1" applyAlignment="1">
      <alignment horizontal="center" vertical="center" wrapText="1"/>
    </xf>
    <xf numFmtId="165" fontId="4" fillId="4" borderId="18" xfId="0" applyNumberFormat="1" applyFont="1" applyFill="1" applyBorder="1" applyAlignment="1">
      <alignment horizontal="right" vertical="center" wrapText="1"/>
    </xf>
    <xf numFmtId="165" fontId="4" fillId="4" borderId="20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165" fontId="1" fillId="0" borderId="26" xfId="1" applyNumberFormat="1" applyFont="1" applyBorder="1" applyAlignment="1">
      <alignment horizontal="right" vertical="center"/>
    </xf>
    <xf numFmtId="165" fontId="2" fillId="0" borderId="27" xfId="0" applyNumberFormat="1" applyFont="1" applyBorder="1" applyAlignment="1">
      <alignment horizontal="left" vertical="center" wrapText="1"/>
    </xf>
    <xf numFmtId="165" fontId="2" fillId="0" borderId="22" xfId="0" applyNumberFormat="1" applyFont="1" applyBorder="1" applyAlignment="1">
      <alignment horizontal="left" vertical="center" wrapText="1"/>
    </xf>
    <xf numFmtId="165" fontId="1" fillId="0" borderId="22" xfId="0" applyNumberFormat="1" applyFont="1" applyBorder="1" applyAlignment="1">
      <alignment horizontal="left" vertical="center" wrapText="1"/>
    </xf>
    <xf numFmtId="165" fontId="13" fillId="0" borderId="22" xfId="0" applyNumberFormat="1" applyFont="1" applyBorder="1" applyAlignment="1">
      <alignment vertical="center" wrapText="1"/>
    </xf>
    <xf numFmtId="165" fontId="13" fillId="0" borderId="25" xfId="0" applyNumberFormat="1" applyFont="1" applyBorder="1" applyAlignment="1">
      <alignment horizontal="center" vertical="center" wrapText="1"/>
    </xf>
    <xf numFmtId="41" fontId="1" fillId="0" borderId="7" xfId="2" applyNumberFormat="1" applyFont="1" applyBorder="1" applyAlignment="1">
      <alignment horizontal="right" vertical="center"/>
    </xf>
    <xf numFmtId="166" fontId="1" fillId="0" borderId="7" xfId="1" applyNumberFormat="1" applyFont="1" applyBorder="1" applyAlignment="1">
      <alignment horizontal="right" vertical="center"/>
    </xf>
    <xf numFmtId="166" fontId="2" fillId="5" borderId="4" xfId="0" applyNumberFormat="1" applyFont="1" applyFill="1" applyBorder="1" applyAlignment="1">
      <alignment vertical="center" wrapText="1"/>
    </xf>
    <xf numFmtId="166" fontId="2" fillId="0" borderId="15" xfId="0" applyNumberFormat="1" applyFont="1" applyBorder="1" applyAlignment="1">
      <alignment horizontal="left" vertical="center" wrapText="1"/>
    </xf>
    <xf numFmtId="166" fontId="13" fillId="0" borderId="13" xfId="0" applyNumberFormat="1" applyFont="1" applyBorder="1" applyAlignment="1">
      <alignment vertical="center" wrapText="1"/>
    </xf>
    <xf numFmtId="166" fontId="2" fillId="7" borderId="6" xfId="0" applyNumberFormat="1" applyFont="1" applyFill="1" applyBorder="1" applyAlignment="1">
      <alignment vertical="center" wrapText="1"/>
    </xf>
    <xf numFmtId="165" fontId="13" fillId="0" borderId="18" xfId="0" applyNumberFormat="1" applyFont="1" applyBorder="1" applyAlignment="1">
      <alignment horizontal="left" vertical="top" wrapText="1"/>
    </xf>
    <xf numFmtId="165" fontId="13" fillId="0" borderId="19" xfId="0" applyNumberFormat="1" applyFont="1" applyBorder="1" applyAlignment="1">
      <alignment horizontal="left" vertical="top" wrapText="1"/>
    </xf>
    <xf numFmtId="165" fontId="13" fillId="0" borderId="1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view="pageBreakPreview" topLeftCell="A10" zoomScale="87" zoomScaleNormal="100" zoomScaleSheetLayoutView="87" workbookViewId="0">
      <selection activeCell="F34" sqref="F34"/>
    </sheetView>
  </sheetViews>
  <sheetFormatPr defaultColWidth="9.1796875" defaultRowHeight="14.5" x14ac:dyDescent="0.35"/>
  <cols>
    <col min="1" max="1" width="24" customWidth="1"/>
    <col min="2" max="2" width="24.7265625" customWidth="1"/>
    <col min="3" max="4" width="24.1796875" customWidth="1"/>
    <col min="5" max="5" width="22.54296875" customWidth="1"/>
    <col min="6" max="6" width="19.54296875" customWidth="1"/>
    <col min="7" max="7" width="8" customWidth="1"/>
    <col min="8" max="8" width="19.26953125" customWidth="1"/>
    <col min="9" max="9" width="8.453125" customWidth="1"/>
    <col min="10" max="10" width="20.81640625" customWidth="1"/>
    <col min="11" max="11" width="34.1796875" customWidth="1"/>
  </cols>
  <sheetData>
    <row r="1" spans="1:10" ht="21" x14ac:dyDescent="0.5">
      <c r="A1" s="7" t="s">
        <v>2</v>
      </c>
      <c r="B1" s="6"/>
    </row>
    <row r="2" spans="1:10" ht="15.5" x14ac:dyDescent="0.35">
      <c r="A2" s="4"/>
      <c r="B2" s="4"/>
    </row>
    <row r="3" spans="1:10" ht="15.5" x14ac:dyDescent="0.35">
      <c r="A3" s="4" t="s">
        <v>3</v>
      </c>
      <c r="B3" s="4"/>
    </row>
    <row r="5" spans="1:10" ht="15.5" x14ac:dyDescent="0.35">
      <c r="A5" s="4" t="s">
        <v>4</v>
      </c>
    </row>
    <row r="6" spans="1:10" ht="15" thickBot="1" x14ac:dyDescent="0.4"/>
    <row r="7" spans="1:10" ht="138.75" customHeight="1" thickBot="1" x14ac:dyDescent="0.4">
      <c r="A7" s="88" t="s">
        <v>5</v>
      </c>
      <c r="B7" s="86" t="s">
        <v>74</v>
      </c>
      <c r="C7" s="86" t="s">
        <v>75</v>
      </c>
      <c r="D7" s="86" t="s">
        <v>59</v>
      </c>
      <c r="E7" s="86" t="s">
        <v>6</v>
      </c>
      <c r="F7" s="84" t="s">
        <v>62</v>
      </c>
      <c r="G7" s="85"/>
      <c r="H7" s="84" t="s">
        <v>63</v>
      </c>
      <c r="I7" s="85"/>
      <c r="J7" s="86" t="s">
        <v>7</v>
      </c>
    </row>
    <row r="8" spans="1:10" ht="25.5" customHeight="1" thickBot="1" x14ac:dyDescent="0.4">
      <c r="A8" s="89"/>
      <c r="B8" s="87"/>
      <c r="C8" s="87"/>
      <c r="D8" s="87"/>
      <c r="E8" s="87"/>
      <c r="F8" s="1" t="s">
        <v>76</v>
      </c>
      <c r="G8" s="1" t="s">
        <v>77</v>
      </c>
      <c r="H8" s="1" t="s">
        <v>76</v>
      </c>
      <c r="I8" s="1" t="s">
        <v>77</v>
      </c>
      <c r="J8" s="87"/>
    </row>
    <row r="9" spans="1:10" ht="30" customHeight="1" thickBot="1" x14ac:dyDescent="0.4">
      <c r="A9" s="78" t="s">
        <v>48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60.5" thickBot="1" x14ac:dyDescent="0.4">
      <c r="A10" s="8" t="s">
        <v>8</v>
      </c>
      <c r="B10" s="9" t="s">
        <v>43</v>
      </c>
      <c r="C10" s="10">
        <f>+C11+C12</f>
        <v>395629</v>
      </c>
      <c r="D10" s="10">
        <v>560000</v>
      </c>
      <c r="E10" s="10">
        <f t="shared" ref="E10" si="0">+E11+E12</f>
        <v>0</v>
      </c>
      <c r="F10" s="10">
        <f>+F11+F12</f>
        <v>393643</v>
      </c>
      <c r="G10" s="10">
        <f>+G12</f>
        <v>99.498014554039258</v>
      </c>
      <c r="H10" s="10">
        <f>+H11+H12</f>
        <v>556782</v>
      </c>
      <c r="I10" s="10"/>
      <c r="J10" s="10"/>
    </row>
    <row r="11" spans="1:10" ht="47" thickBot="1" x14ac:dyDescent="0.4">
      <c r="A11" s="3" t="s">
        <v>14</v>
      </c>
      <c r="B11" s="2" t="s">
        <v>44</v>
      </c>
      <c r="C11" s="13"/>
      <c r="D11" s="13">
        <v>560000</v>
      </c>
      <c r="E11" s="13"/>
      <c r="F11" s="13">
        <v>0</v>
      </c>
      <c r="G11" s="13"/>
      <c r="H11" s="13">
        <v>556782</v>
      </c>
      <c r="I11" s="13">
        <v>99</v>
      </c>
      <c r="J11" s="13"/>
    </row>
    <row r="12" spans="1:10" ht="94" customHeight="1" thickBot="1" x14ac:dyDescent="0.4">
      <c r="A12" s="3" t="s">
        <v>15</v>
      </c>
      <c r="B12" s="2" t="s">
        <v>45</v>
      </c>
      <c r="C12" s="13">
        <v>395629</v>
      </c>
      <c r="D12" s="13"/>
      <c r="E12" s="13"/>
      <c r="F12" s="13">
        <v>393643</v>
      </c>
      <c r="G12" s="59">
        <f>+F12*100/C12</f>
        <v>99.498014554039258</v>
      </c>
      <c r="H12" s="13"/>
      <c r="I12" s="13"/>
      <c r="J12" s="13"/>
    </row>
    <row r="13" spans="1:10" ht="112.5" customHeight="1" thickBot="1" x14ac:dyDescent="0.4">
      <c r="A13" s="8" t="s">
        <v>9</v>
      </c>
      <c r="B13" s="9" t="s">
        <v>46</v>
      </c>
      <c r="C13" s="10">
        <f>+C14+C15</f>
        <v>92230</v>
      </c>
      <c r="D13" s="10"/>
      <c r="E13" s="10">
        <f t="shared" ref="E13" si="1">+E14</f>
        <v>0</v>
      </c>
      <c r="F13" s="10">
        <f>F14+F15</f>
        <v>91393</v>
      </c>
      <c r="G13" s="61">
        <f>+F13*100/C13</f>
        <v>99.092486175864693</v>
      </c>
      <c r="H13" s="10">
        <f>+H14</f>
        <v>0</v>
      </c>
      <c r="I13" s="10"/>
      <c r="J13" s="10"/>
    </row>
    <row r="14" spans="1:10" ht="125.25" customHeight="1" thickBot="1" x14ac:dyDescent="0.4">
      <c r="A14" s="3" t="s">
        <v>16</v>
      </c>
      <c r="B14" s="2" t="s">
        <v>60</v>
      </c>
      <c r="C14" s="13">
        <v>15010</v>
      </c>
      <c r="D14" s="13"/>
      <c r="E14" s="13"/>
      <c r="F14" s="13">
        <v>26630</v>
      </c>
      <c r="G14" s="60">
        <f>+F14*100/C14</f>
        <v>177.41505662891404</v>
      </c>
      <c r="H14" s="13"/>
      <c r="I14" s="13"/>
      <c r="J14" s="13"/>
    </row>
    <row r="15" spans="1:10" ht="125.25" customHeight="1" thickBot="1" x14ac:dyDescent="0.4">
      <c r="A15" s="3" t="s">
        <v>72</v>
      </c>
      <c r="B15" s="52" t="s">
        <v>73</v>
      </c>
      <c r="C15" s="53">
        <v>77220</v>
      </c>
      <c r="D15" s="53"/>
      <c r="E15" s="53"/>
      <c r="F15" s="53">
        <v>64763</v>
      </c>
      <c r="G15" s="60">
        <f>+F15*100/C15</f>
        <v>83.868168868168866</v>
      </c>
      <c r="H15" s="53"/>
      <c r="I15" s="53"/>
      <c r="J15" s="53"/>
    </row>
    <row r="16" spans="1:10" ht="15.5" thickBot="1" x14ac:dyDescent="0.4">
      <c r="A16" s="8" t="s">
        <v>10</v>
      </c>
      <c r="B16" s="9"/>
      <c r="C16" s="10">
        <f>+C17</f>
        <v>0</v>
      </c>
      <c r="D16" s="10">
        <f t="shared" ref="D16:F16" si="2">+D17</f>
        <v>31000</v>
      </c>
      <c r="E16" s="10">
        <f t="shared" si="2"/>
        <v>0</v>
      </c>
      <c r="F16" s="10">
        <f t="shared" si="2"/>
        <v>0</v>
      </c>
      <c r="G16" s="10"/>
      <c r="H16" s="10">
        <v>28168</v>
      </c>
      <c r="I16" s="10"/>
      <c r="J16" s="10"/>
    </row>
    <row r="17" spans="1:13" ht="78" thickBot="1" x14ac:dyDescent="0.4">
      <c r="A17" s="3" t="s">
        <v>17</v>
      </c>
      <c r="B17" s="2" t="s">
        <v>47</v>
      </c>
      <c r="C17" s="12"/>
      <c r="D17" s="53">
        <v>31000</v>
      </c>
      <c r="E17" s="12"/>
      <c r="F17" s="12"/>
      <c r="G17" s="12"/>
      <c r="H17" s="12">
        <v>28168</v>
      </c>
      <c r="I17" s="12">
        <v>91</v>
      </c>
      <c r="J17" s="12"/>
    </row>
    <row r="18" spans="1:13" ht="16.5" customHeight="1" thickBot="1" x14ac:dyDescent="0.4">
      <c r="A18" s="80" t="s">
        <v>40</v>
      </c>
      <c r="B18" s="81"/>
      <c r="C18" s="16">
        <f>C10+C13+C16</f>
        <v>487859</v>
      </c>
      <c r="D18" s="11">
        <f>D10+D13+D16</f>
        <v>591000</v>
      </c>
      <c r="E18" s="11">
        <f>E10+E13+E16</f>
        <v>0</v>
      </c>
      <c r="F18" s="11">
        <f>F10+F13+F16</f>
        <v>485036</v>
      </c>
      <c r="G18" s="64">
        <f>+F18*100/C18</f>
        <v>99.421349201306114</v>
      </c>
      <c r="H18" s="11">
        <f>H10+H13+H16</f>
        <v>584950</v>
      </c>
      <c r="I18" s="11"/>
      <c r="J18" s="17"/>
    </row>
    <row r="19" spans="1:13" ht="40.5" customHeight="1" thickBot="1" x14ac:dyDescent="0.4">
      <c r="A19" s="82" t="s">
        <v>49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3" ht="45.5" thickBot="1" x14ac:dyDescent="0.4">
      <c r="A20" s="8" t="s">
        <v>11</v>
      </c>
      <c r="B20" s="9" t="s">
        <v>50</v>
      </c>
      <c r="C20" s="10">
        <f>+C21+C22+C23</f>
        <v>131545</v>
      </c>
      <c r="D20" s="10">
        <f t="shared" ref="D20:H20" si="3">+D21+D22+D23</f>
        <v>0</v>
      </c>
      <c r="E20" s="10">
        <f t="shared" si="3"/>
        <v>0</v>
      </c>
      <c r="F20" s="10">
        <f>+F21+F22+F23</f>
        <v>140658</v>
      </c>
      <c r="G20" s="61">
        <f>+F20*100/C20</f>
        <v>106.92766733817325</v>
      </c>
      <c r="H20" s="10">
        <f t="shared" si="3"/>
        <v>0</v>
      </c>
      <c r="I20" s="10"/>
      <c r="J20" s="10"/>
    </row>
    <row r="21" spans="1:13" ht="66" customHeight="1" thickBot="1" x14ac:dyDescent="0.4">
      <c r="A21" s="3" t="s">
        <v>18</v>
      </c>
      <c r="B21" s="2" t="s">
        <v>51</v>
      </c>
      <c r="C21" s="13">
        <v>55000</v>
      </c>
      <c r="D21" s="13"/>
      <c r="E21" s="13"/>
      <c r="F21" s="13">
        <v>55000</v>
      </c>
      <c r="G21" s="60">
        <f>+F21*100/C21</f>
        <v>100</v>
      </c>
      <c r="H21" s="13"/>
      <c r="I21" s="13"/>
      <c r="J21" s="13"/>
    </row>
    <row r="22" spans="1:13" ht="93" customHeight="1" thickBot="1" x14ac:dyDescent="0.4">
      <c r="A22" s="3" t="s">
        <v>19</v>
      </c>
      <c r="B22" s="2" t="s">
        <v>52</v>
      </c>
      <c r="C22" s="13">
        <v>26545</v>
      </c>
      <c r="D22" s="13"/>
      <c r="E22" s="13"/>
      <c r="F22" s="13">
        <v>8954</v>
      </c>
      <c r="G22" s="60">
        <f t="shared" ref="G22:G23" si="4">+F22*100/C22</f>
        <v>33.731399510265589</v>
      </c>
      <c r="H22" s="13"/>
      <c r="I22" s="13"/>
      <c r="J22" s="13"/>
    </row>
    <row r="23" spans="1:13" ht="79" customHeight="1" thickBot="1" x14ac:dyDescent="0.4">
      <c r="A23" s="3" t="s">
        <v>20</v>
      </c>
      <c r="B23" s="2" t="s">
        <v>53</v>
      </c>
      <c r="C23" s="13">
        <v>50000</v>
      </c>
      <c r="D23" s="13"/>
      <c r="E23" s="13"/>
      <c r="F23" s="13">
        <v>76704</v>
      </c>
      <c r="G23" s="60">
        <f t="shared" si="4"/>
        <v>153.40799999999999</v>
      </c>
      <c r="H23" s="13"/>
      <c r="I23" s="13"/>
      <c r="J23" s="13"/>
      <c r="K23" s="15"/>
      <c r="L23" s="15"/>
      <c r="M23" s="15"/>
    </row>
    <row r="24" spans="1:13" ht="112.5" customHeight="1" thickBot="1" x14ac:dyDescent="0.4">
      <c r="A24" s="8" t="s">
        <v>12</v>
      </c>
      <c r="B24" s="9" t="s">
        <v>54</v>
      </c>
      <c r="C24" s="10">
        <f>+C25</f>
        <v>6825</v>
      </c>
      <c r="D24" s="10">
        <f>+D25</f>
        <v>0</v>
      </c>
      <c r="E24" s="10">
        <f t="shared" ref="E24:H24" si="5">+E25</f>
        <v>0</v>
      </c>
      <c r="F24" s="10">
        <f t="shared" si="5"/>
        <v>10306</v>
      </c>
      <c r="G24" s="61">
        <f t="shared" ref="G24:G29" si="6">+F24*100/C24</f>
        <v>151.00366300366301</v>
      </c>
      <c r="H24" s="10">
        <f t="shared" si="5"/>
        <v>0</v>
      </c>
      <c r="I24" s="10"/>
      <c r="J24" s="10"/>
    </row>
    <row r="25" spans="1:13" ht="73.5" customHeight="1" thickBot="1" x14ac:dyDescent="0.4">
      <c r="A25" s="3" t="s">
        <v>21</v>
      </c>
      <c r="B25" s="2" t="s">
        <v>55</v>
      </c>
      <c r="C25" s="13">
        <v>6825</v>
      </c>
      <c r="D25" s="13"/>
      <c r="E25" s="13"/>
      <c r="F25" s="13">
        <v>10306</v>
      </c>
      <c r="G25" s="60">
        <f t="shared" si="6"/>
        <v>151.00366300366301</v>
      </c>
      <c r="H25" s="13"/>
      <c r="I25" s="13"/>
      <c r="J25" s="13"/>
    </row>
    <row r="26" spans="1:13" ht="56" customHeight="1" thickBot="1" x14ac:dyDescent="0.4">
      <c r="A26" s="8" t="s">
        <v>13</v>
      </c>
      <c r="B26" s="9" t="s">
        <v>56</v>
      </c>
      <c r="C26" s="10">
        <f>+C27+C28</f>
        <v>60620</v>
      </c>
      <c r="D26" s="10">
        <f t="shared" ref="D26:H26" si="7">+D27+D28</f>
        <v>0</v>
      </c>
      <c r="E26" s="10">
        <f t="shared" si="7"/>
        <v>0</v>
      </c>
      <c r="F26" s="10">
        <f t="shared" si="7"/>
        <v>52831</v>
      </c>
      <c r="G26" s="61">
        <f t="shared" si="6"/>
        <v>87.151105245793474</v>
      </c>
      <c r="H26" s="10">
        <f t="shared" si="7"/>
        <v>0</v>
      </c>
      <c r="I26" s="10"/>
      <c r="J26" s="10"/>
    </row>
    <row r="27" spans="1:13" ht="98.5" customHeight="1" thickBot="1" x14ac:dyDescent="0.4">
      <c r="A27" s="3" t="s">
        <v>22</v>
      </c>
      <c r="B27" s="2" t="s">
        <v>57</v>
      </c>
      <c r="C27" s="13">
        <v>30380</v>
      </c>
      <c r="D27" s="13"/>
      <c r="E27" s="13"/>
      <c r="F27" s="13">
        <v>24532</v>
      </c>
      <c r="G27" s="60">
        <f t="shared" si="6"/>
        <v>80.75049374588545</v>
      </c>
      <c r="H27" s="13"/>
      <c r="I27" s="13"/>
      <c r="J27" s="13"/>
    </row>
    <row r="28" spans="1:13" ht="109.5" customHeight="1" thickBot="1" x14ac:dyDescent="0.4">
      <c r="A28" s="3" t="s">
        <v>23</v>
      </c>
      <c r="B28" s="2" t="s">
        <v>58</v>
      </c>
      <c r="C28" s="13">
        <v>30240</v>
      </c>
      <c r="D28" s="13"/>
      <c r="E28" s="13"/>
      <c r="F28" s="13">
        <v>28299</v>
      </c>
      <c r="G28" s="60">
        <f t="shared" si="6"/>
        <v>93.581349206349202</v>
      </c>
      <c r="H28" s="13"/>
      <c r="I28" s="13"/>
      <c r="J28" s="13"/>
    </row>
    <row r="29" spans="1:13" ht="16.5" customHeight="1" thickBot="1" x14ac:dyDescent="0.4">
      <c r="A29" s="80" t="s">
        <v>41</v>
      </c>
      <c r="B29" s="81"/>
      <c r="C29" s="16">
        <f>+C20+C24+C26</f>
        <v>198990</v>
      </c>
      <c r="D29" s="11">
        <f>+D20+D24+D26</f>
        <v>0</v>
      </c>
      <c r="E29" s="11">
        <f>+E20+E24+E26</f>
        <v>0</v>
      </c>
      <c r="F29" s="11">
        <f>+F20+F24+F26</f>
        <v>203795</v>
      </c>
      <c r="G29" s="64">
        <f t="shared" si="6"/>
        <v>102.41469420573898</v>
      </c>
      <c r="H29" s="11">
        <f>+H20+H24+H26</f>
        <v>0</v>
      </c>
      <c r="I29" s="11"/>
      <c r="J29" s="17"/>
    </row>
    <row r="30" spans="1:13" ht="70.5" customHeight="1" thickBot="1" x14ac:dyDescent="0.4">
      <c r="A30" s="68" t="s">
        <v>24</v>
      </c>
      <c r="B30" s="69"/>
      <c r="C30" s="13">
        <v>342895</v>
      </c>
      <c r="D30" s="13">
        <v>153720</v>
      </c>
      <c r="E30" s="13"/>
      <c r="F30" s="13">
        <f>88241.3+201642</f>
        <v>289883.3</v>
      </c>
      <c r="G30" s="60"/>
      <c r="H30" s="13">
        <v>140950</v>
      </c>
      <c r="I30" s="13">
        <v>92</v>
      </c>
      <c r="J30" s="13"/>
    </row>
    <row r="31" spans="1:13" ht="50.25" customHeight="1" thickBot="1" x14ac:dyDescent="0.4">
      <c r="A31" s="68" t="s">
        <v>25</v>
      </c>
      <c r="B31" s="69"/>
      <c r="C31" s="13"/>
      <c r="D31" s="13">
        <v>60937</v>
      </c>
      <c r="E31" s="13"/>
      <c r="F31" s="13"/>
      <c r="G31" s="13"/>
      <c r="H31" s="13">
        <v>45880</v>
      </c>
      <c r="I31" s="13">
        <v>75</v>
      </c>
      <c r="J31" s="13"/>
    </row>
    <row r="32" spans="1:13" ht="36" customHeight="1" thickBot="1" x14ac:dyDescent="0.4">
      <c r="A32" s="68" t="s">
        <v>26</v>
      </c>
      <c r="B32" s="69"/>
      <c r="C32" s="18">
        <v>16985</v>
      </c>
      <c r="D32" s="18">
        <v>16773</v>
      </c>
      <c r="E32" s="18"/>
      <c r="F32" s="18">
        <v>0</v>
      </c>
      <c r="G32" s="18"/>
      <c r="H32" s="18">
        <v>17880</v>
      </c>
      <c r="I32" s="18">
        <v>106</v>
      </c>
      <c r="J32" s="18"/>
    </row>
    <row r="33" spans="1:10" ht="16.5" customHeight="1" thickBot="1" x14ac:dyDescent="0.4">
      <c r="A33" s="70" t="s">
        <v>42</v>
      </c>
      <c r="B33" s="71"/>
      <c r="C33" s="20">
        <f>+C30+C31+C32</f>
        <v>359880</v>
      </c>
      <c r="D33" s="21">
        <f>+D30+D31+D32</f>
        <v>231430</v>
      </c>
      <c r="E33" s="21">
        <f t="shared" ref="E33" si="8">+E30+E31+E32</f>
        <v>0</v>
      </c>
      <c r="F33" s="21">
        <f>+F30+F31+F32</f>
        <v>289883.3</v>
      </c>
      <c r="G33" s="62">
        <f>+F33*100/C33</f>
        <v>80.54998888518395</v>
      </c>
      <c r="H33" s="21">
        <f>+H30+H31+H32</f>
        <v>204710</v>
      </c>
      <c r="I33" s="54"/>
      <c r="J33" s="22"/>
    </row>
    <row r="34" spans="1:10" ht="16" thickBot="1" x14ac:dyDescent="0.4">
      <c r="A34" s="70" t="s">
        <v>27</v>
      </c>
      <c r="B34" s="71"/>
      <c r="C34" s="23">
        <v>73271</v>
      </c>
      <c r="D34" s="29">
        <v>57570</v>
      </c>
      <c r="E34" s="19">
        <v>0</v>
      </c>
      <c r="F34" s="19">
        <v>73271</v>
      </c>
      <c r="G34" s="19"/>
      <c r="H34" s="19">
        <v>51067</v>
      </c>
      <c r="I34" s="55"/>
      <c r="J34" s="24"/>
    </row>
    <row r="35" spans="1:10" ht="15" customHeight="1" thickBot="1" x14ac:dyDescent="0.4">
      <c r="A35" s="72" t="s">
        <v>69</v>
      </c>
      <c r="B35" s="73"/>
      <c r="C35" s="51"/>
      <c r="D35" s="19"/>
      <c r="E35" s="19"/>
      <c r="F35" s="19"/>
      <c r="G35" s="19"/>
      <c r="H35" s="19"/>
      <c r="I35" s="55"/>
      <c r="J35" s="24"/>
    </row>
    <row r="36" spans="1:10" ht="16.5" customHeight="1" thickBot="1" x14ac:dyDescent="0.4">
      <c r="A36" s="70" t="s">
        <v>61</v>
      </c>
      <c r="B36" s="71"/>
      <c r="C36" s="23"/>
      <c r="D36" s="19">
        <v>0</v>
      </c>
      <c r="E36" s="19">
        <v>0</v>
      </c>
      <c r="F36" s="29"/>
      <c r="G36" s="29"/>
      <c r="H36" s="29">
        <v>0</v>
      </c>
      <c r="I36" s="56"/>
      <c r="J36" s="24"/>
    </row>
    <row r="37" spans="1:10" ht="16.5" customHeight="1" x14ac:dyDescent="0.35">
      <c r="A37" s="74" t="s">
        <v>64</v>
      </c>
      <c r="B37" s="75"/>
      <c r="C37" s="27">
        <f>+C34+C33+C29+C18</f>
        <v>1120000</v>
      </c>
      <c r="D37" s="27">
        <f>+D34+D33++D18</f>
        <v>880000</v>
      </c>
      <c r="E37" s="19">
        <f>+E36+E34+E33+E29+E18</f>
        <v>0</v>
      </c>
      <c r="F37" s="28">
        <f>+F33+F29+F18+F34</f>
        <v>1051985.3</v>
      </c>
      <c r="G37" s="63">
        <f>+F37*100/C37</f>
        <v>93.927258928571433</v>
      </c>
      <c r="H37" s="28">
        <f>+H33+H29+H18+H34</f>
        <v>840727</v>
      </c>
      <c r="I37" s="57"/>
      <c r="J37" s="24"/>
    </row>
    <row r="38" spans="1:10" ht="17" thickBot="1" x14ac:dyDescent="0.4">
      <c r="A38" s="76"/>
      <c r="B38" s="77"/>
      <c r="C38" s="65">
        <f>C37+D37</f>
        <v>2000000</v>
      </c>
      <c r="D38" s="66"/>
      <c r="E38" s="25"/>
      <c r="F38" s="67">
        <f>+F37+F36+H36+H37</f>
        <v>1892712.3</v>
      </c>
      <c r="G38" s="67"/>
      <c r="H38" s="67"/>
      <c r="I38" s="58"/>
      <c r="J38" s="26"/>
    </row>
    <row r="42" spans="1:10" ht="25.5" customHeight="1" x14ac:dyDescent="0.35"/>
  </sheetData>
  <mergeCells count="22">
    <mergeCell ref="F7:G7"/>
    <mergeCell ref="H7:I7"/>
    <mergeCell ref="J7:J8"/>
    <mergeCell ref="A7:A8"/>
    <mergeCell ref="B7:B8"/>
    <mergeCell ref="C7:C8"/>
    <mergeCell ref="D7:D8"/>
    <mergeCell ref="E7:E8"/>
    <mergeCell ref="A31:B31"/>
    <mergeCell ref="A9:J9"/>
    <mergeCell ref="A18:B18"/>
    <mergeCell ref="A19:J19"/>
    <mergeCell ref="A29:B29"/>
    <mergeCell ref="A30:B30"/>
    <mergeCell ref="C38:D38"/>
    <mergeCell ref="F38:H38"/>
    <mergeCell ref="A32:B32"/>
    <mergeCell ref="A33:B33"/>
    <mergeCell ref="A34:B34"/>
    <mergeCell ref="A35:B35"/>
    <mergeCell ref="A36:B36"/>
    <mergeCell ref="A37:B38"/>
  </mergeCells>
  <pageMargins left="0.7" right="0.7" top="0.75" bottom="0.75" header="0.3" footer="0.3"/>
  <pageSetup scale="62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zoomScale="93" zoomScaleNormal="70" workbookViewId="0">
      <selection activeCell="C11" sqref="C11"/>
    </sheetView>
  </sheetViews>
  <sheetFormatPr defaultColWidth="9.1796875" defaultRowHeight="14.5" x14ac:dyDescent="0.35"/>
  <cols>
    <col min="1" max="1" width="17.54296875" customWidth="1"/>
    <col min="2" max="7" width="19.1796875" customWidth="1"/>
  </cols>
  <sheetData>
    <row r="1" spans="1:11" ht="15.5" x14ac:dyDescent="0.35">
      <c r="A1" s="4" t="s">
        <v>28</v>
      </c>
      <c r="B1" s="4"/>
      <c r="C1" s="4"/>
      <c r="D1" s="4"/>
    </row>
    <row r="2" spans="1:11" x14ac:dyDescent="0.35">
      <c r="A2" s="5"/>
      <c r="B2" s="5"/>
      <c r="C2" s="5"/>
      <c r="D2" s="5"/>
    </row>
    <row r="3" spans="1:11" x14ac:dyDescent="0.35">
      <c r="A3" s="5" t="s">
        <v>29</v>
      </c>
      <c r="B3" s="5"/>
      <c r="C3" s="5"/>
      <c r="D3" s="5"/>
    </row>
    <row r="4" spans="1:11" ht="15" thickBot="1" x14ac:dyDescent="0.4"/>
    <row r="5" spans="1:11" ht="26.25" customHeight="1" x14ac:dyDescent="0.35">
      <c r="A5" s="90" t="s">
        <v>0</v>
      </c>
      <c r="B5" s="92" t="s">
        <v>65</v>
      </c>
      <c r="C5" s="93"/>
      <c r="D5" s="90" t="s">
        <v>66</v>
      </c>
      <c r="E5" s="94"/>
      <c r="F5" s="92" t="s">
        <v>30</v>
      </c>
      <c r="G5" s="93"/>
    </row>
    <row r="6" spans="1:11" ht="15" thickBot="1" x14ac:dyDescent="0.4">
      <c r="A6" s="91"/>
      <c r="B6" s="30" t="s">
        <v>67</v>
      </c>
      <c r="C6" s="31" t="s">
        <v>68</v>
      </c>
      <c r="D6" s="30" t="s">
        <v>67</v>
      </c>
      <c r="E6" s="32" t="s">
        <v>68</v>
      </c>
      <c r="F6" s="33" t="s">
        <v>67</v>
      </c>
      <c r="G6" s="31" t="s">
        <v>68</v>
      </c>
    </row>
    <row r="7" spans="1:11" ht="39" customHeight="1" thickBot="1" x14ac:dyDescent="0.4">
      <c r="A7" s="34" t="s">
        <v>31</v>
      </c>
      <c r="B7" s="13">
        <v>185000</v>
      </c>
      <c r="C7" s="13">
        <v>88182</v>
      </c>
      <c r="D7" s="13">
        <v>153720</v>
      </c>
      <c r="E7" s="13">
        <v>140950</v>
      </c>
      <c r="F7" s="13">
        <f>+B7+D7</f>
        <v>338720</v>
      </c>
      <c r="G7" s="13">
        <f>+C7+E7</f>
        <v>229132</v>
      </c>
    </row>
    <row r="8" spans="1:11" ht="64.5" customHeight="1" thickBot="1" x14ac:dyDescent="0.4">
      <c r="A8" s="39" t="s">
        <v>32</v>
      </c>
      <c r="B8" s="13">
        <v>8000</v>
      </c>
      <c r="C8" s="13">
        <v>6130</v>
      </c>
      <c r="D8" s="13">
        <v>932.91</v>
      </c>
      <c r="E8" s="13">
        <v>53.23</v>
      </c>
      <c r="F8" s="13">
        <f t="shared" ref="F8:G14" si="0">+B8+D8</f>
        <v>8932.91</v>
      </c>
      <c r="G8" s="13">
        <f t="shared" si="0"/>
        <v>6183.23</v>
      </c>
    </row>
    <row r="9" spans="1:11" ht="115.5" customHeight="1" thickBot="1" x14ac:dyDescent="0.4">
      <c r="A9" s="39" t="s">
        <v>33</v>
      </c>
      <c r="B9" s="13">
        <v>575229</v>
      </c>
      <c r="C9" s="13">
        <v>583398</v>
      </c>
      <c r="D9" s="13">
        <v>535000</v>
      </c>
      <c r="E9" s="13">
        <v>533216</v>
      </c>
      <c r="F9" s="13">
        <f>+B9+D9</f>
        <v>1110229</v>
      </c>
      <c r="G9" s="13">
        <f t="shared" si="0"/>
        <v>1116614</v>
      </c>
    </row>
    <row r="10" spans="1:11" ht="51.75" customHeight="1" thickBot="1" x14ac:dyDescent="0.4">
      <c r="A10" s="39" t="s">
        <v>34</v>
      </c>
      <c r="B10" s="13">
        <v>70000</v>
      </c>
      <c r="C10" s="13">
        <v>75259</v>
      </c>
      <c r="D10" s="13">
        <v>56000</v>
      </c>
      <c r="E10" s="13">
        <v>51734</v>
      </c>
      <c r="F10" s="13">
        <f t="shared" si="0"/>
        <v>126000</v>
      </c>
      <c r="G10" s="13">
        <f t="shared" si="0"/>
        <v>126993</v>
      </c>
    </row>
    <row r="11" spans="1:11" ht="26.5" thickBot="1" x14ac:dyDescent="0.4">
      <c r="A11" s="39" t="s">
        <v>35</v>
      </c>
      <c r="B11" s="13">
        <v>63500</v>
      </c>
      <c r="C11" s="13">
        <v>70022</v>
      </c>
      <c r="D11" s="13">
        <v>15840</v>
      </c>
      <c r="E11" s="13">
        <v>17827</v>
      </c>
      <c r="F11" s="13">
        <f>+B11+D11</f>
        <v>79340</v>
      </c>
      <c r="G11" s="13">
        <f>+C11+E11</f>
        <v>87849</v>
      </c>
      <c r="K11" s="14"/>
    </row>
    <row r="12" spans="1:11" ht="77.25" customHeight="1" thickBot="1" x14ac:dyDescent="0.4">
      <c r="A12" s="39" t="s">
        <v>36</v>
      </c>
      <c r="B12" s="13">
        <v>30000</v>
      </c>
      <c r="C12" s="13">
        <v>50971</v>
      </c>
      <c r="D12" s="13">
        <v>0</v>
      </c>
      <c r="E12" s="13">
        <v>0</v>
      </c>
      <c r="F12" s="13">
        <f t="shared" si="0"/>
        <v>30000</v>
      </c>
      <c r="G12" s="13">
        <f t="shared" si="0"/>
        <v>50971</v>
      </c>
    </row>
    <row r="13" spans="1:11" ht="64.5" customHeight="1" thickBot="1" x14ac:dyDescent="0.4">
      <c r="A13" s="39" t="s">
        <v>37</v>
      </c>
      <c r="B13" s="13">
        <v>115000</v>
      </c>
      <c r="C13" s="13">
        <v>104752</v>
      </c>
      <c r="D13" s="13">
        <v>60932</v>
      </c>
      <c r="E13" s="13">
        <v>45880</v>
      </c>
      <c r="F13" s="13">
        <f t="shared" si="0"/>
        <v>175932</v>
      </c>
      <c r="G13" s="13">
        <f t="shared" si="0"/>
        <v>150632</v>
      </c>
    </row>
    <row r="14" spans="1:11" ht="39" customHeight="1" thickBot="1" x14ac:dyDescent="0.4">
      <c r="A14" s="40" t="s">
        <v>38</v>
      </c>
      <c r="B14" s="41">
        <f>SUM(B7:B13)</f>
        <v>1046729</v>
      </c>
      <c r="C14" s="42">
        <f>SUM(C7:C13)</f>
        <v>978714</v>
      </c>
      <c r="D14" s="41">
        <f>SUM(D7:D13)</f>
        <v>822424.91</v>
      </c>
      <c r="E14" s="43">
        <f>SUM(E7:E13)</f>
        <v>789660.23</v>
      </c>
      <c r="F14" s="44">
        <f t="shared" si="0"/>
        <v>1869153.9100000001</v>
      </c>
      <c r="G14" s="45">
        <f>SUM(G7:G13)</f>
        <v>1768374.23</v>
      </c>
    </row>
    <row r="15" spans="1:11" ht="33" customHeight="1" thickBot="1" x14ac:dyDescent="0.4">
      <c r="A15" s="39" t="s">
        <v>39</v>
      </c>
      <c r="B15" s="35">
        <v>73271</v>
      </c>
      <c r="C15" s="35">
        <v>73271</v>
      </c>
      <c r="D15" s="35">
        <v>57570</v>
      </c>
      <c r="E15" s="36">
        <v>51067</v>
      </c>
      <c r="F15" s="37">
        <f>+B15+D15</f>
        <v>130841</v>
      </c>
      <c r="G15" s="38">
        <f>+C15+E15</f>
        <v>124338</v>
      </c>
    </row>
    <row r="16" spans="1:11" ht="15" thickBot="1" x14ac:dyDescent="0.4">
      <c r="A16" s="46" t="s">
        <v>1</v>
      </c>
      <c r="B16" s="47">
        <f>+B14+B15</f>
        <v>1120000</v>
      </c>
      <c r="C16" s="47">
        <f>+C14+C15</f>
        <v>1051985</v>
      </c>
      <c r="D16" s="47">
        <f>SUM(D15+D14)</f>
        <v>879994.91</v>
      </c>
      <c r="E16" s="48">
        <f>SUM(E15+E14)</f>
        <v>840727.23</v>
      </c>
      <c r="F16" s="49">
        <f>+B16+D16</f>
        <v>1999994.9100000001</v>
      </c>
      <c r="G16" s="50">
        <f>+G14+G15</f>
        <v>1892712.23</v>
      </c>
    </row>
    <row r="17" spans="1:7" ht="15" thickBot="1" x14ac:dyDescent="0.4">
      <c r="A17" s="46" t="s">
        <v>70</v>
      </c>
      <c r="B17" s="47"/>
    </row>
    <row r="18" spans="1:7" ht="15" thickBot="1" x14ac:dyDescent="0.4">
      <c r="A18" s="46" t="s">
        <v>71</v>
      </c>
      <c r="B18" s="47">
        <f>+B16-B17</f>
        <v>1120000</v>
      </c>
    </row>
    <row r="22" spans="1:7" x14ac:dyDescent="0.35">
      <c r="G22" s="14">
        <f>+C15-B15</f>
        <v>0</v>
      </c>
    </row>
  </sheetData>
  <mergeCells count="4">
    <mergeCell ref="A5:A6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revise 2018</vt:lpstr>
      <vt:lpstr>budget revisé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lalaina.pascal.rakotozandry</cp:lastModifiedBy>
  <cp:lastPrinted>2017-12-11T22:51:21Z</cp:lastPrinted>
  <dcterms:created xsi:type="dcterms:W3CDTF">2017-11-15T21:17:43Z</dcterms:created>
  <dcterms:modified xsi:type="dcterms:W3CDTF">2019-11-12T10:01:25Z</dcterms:modified>
</cp:coreProperties>
</file>