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jean-paul.kimbulu\Documents\"/>
    </mc:Choice>
  </mc:AlternateContent>
  <xr:revisionPtr revIDLastSave="0" documentId="8_{BF0FBC5B-741B-4485-899C-549F6F44827F}" xr6:coauthVersionLast="41" xr6:coauthVersionMax="41" xr10:uidLastSave="{00000000-0000-0000-0000-000000000000}"/>
  <bookViews>
    <workbookView xWindow="-120" yWindow="-120" windowWidth="25440" windowHeight="15390" activeTab="1" xr2:uid="{00000000-000D-0000-FFFF-FFFF00000000}"/>
  </bookViews>
  <sheets>
    <sheet name="Annex D-PBF Budget" sheetId="1" r:id="rId1"/>
    <sheet name="Table 2-Project Budget - UN Cat" sheetId="2" r:id="rId2"/>
    <sheet name="Summary" sheetId="4" r:id="rId3"/>
  </sheets>
  <definedNames>
    <definedName name="_xlnm.Print_Area" localSheetId="0">'Annex D-PBF Budget'!$A$1:$I$54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5" i="2" l="1"/>
  <c r="H26" i="2" l="1"/>
  <c r="H15" i="2" l="1"/>
  <c r="H16" i="2" s="1"/>
  <c r="H17" i="2" l="1"/>
  <c r="C26" i="2" l="1"/>
  <c r="C17" i="2" l="1"/>
  <c r="C16" i="2"/>
  <c r="C15" i="2"/>
  <c r="L17" i="2"/>
  <c r="L16" i="2"/>
  <c r="L15" i="2"/>
  <c r="P9" i="2" l="1"/>
  <c r="P10" i="2"/>
  <c r="P11" i="2"/>
  <c r="P12" i="2"/>
  <c r="P13" i="2"/>
  <c r="P14" i="2"/>
  <c r="P8" i="2"/>
  <c r="D15" i="2" l="1"/>
  <c r="P15" i="2" s="1"/>
  <c r="D16" i="2" l="1"/>
  <c r="D17" i="2" l="1"/>
  <c r="P17" i="2" s="1"/>
  <c r="P16" i="2"/>
  <c r="R14" i="2" l="1"/>
  <c r="R13" i="2"/>
  <c r="R12" i="2"/>
  <c r="R11" i="2"/>
  <c r="R10" i="2"/>
  <c r="R9" i="2"/>
  <c r="R8" i="2"/>
  <c r="Q14" i="2"/>
  <c r="Q13" i="2"/>
  <c r="Q12" i="2"/>
  <c r="Q11" i="2"/>
  <c r="Q10" i="2"/>
  <c r="Q9" i="2"/>
  <c r="Q8" i="2"/>
  <c r="O14" i="2"/>
  <c r="O13" i="2"/>
  <c r="O12" i="2"/>
  <c r="O11" i="2"/>
  <c r="O10" i="2"/>
  <c r="O9" i="2"/>
  <c r="O8" i="2"/>
  <c r="N15" i="2"/>
  <c r="M15" i="2"/>
  <c r="K15" i="2"/>
  <c r="K16" i="2" s="1"/>
  <c r="K17" i="2" s="1"/>
  <c r="J15" i="2"/>
  <c r="J16" i="2" s="1"/>
  <c r="J17" i="2" s="1"/>
  <c r="I15" i="2"/>
  <c r="G15" i="2"/>
  <c r="F15" i="2"/>
  <c r="F16" i="2" s="1"/>
  <c r="F17" i="2" s="1"/>
  <c r="E15" i="2"/>
  <c r="E16" i="2" s="1"/>
  <c r="B15" i="2"/>
  <c r="S8" i="2" l="1"/>
  <c r="S12" i="2"/>
  <c r="O15" i="2"/>
  <c r="S9" i="2"/>
  <c r="S13" i="2"/>
  <c r="S10" i="2"/>
  <c r="S14" i="2"/>
  <c r="S11" i="2"/>
  <c r="R15" i="2"/>
  <c r="E17" i="2"/>
  <c r="G16" i="2"/>
  <c r="G17" i="2" s="1"/>
  <c r="M16" i="2"/>
  <c r="M17" i="2" s="1"/>
  <c r="Q15" i="2"/>
  <c r="B16" i="2"/>
  <c r="B17" i="2" s="1"/>
  <c r="I16" i="2"/>
  <c r="I17" i="2" s="1"/>
  <c r="N16" i="2"/>
  <c r="R16" i="2" s="1"/>
  <c r="A34" i="4"/>
  <c r="B34" i="4"/>
  <c r="O17" i="2" l="1"/>
  <c r="Q16" i="2"/>
  <c r="S15" i="2"/>
  <c r="N17" i="2"/>
  <c r="R17" i="2" s="1"/>
  <c r="O16" i="2"/>
  <c r="Q17" i="2"/>
  <c r="C33" i="4"/>
  <c r="C32" i="4"/>
  <c r="C31" i="4"/>
  <c r="B26" i="4"/>
  <c r="B25" i="4"/>
  <c r="B24" i="4"/>
  <c r="B27" i="4" s="1"/>
  <c r="B23" i="4"/>
  <c r="B19" i="4"/>
  <c r="B6" i="4"/>
  <c r="B10" i="4" s="1"/>
  <c r="B12" i="4" s="1"/>
  <c r="S17" i="2" l="1"/>
  <c r="S16" i="2"/>
  <c r="C34" i="4"/>
  <c r="D41" i="1" l="1"/>
  <c r="E41" i="1"/>
  <c r="F41" i="1"/>
  <c r="D28" i="1"/>
  <c r="E28" i="1"/>
  <c r="F28" i="1"/>
  <c r="G28" i="1"/>
  <c r="D17" i="1"/>
  <c r="E17" i="1"/>
  <c r="F17" i="1"/>
  <c r="F42" i="1" l="1"/>
  <c r="D42" i="1"/>
  <c r="E42" i="1"/>
  <c r="H48" i="1"/>
  <c r="H50" i="1" s="1"/>
  <c r="H51" i="1" s="1"/>
  <c r="H52" i="1" s="1"/>
  <c r="G48" i="1"/>
  <c r="G50" i="1" l="1"/>
  <c r="G51" i="1" s="1"/>
  <c r="G52" i="1" s="1"/>
  <c r="D44" i="1"/>
  <c r="C44" i="1"/>
  <c r="C41" i="1" l="1"/>
  <c r="D43" i="1" l="1"/>
  <c r="D48" i="1" s="1"/>
  <c r="D50" i="1" l="1"/>
  <c r="D51" i="1" s="1"/>
  <c r="D52" i="1" s="1"/>
  <c r="D53" i="1" s="1"/>
  <c r="C43" i="1"/>
  <c r="C45" i="1" l="1"/>
  <c r="E45" i="1"/>
  <c r="E48" i="1" s="1"/>
  <c r="C46" i="1"/>
  <c r="F46" i="1"/>
  <c r="C47" i="1"/>
  <c r="F47" i="1" s="1"/>
  <c r="F48" i="1" l="1"/>
  <c r="C48" i="1"/>
  <c r="E50" i="1"/>
  <c r="E51" i="1" s="1"/>
  <c r="E52" i="1" s="1"/>
  <c r="E53" i="1" s="1"/>
  <c r="F50" i="1" l="1"/>
  <c r="F51" i="1" s="1"/>
  <c r="F52" i="1" s="1"/>
  <c r="F53" i="1" s="1"/>
  <c r="C28" i="1"/>
  <c r="C17" i="1"/>
  <c r="C42" i="1" l="1"/>
  <c r="C50" i="1" s="1"/>
  <c r="C51" i="1" s="1"/>
  <c r="C52" i="1" l="1"/>
  <c r="C53" i="1" l="1"/>
</calcChain>
</file>

<file path=xl/sharedStrings.xml><?xml version="1.0" encoding="utf-8"?>
<sst xmlns="http://schemas.openxmlformats.org/spreadsheetml/2006/main" count="169" uniqueCount="152">
  <si>
    <t>Annex D - PBF project budget</t>
  </si>
  <si>
    <t>Outcome/ Output number</t>
  </si>
  <si>
    <t>Outcome/ output/ activity formulation:</t>
  </si>
  <si>
    <t xml:space="preserve"> </t>
  </si>
  <si>
    <t>Indirect support costs (7%):</t>
  </si>
  <si>
    <t>TOTAL PROJECT BUDGET:</t>
  </si>
  <si>
    <t>Percent of budget for each output reserved for direct action on gender eqaulity (if any):</t>
  </si>
  <si>
    <t>Any remarks (e.g. on types of inputs provided or budget justification, for example if high TA or travel costs)</t>
  </si>
  <si>
    <t>CATEGORIES</t>
  </si>
  <si>
    <t>TOTAL</t>
  </si>
  <si>
    <t>Tranche 2 (30%)</t>
  </si>
  <si>
    <t>1. Staff and other personnel</t>
  </si>
  <si>
    <t>2. Supplies, Commodities, Materials</t>
  </si>
  <si>
    <t>3. Equipment, Vehicles, and Furniture (including Depreciation)</t>
  </si>
  <si>
    <t>4. Contractual services</t>
  </si>
  <si>
    <t>6. Transfers and Grants to Counterparts</t>
  </si>
  <si>
    <t>Sub-Total Project Costs</t>
  </si>
  <si>
    <t>8. Indirect Support Costs (must be 7%)</t>
  </si>
  <si>
    <t>PROJECT TOTAL</t>
  </si>
  <si>
    <t>Note: If this is a budget revision, insert extra columns to show budget changes.</t>
  </si>
  <si>
    <t>Project personnel costs if not included in activities above</t>
  </si>
  <si>
    <t>Project operational costs if not included in activities above</t>
  </si>
  <si>
    <t>Table 2 - PBF project budget by UN cost category</t>
  </si>
  <si>
    <t>Table 1 - PBF project budget by Outcome, output and activity</t>
  </si>
  <si>
    <t>Level of expenditure/ commitments in USD (to provide at time of project progress reporting):</t>
  </si>
  <si>
    <t>Output 1:</t>
  </si>
  <si>
    <t>Output 2:</t>
  </si>
  <si>
    <t>Output 3:</t>
  </si>
  <si>
    <t>Meaningful citizen engagement on the monitoring and review of the implementation of the TSP</t>
  </si>
  <si>
    <t>Marginalized and at risk-communities access social protection service and dispute resolution services</t>
  </si>
  <si>
    <t>NPRC has in partnership with State institutions, CSOs, FBOs, Women and Youth Organisations designed and initiated the implementation of its 5-year strategic plan</t>
  </si>
  <si>
    <t xml:space="preserve">OUTCOME 1: Improved national capacities for dialogue, consensus-building and reconciliation, with participation marginalized and at-risk groups </t>
  </si>
  <si>
    <t xml:space="preserve">Develop a capacity enhancement plan to be presented to key stakeholders including Government and development partners </t>
  </si>
  <si>
    <t>Develop a handbook and manual for policy makers and practitioners on how to deliver development services in a gender and conflict-sensitive manner</t>
  </si>
  <si>
    <t xml:space="preserve">Train and support a network of facilitators to assist stakeholders in collaboratively finding peaceful solutions to conflictual situations - including promoting gender and conflict-sensitive development practices; </t>
  </si>
  <si>
    <t>Develop capacities of relevant academic and training institutions to integrate conflict transformation skills and commission relevant policy-relevant research and analysis to support conflict prevention and protection efforts</t>
  </si>
  <si>
    <t>Support CSOs to convene outreach campaigns to raise awareness among citizens on the TSP and convene feedback sessions with the Government on emerging issues</t>
  </si>
  <si>
    <t>Convene monthly national TSP Technical Committee Review Meetings to consolidate issues emerging from the Provincial level engagements (chaired by Ministry of Finance and responsible line ministries)</t>
  </si>
  <si>
    <t>Documentation and periodic  dissemination of key outcomes to the public through multi-media channels</t>
  </si>
  <si>
    <t>Total Budget: Output 1</t>
  </si>
  <si>
    <t>Total Budget: Output 2</t>
  </si>
  <si>
    <t xml:space="preserve">Develop and operationalise an integrated mechanism for early detection of areas of potential conflicts and disputes as a basis for informing appropriate prevention measures </t>
  </si>
  <si>
    <t>Support the development of an NPRC Operational Plan and Stakeholder engagement procedures as an outcome of the outreach and consensus building sessions</t>
  </si>
  <si>
    <t>Develop a public engagement, communication strategy to guide NPRC's outreach and stakeholder engagement processes</t>
  </si>
  <si>
    <t>Convene high-level confidence building sessions with key state institutions on the NPRC Strategic Plan</t>
  </si>
  <si>
    <t>Provide support towards enhancing institutional and human capacities of the NPRC Commissioners, Secretariat, Key Government Ministries, CSOs and FBOs including the promotion of regional exchanges of knowledge and experience</t>
  </si>
  <si>
    <t>Total Budget: Output 3</t>
  </si>
  <si>
    <t>Conduct an assessment of existing conflict prevention initiatives, (including governance, delivery systems and targeting of safety nets and their contribution to peacebuilding) among key sectors at national and sub-national levels</t>
  </si>
  <si>
    <t>Convene quarterly social protection sector coordination meetings to assess progress made in ensuring gender and conflict-sensitive delivery of services to at-risk communities</t>
  </si>
  <si>
    <t>SUB TOTAL PROJECT BUDGET</t>
  </si>
  <si>
    <t>Induction and orientation of multi-stakeholder national, provincial and distric peace and reconcilian committees</t>
  </si>
  <si>
    <t>Convene quarterly National and Provincial level peace and reconciliation committee meetings co-chaired by the NPRC and Provincial State Ministers to address issues emerging from district level consultations</t>
  </si>
  <si>
    <t>Provide seed funding to the Government and NPRC to kickstart healing and reconciliation initatives as per the NPRC's Operational plan including the truth telling programme</t>
  </si>
  <si>
    <t>Design and test run of national truth telling programme as a baseline for initiating a national healing proces as per Output 1.1.1 of the NPRC Strategic Plan</t>
  </si>
  <si>
    <t>Project M&amp;E budget including End of Project Evaluation 7%</t>
  </si>
  <si>
    <t>Peacebuilding Officer (National UNV) (100%)</t>
  </si>
  <si>
    <t>Risk Analyst (Int'l UNV) (100%)</t>
  </si>
  <si>
    <t>UN Women Gender, Peace and Security Specialist (NOC) (10%)</t>
  </si>
  <si>
    <t xml:space="preserve">Grand Total (Excluding Personnel Costs) </t>
  </si>
  <si>
    <t>Sub-total personnel costs</t>
  </si>
  <si>
    <t>Support to Zimbabwe Human Rights Commission; Gender Commission to initiate strategies in accordance to their mandates that contribute to promotion of peace in the country</t>
  </si>
  <si>
    <t>Support CSOs, FBOs, Youth Organisations to implement community-based peacebuilding programmes and contribute to a conducive environment for reconciliation in communities</t>
  </si>
  <si>
    <t>Amount Recipient  Agency UNDP</t>
  </si>
  <si>
    <t>UNICEF Children Protection Specialist (NOB) 10%</t>
  </si>
  <si>
    <t>Budget by recipient organisation in USD - UNDP</t>
  </si>
  <si>
    <t>Budget by recipient organisation in USD - UN Women</t>
  </si>
  <si>
    <t>Budget at per activity at Output Level</t>
  </si>
  <si>
    <t xml:space="preserve">Amount Recipient  UN Women </t>
  </si>
  <si>
    <t>Provide a platform for young male and female University students to apply acquired skills in conflict transformation, peacebuilding and social protection through practical placement opportunities</t>
  </si>
  <si>
    <t>Support women’s and Youth organizations in rural and peri-urban areas to form networks as accountability platforms for promotion of peace in key social, economic and political processes</t>
  </si>
  <si>
    <t>Convene public outreach campaigns, one in pilot districts (those significantly affected by historical conficts) toincrease awareness by citizens and promote ownership of the NPRC Strategic priorities</t>
  </si>
  <si>
    <t>Support key state entities to develop strategies for engaging with citizens in the process of implementing specific TSP reform areas</t>
  </si>
  <si>
    <t>Training targeted state entities with planning, service delivery and oversight mandates in collaborative leadership, Dialogue facilitation, participatory planning, gender and conflict sensitive development, strategic foresight, risk assessment, scenario planning with emphasis on promoting women’s leadership and participation</t>
  </si>
  <si>
    <t>Convene 2 national level, high-level quarterly multi-stakeholder meetings to review progress and identify strategies for addressing bottlenecks in the implementation of each of the 7 thematic reform areas indentified in the TSP.</t>
  </si>
  <si>
    <t>Convene quarterly multi-stakeholder consensus building forums in selected provinces (5) and District Level (in the 5 provinces) to assess and review progress made in the implementation of each of the 7 thematic reform areas indentified in the TSP.</t>
  </si>
  <si>
    <t>Technical Support, Grants, Travel, DSA</t>
  </si>
  <si>
    <t>Technical Services, Consultancy Services, Travel, DSA, Workshop Costs, Materials</t>
  </si>
  <si>
    <t>Technical Support, Materials, Consultancy Services, Printing</t>
  </si>
  <si>
    <t>Materials, Consultancy Services, Printing Costs, Workshop Costs, DSA</t>
  </si>
  <si>
    <t>Workshop Costs, Travel Costs, DSA, Consultancy Services, Materials</t>
  </si>
  <si>
    <t>Technical Services, Consultancy Services, Grant</t>
  </si>
  <si>
    <t>Technical Services, Consultancy Services, small Grants</t>
  </si>
  <si>
    <t>Travel Costs, Consultancy Services, DSA, Materials, Workshop Costs</t>
  </si>
  <si>
    <t xml:space="preserve">Technical Support, Consultancy Services, Travel Costs, DSA, Workshop Costs, Materials </t>
  </si>
  <si>
    <t>Technical Support, Consultancy Services, Workshop Costs, DSA,Travel Costs, Materials</t>
  </si>
  <si>
    <t>Technical Support, Training Costs, Materials, Consultancy Services, Printing</t>
  </si>
  <si>
    <t>Travel, Consultancy Services, Workshop Costs, DSA, Materials</t>
  </si>
  <si>
    <t>Technical Support, Consultancy Services, Workshop Costs, DSA, Travel Costs, Materials</t>
  </si>
  <si>
    <t>Consultancy Services, Workshop Costs, DSA, Travel Costs, Materials</t>
  </si>
  <si>
    <t>Materials, Consultancy Services, Printing Costs, Communication Costs</t>
  </si>
  <si>
    <t>Equipment, Vehicles, Training, DSA, Consultancy Services, Technical Support</t>
  </si>
  <si>
    <t>Technical Support, Consultancy Services, Workshop Costs, DSA, Printing, Materials</t>
  </si>
  <si>
    <t>Consultancy Costs, Travel Costs, DSA, Workshop Costs, Materials</t>
  </si>
  <si>
    <t>Technical support, Workshop Costs, DSA, Printing, Materials, Travel</t>
  </si>
  <si>
    <t xml:space="preserve">Technical Support, Workshop Costs, DSA, Printing, Materials, Travel </t>
  </si>
  <si>
    <t xml:space="preserve">Technical Support, Workshop Costs, DSA, Printing, Materials, Travel Costs </t>
  </si>
  <si>
    <t>Technical Support; Small Grants, Travel Costs, DSA, Materials</t>
  </si>
  <si>
    <t>Technical Support, Travel Costs, Consultancy Services, DSA, Materials, Workshop Costs</t>
  </si>
  <si>
    <t>Technical Support, Travel, Consultancy Services, Small Grants</t>
  </si>
  <si>
    <t>WFP Programmes and Policy Officer (NOB) 10%</t>
  </si>
  <si>
    <t xml:space="preserve">Project Personnel </t>
  </si>
  <si>
    <t>Project General Operation Cost</t>
  </si>
  <si>
    <t>Monitoring and Evaluation Cost</t>
  </si>
  <si>
    <t>SUB-TOTAL PROJECT BUDGET</t>
  </si>
  <si>
    <t>Indirect support costs (7%)</t>
  </si>
  <si>
    <t>TOTAL PROJECT BUDGET</t>
  </si>
  <si>
    <t xml:space="preserve">UNDP </t>
  </si>
  <si>
    <t xml:space="preserve">UNWOMEN </t>
  </si>
  <si>
    <t>UNICEF</t>
  </si>
  <si>
    <t xml:space="preserve">Total Grant - Programmable amount </t>
  </si>
  <si>
    <t>UNDP GMS</t>
  </si>
  <si>
    <t>UNWOMEN GMS</t>
  </si>
  <si>
    <t xml:space="preserve">UNICEF GMS </t>
  </si>
  <si>
    <t xml:space="preserve">TOTAL GMS </t>
  </si>
  <si>
    <t>TOTAL MPTFO</t>
  </si>
  <si>
    <t>Gender Contribution</t>
  </si>
  <si>
    <t>Total output</t>
  </si>
  <si>
    <t>Amount (USD)</t>
  </si>
  <si>
    <t>Total Programme Output 1</t>
  </si>
  <si>
    <t>Total Programme Output 2</t>
  </si>
  <si>
    <t>Total Programme Output 3</t>
  </si>
  <si>
    <t>Total Programme Budget (Output 1+2+3)</t>
  </si>
  <si>
    <t>Programme Allocation per UN Agency</t>
  </si>
  <si>
    <t>UNDP (including Staff &amp;GMS)</t>
  </si>
  <si>
    <t>UNWOMEN (including Staff &amp; GMS)</t>
  </si>
  <si>
    <t>UNICEF (including Staff &amp; GMS)</t>
  </si>
  <si>
    <t>% Contribution to Gender</t>
  </si>
  <si>
    <t>UN Agency</t>
  </si>
  <si>
    <t>Allocation</t>
  </si>
  <si>
    <t>Budget Summary</t>
  </si>
  <si>
    <t>Total Tranche 2</t>
  </si>
  <si>
    <t>Total Tranche 1</t>
  </si>
  <si>
    <t>5.Travel (includes DSA &amp; Workshops)</t>
  </si>
  <si>
    <t>7. General Operating and other Direct Costs (incl. M&amp;E)</t>
  </si>
  <si>
    <t>Budget by recipient organisation in  USD - UNICEF</t>
  </si>
  <si>
    <t>Amount Recipient  UNICEF</t>
  </si>
  <si>
    <t>Tranche 1 (30%)</t>
  </si>
  <si>
    <t>Tranche 3 (40%)</t>
  </si>
  <si>
    <t>Total Tranche 3</t>
  </si>
  <si>
    <t>Tranche 1 Exp</t>
  </si>
  <si>
    <t>Total Tranche 1 Exp</t>
  </si>
  <si>
    <t>Tranche 1 Budget Changes</t>
  </si>
  <si>
    <t>Commitments</t>
  </si>
  <si>
    <t>Responsible Party</t>
  </si>
  <si>
    <t>Disbursed Advances</t>
  </si>
  <si>
    <t>ECLF</t>
  </si>
  <si>
    <t>NANGO</t>
  </si>
  <si>
    <t>Total Advance</t>
  </si>
  <si>
    <t>UZ</t>
  </si>
  <si>
    <t>WLSA</t>
  </si>
  <si>
    <t>UNDP</t>
  </si>
  <si>
    <t>UN Women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</si>
</sst>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409]#,##0_ ;\-[$$-409]#,##0\ "/>
    <numFmt numFmtId="166" formatCode="_-* #,##0_-;\-* #,##0_-;_-* &quot;-&quot;??_-;_-@_-"/>
    <numFmt numFmtId="167" formatCode="[$$-409]#,##0.00_ ;\-[$$-409]#,##0.00\ "/>
  </numFmts>
  <fonts count="11" x14ac:knownFonts="1">
    <font>
      <sz val="11"/>
      <color theme="1"/>
      <name val="Calibri"/>
      <family val="2"/>
      <scheme val="minor"/>
    </font>
    <font>
      <b/>
      <sz val="12"/>
      <color theme="1"/>
      <name val="Calibri"/>
      <family val="2"/>
      <scheme val="minor"/>
    </font>
    <font>
      <b/>
      <sz val="11"/>
      <color theme="1"/>
      <name val="Calibri"/>
      <family val="2"/>
      <scheme val="minor"/>
    </font>
    <font>
      <b/>
      <sz val="10"/>
      <color theme="1"/>
      <name val="Arial"/>
      <family val="2"/>
    </font>
    <font>
      <sz val="10"/>
      <color theme="1"/>
      <name val="Arial"/>
      <family val="2"/>
    </font>
    <font>
      <sz val="10"/>
      <color rgb="FF000000"/>
      <name val="Arial"/>
      <family val="2"/>
    </font>
    <font>
      <sz val="11"/>
      <color theme="1"/>
      <name val="Calibri"/>
      <family val="2"/>
      <scheme val="minor"/>
    </font>
    <font>
      <sz val="11"/>
      <color rgb="FFFF0000"/>
      <name val="Calibri"/>
      <family val="2"/>
      <scheme val="minor"/>
    </font>
    <font>
      <sz val="11"/>
      <color rgb="FF0070C0"/>
      <name val="Calibri"/>
      <family val="2"/>
      <scheme val="minor"/>
    </font>
    <font>
      <sz val="11"/>
      <color rgb="FFC00000"/>
      <name val="Calibri"/>
      <family val="2"/>
      <scheme val="minor"/>
    </font>
    <font>
      <b/>
      <i/>
      <sz val="11"/>
      <color theme="1"/>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bgColor indexed="64"/>
      </patternFill>
    </fill>
    <fill>
      <patternFill patternType="solid">
        <fgColor rgb="FFFFC00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0" tint="-0.34998626667073579"/>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127">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4" fillId="0" borderId="1" xfId="0" applyFont="1" applyBorder="1" applyAlignment="1">
      <alignment vertical="center" wrapText="1"/>
    </xf>
    <xf numFmtId="0" fontId="3" fillId="0" borderId="3"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3" fillId="0" borderId="1" xfId="0" applyFont="1" applyBorder="1" applyAlignment="1">
      <alignment vertical="center" wrapText="1"/>
    </xf>
    <xf numFmtId="0" fontId="3" fillId="2" borderId="3" xfId="0" applyFont="1" applyFill="1" applyBorder="1" applyAlignment="1">
      <alignment vertical="center" wrapText="1"/>
    </xf>
    <xf numFmtId="0" fontId="3" fillId="3" borderId="3" xfId="0" applyFont="1" applyFill="1" applyBorder="1" applyAlignment="1">
      <alignment vertical="center" wrapText="1"/>
    </xf>
    <xf numFmtId="0" fontId="3" fillId="4" borderId="3" xfId="0" applyFont="1" applyFill="1" applyBorder="1" applyAlignment="1">
      <alignment vertical="center" wrapText="1"/>
    </xf>
    <xf numFmtId="3" fontId="4" fillId="0" borderId="4" xfId="0" applyNumberFormat="1"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7" xfId="0" applyFont="1" applyBorder="1" applyAlignment="1">
      <alignment vertical="center" wrapText="1"/>
    </xf>
    <xf numFmtId="0" fontId="5" fillId="0" borderId="12" xfId="0" applyFont="1" applyBorder="1" applyAlignment="1">
      <alignment horizontal="left" vertical="center" wrapText="1" indent="1"/>
    </xf>
    <xf numFmtId="0" fontId="5" fillId="0" borderId="7" xfId="0" applyFont="1" applyBorder="1" applyAlignment="1">
      <alignment horizontal="left" vertical="center" wrapText="1" indent="1"/>
    </xf>
    <xf numFmtId="0" fontId="4" fillId="3" borderId="4" xfId="0" applyFont="1" applyFill="1" applyBorder="1" applyAlignment="1">
      <alignment vertical="center" wrapText="1"/>
    </xf>
    <xf numFmtId="0" fontId="4" fillId="4" borderId="4" xfId="0" applyFont="1" applyFill="1" applyBorder="1" applyAlignment="1">
      <alignment vertical="center" wrapText="1"/>
    </xf>
    <xf numFmtId="3" fontId="4" fillId="4" borderId="4" xfId="0" applyNumberFormat="1" applyFont="1" applyFill="1" applyBorder="1" applyAlignment="1">
      <alignment vertical="center" wrapText="1"/>
    </xf>
    <xf numFmtId="0" fontId="3" fillId="6" borderId="3" xfId="0" applyFont="1" applyFill="1" applyBorder="1" applyAlignment="1">
      <alignment vertical="center" wrapText="1"/>
    </xf>
    <xf numFmtId="0" fontId="3" fillId="6" borderId="10" xfId="0" applyFont="1" applyFill="1" applyBorder="1" applyAlignment="1">
      <alignment vertical="center" wrapText="1"/>
    </xf>
    <xf numFmtId="3" fontId="3" fillId="6" borderId="4" xfId="0" applyNumberFormat="1" applyFont="1" applyFill="1" applyBorder="1" applyAlignment="1">
      <alignment vertical="center" wrapText="1"/>
    </xf>
    <xf numFmtId="0" fontId="3" fillId="6" borderId="4" xfId="0" applyFont="1" applyFill="1" applyBorder="1" applyAlignment="1">
      <alignment vertical="center" wrapText="1"/>
    </xf>
    <xf numFmtId="0" fontId="3" fillId="3" borderId="4" xfId="0" applyFont="1" applyFill="1" applyBorder="1" applyAlignment="1">
      <alignment vertical="center" wrapText="1"/>
    </xf>
    <xf numFmtId="3" fontId="3" fillId="3" borderId="4" xfId="0" applyNumberFormat="1" applyFont="1" applyFill="1" applyBorder="1" applyAlignment="1">
      <alignment vertical="center" wrapText="1"/>
    </xf>
    <xf numFmtId="0" fontId="4" fillId="0" borderId="13" xfId="0" applyFont="1" applyBorder="1" applyAlignment="1">
      <alignment vertical="center" wrapText="1"/>
    </xf>
    <xf numFmtId="0" fontId="3" fillId="0" borderId="9" xfId="0" applyFont="1" applyBorder="1" applyAlignment="1">
      <alignment vertical="center" wrapText="1"/>
    </xf>
    <xf numFmtId="0" fontId="3" fillId="0" borderId="7" xfId="0" applyFont="1" applyBorder="1" applyAlignment="1">
      <alignment vertical="center" wrapText="1"/>
    </xf>
    <xf numFmtId="0" fontId="3" fillId="0" borderId="2" xfId="0" applyFont="1" applyBorder="1" applyAlignment="1">
      <alignment vertical="center" wrapText="1"/>
    </xf>
    <xf numFmtId="0" fontId="3" fillId="7" borderId="7" xfId="0" applyFont="1" applyFill="1" applyBorder="1" applyAlignment="1">
      <alignment vertical="center" wrapText="1"/>
    </xf>
    <xf numFmtId="3" fontId="3" fillId="7" borderId="7" xfId="0" applyNumberFormat="1" applyFont="1" applyFill="1" applyBorder="1" applyAlignment="1">
      <alignment vertical="center" wrapText="1"/>
    </xf>
    <xf numFmtId="9" fontId="4" fillId="0" borderId="4" xfId="0" applyNumberFormat="1" applyFont="1" applyBorder="1" applyAlignment="1">
      <alignment vertical="center" wrapText="1"/>
    </xf>
    <xf numFmtId="0" fontId="3" fillId="8" borderId="7" xfId="0" applyFont="1" applyFill="1" applyBorder="1" applyAlignment="1">
      <alignment vertical="center" wrapText="1"/>
    </xf>
    <xf numFmtId="3" fontId="3" fillId="8" borderId="7" xfId="0" applyNumberFormat="1" applyFont="1" applyFill="1" applyBorder="1"/>
    <xf numFmtId="164" fontId="0" fillId="0" borderId="0" xfId="0" applyNumberFormat="1"/>
    <xf numFmtId="3" fontId="3" fillId="0" borderId="1" xfId="0" applyNumberFormat="1" applyFont="1" applyBorder="1" applyAlignment="1">
      <alignment vertical="center" wrapText="1"/>
    </xf>
    <xf numFmtId="3" fontId="4" fillId="0" borderId="9" xfId="0" applyNumberFormat="1" applyFont="1" applyBorder="1" applyAlignment="1">
      <alignment vertical="center" wrapText="1"/>
    </xf>
    <xf numFmtId="3" fontId="4" fillId="0" borderId="7" xfId="0" applyNumberFormat="1" applyFont="1" applyBorder="1" applyAlignment="1">
      <alignment vertical="center" wrapText="1"/>
    </xf>
    <xf numFmtId="3" fontId="3" fillId="0" borderId="0" xfId="0" applyNumberFormat="1" applyFont="1"/>
    <xf numFmtId="3" fontId="4" fillId="0" borderId="1" xfId="0" applyNumberFormat="1" applyFont="1" applyBorder="1" applyAlignment="1">
      <alignment vertical="center" wrapText="1"/>
    </xf>
    <xf numFmtId="0" fontId="3" fillId="5" borderId="0" xfId="0" applyFont="1" applyFill="1"/>
    <xf numFmtId="0" fontId="4" fillId="5" borderId="0" xfId="0" applyFont="1" applyFill="1"/>
    <xf numFmtId="0" fontId="3" fillId="5" borderId="2" xfId="0" applyFont="1" applyFill="1" applyBorder="1" applyAlignment="1">
      <alignment vertical="center" wrapText="1"/>
    </xf>
    <xf numFmtId="3" fontId="4" fillId="5" borderId="4" xfId="0" applyNumberFormat="1" applyFont="1" applyFill="1" applyBorder="1" applyAlignment="1">
      <alignment vertical="center" wrapText="1"/>
    </xf>
    <xf numFmtId="3" fontId="4" fillId="5" borderId="1" xfId="0" applyNumberFormat="1" applyFont="1" applyFill="1" applyBorder="1" applyAlignment="1">
      <alignment vertical="center" wrapText="1"/>
    </xf>
    <xf numFmtId="3" fontId="3" fillId="5" borderId="1" xfId="0" applyNumberFormat="1" applyFont="1" applyFill="1" applyBorder="1" applyAlignment="1">
      <alignment vertical="center" wrapText="1"/>
    </xf>
    <xf numFmtId="3" fontId="4" fillId="5" borderId="7" xfId="0" applyNumberFormat="1" applyFont="1" applyFill="1" applyBorder="1" applyAlignment="1">
      <alignment vertical="center" wrapText="1"/>
    </xf>
    <xf numFmtId="3" fontId="3" fillId="5" borderId="0" xfId="0" applyNumberFormat="1" applyFont="1" applyFill="1"/>
    <xf numFmtId="0" fontId="3" fillId="4" borderId="0" xfId="0" applyFont="1" applyFill="1"/>
    <xf numFmtId="0" fontId="4" fillId="4" borderId="0" xfId="0" applyFont="1" applyFill="1"/>
    <xf numFmtId="0" fontId="3" fillId="4" borderId="2" xfId="0" applyFont="1" applyFill="1" applyBorder="1" applyAlignment="1">
      <alignment vertical="center" wrapText="1"/>
    </xf>
    <xf numFmtId="3" fontId="4" fillId="4" borderId="1" xfId="0" applyNumberFormat="1" applyFont="1" applyFill="1" applyBorder="1" applyAlignment="1">
      <alignment vertical="center" wrapText="1"/>
    </xf>
    <xf numFmtId="3" fontId="3" fillId="4" borderId="1" xfId="0" applyNumberFormat="1" applyFont="1" applyFill="1" applyBorder="1" applyAlignment="1">
      <alignment vertical="center" wrapText="1"/>
    </xf>
    <xf numFmtId="3" fontId="4" fillId="4" borderId="7" xfId="0" applyNumberFormat="1" applyFont="1" applyFill="1" applyBorder="1" applyAlignment="1">
      <alignment vertical="center" wrapText="1"/>
    </xf>
    <xf numFmtId="3" fontId="3" fillId="4" borderId="0" xfId="0" applyNumberFormat="1" applyFont="1" applyFill="1"/>
    <xf numFmtId="0" fontId="3" fillId="9" borderId="0" xfId="0" applyFont="1" applyFill="1"/>
    <xf numFmtId="0" fontId="4" fillId="9" borderId="0" xfId="0" applyFont="1" applyFill="1"/>
    <xf numFmtId="0" fontId="3" fillId="9" borderId="2" xfId="0" applyFont="1" applyFill="1" applyBorder="1" applyAlignment="1">
      <alignment vertical="center" wrapText="1"/>
    </xf>
    <xf numFmtId="3" fontId="4" fillId="9" borderId="4" xfId="0" applyNumberFormat="1" applyFont="1" applyFill="1" applyBorder="1" applyAlignment="1">
      <alignment vertical="center" wrapText="1"/>
    </xf>
    <xf numFmtId="3" fontId="4" fillId="9" borderId="1" xfId="0" applyNumberFormat="1" applyFont="1" applyFill="1" applyBorder="1" applyAlignment="1">
      <alignment vertical="center" wrapText="1"/>
    </xf>
    <xf numFmtId="3" fontId="3" fillId="9" borderId="1" xfId="0" applyNumberFormat="1" applyFont="1" applyFill="1" applyBorder="1" applyAlignment="1">
      <alignment vertical="center" wrapText="1"/>
    </xf>
    <xf numFmtId="3" fontId="4" fillId="9" borderId="7" xfId="0" applyNumberFormat="1" applyFont="1" applyFill="1" applyBorder="1" applyAlignment="1">
      <alignment vertical="center" wrapText="1"/>
    </xf>
    <xf numFmtId="3" fontId="3" fillId="9" borderId="0" xfId="0" applyNumberFormat="1" applyFont="1" applyFill="1"/>
    <xf numFmtId="3" fontId="4" fillId="9" borderId="0" xfId="0" applyNumberFormat="1" applyFont="1" applyFill="1"/>
    <xf numFmtId="3" fontId="4" fillId="4" borderId="0" xfId="0" applyNumberFormat="1" applyFont="1" applyFill="1"/>
    <xf numFmtId="0" fontId="4" fillId="3" borderId="0" xfId="0" applyFont="1" applyFill="1"/>
    <xf numFmtId="0" fontId="3" fillId="3" borderId="2" xfId="0" applyFont="1" applyFill="1" applyBorder="1" applyAlignment="1">
      <alignment vertical="center" wrapText="1"/>
    </xf>
    <xf numFmtId="0" fontId="3" fillId="3" borderId="1" xfId="0" applyFont="1" applyFill="1" applyBorder="1" applyAlignment="1">
      <alignment vertical="center" wrapText="1"/>
    </xf>
    <xf numFmtId="0" fontId="3" fillId="3" borderId="9" xfId="0" applyFont="1" applyFill="1" applyBorder="1" applyAlignment="1">
      <alignment vertical="center" wrapText="1"/>
    </xf>
    <xf numFmtId="0" fontId="3" fillId="3" borderId="7" xfId="0" applyFont="1" applyFill="1" applyBorder="1" applyAlignment="1">
      <alignment vertical="center" wrapText="1"/>
    </xf>
    <xf numFmtId="3" fontId="3" fillId="10" borderId="4" xfId="0" applyNumberFormat="1" applyFont="1" applyFill="1" applyBorder="1" applyAlignment="1">
      <alignment vertical="center" wrapText="1"/>
    </xf>
    <xf numFmtId="0" fontId="3" fillId="10" borderId="4" xfId="0" applyFont="1" applyFill="1" applyBorder="1" applyAlignment="1">
      <alignment vertical="center" wrapText="1"/>
    </xf>
    <xf numFmtId="0" fontId="3" fillId="10" borderId="3" xfId="0" applyFont="1" applyFill="1" applyBorder="1" applyAlignment="1">
      <alignment vertical="center" wrapText="1"/>
    </xf>
    <xf numFmtId="0" fontId="4" fillId="0" borderId="14" xfId="0" applyFont="1" applyBorder="1"/>
    <xf numFmtId="165" fontId="4" fillId="0" borderId="14" xfId="1" applyNumberFormat="1" applyFont="1" applyBorder="1"/>
    <xf numFmtId="165" fontId="3" fillId="0" borderId="14" xfId="1" applyNumberFormat="1" applyFont="1" applyBorder="1"/>
    <xf numFmtId="165" fontId="4" fillId="0" borderId="0" xfId="0" applyNumberFormat="1" applyFont="1"/>
    <xf numFmtId="9" fontId="4" fillId="0" borderId="14" xfId="2" applyFont="1" applyBorder="1"/>
    <xf numFmtId="9" fontId="3" fillId="0" borderId="14" xfId="2" applyFont="1" applyBorder="1"/>
    <xf numFmtId="0" fontId="3" fillId="3" borderId="14" xfId="0" applyFont="1" applyFill="1" applyBorder="1"/>
    <xf numFmtId="165" fontId="3" fillId="3" borderId="14" xfId="1" applyNumberFormat="1" applyFont="1" applyFill="1" applyBorder="1"/>
    <xf numFmtId="165" fontId="4" fillId="3" borderId="14" xfId="1" applyNumberFormat="1" applyFont="1" applyFill="1" applyBorder="1"/>
    <xf numFmtId="0" fontId="2" fillId="7" borderId="14" xfId="0" applyFont="1" applyFill="1" applyBorder="1"/>
    <xf numFmtId="0" fontId="2" fillId="7" borderId="14" xfId="0" applyFont="1" applyFill="1" applyBorder="1" applyAlignment="1">
      <alignment horizontal="right"/>
    </xf>
    <xf numFmtId="0" fontId="3" fillId="7" borderId="14" xfId="0" applyFont="1" applyFill="1" applyBorder="1"/>
    <xf numFmtId="0" fontId="4" fillId="0" borderId="11" xfId="0" applyFont="1" applyBorder="1" applyAlignment="1">
      <alignment horizontal="right" vertical="center" wrapText="1"/>
    </xf>
    <xf numFmtId="166" fontId="0" fillId="0" borderId="0" xfId="0" applyNumberFormat="1"/>
    <xf numFmtId="167" fontId="4" fillId="0" borderId="0" xfId="0" applyNumberFormat="1" applyFont="1"/>
    <xf numFmtId="9" fontId="0" fillId="0" borderId="0" xfId="2" applyFont="1"/>
    <xf numFmtId="3" fontId="0" fillId="11" borderId="14" xfId="0" applyNumberFormat="1" applyFill="1" applyBorder="1"/>
    <xf numFmtId="3" fontId="0" fillId="0" borderId="14" xfId="0" applyNumberFormat="1" applyBorder="1"/>
    <xf numFmtId="3" fontId="0" fillId="0" borderId="0" xfId="0" applyNumberFormat="1"/>
    <xf numFmtId="3" fontId="7" fillId="11" borderId="14" xfId="0" applyNumberFormat="1" applyFont="1" applyFill="1" applyBorder="1"/>
    <xf numFmtId="3" fontId="7" fillId="0" borderId="14" xfId="0" applyNumberFormat="1" applyFont="1" applyBorder="1"/>
    <xf numFmtId="3" fontId="8" fillId="0" borderId="14" xfId="0" applyNumberFormat="1" applyFont="1" applyBorder="1"/>
    <xf numFmtId="3" fontId="8" fillId="11" borderId="14" xfId="0" applyNumberFormat="1" applyFont="1" applyFill="1" applyBorder="1"/>
    <xf numFmtId="3" fontId="9" fillId="11" borderId="14" xfId="0" applyNumberFormat="1" applyFont="1" applyFill="1" applyBorder="1" applyAlignment="1">
      <alignment wrapText="1"/>
    </xf>
    <xf numFmtId="3" fontId="9" fillId="0" borderId="14" xfId="0" applyNumberFormat="1" applyFont="1" applyBorder="1"/>
    <xf numFmtId="3" fontId="0" fillId="11" borderId="14" xfId="0" applyNumberFormat="1" applyFont="1" applyFill="1" applyBorder="1"/>
    <xf numFmtId="3" fontId="0" fillId="0" borderId="14" xfId="0" applyNumberFormat="1" applyFont="1" applyBorder="1"/>
    <xf numFmtId="0" fontId="10" fillId="0" borderId="0" xfId="0" applyFont="1"/>
    <xf numFmtId="0" fontId="0" fillId="0" borderId="17" xfId="0" applyFont="1" applyBorder="1"/>
    <xf numFmtId="164" fontId="6" fillId="0" borderId="18" xfId="1" applyFont="1" applyBorder="1"/>
    <xf numFmtId="0" fontId="0" fillId="0" borderId="19" xfId="0" applyBorder="1"/>
    <xf numFmtId="164" fontId="2" fillId="0" borderId="20" xfId="1" applyFont="1" applyBorder="1"/>
    <xf numFmtId="0" fontId="2" fillId="0" borderId="15" xfId="0" applyFont="1" applyBorder="1" applyAlignment="1">
      <alignment wrapText="1"/>
    </xf>
    <xf numFmtId="0" fontId="2" fillId="0" borderId="16" xfId="0" applyFont="1" applyBorder="1" applyAlignment="1">
      <alignment wrapText="1"/>
    </xf>
    <xf numFmtId="4" fontId="0" fillId="0" borderId="0" xfId="0" applyNumberFormat="1"/>
    <xf numFmtId="0" fontId="0" fillId="0" borderId="17" xfId="0" applyBorder="1"/>
    <xf numFmtId="0" fontId="0" fillId="0" borderId="20" xfId="0" applyBorder="1"/>
    <xf numFmtId="0" fontId="0" fillId="0" borderId="21" xfId="0" applyBorder="1"/>
    <xf numFmtId="3" fontId="0" fillId="0" borderId="18" xfId="0" applyNumberFormat="1" applyBorder="1"/>
    <xf numFmtId="3" fontId="0" fillId="0" borderId="22" xfId="0" applyNumberFormat="1" applyBorder="1"/>
    <xf numFmtId="0" fontId="3" fillId="0" borderId="5" xfId="0" applyFont="1" applyBorder="1" applyAlignment="1">
      <alignment vertical="center" wrapText="1"/>
    </xf>
    <xf numFmtId="0" fontId="3" fillId="0" borderId="6" xfId="0" applyFont="1" applyBorder="1" applyAlignment="1">
      <alignmen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3" fillId="0" borderId="14" xfId="0" applyFont="1" applyBorder="1" applyAlignment="1">
      <alignment horizont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0"/>
  <sheetViews>
    <sheetView view="pageBreakPreview" topLeftCell="A37" zoomScaleNormal="100" zoomScaleSheetLayoutView="100" workbookViewId="0">
      <selection activeCell="D5" sqref="D5"/>
    </sheetView>
  </sheetViews>
  <sheetFormatPr defaultColWidth="8.85546875" defaultRowHeight="12.75" x14ac:dyDescent="0.2"/>
  <cols>
    <col min="1" max="1" width="24" style="4" customWidth="1"/>
    <col min="2" max="2" width="24.7109375" style="4" customWidth="1"/>
    <col min="3" max="3" width="28.42578125" style="4" customWidth="1"/>
    <col min="4" max="4" width="28.42578125" style="44" customWidth="1"/>
    <col min="5" max="5" width="31.140625" style="52" customWidth="1"/>
    <col min="6" max="6" width="28.42578125" style="59" customWidth="1"/>
    <col min="7" max="7" width="24.7109375" style="4" customWidth="1"/>
    <col min="8" max="8" width="25.42578125" style="4" customWidth="1"/>
    <col min="9" max="9" width="22.42578125" style="68" customWidth="1"/>
    <col min="10" max="10" width="22.7109375" style="4" customWidth="1"/>
    <col min="11" max="13" width="28.7109375" style="4" customWidth="1"/>
    <col min="14" max="14" width="34.140625" style="4" customWidth="1"/>
    <col min="15" max="16384" width="8.85546875" style="4"/>
  </cols>
  <sheetData>
    <row r="1" spans="1:9" x14ac:dyDescent="0.2">
      <c r="A1" s="3" t="s">
        <v>0</v>
      </c>
      <c r="B1" s="3"/>
      <c r="C1" s="3"/>
      <c r="D1" s="43"/>
      <c r="E1" s="51"/>
      <c r="F1" s="58"/>
      <c r="G1" s="3"/>
    </row>
    <row r="2" spans="1:9" x14ac:dyDescent="0.2">
      <c r="A2" s="3"/>
      <c r="B2" s="3"/>
      <c r="C2" s="3"/>
      <c r="D2" s="43"/>
      <c r="E2" s="51"/>
      <c r="F2" s="58"/>
      <c r="G2" s="3"/>
    </row>
    <row r="3" spans="1:9" x14ac:dyDescent="0.2">
      <c r="A3" s="3" t="s">
        <v>19</v>
      </c>
      <c r="B3" s="3"/>
      <c r="C3" s="3"/>
      <c r="D3" s="43"/>
      <c r="E3" s="51"/>
      <c r="F3" s="58"/>
      <c r="G3" s="3"/>
    </row>
    <row r="5" spans="1:9" x14ac:dyDescent="0.2">
      <c r="A5" s="3" t="s">
        <v>23</v>
      </c>
    </row>
    <row r="6" spans="1:9" ht="13.5" thickBot="1" x14ac:dyDescent="0.25"/>
    <row r="7" spans="1:9" ht="138.75" customHeight="1" thickBot="1" x14ac:dyDescent="0.25">
      <c r="A7" s="9" t="s">
        <v>1</v>
      </c>
      <c r="B7" s="31" t="s">
        <v>2</v>
      </c>
      <c r="C7" s="31" t="s">
        <v>66</v>
      </c>
      <c r="D7" s="45" t="s">
        <v>64</v>
      </c>
      <c r="E7" s="53" t="s">
        <v>65</v>
      </c>
      <c r="F7" s="60" t="s">
        <v>134</v>
      </c>
      <c r="G7" s="31" t="s">
        <v>6</v>
      </c>
      <c r="H7" s="31" t="s">
        <v>24</v>
      </c>
      <c r="I7" s="69" t="s">
        <v>7</v>
      </c>
    </row>
    <row r="8" spans="1:9" ht="13.5" thickBot="1" x14ac:dyDescent="0.25">
      <c r="A8" s="116" t="s">
        <v>31</v>
      </c>
      <c r="B8" s="117"/>
      <c r="C8" s="117"/>
      <c r="D8" s="117"/>
      <c r="E8" s="117"/>
      <c r="F8" s="117"/>
      <c r="G8" s="117"/>
      <c r="H8" s="117"/>
      <c r="I8" s="117"/>
    </row>
    <row r="9" spans="1:9" ht="15.95" customHeight="1" thickBot="1" x14ac:dyDescent="0.25">
      <c r="A9" s="10" t="s">
        <v>25</v>
      </c>
      <c r="B9" s="118" t="s">
        <v>28</v>
      </c>
      <c r="C9" s="119"/>
      <c r="D9" s="119"/>
      <c r="E9" s="119"/>
      <c r="F9" s="119"/>
      <c r="G9" s="119"/>
      <c r="H9" s="119"/>
      <c r="I9" s="119"/>
    </row>
    <row r="10" spans="1:9" ht="179.25" thickBot="1" x14ac:dyDescent="0.25">
      <c r="A10" s="88">
        <v>1.1000000000000001</v>
      </c>
      <c r="B10" s="15" t="s">
        <v>72</v>
      </c>
      <c r="C10" s="13">
        <v>80000</v>
      </c>
      <c r="D10" s="46">
        <v>40000</v>
      </c>
      <c r="E10" s="21">
        <v>20000</v>
      </c>
      <c r="F10" s="61">
        <v>20000</v>
      </c>
      <c r="G10" s="34">
        <v>0.2</v>
      </c>
      <c r="H10" s="7"/>
      <c r="I10" s="19" t="s">
        <v>84</v>
      </c>
    </row>
    <row r="11" spans="1:9" ht="65.25" thickTop="1" thickBot="1" x14ac:dyDescent="0.25">
      <c r="A11" s="14">
        <v>1.2</v>
      </c>
      <c r="B11" s="16" t="s">
        <v>71</v>
      </c>
      <c r="C11" s="13">
        <v>80000</v>
      </c>
      <c r="D11" s="46">
        <v>30000</v>
      </c>
      <c r="E11" s="21">
        <v>25000</v>
      </c>
      <c r="F11" s="61">
        <v>25000</v>
      </c>
      <c r="G11" s="34">
        <v>0.15</v>
      </c>
      <c r="H11" s="7"/>
      <c r="I11" s="19" t="s">
        <v>85</v>
      </c>
    </row>
    <row r="12" spans="1:9" ht="90" thickBot="1" x14ac:dyDescent="0.25">
      <c r="A12" s="8">
        <v>1.3</v>
      </c>
      <c r="B12" s="7" t="s">
        <v>36</v>
      </c>
      <c r="C12" s="13">
        <v>190000</v>
      </c>
      <c r="D12" s="46">
        <v>40000</v>
      </c>
      <c r="E12" s="21">
        <v>70000</v>
      </c>
      <c r="F12" s="61">
        <v>80000</v>
      </c>
      <c r="G12" s="34">
        <v>0.1</v>
      </c>
      <c r="H12" s="7"/>
      <c r="I12" s="19" t="s">
        <v>75</v>
      </c>
    </row>
    <row r="13" spans="1:9" ht="149.1" customHeight="1" thickBot="1" x14ac:dyDescent="0.25">
      <c r="A13" s="8">
        <v>1.4</v>
      </c>
      <c r="B13" s="7" t="s">
        <v>74</v>
      </c>
      <c r="C13" s="13">
        <v>180000</v>
      </c>
      <c r="D13" s="46">
        <v>60000</v>
      </c>
      <c r="E13" s="21">
        <v>60000</v>
      </c>
      <c r="F13" s="61">
        <v>60000</v>
      </c>
      <c r="G13" s="34">
        <v>0.1</v>
      </c>
      <c r="H13" s="7"/>
      <c r="I13" s="19" t="s">
        <v>86</v>
      </c>
    </row>
    <row r="14" spans="1:9" ht="102.75" thickBot="1" x14ac:dyDescent="0.25">
      <c r="A14" s="8">
        <v>1.5</v>
      </c>
      <c r="B14" s="7" t="s">
        <v>37</v>
      </c>
      <c r="C14" s="13">
        <v>80000</v>
      </c>
      <c r="D14" s="46">
        <v>40000</v>
      </c>
      <c r="E14" s="21">
        <v>20000</v>
      </c>
      <c r="F14" s="61">
        <v>20000</v>
      </c>
      <c r="G14" s="7"/>
      <c r="H14" s="7"/>
      <c r="I14" s="19" t="s">
        <v>87</v>
      </c>
    </row>
    <row r="15" spans="1:9" ht="129.94999999999999" customHeight="1" thickBot="1" x14ac:dyDescent="0.25">
      <c r="A15" s="8">
        <v>1.6</v>
      </c>
      <c r="B15" s="7" t="s">
        <v>73</v>
      </c>
      <c r="C15" s="13">
        <v>80000</v>
      </c>
      <c r="D15" s="46">
        <v>30000</v>
      </c>
      <c r="E15" s="21">
        <v>20000</v>
      </c>
      <c r="F15" s="61">
        <v>30000</v>
      </c>
      <c r="G15" s="7"/>
      <c r="H15" s="7"/>
      <c r="I15" s="19" t="s">
        <v>88</v>
      </c>
    </row>
    <row r="16" spans="1:9" ht="84" customHeight="1" thickBot="1" x14ac:dyDescent="0.25">
      <c r="A16" s="8">
        <v>1.7</v>
      </c>
      <c r="B16" s="7" t="s">
        <v>38</v>
      </c>
      <c r="C16" s="13">
        <v>30000</v>
      </c>
      <c r="D16" s="46">
        <v>0</v>
      </c>
      <c r="E16" s="21">
        <v>0</v>
      </c>
      <c r="F16" s="61">
        <v>30000</v>
      </c>
      <c r="G16" s="7"/>
      <c r="H16" s="7"/>
      <c r="I16" s="19" t="s">
        <v>89</v>
      </c>
    </row>
    <row r="17" spans="1:9" ht="21" customHeight="1" thickBot="1" x14ac:dyDescent="0.25">
      <c r="A17" s="75" t="s">
        <v>39</v>
      </c>
      <c r="B17" s="74"/>
      <c r="C17" s="73">
        <f>C16+C15+C14+C13+C12+C11+C10</f>
        <v>720000</v>
      </c>
      <c r="D17" s="73">
        <f t="shared" ref="D17:F17" si="0">D16+D15+D14+D13+D12+D11+D10</f>
        <v>240000</v>
      </c>
      <c r="E17" s="73">
        <f t="shared" si="0"/>
        <v>215000</v>
      </c>
      <c r="F17" s="73">
        <f t="shared" si="0"/>
        <v>265000</v>
      </c>
      <c r="G17" s="74"/>
      <c r="H17" s="74"/>
      <c r="I17" s="74"/>
    </row>
    <row r="18" spans="1:9" ht="15.95" customHeight="1" thickBot="1" x14ac:dyDescent="0.25">
      <c r="A18" s="11" t="s">
        <v>26</v>
      </c>
      <c r="B18" s="120" t="s">
        <v>29</v>
      </c>
      <c r="C18" s="121"/>
      <c r="D18" s="121"/>
      <c r="E18" s="121"/>
      <c r="F18" s="121"/>
      <c r="G18" s="121"/>
      <c r="H18" s="121"/>
      <c r="I18" s="121"/>
    </row>
    <row r="19" spans="1:9" ht="128.25" thickBot="1" x14ac:dyDescent="0.25">
      <c r="A19" s="8">
        <v>2.1</v>
      </c>
      <c r="B19" s="15" t="s">
        <v>47</v>
      </c>
      <c r="C19" s="13">
        <v>80000</v>
      </c>
      <c r="D19" s="46">
        <v>30000</v>
      </c>
      <c r="E19" s="21">
        <v>0</v>
      </c>
      <c r="F19" s="61">
        <v>50000</v>
      </c>
      <c r="G19" s="34">
        <v>0.2</v>
      </c>
      <c r="H19" s="7"/>
      <c r="I19" s="19" t="s">
        <v>76</v>
      </c>
    </row>
    <row r="20" spans="1:9" ht="83.1" customHeight="1" thickTop="1" thickBot="1" x14ac:dyDescent="0.25">
      <c r="A20" s="14">
        <v>2.2000000000000002</v>
      </c>
      <c r="B20" s="16" t="s">
        <v>32</v>
      </c>
      <c r="C20" s="13">
        <v>30000</v>
      </c>
      <c r="D20" s="46">
        <v>0</v>
      </c>
      <c r="E20" s="21">
        <v>0</v>
      </c>
      <c r="F20" s="61">
        <v>30000</v>
      </c>
      <c r="G20" s="7"/>
      <c r="H20" s="7"/>
      <c r="I20" s="19" t="s">
        <v>77</v>
      </c>
    </row>
    <row r="21" spans="1:9" ht="86.1" customHeight="1" thickTop="1" thickBot="1" x14ac:dyDescent="0.25">
      <c r="A21" s="14">
        <v>2.2999999999999998</v>
      </c>
      <c r="B21" s="16" t="s">
        <v>33</v>
      </c>
      <c r="C21" s="13">
        <v>35000</v>
      </c>
      <c r="D21" s="46">
        <v>0</v>
      </c>
      <c r="E21" s="21">
        <v>0</v>
      </c>
      <c r="F21" s="61">
        <v>35000</v>
      </c>
      <c r="G21" s="7"/>
      <c r="H21" s="7"/>
      <c r="I21" s="19" t="s">
        <v>78</v>
      </c>
    </row>
    <row r="22" spans="1:9" ht="141.94999999999999" customHeight="1" thickTop="1" thickBot="1" x14ac:dyDescent="0.25">
      <c r="A22" s="14">
        <v>2.4</v>
      </c>
      <c r="B22" s="16" t="s">
        <v>34</v>
      </c>
      <c r="C22" s="13">
        <v>90000</v>
      </c>
      <c r="D22" s="46">
        <v>30000</v>
      </c>
      <c r="E22" s="21">
        <v>30000</v>
      </c>
      <c r="F22" s="61">
        <v>30000</v>
      </c>
      <c r="G22" s="34">
        <v>0.2</v>
      </c>
      <c r="H22" s="7"/>
      <c r="I22" s="19" t="s">
        <v>79</v>
      </c>
    </row>
    <row r="23" spans="1:9" ht="126" customHeight="1" thickTop="1" thickBot="1" x14ac:dyDescent="0.25">
      <c r="A23" s="14">
        <v>2.5</v>
      </c>
      <c r="B23" s="16" t="s">
        <v>35</v>
      </c>
      <c r="C23" s="13">
        <v>80000</v>
      </c>
      <c r="D23" s="46">
        <v>30000</v>
      </c>
      <c r="E23" s="21">
        <v>20000</v>
      </c>
      <c r="F23" s="61">
        <v>30000</v>
      </c>
      <c r="G23" s="34">
        <v>0.2</v>
      </c>
      <c r="H23" s="7"/>
      <c r="I23" s="19" t="s">
        <v>80</v>
      </c>
    </row>
    <row r="24" spans="1:9" ht="140.1" customHeight="1" thickTop="1" thickBot="1" x14ac:dyDescent="0.25">
      <c r="A24" s="14">
        <v>2.6</v>
      </c>
      <c r="B24" s="16" t="s">
        <v>68</v>
      </c>
      <c r="C24" s="13">
        <v>70000</v>
      </c>
      <c r="D24" s="46">
        <v>30000</v>
      </c>
      <c r="E24" s="21">
        <v>20000</v>
      </c>
      <c r="F24" s="61">
        <v>20000</v>
      </c>
      <c r="G24" s="34">
        <v>0.2</v>
      </c>
      <c r="H24" s="7"/>
      <c r="I24" s="19" t="s">
        <v>81</v>
      </c>
    </row>
    <row r="25" spans="1:9" ht="147" customHeight="1" thickTop="1" thickBot="1" x14ac:dyDescent="0.25">
      <c r="A25" s="14">
        <v>2.7</v>
      </c>
      <c r="B25" s="16" t="s">
        <v>48</v>
      </c>
      <c r="C25" s="13">
        <v>90000</v>
      </c>
      <c r="D25" s="46">
        <v>0</v>
      </c>
      <c r="E25" s="21">
        <v>0</v>
      </c>
      <c r="F25" s="61">
        <v>90000</v>
      </c>
      <c r="G25" s="34">
        <v>0.2</v>
      </c>
      <c r="H25" s="7"/>
      <c r="I25" s="19" t="s">
        <v>82</v>
      </c>
    </row>
    <row r="26" spans="1:9" ht="90" thickBot="1" x14ac:dyDescent="0.25">
      <c r="A26" s="8">
        <v>2.8</v>
      </c>
      <c r="B26" s="17" t="s">
        <v>41</v>
      </c>
      <c r="C26" s="13">
        <v>90000</v>
      </c>
      <c r="D26" s="46">
        <v>60000</v>
      </c>
      <c r="E26" s="21">
        <v>0</v>
      </c>
      <c r="F26" s="61">
        <v>30000</v>
      </c>
      <c r="G26" s="34">
        <v>0.3</v>
      </c>
      <c r="H26" s="7"/>
      <c r="I26" s="19" t="s">
        <v>83</v>
      </c>
    </row>
    <row r="27" spans="1:9" ht="103.5" thickTop="1" thickBot="1" x14ac:dyDescent="0.25">
      <c r="A27" s="14">
        <v>2.9</v>
      </c>
      <c r="B27" s="18" t="s">
        <v>69</v>
      </c>
      <c r="C27" s="13">
        <v>120000</v>
      </c>
      <c r="D27" s="46">
        <v>40000</v>
      </c>
      <c r="E27" s="21">
        <v>40000</v>
      </c>
      <c r="F27" s="61">
        <v>40000</v>
      </c>
      <c r="G27" s="34">
        <v>0.5</v>
      </c>
      <c r="H27" s="7"/>
      <c r="I27" s="19" t="s">
        <v>81</v>
      </c>
    </row>
    <row r="28" spans="1:9" ht="13.5" thickBot="1" x14ac:dyDescent="0.25">
      <c r="A28" s="11" t="s">
        <v>40</v>
      </c>
      <c r="B28" s="26"/>
      <c r="C28" s="27">
        <f>C27+C26+C25+C24+C23+C22+C21+C20+C19</f>
        <v>685000</v>
      </c>
      <c r="D28" s="27">
        <f t="shared" ref="D28:G28" si="1">D27+D26+D25+D24+D23+D22+D21+D20+D19</f>
        <v>220000</v>
      </c>
      <c r="E28" s="27">
        <f t="shared" si="1"/>
        <v>110000</v>
      </c>
      <c r="F28" s="27">
        <f t="shared" si="1"/>
        <v>355000</v>
      </c>
      <c r="G28" s="27">
        <f t="shared" si="1"/>
        <v>1.7999999999999998</v>
      </c>
      <c r="H28" s="19"/>
      <c r="I28" s="19"/>
    </row>
    <row r="29" spans="1:9" ht="15.95" customHeight="1" thickBot="1" x14ac:dyDescent="0.25">
      <c r="A29" s="12" t="s">
        <v>27</v>
      </c>
      <c r="B29" s="122" t="s">
        <v>30</v>
      </c>
      <c r="C29" s="123"/>
      <c r="D29" s="123"/>
      <c r="E29" s="123"/>
      <c r="F29" s="123"/>
      <c r="G29" s="123"/>
      <c r="H29" s="123"/>
      <c r="I29" s="123"/>
    </row>
    <row r="30" spans="1:9" ht="128.25" thickBot="1" x14ac:dyDescent="0.25">
      <c r="A30" s="8">
        <v>3.1</v>
      </c>
      <c r="B30" s="7" t="s">
        <v>45</v>
      </c>
      <c r="C30" s="13">
        <v>150000</v>
      </c>
      <c r="D30" s="46">
        <v>120000</v>
      </c>
      <c r="E30" s="21">
        <v>30000</v>
      </c>
      <c r="F30" s="61">
        <v>0</v>
      </c>
      <c r="G30" s="34">
        <v>0.5</v>
      </c>
      <c r="H30" s="7"/>
      <c r="I30" s="19" t="s">
        <v>90</v>
      </c>
    </row>
    <row r="31" spans="1:9" ht="77.25" thickBot="1" x14ac:dyDescent="0.25">
      <c r="A31" s="8">
        <v>3.2</v>
      </c>
      <c r="B31" s="7" t="s">
        <v>43</v>
      </c>
      <c r="C31" s="13">
        <v>40000</v>
      </c>
      <c r="D31" s="46">
        <v>40000</v>
      </c>
      <c r="E31" s="21">
        <v>0</v>
      </c>
      <c r="F31" s="61">
        <v>0</v>
      </c>
      <c r="G31" s="34">
        <v>0.15</v>
      </c>
      <c r="H31" s="7"/>
      <c r="I31" s="19" t="s">
        <v>91</v>
      </c>
    </row>
    <row r="32" spans="1:9" ht="102.75" thickBot="1" x14ac:dyDescent="0.25">
      <c r="A32" s="8">
        <v>3.3</v>
      </c>
      <c r="B32" s="7" t="s">
        <v>70</v>
      </c>
      <c r="C32" s="13">
        <v>100000</v>
      </c>
      <c r="D32" s="46">
        <v>100000</v>
      </c>
      <c r="E32" s="21">
        <v>0</v>
      </c>
      <c r="F32" s="61">
        <v>0</v>
      </c>
      <c r="G32" s="34">
        <v>0.5</v>
      </c>
      <c r="H32" s="7"/>
      <c r="I32" s="19" t="s">
        <v>88</v>
      </c>
    </row>
    <row r="33" spans="1:9" ht="64.5" thickBot="1" x14ac:dyDescent="0.25">
      <c r="A33" s="8">
        <v>3.4</v>
      </c>
      <c r="B33" s="7" t="s">
        <v>44</v>
      </c>
      <c r="C33" s="13">
        <v>80000</v>
      </c>
      <c r="D33" s="46">
        <v>80000</v>
      </c>
      <c r="E33" s="21">
        <v>0</v>
      </c>
      <c r="F33" s="61">
        <v>0</v>
      </c>
      <c r="G33" s="34">
        <v>0.2</v>
      </c>
      <c r="H33" s="7"/>
      <c r="I33" s="19" t="s">
        <v>92</v>
      </c>
    </row>
    <row r="34" spans="1:9" ht="90" thickBot="1" x14ac:dyDescent="0.25">
      <c r="A34" s="8">
        <v>3.5</v>
      </c>
      <c r="B34" s="7" t="s">
        <v>42</v>
      </c>
      <c r="C34" s="13">
        <v>40000</v>
      </c>
      <c r="D34" s="46">
        <v>40000</v>
      </c>
      <c r="E34" s="21">
        <v>0</v>
      </c>
      <c r="F34" s="61">
        <v>0</v>
      </c>
      <c r="G34" s="34">
        <v>0.5</v>
      </c>
      <c r="H34" s="7"/>
      <c r="I34" s="19" t="s">
        <v>93</v>
      </c>
    </row>
    <row r="35" spans="1:9" ht="78" customHeight="1" thickBot="1" x14ac:dyDescent="0.25">
      <c r="A35" s="8">
        <v>3.6</v>
      </c>
      <c r="B35" s="7" t="s">
        <v>50</v>
      </c>
      <c r="C35" s="13">
        <v>40000</v>
      </c>
      <c r="D35" s="46">
        <v>40000</v>
      </c>
      <c r="E35" s="21">
        <v>0</v>
      </c>
      <c r="F35" s="61">
        <v>0</v>
      </c>
      <c r="G35" s="34">
        <v>0.5</v>
      </c>
      <c r="H35" s="7"/>
      <c r="I35" s="19" t="s">
        <v>94</v>
      </c>
    </row>
    <row r="36" spans="1:9" ht="90" thickBot="1" x14ac:dyDescent="0.25">
      <c r="A36" s="8">
        <v>3.7</v>
      </c>
      <c r="B36" s="7" t="s">
        <v>53</v>
      </c>
      <c r="C36" s="13">
        <v>40000</v>
      </c>
      <c r="D36" s="46">
        <v>40000</v>
      </c>
      <c r="E36" s="21">
        <v>0</v>
      </c>
      <c r="F36" s="61">
        <v>0</v>
      </c>
      <c r="G36" s="34">
        <v>0.5</v>
      </c>
      <c r="H36" s="7"/>
      <c r="I36" s="19" t="s">
        <v>95</v>
      </c>
    </row>
    <row r="37" spans="1:9" ht="90" thickBot="1" x14ac:dyDescent="0.25">
      <c r="A37" s="8">
        <v>3.8</v>
      </c>
      <c r="B37" s="7" t="s">
        <v>52</v>
      </c>
      <c r="C37" s="13">
        <v>200000</v>
      </c>
      <c r="D37" s="46">
        <v>200000</v>
      </c>
      <c r="E37" s="21">
        <v>0</v>
      </c>
      <c r="F37" s="61">
        <v>0</v>
      </c>
      <c r="G37" s="34">
        <v>0.3</v>
      </c>
      <c r="H37" s="7"/>
      <c r="I37" s="19" t="s">
        <v>96</v>
      </c>
    </row>
    <row r="38" spans="1:9" ht="113.1" customHeight="1" thickBot="1" x14ac:dyDescent="0.25">
      <c r="A38" s="8">
        <v>3.9</v>
      </c>
      <c r="B38" s="7" t="s">
        <v>51</v>
      </c>
      <c r="C38" s="13">
        <v>100000</v>
      </c>
      <c r="D38" s="46">
        <v>100000</v>
      </c>
      <c r="E38" s="21">
        <v>0</v>
      </c>
      <c r="F38" s="61"/>
      <c r="G38" s="34">
        <v>0.5</v>
      </c>
      <c r="H38" s="7"/>
      <c r="I38" s="19" t="s">
        <v>97</v>
      </c>
    </row>
    <row r="39" spans="1:9" ht="113.1" customHeight="1" thickBot="1" x14ac:dyDescent="0.25">
      <c r="A39" s="8">
        <v>4</v>
      </c>
      <c r="B39" s="7" t="s">
        <v>60</v>
      </c>
      <c r="C39" s="13">
        <v>130000</v>
      </c>
      <c r="D39" s="46">
        <v>65000</v>
      </c>
      <c r="E39" s="21">
        <v>65000</v>
      </c>
      <c r="F39" s="61">
        <v>0</v>
      </c>
      <c r="G39" s="34"/>
      <c r="H39" s="7"/>
      <c r="I39" s="19" t="s">
        <v>82</v>
      </c>
    </row>
    <row r="40" spans="1:9" ht="126.95" customHeight="1" thickBot="1" x14ac:dyDescent="0.25">
      <c r="A40" s="8">
        <v>4.0999999999999996</v>
      </c>
      <c r="B40" s="7" t="s">
        <v>61</v>
      </c>
      <c r="C40" s="13">
        <v>270000</v>
      </c>
      <c r="D40" s="46">
        <v>170000</v>
      </c>
      <c r="E40" s="21">
        <v>70000</v>
      </c>
      <c r="F40" s="61">
        <v>30000</v>
      </c>
      <c r="G40" s="34">
        <v>0.5</v>
      </c>
      <c r="H40" s="7"/>
      <c r="I40" s="19" t="s">
        <v>98</v>
      </c>
    </row>
    <row r="41" spans="1:9" ht="23.1" customHeight="1" thickBot="1" x14ac:dyDescent="0.25">
      <c r="A41" s="12" t="s">
        <v>46</v>
      </c>
      <c r="B41" s="20"/>
      <c r="C41" s="21">
        <f>C40+C39+C38+C37+C36+C35+C34+C33+C32+C31+C30</f>
        <v>1190000</v>
      </c>
      <c r="D41" s="21">
        <f t="shared" ref="D41:F41" si="2">D40+D39+D38+D37+D36+D35+D34+D33+D32+D31+D30</f>
        <v>995000</v>
      </c>
      <c r="E41" s="21">
        <f t="shared" si="2"/>
        <v>165000</v>
      </c>
      <c r="F41" s="21">
        <f t="shared" si="2"/>
        <v>30000</v>
      </c>
      <c r="G41" s="21"/>
      <c r="H41" s="20"/>
      <c r="I41" s="19"/>
    </row>
    <row r="42" spans="1:9" ht="26.25" thickBot="1" x14ac:dyDescent="0.25">
      <c r="A42" s="22" t="s">
        <v>58</v>
      </c>
      <c r="B42" s="23"/>
      <c r="C42" s="24">
        <f>C41+C28+C17</f>
        <v>2595000</v>
      </c>
      <c r="D42" s="24">
        <f t="shared" ref="D42:F42" si="3">D41+D28+D17</f>
        <v>1455000</v>
      </c>
      <c r="E42" s="24">
        <f t="shared" si="3"/>
        <v>490000</v>
      </c>
      <c r="F42" s="24">
        <f t="shared" si="3"/>
        <v>650000</v>
      </c>
      <c r="G42" s="25"/>
      <c r="H42" s="25"/>
      <c r="I42" s="26"/>
    </row>
    <row r="43" spans="1:9" ht="41.1" customHeight="1" thickBot="1" x14ac:dyDescent="0.25">
      <c r="A43" s="5" t="s">
        <v>20</v>
      </c>
      <c r="B43" s="8" t="s">
        <v>55</v>
      </c>
      <c r="C43" s="42" t="e">
        <f>#REF!+(#REF!/2)</f>
        <v>#REF!</v>
      </c>
      <c r="D43" s="47" t="e">
        <f>#REF!+(#REF!/2)</f>
        <v>#REF!</v>
      </c>
      <c r="E43" s="54"/>
      <c r="F43" s="62"/>
      <c r="G43" s="9"/>
      <c r="H43" s="9"/>
      <c r="I43" s="70"/>
    </row>
    <row r="44" spans="1:9" ht="41.1" customHeight="1" thickBot="1" x14ac:dyDescent="0.25">
      <c r="A44" s="5"/>
      <c r="B44" s="8" t="s">
        <v>56</v>
      </c>
      <c r="C44" s="42">
        <f>3786.5*12+4165.15*6</f>
        <v>70428.899999999994</v>
      </c>
      <c r="D44" s="47">
        <f>3786.5*12+4165.15*6</f>
        <v>70428.899999999994</v>
      </c>
      <c r="E44" s="54"/>
      <c r="F44" s="62"/>
      <c r="G44" s="9"/>
      <c r="H44" s="9"/>
      <c r="I44" s="70"/>
    </row>
    <row r="45" spans="1:9" ht="41.1" customHeight="1" thickBot="1" x14ac:dyDescent="0.25">
      <c r="A45" s="5"/>
      <c r="B45" s="8" t="s">
        <v>57</v>
      </c>
      <c r="C45" s="42" t="e">
        <f>(#REF!+(#REF!/2))*0.1</f>
        <v>#REF!</v>
      </c>
      <c r="D45" s="47"/>
      <c r="E45" s="54" t="e">
        <f>(#REF!+(#REF!/2))*0.1</f>
        <v>#REF!</v>
      </c>
      <c r="F45" s="62"/>
      <c r="G45" s="9"/>
      <c r="H45" s="9"/>
      <c r="I45" s="70"/>
    </row>
    <row r="46" spans="1:9" ht="41.1" customHeight="1" thickBot="1" x14ac:dyDescent="0.25">
      <c r="A46" s="5"/>
      <c r="B46" s="8" t="s">
        <v>63</v>
      </c>
      <c r="C46" s="42" t="e">
        <f>(#REF!+(#REF!/ 2))*0.1</f>
        <v>#REF!</v>
      </c>
      <c r="D46" s="47"/>
      <c r="E46" s="54"/>
      <c r="F46" s="62" t="e">
        <f>(#REF!+(#REF!/ 2))*0.1</f>
        <v>#REF!</v>
      </c>
      <c r="G46" s="9"/>
      <c r="H46" s="9"/>
      <c r="I46" s="70"/>
    </row>
    <row r="47" spans="1:9" ht="41.1" customHeight="1" thickBot="1" x14ac:dyDescent="0.25">
      <c r="A47" s="5"/>
      <c r="B47" s="8" t="s">
        <v>99</v>
      </c>
      <c r="C47" s="42" t="e">
        <f>(#REF!+(#REF!/ 2))*0.1</f>
        <v>#REF!</v>
      </c>
      <c r="D47" s="47"/>
      <c r="E47" s="54"/>
      <c r="F47" s="62" t="e">
        <f>+C47</f>
        <v>#REF!</v>
      </c>
      <c r="G47" s="9"/>
      <c r="H47" s="9"/>
      <c r="I47" s="70"/>
    </row>
    <row r="48" spans="1:9" ht="41.1" customHeight="1" thickBot="1" x14ac:dyDescent="0.25">
      <c r="A48" s="9" t="s">
        <v>59</v>
      </c>
      <c r="B48" s="6"/>
      <c r="C48" s="38" t="e">
        <f>C43+C44+C45+C46+C47</f>
        <v>#REF!</v>
      </c>
      <c r="D48" s="48" t="e">
        <f t="shared" ref="D48:H48" si="4">D43+D44+D45+D46+D47</f>
        <v>#REF!</v>
      </c>
      <c r="E48" s="55" t="e">
        <f t="shared" si="4"/>
        <v>#REF!</v>
      </c>
      <c r="F48" s="63" t="e">
        <f t="shared" si="4"/>
        <v>#REF!</v>
      </c>
      <c r="G48" s="9">
        <f t="shared" si="4"/>
        <v>0</v>
      </c>
      <c r="H48" s="9">
        <f t="shared" si="4"/>
        <v>0</v>
      </c>
      <c r="I48" s="70"/>
    </row>
    <row r="49" spans="1:9" ht="57" customHeight="1" thickBot="1" x14ac:dyDescent="0.25">
      <c r="A49" s="5" t="s">
        <v>21</v>
      </c>
      <c r="B49" s="9"/>
      <c r="C49" s="38">
        <v>0</v>
      </c>
      <c r="D49" s="48"/>
      <c r="E49" s="55"/>
      <c r="F49" s="63"/>
      <c r="G49" s="9"/>
      <c r="H49" s="9"/>
      <c r="I49" s="70"/>
    </row>
    <row r="50" spans="1:9" ht="44.1" customHeight="1" thickBot="1" x14ac:dyDescent="0.25">
      <c r="A50" s="28" t="s">
        <v>54</v>
      </c>
      <c r="B50" s="29"/>
      <c r="C50" s="39" t="e">
        <f>(C42+C48)*0.07</f>
        <v>#REF!</v>
      </c>
      <c r="D50" s="39" t="e">
        <f t="shared" ref="D50:H50" si="5">(D42+D48)*0.07</f>
        <v>#REF!</v>
      </c>
      <c r="E50" s="39" t="e">
        <f t="shared" si="5"/>
        <v>#REF!</v>
      </c>
      <c r="F50" s="39" t="e">
        <f t="shared" si="5"/>
        <v>#REF!</v>
      </c>
      <c r="G50" s="39">
        <f t="shared" si="5"/>
        <v>0</v>
      </c>
      <c r="H50" s="39">
        <f t="shared" si="5"/>
        <v>0</v>
      </c>
      <c r="I50" s="71"/>
    </row>
    <row r="51" spans="1:9" ht="33.950000000000003" customHeight="1" thickTop="1" thickBot="1" x14ac:dyDescent="0.25">
      <c r="A51" s="32" t="s">
        <v>49</v>
      </c>
      <c r="B51" s="32"/>
      <c r="C51" s="33" t="e">
        <f>C42+C48+C50</f>
        <v>#REF!</v>
      </c>
      <c r="D51" s="33" t="e">
        <f t="shared" ref="D51:H51" si="6">D42+D48+D50</f>
        <v>#REF!</v>
      </c>
      <c r="E51" s="33" t="e">
        <f t="shared" si="6"/>
        <v>#REF!</v>
      </c>
      <c r="F51" s="33" t="e">
        <f t="shared" si="6"/>
        <v>#REF!</v>
      </c>
      <c r="G51" s="33">
        <f t="shared" si="6"/>
        <v>0</v>
      </c>
      <c r="H51" s="33">
        <f t="shared" si="6"/>
        <v>0</v>
      </c>
      <c r="I51" s="72"/>
    </row>
    <row r="52" spans="1:9" ht="32.1" customHeight="1" thickTop="1" thickBot="1" x14ac:dyDescent="0.25">
      <c r="A52" s="16" t="s">
        <v>4</v>
      </c>
      <c r="B52" s="30"/>
      <c r="C52" s="40" t="e">
        <f>C51*0.07</f>
        <v>#REF!</v>
      </c>
      <c r="D52" s="49" t="e">
        <f>D51*0.07</f>
        <v>#REF!</v>
      </c>
      <c r="E52" s="56" t="e">
        <f>E51*0.07</f>
        <v>#REF!</v>
      </c>
      <c r="F52" s="64" t="e">
        <f>F51*0.07</f>
        <v>#REF!</v>
      </c>
      <c r="G52" s="29">
        <f t="shared" ref="G52:H52" si="7">G51*0.07</f>
        <v>0</v>
      </c>
      <c r="H52" s="29">
        <f t="shared" si="7"/>
        <v>0</v>
      </c>
      <c r="I52" s="72"/>
    </row>
    <row r="53" spans="1:9" ht="26.1" customHeight="1" thickTop="1" thickBot="1" x14ac:dyDescent="0.25">
      <c r="A53" s="35" t="s">
        <v>5</v>
      </c>
      <c r="B53" s="35" t="s">
        <v>3</v>
      </c>
      <c r="C53" s="36" t="e">
        <f>C51+C52</f>
        <v>#REF!</v>
      </c>
      <c r="D53" s="36" t="e">
        <f>D51+D52</f>
        <v>#REF!</v>
      </c>
      <c r="E53" s="36" t="e">
        <f>E51+E52</f>
        <v>#REF!</v>
      </c>
      <c r="F53" s="36" t="e">
        <f>F51+F52</f>
        <v>#REF!</v>
      </c>
      <c r="G53" s="35"/>
      <c r="H53" s="35"/>
      <c r="I53" s="35"/>
    </row>
    <row r="54" spans="1:9" ht="13.5" thickTop="1" x14ac:dyDescent="0.2">
      <c r="C54" s="41"/>
      <c r="D54" s="50"/>
      <c r="E54" s="57"/>
      <c r="F54" s="65"/>
    </row>
    <row r="55" spans="1:9" x14ac:dyDescent="0.2">
      <c r="C55" s="41"/>
      <c r="D55" s="50"/>
      <c r="E55" s="57"/>
      <c r="F55" s="65"/>
    </row>
    <row r="56" spans="1:9" x14ac:dyDescent="0.2">
      <c r="F56" s="66"/>
    </row>
    <row r="59" spans="1:9" x14ac:dyDescent="0.2">
      <c r="E59" s="67"/>
    </row>
    <row r="60" spans="1:9" ht="25.5" customHeight="1" x14ac:dyDescent="0.2"/>
  </sheetData>
  <mergeCells count="4">
    <mergeCell ref="A8:I8"/>
    <mergeCell ref="B9:I9"/>
    <mergeCell ref="B18:I18"/>
    <mergeCell ref="B29:I29"/>
  </mergeCells>
  <pageMargins left="0.7" right="0.7" top="0.75" bottom="0.75" header="0.3" footer="0.3"/>
  <pageSetup paperSize="8" scale="51" orientation="landscape" r:id="rId1"/>
  <rowBreaks count="3" manualBreakCount="3">
    <brk id="21" max="8" man="1"/>
    <brk id="34" max="8" man="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7"/>
  <sheetViews>
    <sheetView tabSelected="1" topLeftCell="C1" zoomScaleNormal="83" workbookViewId="0">
      <selection activeCell="I20" sqref="I20"/>
    </sheetView>
  </sheetViews>
  <sheetFormatPr defaultColWidth="8.85546875" defaultRowHeight="15" x14ac:dyDescent="0.25"/>
  <cols>
    <col min="1" max="1" width="35.42578125" customWidth="1"/>
    <col min="2" max="4" width="14.85546875" customWidth="1"/>
    <col min="5" max="6" width="15.7109375" customWidth="1"/>
    <col min="7" max="8" width="14.140625" customWidth="1"/>
    <col min="9" max="10" width="16.42578125" customWidth="1"/>
    <col min="11" max="12" width="14" customWidth="1"/>
    <col min="13" max="14" width="17" customWidth="1"/>
    <col min="15" max="16" width="15.140625" customWidth="1"/>
    <col min="17" max="17" width="14.7109375" customWidth="1"/>
    <col min="18" max="18" width="14.28515625" customWidth="1"/>
    <col min="19" max="19" width="20.28515625" customWidth="1"/>
  </cols>
  <sheetData>
    <row r="1" spans="1:19" ht="15.75" x14ac:dyDescent="0.25">
      <c r="A1" s="1" t="s">
        <v>22</v>
      </c>
      <c r="B1" s="1"/>
      <c r="C1" s="1"/>
      <c r="D1" s="1"/>
      <c r="E1" s="1"/>
      <c r="F1" s="1"/>
      <c r="G1" s="1"/>
      <c r="H1" s="1"/>
    </row>
    <row r="2" spans="1:19" x14ac:dyDescent="0.25">
      <c r="A2" s="2"/>
      <c r="B2" s="2"/>
      <c r="C2" s="2"/>
      <c r="D2" s="2"/>
      <c r="E2" s="2"/>
      <c r="F2" s="2"/>
      <c r="G2" s="2"/>
      <c r="H2" s="2"/>
    </row>
    <row r="3" spans="1:19" x14ac:dyDescent="0.25">
      <c r="A3" s="3" t="s">
        <v>19</v>
      </c>
      <c r="B3" s="3"/>
      <c r="C3" s="3"/>
      <c r="D3" s="3"/>
      <c r="E3" s="3"/>
      <c r="F3" s="3"/>
      <c r="G3" s="3"/>
      <c r="H3" s="3"/>
      <c r="I3" s="4"/>
      <c r="J3" s="4"/>
      <c r="K3" s="4"/>
      <c r="L3" s="4"/>
      <c r="M3" s="4"/>
      <c r="N3" s="4"/>
      <c r="O3" s="4"/>
      <c r="P3" s="4"/>
      <c r="Q3" s="4"/>
      <c r="R3" s="4"/>
      <c r="S3" s="4"/>
    </row>
    <row r="4" spans="1:19" x14ac:dyDescent="0.25">
      <c r="A4" s="4"/>
      <c r="B4" s="4"/>
      <c r="C4" s="4"/>
      <c r="D4" s="4"/>
      <c r="E4" s="4"/>
      <c r="F4" s="4"/>
      <c r="G4" s="4"/>
      <c r="H4" s="4"/>
      <c r="I4" s="4"/>
      <c r="J4" s="4"/>
      <c r="K4" s="4"/>
      <c r="L4" s="4"/>
      <c r="M4" s="4"/>
      <c r="N4" s="4"/>
      <c r="O4" s="4"/>
      <c r="P4" s="4"/>
      <c r="Q4" s="4"/>
      <c r="R4" s="4"/>
      <c r="S4" s="4"/>
    </row>
    <row r="5" spans="1:19" x14ac:dyDescent="0.25">
      <c r="E5" s="37"/>
      <c r="F5" s="37"/>
      <c r="O5" s="91"/>
      <c r="P5" s="91"/>
      <c r="Q5" s="91"/>
      <c r="R5" s="91"/>
      <c r="S5" s="89"/>
    </row>
    <row r="6" spans="1:19" ht="15.75" customHeight="1" x14ac:dyDescent="0.25">
      <c r="A6" s="92" t="s">
        <v>8</v>
      </c>
      <c r="B6" s="92" t="s">
        <v>62</v>
      </c>
      <c r="C6" s="92"/>
      <c r="D6" s="92"/>
      <c r="E6" s="92"/>
      <c r="F6" s="92"/>
      <c r="G6" s="92" t="s">
        <v>67</v>
      </c>
      <c r="H6" s="92"/>
      <c r="I6" s="92"/>
      <c r="J6" s="92"/>
      <c r="K6" s="92" t="s">
        <v>135</v>
      </c>
      <c r="L6" s="92"/>
      <c r="M6" s="92"/>
      <c r="N6" s="92"/>
      <c r="O6" s="92" t="s">
        <v>131</v>
      </c>
      <c r="P6" s="92" t="s">
        <v>140</v>
      </c>
      <c r="Q6" s="92" t="s">
        <v>130</v>
      </c>
      <c r="R6" s="92" t="s">
        <v>138</v>
      </c>
      <c r="S6" s="92" t="s">
        <v>18</v>
      </c>
    </row>
    <row r="7" spans="1:19" ht="45" x14ac:dyDescent="0.25">
      <c r="A7" s="92"/>
      <c r="B7" s="92" t="s">
        <v>136</v>
      </c>
      <c r="C7" s="99" t="s">
        <v>141</v>
      </c>
      <c r="D7" s="92" t="s">
        <v>139</v>
      </c>
      <c r="E7" s="92" t="s">
        <v>10</v>
      </c>
      <c r="F7" s="92" t="s">
        <v>137</v>
      </c>
      <c r="G7" s="92" t="s">
        <v>136</v>
      </c>
      <c r="H7" s="92" t="s">
        <v>139</v>
      </c>
      <c r="I7" s="92" t="s">
        <v>10</v>
      </c>
      <c r="J7" s="92" t="s">
        <v>137</v>
      </c>
      <c r="K7" s="92" t="s">
        <v>136</v>
      </c>
      <c r="L7" s="92" t="s">
        <v>139</v>
      </c>
      <c r="M7" s="92" t="s">
        <v>10</v>
      </c>
      <c r="N7" s="92" t="s">
        <v>137</v>
      </c>
      <c r="O7" s="92"/>
      <c r="P7" s="92"/>
      <c r="Q7" s="92"/>
      <c r="R7" s="92"/>
      <c r="S7" s="92"/>
    </row>
    <row r="8" spans="1:19" x14ac:dyDescent="0.25">
      <c r="A8" s="93" t="s">
        <v>11</v>
      </c>
      <c r="B8" s="93">
        <v>31948.537904999997</v>
      </c>
      <c r="C8" s="100">
        <v>60000</v>
      </c>
      <c r="D8" s="97">
        <v>26248</v>
      </c>
      <c r="E8" s="93">
        <v>31948.537904999997</v>
      </c>
      <c r="F8" s="93">
        <v>42598.050539999997</v>
      </c>
      <c r="G8" s="93">
        <v>5278.3120675351502</v>
      </c>
      <c r="H8" s="97">
        <v>4398</v>
      </c>
      <c r="I8" s="93">
        <v>5278.3120675351502</v>
      </c>
      <c r="J8" s="93">
        <v>7037.7494233802008</v>
      </c>
      <c r="K8" s="93">
        <v>8064.1117200273002</v>
      </c>
      <c r="L8" s="97">
        <v>8037.6</v>
      </c>
      <c r="M8" s="93">
        <v>8064.1117200273002</v>
      </c>
      <c r="N8" s="93">
        <v>10752.1489600364</v>
      </c>
      <c r="O8" s="93">
        <f t="shared" ref="O8:O17" si="0">B8+G8+K8</f>
        <v>45290.96169256245</v>
      </c>
      <c r="P8" s="97">
        <f>D8+H8+L8</f>
        <v>38683.599999999999</v>
      </c>
      <c r="Q8" s="93">
        <f>E8+I8+M8</f>
        <v>45290.96169256245</v>
      </c>
      <c r="R8" s="93">
        <f>F8+J8+N8</f>
        <v>60387.948923416596</v>
      </c>
      <c r="S8" s="93">
        <f>O8+Q8+R8</f>
        <v>150969.8723085415</v>
      </c>
    </row>
    <row r="9" spans="1:19" x14ac:dyDescent="0.25">
      <c r="A9" s="93" t="s">
        <v>12</v>
      </c>
      <c r="B9" s="93">
        <v>40000</v>
      </c>
      <c r="C9" s="100">
        <v>5000</v>
      </c>
      <c r="D9" s="97">
        <v>0</v>
      </c>
      <c r="E9" s="93">
        <v>50000</v>
      </c>
      <c r="F9" s="93">
        <v>60000</v>
      </c>
      <c r="G9" s="93">
        <v>10000</v>
      </c>
      <c r="H9" s="97">
        <v>843.48</v>
      </c>
      <c r="I9" s="93">
        <v>10000</v>
      </c>
      <c r="J9" s="93">
        <v>5000</v>
      </c>
      <c r="K9" s="93">
        <v>20000</v>
      </c>
      <c r="L9" s="97">
        <v>10000</v>
      </c>
      <c r="M9" s="93">
        <v>20000</v>
      </c>
      <c r="N9" s="93">
        <v>40000</v>
      </c>
      <c r="O9" s="93">
        <f t="shared" si="0"/>
        <v>70000</v>
      </c>
      <c r="P9" s="97">
        <f t="shared" ref="P9:P17" si="1">D9+H9+L9</f>
        <v>10843.48</v>
      </c>
      <c r="Q9" s="93">
        <f t="shared" ref="Q9:Q17" si="2">E9+I9+M9</f>
        <v>80000</v>
      </c>
      <c r="R9" s="93">
        <f t="shared" ref="R9:R16" si="3">F9+J9+N9</f>
        <v>105000</v>
      </c>
      <c r="S9" s="93">
        <f t="shared" ref="S9:S17" si="4">O9+Q9+R9</f>
        <v>255000</v>
      </c>
    </row>
    <row r="10" spans="1:19" x14ac:dyDescent="0.25">
      <c r="A10" s="93" t="s">
        <v>13</v>
      </c>
      <c r="B10" s="93">
        <v>120000</v>
      </c>
      <c r="C10" s="100">
        <v>111285</v>
      </c>
      <c r="D10" s="97">
        <v>39690.6</v>
      </c>
      <c r="E10" s="93">
        <v>20000</v>
      </c>
      <c r="F10" s="93"/>
      <c r="G10" s="93">
        <v>20000</v>
      </c>
      <c r="H10" s="97">
        <v>0</v>
      </c>
      <c r="I10" s="93">
        <v>10000</v>
      </c>
      <c r="J10" s="93"/>
      <c r="K10" s="93"/>
      <c r="L10" s="97"/>
      <c r="M10" s="93"/>
      <c r="N10" s="93"/>
      <c r="O10" s="93">
        <f t="shared" si="0"/>
        <v>140000</v>
      </c>
      <c r="P10" s="97">
        <f t="shared" si="1"/>
        <v>39690.6</v>
      </c>
      <c r="Q10" s="93">
        <f t="shared" si="2"/>
        <v>30000</v>
      </c>
      <c r="R10" s="93">
        <f t="shared" si="3"/>
        <v>0</v>
      </c>
      <c r="S10" s="93">
        <f t="shared" si="4"/>
        <v>170000</v>
      </c>
    </row>
    <row r="11" spans="1:19" x14ac:dyDescent="0.25">
      <c r="A11" s="93" t="s">
        <v>14</v>
      </c>
      <c r="B11" s="93">
        <v>80000</v>
      </c>
      <c r="C11" s="100">
        <v>10000</v>
      </c>
      <c r="D11" s="97">
        <v>4698.34</v>
      </c>
      <c r="E11" s="93">
        <v>100000</v>
      </c>
      <c r="F11" s="93">
        <v>100000</v>
      </c>
      <c r="G11" s="93">
        <v>10000</v>
      </c>
      <c r="H11" s="97">
        <v>10000</v>
      </c>
      <c r="I11" s="93">
        <v>10000</v>
      </c>
      <c r="J11" s="93">
        <v>20000</v>
      </c>
      <c r="K11" s="93">
        <v>30000</v>
      </c>
      <c r="L11" s="97">
        <v>25000</v>
      </c>
      <c r="M11" s="93">
        <v>30000</v>
      </c>
      <c r="N11" s="93">
        <v>40000</v>
      </c>
      <c r="O11" s="93">
        <f t="shared" si="0"/>
        <v>120000</v>
      </c>
      <c r="P11" s="97">
        <f t="shared" si="1"/>
        <v>39698.339999999997</v>
      </c>
      <c r="Q11" s="93">
        <f t="shared" si="2"/>
        <v>140000</v>
      </c>
      <c r="R11" s="93">
        <f t="shared" si="3"/>
        <v>160000</v>
      </c>
      <c r="S11" s="93">
        <f t="shared" si="4"/>
        <v>420000</v>
      </c>
    </row>
    <row r="12" spans="1:19" x14ac:dyDescent="0.25">
      <c r="A12" s="93" t="s">
        <v>132</v>
      </c>
      <c r="B12" s="93">
        <v>60000</v>
      </c>
      <c r="C12" s="100">
        <v>263000</v>
      </c>
      <c r="D12" s="97">
        <v>234689.9</v>
      </c>
      <c r="E12" s="93">
        <v>70000</v>
      </c>
      <c r="F12" s="93">
        <v>80000</v>
      </c>
      <c r="G12" s="93">
        <v>20000</v>
      </c>
      <c r="H12" s="97">
        <v>15376.52</v>
      </c>
      <c r="I12" s="93">
        <v>35000</v>
      </c>
      <c r="J12" s="93">
        <v>60000</v>
      </c>
      <c r="K12" s="93">
        <v>50000</v>
      </c>
      <c r="L12" s="97">
        <v>64000</v>
      </c>
      <c r="M12" s="93">
        <v>50000</v>
      </c>
      <c r="N12" s="93">
        <v>150000</v>
      </c>
      <c r="O12" s="93">
        <f t="shared" si="0"/>
        <v>130000</v>
      </c>
      <c r="P12" s="97">
        <f t="shared" si="1"/>
        <v>314066.42</v>
      </c>
      <c r="Q12" s="93">
        <f t="shared" si="2"/>
        <v>155000</v>
      </c>
      <c r="R12" s="93">
        <f t="shared" si="3"/>
        <v>290000</v>
      </c>
      <c r="S12" s="93">
        <f t="shared" si="4"/>
        <v>575000</v>
      </c>
    </row>
    <row r="13" spans="1:19" x14ac:dyDescent="0.25">
      <c r="A13" s="93" t="s">
        <v>15</v>
      </c>
      <c r="B13" s="93">
        <v>130000</v>
      </c>
      <c r="C13" s="100">
        <v>5000</v>
      </c>
      <c r="D13" s="97"/>
      <c r="E13" s="93">
        <v>195000</v>
      </c>
      <c r="F13" s="93">
        <v>350000</v>
      </c>
      <c r="G13" s="93">
        <v>100000</v>
      </c>
      <c r="H13" s="97">
        <v>88185.44</v>
      </c>
      <c r="I13" s="93">
        <v>100000</v>
      </c>
      <c r="J13" s="93">
        <v>80000</v>
      </c>
      <c r="K13" s="93">
        <v>90000</v>
      </c>
      <c r="L13" s="97">
        <v>91661.9</v>
      </c>
      <c r="M13" s="93">
        <v>80000</v>
      </c>
      <c r="N13" s="93">
        <v>50000</v>
      </c>
      <c r="O13" s="93">
        <f t="shared" si="0"/>
        <v>320000</v>
      </c>
      <c r="P13" s="97">
        <f t="shared" si="1"/>
        <v>179847.34</v>
      </c>
      <c r="Q13" s="93">
        <f t="shared" si="2"/>
        <v>375000</v>
      </c>
      <c r="R13" s="93">
        <f t="shared" si="3"/>
        <v>480000</v>
      </c>
      <c r="S13" s="93">
        <f t="shared" si="4"/>
        <v>1175000</v>
      </c>
    </row>
    <row r="14" spans="1:19" x14ac:dyDescent="0.25">
      <c r="A14" s="93" t="s">
        <v>133</v>
      </c>
      <c r="B14" s="93">
        <v>32336.397653350006</v>
      </c>
      <c r="C14" s="100">
        <v>40000</v>
      </c>
      <c r="D14" s="97">
        <v>37382.31</v>
      </c>
      <c r="E14" s="93">
        <v>32686.397653350006</v>
      </c>
      <c r="F14" s="93">
        <v>44281.863537800004</v>
      </c>
      <c r="G14" s="93">
        <v>11569.481844727461</v>
      </c>
      <c r="H14" s="97">
        <v>24</v>
      </c>
      <c r="I14" s="93">
        <v>11919.481844727461</v>
      </c>
      <c r="J14" s="93">
        <v>12042.642459636614</v>
      </c>
      <c r="K14" s="93">
        <v>13864.487820401911</v>
      </c>
      <c r="L14" s="97">
        <v>2414</v>
      </c>
      <c r="M14" s="93">
        <v>13164.487820401911</v>
      </c>
      <c r="N14" s="93">
        <v>20352.650427202549</v>
      </c>
      <c r="O14" s="93">
        <f t="shared" si="0"/>
        <v>57770.367318479381</v>
      </c>
      <c r="P14" s="97">
        <f t="shared" si="1"/>
        <v>39820.31</v>
      </c>
      <c r="Q14" s="93">
        <f t="shared" si="2"/>
        <v>57770.367318479381</v>
      </c>
      <c r="R14" s="93">
        <f t="shared" si="3"/>
        <v>76677.156424639164</v>
      </c>
      <c r="S14" s="93">
        <f t="shared" si="4"/>
        <v>192217.89106159791</v>
      </c>
    </row>
    <row r="15" spans="1:19" x14ac:dyDescent="0.25">
      <c r="A15" s="92" t="s">
        <v>16</v>
      </c>
      <c r="B15" s="92">
        <f>SUM(B8:B14)</f>
        <v>494284.93555835006</v>
      </c>
      <c r="C15" s="101">
        <f>SUM(C8:C14)</f>
        <v>494285</v>
      </c>
      <c r="D15" s="98">
        <f>SUM(D8:D14)</f>
        <v>342709.14999999997</v>
      </c>
      <c r="E15" s="92">
        <f t="shared" ref="E15:N15" si="5">SUM(E8:E14)</f>
        <v>499634.93555835006</v>
      </c>
      <c r="F15" s="92">
        <f t="shared" si="5"/>
        <v>676879.9140778</v>
      </c>
      <c r="G15" s="92">
        <f t="shared" si="5"/>
        <v>176847.79391226263</v>
      </c>
      <c r="H15" s="98">
        <f t="shared" si="5"/>
        <v>118827.44</v>
      </c>
      <c r="I15" s="92">
        <f t="shared" si="5"/>
        <v>182197.79391226263</v>
      </c>
      <c r="J15" s="92">
        <f t="shared" si="5"/>
        <v>184080.3918830168</v>
      </c>
      <c r="K15" s="92">
        <f t="shared" si="5"/>
        <v>211928.59954042919</v>
      </c>
      <c r="L15" s="98">
        <f>SUM(L8:L14)</f>
        <v>201113.5</v>
      </c>
      <c r="M15" s="92">
        <f t="shared" si="5"/>
        <v>201228.59954042919</v>
      </c>
      <c r="N15" s="92">
        <f t="shared" si="5"/>
        <v>311104.79938723892</v>
      </c>
      <c r="O15" s="92">
        <f t="shared" si="0"/>
        <v>883061.3290110419</v>
      </c>
      <c r="P15" s="98">
        <f t="shared" si="1"/>
        <v>662650.09</v>
      </c>
      <c r="Q15" s="92">
        <f t="shared" si="2"/>
        <v>883061.3290110419</v>
      </c>
      <c r="R15" s="92">
        <f t="shared" si="3"/>
        <v>1172065.1053480557</v>
      </c>
      <c r="S15" s="92">
        <f t="shared" si="4"/>
        <v>2938187.7633701395</v>
      </c>
    </row>
    <row r="16" spans="1:19" x14ac:dyDescent="0.25">
      <c r="A16" s="93" t="s">
        <v>17</v>
      </c>
      <c r="B16" s="93">
        <f>B15*0.07</f>
        <v>34599.945489084508</v>
      </c>
      <c r="C16" s="102">
        <f>C15*0.07</f>
        <v>34599.950000000004</v>
      </c>
      <c r="D16" s="97">
        <f>D15*0.07</f>
        <v>23989.640500000001</v>
      </c>
      <c r="E16" s="93">
        <f t="shared" ref="E16:N16" si="6">E15*0.07</f>
        <v>34974.445489084508</v>
      </c>
      <c r="F16" s="96">
        <f t="shared" si="6"/>
        <v>47381.593985446001</v>
      </c>
      <c r="G16" s="93">
        <f t="shared" si="6"/>
        <v>12379.345573858385</v>
      </c>
      <c r="H16" s="97">
        <f t="shared" si="6"/>
        <v>8317.9208000000017</v>
      </c>
      <c r="I16" s="93">
        <f t="shared" si="6"/>
        <v>12753.845573858385</v>
      </c>
      <c r="J16" s="93">
        <f t="shared" si="6"/>
        <v>12885.627431811177</v>
      </c>
      <c r="K16" s="93">
        <f t="shared" si="6"/>
        <v>14835.001967830045</v>
      </c>
      <c r="L16" s="97">
        <f t="shared" si="6"/>
        <v>14077.945000000002</v>
      </c>
      <c r="M16" s="93">
        <f t="shared" si="6"/>
        <v>14086.001967830045</v>
      </c>
      <c r="N16" s="96">
        <f t="shared" si="6"/>
        <v>21777.335957106727</v>
      </c>
      <c r="O16" s="93">
        <f t="shared" si="0"/>
        <v>61814.29303077294</v>
      </c>
      <c r="P16" s="97">
        <f t="shared" si="1"/>
        <v>46385.506300000001</v>
      </c>
      <c r="Q16" s="93">
        <f t="shared" si="2"/>
        <v>61814.29303077294</v>
      </c>
      <c r="R16" s="93">
        <f t="shared" si="3"/>
        <v>82044.557374363911</v>
      </c>
      <c r="S16" s="93">
        <f t="shared" si="4"/>
        <v>205673.14343590979</v>
      </c>
    </row>
    <row r="17" spans="1:19" x14ac:dyDescent="0.25">
      <c r="A17" s="92" t="s">
        <v>9</v>
      </c>
      <c r="B17" s="92">
        <f>SUM(B15:B16)</f>
        <v>528884.88104743452</v>
      </c>
      <c r="C17" s="101">
        <f>SUM(C15:C16)</f>
        <v>528884.94999999995</v>
      </c>
      <c r="D17" s="98">
        <f>SUM(D15:D16)</f>
        <v>366698.79049999994</v>
      </c>
      <c r="E17" s="92">
        <f t="shared" ref="E17:N17" si="7">SUM(E15:E16)</f>
        <v>534609.38104743452</v>
      </c>
      <c r="F17" s="95">
        <f t="shared" si="7"/>
        <v>724261.50806324603</v>
      </c>
      <c r="G17" s="92">
        <f t="shared" si="7"/>
        <v>189227.13948612101</v>
      </c>
      <c r="H17" s="98">
        <f t="shared" si="7"/>
        <v>127145.36080000001</v>
      </c>
      <c r="I17" s="92">
        <f t="shared" si="7"/>
        <v>194951.63948612101</v>
      </c>
      <c r="J17" s="92">
        <f t="shared" si="7"/>
        <v>196966.01931482798</v>
      </c>
      <c r="K17" s="92">
        <f t="shared" si="7"/>
        <v>226763.60150825925</v>
      </c>
      <c r="L17" s="98">
        <f t="shared" si="7"/>
        <v>215191.44500000001</v>
      </c>
      <c r="M17" s="92">
        <f t="shared" si="7"/>
        <v>215314.60150825925</v>
      </c>
      <c r="N17" s="92">
        <f t="shared" si="7"/>
        <v>332882.13534434565</v>
      </c>
      <c r="O17" s="92">
        <f t="shared" si="0"/>
        <v>944875.62204181473</v>
      </c>
      <c r="P17" s="98">
        <f t="shared" si="1"/>
        <v>709035.59629999998</v>
      </c>
      <c r="Q17" s="92">
        <f t="shared" si="2"/>
        <v>944875.62204181473</v>
      </c>
      <c r="R17" s="92">
        <f>SUM(F17+J17+N17)</f>
        <v>1254109.6627224197</v>
      </c>
      <c r="S17" s="92">
        <f t="shared" si="4"/>
        <v>3143860.9068060489</v>
      </c>
    </row>
    <row r="18" spans="1:19" x14ac:dyDescent="0.25">
      <c r="A18" s="94"/>
      <c r="B18" s="94"/>
      <c r="C18" s="94"/>
      <c r="D18" s="94"/>
      <c r="E18" s="94"/>
      <c r="F18" s="94"/>
      <c r="G18" s="94"/>
      <c r="H18" s="94"/>
      <c r="I18" s="94"/>
      <c r="J18" s="94"/>
      <c r="K18" s="94"/>
      <c r="L18" s="94"/>
      <c r="M18" s="94"/>
      <c r="N18" s="94"/>
      <c r="O18" s="94"/>
      <c r="P18" s="94"/>
      <c r="Q18" s="94"/>
      <c r="R18" s="94"/>
      <c r="S18" s="94"/>
    </row>
    <row r="19" spans="1:19" x14ac:dyDescent="0.25">
      <c r="H19" s="110"/>
    </row>
    <row r="20" spans="1:19" x14ac:dyDescent="0.25">
      <c r="H20" s="110"/>
    </row>
    <row r="21" spans="1:19" x14ac:dyDescent="0.25">
      <c r="A21" t="s">
        <v>3</v>
      </c>
      <c r="H21" s="110"/>
    </row>
    <row r="22" spans="1:19" ht="15.75" thickBot="1" x14ac:dyDescent="0.3">
      <c r="A22" s="103" t="s">
        <v>142</v>
      </c>
      <c r="B22" s="103" t="s">
        <v>150</v>
      </c>
      <c r="G22" s="103" t="s">
        <v>151</v>
      </c>
      <c r="H22" s="94"/>
    </row>
    <row r="23" spans="1:19" ht="30" x14ac:dyDescent="0.25">
      <c r="B23" s="108" t="s">
        <v>143</v>
      </c>
      <c r="C23" s="109" t="s">
        <v>144</v>
      </c>
      <c r="G23" s="109" t="s">
        <v>143</v>
      </c>
      <c r="H23" s="109" t="s">
        <v>144</v>
      </c>
    </row>
    <row r="24" spans="1:19" x14ac:dyDescent="0.25">
      <c r="B24" s="104" t="s">
        <v>145</v>
      </c>
      <c r="C24" s="105">
        <v>33958</v>
      </c>
      <c r="G24" s="111" t="s">
        <v>148</v>
      </c>
      <c r="H24" s="114">
        <v>13000</v>
      </c>
      <c r="P24" t="s">
        <v>3</v>
      </c>
    </row>
    <row r="25" spans="1:19" ht="15.75" thickBot="1" x14ac:dyDescent="0.3">
      <c r="B25" s="104" t="s">
        <v>146</v>
      </c>
      <c r="C25" s="105">
        <v>120000</v>
      </c>
      <c r="G25" s="106" t="s">
        <v>149</v>
      </c>
      <c r="H25" s="112">
        <f>85104.84-75000</f>
        <v>10104.839999999997</v>
      </c>
    </row>
    <row r="26" spans="1:19" ht="15.75" thickBot="1" x14ac:dyDescent="0.3">
      <c r="B26" s="106" t="s">
        <v>147</v>
      </c>
      <c r="C26" s="107">
        <f>SUM(C24:C25)</f>
        <v>153958</v>
      </c>
      <c r="G26" s="113" t="s">
        <v>147</v>
      </c>
      <c r="H26" s="115">
        <f>SUM(H24:H25)</f>
        <v>23104.839999999997</v>
      </c>
    </row>
    <row r="27" spans="1:19" x14ac:dyDescent="0.25">
      <c r="A27" s="103"/>
      <c r="E27" s="10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24895-60C0-8C40-83E8-32CCB9DBB9BE}">
  <dimension ref="A2:G35"/>
  <sheetViews>
    <sheetView zoomScale="229" workbookViewId="0">
      <selection activeCell="B38" sqref="B38"/>
    </sheetView>
  </sheetViews>
  <sheetFormatPr defaultColWidth="11.42578125" defaultRowHeight="15" x14ac:dyDescent="0.25"/>
  <cols>
    <col min="1" max="1" width="38.28515625" customWidth="1"/>
    <col min="2" max="2" width="32.140625" customWidth="1"/>
    <col min="3" max="3" width="23.7109375" customWidth="1"/>
  </cols>
  <sheetData>
    <row r="2" spans="1:7" x14ac:dyDescent="0.25">
      <c r="A2" s="124" t="s">
        <v>129</v>
      </c>
      <c r="B2" s="124"/>
      <c r="C2" s="4"/>
      <c r="D2" s="4"/>
      <c r="E2" s="4"/>
      <c r="F2" s="4"/>
    </row>
    <row r="3" spans="1:7" x14ac:dyDescent="0.25">
      <c r="A3" s="76" t="s">
        <v>118</v>
      </c>
      <c r="B3" s="77">
        <v>720000</v>
      </c>
      <c r="C3" s="4"/>
      <c r="D3" s="4"/>
      <c r="E3" s="4"/>
      <c r="F3" s="4"/>
    </row>
    <row r="4" spans="1:7" x14ac:dyDescent="0.25">
      <c r="A4" s="76" t="s">
        <v>119</v>
      </c>
      <c r="B4" s="77">
        <v>685000</v>
      </c>
      <c r="C4" s="4"/>
      <c r="D4" s="4"/>
      <c r="E4" s="4"/>
      <c r="F4" s="4"/>
    </row>
    <row r="5" spans="1:7" x14ac:dyDescent="0.25">
      <c r="A5" s="76" t="s">
        <v>120</v>
      </c>
      <c r="B5" s="77">
        <v>1190000</v>
      </c>
      <c r="C5" s="4"/>
      <c r="D5" s="4"/>
      <c r="E5" s="4"/>
      <c r="F5" s="4"/>
    </row>
    <row r="6" spans="1:7" x14ac:dyDescent="0.25">
      <c r="A6" s="82" t="s">
        <v>121</v>
      </c>
      <c r="B6" s="83">
        <f>SUM(B3:B5)</f>
        <v>2595000</v>
      </c>
      <c r="C6" s="4"/>
      <c r="D6" s="4"/>
      <c r="E6" s="4"/>
      <c r="F6" s="4"/>
    </row>
    <row r="7" spans="1:7" x14ac:dyDescent="0.25">
      <c r="A7" s="76" t="s">
        <v>100</v>
      </c>
      <c r="B7" s="77">
        <v>150970</v>
      </c>
      <c r="C7" s="4"/>
      <c r="D7" s="4"/>
      <c r="E7" s="4"/>
      <c r="F7" s="4"/>
    </row>
    <row r="8" spans="1:7" x14ac:dyDescent="0.25">
      <c r="A8" s="76" t="s">
        <v>101</v>
      </c>
      <c r="B8" s="77">
        <v>0</v>
      </c>
      <c r="C8" s="4"/>
      <c r="D8" s="4"/>
      <c r="E8" s="4"/>
      <c r="F8" s="4"/>
    </row>
    <row r="9" spans="1:7" x14ac:dyDescent="0.25">
      <c r="A9" s="76" t="s">
        <v>102</v>
      </c>
      <c r="B9" s="77">
        <v>192218</v>
      </c>
      <c r="C9" s="4"/>
      <c r="D9" s="4"/>
      <c r="E9" s="4"/>
      <c r="F9" s="4"/>
    </row>
    <row r="10" spans="1:7" x14ac:dyDescent="0.25">
      <c r="A10" s="82" t="s">
        <v>103</v>
      </c>
      <c r="B10" s="83">
        <f>SUM(B6:B9)</f>
        <v>2938188</v>
      </c>
      <c r="C10" s="4"/>
      <c r="D10" s="4"/>
      <c r="E10" s="4"/>
      <c r="F10" s="4"/>
    </row>
    <row r="11" spans="1:7" x14ac:dyDescent="0.25">
      <c r="A11" s="76" t="s">
        <v>104</v>
      </c>
      <c r="B11" s="78">
        <v>205673</v>
      </c>
      <c r="C11" s="4"/>
      <c r="D11" s="4"/>
      <c r="E11" s="4"/>
      <c r="F11" s="4"/>
    </row>
    <row r="12" spans="1:7" x14ac:dyDescent="0.25">
      <c r="A12" s="82" t="s">
        <v>105</v>
      </c>
      <c r="B12" s="83">
        <f>SUM(B10:B11)</f>
        <v>3143861</v>
      </c>
      <c r="C12" s="4"/>
      <c r="D12" s="4"/>
      <c r="E12" s="4"/>
      <c r="F12" s="4"/>
    </row>
    <row r="14" spans="1:7" x14ac:dyDescent="0.25">
      <c r="A14" s="125" t="s">
        <v>122</v>
      </c>
      <c r="B14" s="125"/>
    </row>
    <row r="15" spans="1:7" x14ac:dyDescent="0.25">
      <c r="A15" s="85" t="s">
        <v>127</v>
      </c>
      <c r="B15" s="86" t="s">
        <v>128</v>
      </c>
    </row>
    <row r="16" spans="1:7" x14ac:dyDescent="0.25">
      <c r="A16" s="76" t="s">
        <v>106</v>
      </c>
      <c r="B16" s="77">
        <v>1670800</v>
      </c>
      <c r="C16" s="4"/>
      <c r="D16" s="4"/>
      <c r="E16" s="4"/>
      <c r="F16" s="4"/>
      <c r="G16" s="4"/>
    </row>
    <row r="17" spans="1:7" x14ac:dyDescent="0.25">
      <c r="A17" s="76" t="s">
        <v>107</v>
      </c>
      <c r="B17" s="77">
        <v>543126</v>
      </c>
      <c r="C17" s="4"/>
      <c r="D17" s="4"/>
      <c r="E17" s="4"/>
      <c r="F17" s="4"/>
      <c r="G17" s="4"/>
    </row>
    <row r="18" spans="1:7" x14ac:dyDescent="0.25">
      <c r="A18" s="76" t="s">
        <v>108</v>
      </c>
      <c r="B18" s="77">
        <v>724262</v>
      </c>
      <c r="C18" s="4"/>
      <c r="D18" s="4"/>
      <c r="E18" s="4"/>
      <c r="F18" s="4"/>
      <c r="G18" s="4"/>
    </row>
    <row r="19" spans="1:7" x14ac:dyDescent="0.25">
      <c r="A19" s="82" t="s">
        <v>109</v>
      </c>
      <c r="B19" s="84">
        <f>SUM(B16:B18)</f>
        <v>2938188</v>
      </c>
      <c r="C19" s="4"/>
      <c r="D19" s="4"/>
      <c r="E19" s="4"/>
      <c r="F19" s="4"/>
      <c r="G19" s="4"/>
    </row>
    <row r="20" spans="1:7" x14ac:dyDescent="0.25">
      <c r="A20" s="76" t="s">
        <v>110</v>
      </c>
      <c r="B20" s="77">
        <v>116956</v>
      </c>
      <c r="C20" s="4"/>
      <c r="D20" s="4"/>
      <c r="E20" s="4"/>
      <c r="F20" s="4"/>
      <c r="G20" s="4"/>
    </row>
    <row r="21" spans="1:7" x14ac:dyDescent="0.25">
      <c r="A21" s="76" t="s">
        <v>111</v>
      </c>
      <c r="B21" s="77">
        <v>38019</v>
      </c>
      <c r="C21" s="4"/>
      <c r="D21" s="4"/>
      <c r="E21" s="4"/>
      <c r="F21" s="4"/>
      <c r="G21" s="4"/>
    </row>
    <row r="22" spans="1:7" x14ac:dyDescent="0.25">
      <c r="A22" s="76" t="s">
        <v>112</v>
      </c>
      <c r="B22" s="77">
        <v>50698</v>
      </c>
      <c r="C22" s="4"/>
      <c r="D22" s="4"/>
      <c r="E22" s="4"/>
      <c r="F22" s="4"/>
      <c r="G22" s="4"/>
    </row>
    <row r="23" spans="1:7" x14ac:dyDescent="0.25">
      <c r="A23" s="82" t="s">
        <v>113</v>
      </c>
      <c r="B23" s="84">
        <f>SUM(B20:B22)</f>
        <v>205673</v>
      </c>
      <c r="C23" s="4"/>
      <c r="D23" s="4"/>
      <c r="E23" s="4"/>
      <c r="F23" s="4"/>
      <c r="G23" s="4"/>
    </row>
    <row r="24" spans="1:7" x14ac:dyDescent="0.25">
      <c r="A24" s="76" t="s">
        <v>123</v>
      </c>
      <c r="B24" s="77">
        <f>B16+B20</f>
        <v>1787756</v>
      </c>
      <c r="C24" s="90"/>
      <c r="D24" s="4"/>
      <c r="E24" s="4"/>
      <c r="F24" s="4"/>
      <c r="G24" s="4"/>
    </row>
    <row r="25" spans="1:7" x14ac:dyDescent="0.25">
      <c r="A25" s="76" t="s">
        <v>124</v>
      </c>
      <c r="B25" s="77">
        <f>B17+B21</f>
        <v>581145</v>
      </c>
      <c r="C25" s="90"/>
      <c r="D25" s="4"/>
      <c r="E25" s="4"/>
      <c r="F25" s="4"/>
      <c r="G25" s="4"/>
    </row>
    <row r="26" spans="1:7" x14ac:dyDescent="0.25">
      <c r="A26" s="76" t="s">
        <v>125</v>
      </c>
      <c r="B26" s="77">
        <f>B18+B22</f>
        <v>774960</v>
      </c>
      <c r="C26" s="4"/>
      <c r="D26" s="4"/>
      <c r="E26" s="4"/>
      <c r="F26" s="4"/>
      <c r="G26" s="4"/>
    </row>
    <row r="27" spans="1:7" x14ac:dyDescent="0.25">
      <c r="A27" s="82" t="s">
        <v>114</v>
      </c>
      <c r="B27" s="84">
        <f>SUM(B24,B25,B26)</f>
        <v>3143861</v>
      </c>
      <c r="C27" s="79"/>
      <c r="D27" s="4"/>
      <c r="E27" s="4"/>
      <c r="F27" s="4"/>
      <c r="G27" s="4"/>
    </row>
    <row r="29" spans="1:7" x14ac:dyDescent="0.25">
      <c r="A29" s="126" t="s">
        <v>115</v>
      </c>
      <c r="B29" s="126"/>
    </row>
    <row r="30" spans="1:7" x14ac:dyDescent="0.25">
      <c r="A30" s="87" t="s">
        <v>116</v>
      </c>
      <c r="B30" s="87" t="s">
        <v>117</v>
      </c>
      <c r="C30" s="87" t="s">
        <v>126</v>
      </c>
      <c r="D30" s="4"/>
      <c r="E30" s="4"/>
      <c r="F30" s="4"/>
    </row>
    <row r="31" spans="1:7" x14ac:dyDescent="0.25">
      <c r="A31" s="77">
        <v>720000</v>
      </c>
      <c r="B31" s="77">
        <v>65000</v>
      </c>
      <c r="C31" s="80">
        <f>B31/A31</f>
        <v>9.0277777777777776E-2</v>
      </c>
      <c r="D31" s="4"/>
      <c r="E31" s="4"/>
      <c r="F31" s="4"/>
    </row>
    <row r="32" spans="1:7" x14ac:dyDescent="0.25">
      <c r="A32" s="77">
        <v>685000</v>
      </c>
      <c r="B32" s="77">
        <v>169000</v>
      </c>
      <c r="C32" s="80">
        <f t="shared" ref="C32:C34" si="0">B32/A32</f>
        <v>0.24671532846715327</v>
      </c>
      <c r="D32" s="4"/>
      <c r="E32" s="4"/>
      <c r="F32" s="4"/>
    </row>
    <row r="33" spans="1:6" x14ac:dyDescent="0.25">
      <c r="A33" s="77">
        <v>1190000</v>
      </c>
      <c r="B33" s="77">
        <v>552000</v>
      </c>
      <c r="C33" s="80">
        <f t="shared" si="0"/>
        <v>0.46386554621848741</v>
      </c>
      <c r="D33" s="4"/>
      <c r="E33" s="4"/>
      <c r="F33" s="4"/>
    </row>
    <row r="34" spans="1:6" x14ac:dyDescent="0.25">
      <c r="A34" s="78">
        <f>SUM(A31:A33)</f>
        <v>2595000</v>
      </c>
      <c r="B34" s="78">
        <f>SUM(B31:B33)</f>
        <v>786000</v>
      </c>
      <c r="C34" s="81">
        <f t="shared" si="0"/>
        <v>0.30289017341040464</v>
      </c>
      <c r="D34" s="4"/>
      <c r="E34" s="4"/>
      <c r="F34" s="4"/>
    </row>
    <row r="35" spans="1:6" x14ac:dyDescent="0.25">
      <c r="D35" s="4"/>
      <c r="E35" s="4"/>
      <c r="F35" s="4"/>
    </row>
  </sheetData>
  <mergeCells count="3">
    <mergeCell ref="A2:B2"/>
    <mergeCell ref="A14:B14"/>
    <mergeCell ref="A29:B2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A29FEC7855404E8EA01A8972C44AFD" ma:contentTypeVersion="11" ma:contentTypeDescription="Create a new document." ma:contentTypeScope="" ma:versionID="654231d3bcb40867dff84c9447e1c162">
  <xsd:schema xmlns:xsd="http://www.w3.org/2001/XMLSchema" xmlns:xs="http://www.w3.org/2001/XMLSchema" xmlns:p="http://schemas.microsoft.com/office/2006/metadata/properties" xmlns:ns3="8c6d3ca7-2d66-4ea4-8abf-fbd015073eaf" xmlns:ns4="00c47382-c5b0-4086-82d9-e69e6dfae392" targetNamespace="http://schemas.microsoft.com/office/2006/metadata/properties" ma:root="true" ma:fieldsID="4c8b7cb0d528185d44155d1fa22ba009" ns3:_="" ns4:_="">
    <xsd:import namespace="8c6d3ca7-2d66-4ea4-8abf-fbd015073eaf"/>
    <xsd:import namespace="00c47382-c5b0-4086-82d9-e69e6dfae39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6d3ca7-2d66-4ea4-8abf-fbd015073ea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c47382-c5b0-4086-82d9-e69e6dfae39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5B3452-D520-40FC-B076-5C918BA7D38D}">
  <ds:schemaRefs>
    <ds:schemaRef ds:uri="8c6d3ca7-2d66-4ea4-8abf-fbd015073eaf"/>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 ds:uri="00c47382-c5b0-4086-82d9-e69e6dfae392"/>
    <ds:schemaRef ds:uri="http://purl.org/dc/elements/1.1/"/>
  </ds:schemaRefs>
</ds:datastoreItem>
</file>

<file path=customXml/itemProps2.xml><?xml version="1.0" encoding="utf-8"?>
<ds:datastoreItem xmlns:ds="http://schemas.openxmlformats.org/officeDocument/2006/customXml" ds:itemID="{A645B57C-ADCB-4F1D-A20E-CE6D9334B3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6d3ca7-2d66-4ea4-8abf-fbd015073eaf"/>
    <ds:schemaRef ds:uri="00c47382-c5b0-4086-82d9-e69e6dfae3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BD54C6-4B3A-4D14-A4F6-65A55101D0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Annex D-PBF Budget</vt:lpstr>
      <vt:lpstr>Table 2-Project Budget - UN Cat</vt:lpstr>
      <vt:lpstr>Summary</vt:lpstr>
      <vt:lpstr>'Annex D-PBF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Jean-Paul Kimbulu</cp:lastModifiedBy>
  <cp:lastPrinted>2018-11-15T09:02:04Z</cp:lastPrinted>
  <dcterms:created xsi:type="dcterms:W3CDTF">2017-11-15T21:17:43Z</dcterms:created>
  <dcterms:modified xsi:type="dcterms:W3CDTF">2019-12-14T08:56:51Z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0x01010061A29FEC7855404E8EA01A8972C44AFD</vt:lpwstr>
  </property>
</Properties>
</file>