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28800" windowHeight="12225" activeTab="0"/>
  </bookViews>
  <sheets>
    <sheet name="Sheet1 (2)" sheetId="1" r:id="rId1"/>
    <sheet name="Sheet2" sheetId="2" r:id="rId2"/>
  </sheets>
  <definedNames/>
  <calcPr fullCalcOnLoad="1"/>
</workbook>
</file>

<file path=xl/sharedStrings.xml><?xml version="1.0" encoding="utf-8"?>
<sst xmlns="http://schemas.openxmlformats.org/spreadsheetml/2006/main" count="59" uniqueCount="57">
  <si>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</si>
  <si>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</si>
  <si>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</si>
  <si>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</si>
  <si>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</si>
  <si>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</si>
  <si>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</si>
  <si>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</si>
  <si>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</si>
  <si>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</si>
  <si>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</si>
  <si>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Notes quelconque le cas echeant (.e.g sur types des entrants ou justification du budget)</t>
  </si>
  <si>
    <t>Couts indirects (7%):</t>
  </si>
  <si>
    <t>BUDGET TOTAL DU PROJET:</t>
  </si>
  <si>
    <t>Tableau 2 - Budget de projet PBF par categorie de cout de l'ONU</t>
  </si>
  <si>
    <t>Note: S'il s'agit d'une revision budgetaire, veuillez inclure des colonnes additionnelles pour montrer les changements</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</si>
  <si>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</si>
  <si>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</si>
  <si>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</si>
  <si>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</si>
  <si>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</si>
  <si>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</si>
  <si>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</si>
  <si>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</si>
  <si>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</si>
  <si>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</si>
  <si>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</si>
  <si>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</si>
  <si>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SOUS TOTAL DU BUDGET DE PROJET:</t>
  </si>
  <si>
    <t>Resultat 1: La confiance entre les forces de sécurité et les communautés frontalières est accrue à travers le renforcement des capacités des mécanismes conjoints locaux et transfrontaliers ainsi que par une coopération accrue</t>
  </si>
  <si>
    <t>Resultat 2: Les autorités locales, les forces de sécurité, les agents de gestion des frontières et les acteurs gouvernementaux clés sont formés sur les droits de l'homme,  le genre, la protection des enfants, la prévention et la gestion des conflits</t>
  </si>
  <si>
    <t>Produit 1.1:Les capacités techniques et opérationnelles des autorités locales, des forces de sécurité, des agents de gestion des frontières et des acteurs gouvernementaux clés sont renforcées sur les droits de l'homme, le genre, la protection des enfants, la prévention et la gestion des conflits.</t>
  </si>
  <si>
    <t xml:space="preserve">Activite 1.1.1: Procéder à un diagnostic complet des besoins en renforcement de capacités des points d'entrée frontaliers (PoEs) </t>
  </si>
  <si>
    <t>Activite 1.1.2:Renforcer les capacités opérationnelles des PoEs prioritaires dans les deux régions frontalières</t>
  </si>
  <si>
    <t>Activite 1.1.3: Former les responsables des services frontaliers sur les droits de l’homme, le genre, la protection des enfants, la prévention et la gestion des conflits, la gestion communautaire des frontières</t>
  </si>
  <si>
    <t xml:space="preserve">Produit 1.2: Les relations entre les forces de sécurité et les communautés, y compris les femmes, les jeunes et les groupes vulnérables sont améliorées grâce à des campagnes de sensibilisation et de mobilisation régulières sur les questions pertinentes. </t>
  </si>
  <si>
    <t>Activite 1.2.1: Créer un cadre de dialogue entre les organismes/forces de sécurité et les communautés</t>
  </si>
  <si>
    <t xml:space="preserve">Activite 1.2.2: Organiser des campagnes de sensibilisation et de plaidoyer à travers des émissions de radio et de matériels de communication pour le changement de comportement </t>
  </si>
  <si>
    <t>Activite 1.2.3: Organiser des activités socio-culturelles et sportives de renforcement de la confiance/paix entre les agences/forces de sécurité et les communautés.</t>
  </si>
  <si>
    <t>Produit 1.3: La sécurité transfrontalière est renforcée par un dialogue régulier, le partage d’informations et des patrouilles conjointes.</t>
  </si>
  <si>
    <t>Activite 1.3.1: Organiser des dialogues/réunions transfrontalières entre les dirigeants communautaires, les organismes de sécurité et les entités concernées, en alternance entre le Libéria et la Côte d'Ivoire</t>
  </si>
  <si>
    <t>Activite 1.3.2:  Renforcer le cadre d’échanges et les canaux d’informations entre les organismes compétents dans chaque pays, en particulier le long des frontières</t>
  </si>
  <si>
    <t>Activite 1.3.3: Organiser des patrouilles conjointes périodiques le long de la frontière entre les deux pays</t>
  </si>
  <si>
    <t>Produit 2.1: les mécanismes locaux et transfrontaliers de résolution et de prévention des conflits sont renforcés</t>
  </si>
  <si>
    <t xml:space="preserve">Activite 2.1.1:  Identifier et renforcer les mécanismes communautaires existant de prévention et de gestion pacifique de conflits </t>
  </si>
  <si>
    <t>Activite 2.1.2: Fournir un appui à la collecte et à la dissémination de données au sein des communautés et au sein des structures gouvernementales concernées</t>
  </si>
  <si>
    <t>Produit 2.2: Le rapprochement des communautés transfrontalières, la stabilité et   la cohésion sociale sont renforcés grâce à des activités socio-culturelles et économiques conjointes</t>
  </si>
  <si>
    <t xml:space="preserve">Activite 2.2.1: Organiser des foires commerciales transfrontalières, en collaboration avec l’Union du fleuve Mano, les médias locaux et d'autres organismes nationaux et régionaux compétents </t>
  </si>
  <si>
    <t xml:space="preserve">Activite 2.2.2:Appuyer les organisations à base communautaire en vue d’organiser des échanges culturels transfrontaliers et des activités sportives pour les fonctionnaires et les forces de l’ordre et les communautés </t>
  </si>
  <si>
    <t xml:space="preserve">Activite 2.2.3: Organiser des visites conjointes biannuelles tournantes et des réunions de revues </t>
  </si>
  <si>
    <r>
      <t xml:space="preserve">Budget par agence recipiendiaire en USD - Veuillez ajouter une nouvelle colonne par agence recipiendiaire
</t>
    </r>
    <r>
      <rPr>
        <b/>
        <sz val="12"/>
        <color indexed="8"/>
        <rFont val="Times New Roman"/>
        <family val="1"/>
      </rPr>
      <t>PNUD</t>
    </r>
  </si>
  <si>
    <r>
      <t xml:space="preserve">Budget par agence recipiendiaire en USD - Veuillez ajouter une nouvelle colonne par agence recipiendiaire
</t>
    </r>
    <r>
      <rPr>
        <b/>
        <sz val="12"/>
        <color indexed="8"/>
        <rFont val="Times New Roman"/>
        <family val="1"/>
      </rPr>
      <t>OIM</t>
    </r>
  </si>
  <si>
    <t>8. Coordination</t>
  </si>
  <si>
    <t xml:space="preserve">Agence Recipiendiaire
PNUD </t>
  </si>
  <si>
    <t>Agence Recipiendiaire
OIM</t>
  </si>
  <si>
    <t>Niveau de depense/ engagement actuel en USD (a remplir au moment des rapports de projet)
PNUD</t>
  </si>
  <si>
    <t>Niveau de depense/ engagement actuel en USD (a remplir au moment des rapports de projet)
OIM</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</si>
</sst>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4">
    <font>
      <sz val="11"/>
      <color theme="1"/>
      <name val="Calibri"/>
      <family val="2"/>
    </font>
    <font>
      <sz val="11"/>
      <color indexed="8"/>
      <name val="Calibri"/>
      <family val="2"/>
    </font>
    <font>
      <sz val="12"/>
      <color indexed="8"/>
      <name val="Times New Roman"/>
      <family val="1"/>
    </font>
    <font>
      <b/>
      <sz val="12"/>
      <color indexed="8"/>
      <name val="Times New Roman"/>
      <family val="1"/>
    </font>
    <font>
      <b/>
      <sz val="12"/>
      <color indexed="8"/>
      <name val="Calibri"/>
      <family val="2"/>
    </font>
    <font>
      <b/>
      <sz val="10"/>
      <color indexed="8"/>
      <name val="Calibri"/>
      <family val="2"/>
    </font>
    <font>
      <sz val="10"/>
      <color indexed="8"/>
      <name val="Calibri"/>
      <family val="2"/>
    </font>
    <font>
      <b/>
      <sz val="11"/>
      <color indexed="8"/>
      <name val="Calibri"/>
      <family val="2"/>
    </font>
    <font>
      <b/>
      <sz val="14"/>
      <color indexed="8"/>
      <name val="Calibri"/>
      <family val="2"/>
    </font>
    <font>
      <b/>
      <sz val="16"/>
      <color indexed="8"/>
      <name val="Calibri"/>
      <family val="2"/>
    </font>
    <font>
      <sz val="10"/>
      <color indexed="8"/>
      <name val="Times New Roman"/>
      <family val="1"/>
    </font>
    <font>
      <b/>
      <sz val="10"/>
      <color indexed="8"/>
      <name val="Times New Roman"/>
      <family val="1"/>
    </font>
    <font>
      <b/>
      <sz val="12"/>
      <color indexed="10"/>
      <name val="Times New Roman"/>
      <family val="1"/>
    </font>
    <font>
      <sz val="16"/>
      <color indexed="8"/>
      <name val="Calibri"/>
      <family val="2"/>
    </font>
    <font>
      <sz val="18"/>
      <color indexed="8"/>
      <name val="Calibri"/>
      <family val="2"/>
    </font>
    <font>
      <sz val="2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name val="Times New Roman"/>
      <family val="1"/>
    </font>
    <font>
      <sz val="12"/>
      <name val="Times New Roman"/>
      <family val="1"/>
    </font>
    <font>
      <sz val="12"/>
      <color indexed="10"/>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Times New Roman"/>
      <family val="1"/>
    </font>
    <font>
      <b/>
      <sz val="12"/>
      <color theme="1"/>
      <name val="Times New Roman"/>
      <family val="1"/>
    </font>
    <font>
      <b/>
      <sz val="12"/>
      <color theme="1"/>
      <name val="Calibri"/>
      <family val="2"/>
    </font>
    <font>
      <b/>
      <sz val="10"/>
      <color theme="1"/>
      <name val="Calibri"/>
      <family val="2"/>
    </font>
    <font>
      <sz val="10"/>
      <color theme="1"/>
      <name val="Calibri"/>
      <family val="2"/>
    </font>
    <font>
      <b/>
      <sz val="14"/>
      <color theme="1"/>
      <name val="Calibri"/>
      <family val="2"/>
    </font>
    <font>
      <b/>
      <sz val="16"/>
      <color theme="1"/>
      <name val="Calibri"/>
      <family val="2"/>
    </font>
    <font>
      <sz val="10"/>
      <color theme="1"/>
      <name val="Times New Roman"/>
      <family val="1"/>
    </font>
    <font>
      <b/>
      <sz val="10"/>
      <color theme="1"/>
      <name val="Times New Roman"/>
      <family val="1"/>
    </font>
    <font>
      <sz val="18"/>
      <color theme="1"/>
      <name val="Calibri"/>
      <family val="2"/>
    </font>
    <font>
      <sz val="20"/>
      <color theme="1"/>
      <name val="Calibri"/>
      <family val="2"/>
    </font>
    <font>
      <sz val="16"/>
      <color theme="1"/>
      <name val="Calibri"/>
      <family val="2"/>
    </font>
    <font>
      <b/>
      <sz val="12"/>
      <color rgb="FFFF0000"/>
      <name val="Times New Roman"/>
      <family val="1"/>
    </font>
    <font>
      <sz val="12"/>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BFBFBF"/>
        <bgColor indexed="64"/>
      </patternFill>
    </fill>
    <fill>
      <patternFill patternType="solid">
        <fgColor rgb="FFD9D9D9"/>
        <bgColor indexed="64"/>
      </patternFill>
    </fill>
    <fill>
      <patternFill patternType="solid">
        <fgColor rgb="FFB3B3B3"/>
        <bgColor indexed="64"/>
      </patternFill>
    </fill>
    <fill>
      <patternFill patternType="solid">
        <fgColor theme="2" tint="-0.09996999800205231"/>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style="medium"/>
      <top/>
      <bottom style="medium"/>
    </border>
    <border>
      <left/>
      <right style="medium"/>
      <top/>
      <bottom style="medium"/>
    </border>
    <border>
      <left/>
      <right style="medium">
        <color rgb="FF000000"/>
      </right>
      <top/>
      <bottom style="medium">
        <color rgb="FF000000"/>
      </bottom>
    </border>
    <border>
      <left/>
      <right style="medium">
        <color rgb="FF000000"/>
      </right>
      <top style="medium">
        <color rgb="FF000000"/>
      </top>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top style="medium"/>
      <bottom style="medium"/>
    </border>
    <border>
      <left style="medium"/>
      <right/>
      <top style="medium"/>
      <bottom style="medium"/>
    </border>
    <border>
      <left/>
      <right/>
      <top style="medium"/>
      <bottom style="medium"/>
    </border>
    <border>
      <left style="medium">
        <color rgb="FF000000"/>
      </left>
      <right style="medium">
        <color rgb="FF000000"/>
      </right>
      <top style="medium">
        <color rgb="FF000000"/>
      </top>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51">
    <xf numFmtId="0" fontId="0" fillId="0" borderId="0" xfId="0" applyFont="1" applyAlignment="1">
      <alignment/>
    </xf>
    <xf numFmtId="0" fontId="50" fillId="0" borderId="10" xfId="0" applyFont="1" applyBorder="1" applyAlignment="1">
      <alignment vertical="center" wrapText="1"/>
    </xf>
    <xf numFmtId="0" fontId="51" fillId="0" borderId="11" xfId="0" applyFont="1" applyBorder="1" applyAlignment="1">
      <alignment vertical="center" wrapText="1"/>
    </xf>
    <xf numFmtId="0" fontId="50" fillId="0" borderId="12" xfId="0" applyFont="1" applyBorder="1" applyAlignment="1">
      <alignment vertical="center" wrapText="1"/>
    </xf>
    <xf numFmtId="0" fontId="50" fillId="0" borderId="11" xfId="0" applyFont="1" applyBorder="1" applyAlignment="1">
      <alignment vertical="center" wrapText="1"/>
    </xf>
    <xf numFmtId="0" fontId="52" fillId="0" borderId="0" xfId="0" applyFont="1" applyAlignment="1">
      <alignment/>
    </xf>
    <xf numFmtId="0" fontId="53" fillId="33" borderId="13" xfId="0" applyFont="1" applyFill="1" applyBorder="1" applyAlignment="1">
      <alignment horizontal="center" vertical="center" wrapText="1"/>
    </xf>
    <xf numFmtId="0" fontId="54" fillId="0" borderId="13" xfId="0" applyFont="1" applyBorder="1" applyAlignment="1">
      <alignment horizontal="right" vertical="center" wrapText="1"/>
    </xf>
    <xf numFmtId="0" fontId="54" fillId="0" borderId="13" xfId="0" applyFont="1" applyBorder="1" applyAlignment="1">
      <alignment horizontal="center" vertical="center" wrapText="1"/>
    </xf>
    <xf numFmtId="0" fontId="54" fillId="34" borderId="13" xfId="0" applyFont="1" applyFill="1" applyBorder="1" applyAlignment="1">
      <alignment horizontal="right" vertical="center" wrapText="1"/>
    </xf>
    <xf numFmtId="0" fontId="53" fillId="35" borderId="14" xfId="0" applyFont="1" applyFill="1" applyBorder="1" applyAlignment="1">
      <alignment horizontal="center" vertical="center" wrapText="1"/>
    </xf>
    <xf numFmtId="0" fontId="48" fillId="0" borderId="0" xfId="0" applyFont="1" applyAlignment="1">
      <alignment/>
    </xf>
    <xf numFmtId="0" fontId="55" fillId="0" borderId="0" xfId="0" applyFont="1" applyAlignment="1">
      <alignment/>
    </xf>
    <xf numFmtId="0" fontId="56" fillId="0" borderId="0" xfId="0" applyFont="1" applyAlignment="1">
      <alignment/>
    </xf>
    <xf numFmtId="0" fontId="57" fillId="0" borderId="15" xfId="0" applyFont="1" applyBorder="1" applyAlignment="1">
      <alignment vertical="center" wrapText="1"/>
    </xf>
    <xf numFmtId="0" fontId="57" fillId="0" borderId="16" xfId="0" applyFont="1" applyBorder="1" applyAlignment="1">
      <alignment vertical="center" wrapText="1"/>
    </xf>
    <xf numFmtId="0" fontId="58" fillId="34" borderId="16" xfId="0" applyFont="1" applyFill="1" applyBorder="1" applyAlignment="1">
      <alignment vertical="center" wrapText="1"/>
    </xf>
    <xf numFmtId="0" fontId="50" fillId="0" borderId="17" xfId="0" applyFont="1" applyBorder="1" applyAlignment="1">
      <alignment vertical="center" wrapText="1"/>
    </xf>
    <xf numFmtId="43" fontId="0" fillId="0" borderId="0" xfId="0" applyNumberFormat="1" applyAlignment="1">
      <alignment/>
    </xf>
    <xf numFmtId="0" fontId="54" fillId="16" borderId="13" xfId="0" applyFont="1" applyFill="1" applyBorder="1" applyAlignment="1">
      <alignment horizontal="right" vertical="center" wrapText="1"/>
    </xf>
    <xf numFmtId="0" fontId="0" fillId="0" borderId="0" xfId="0" applyFill="1" applyAlignment="1">
      <alignment/>
    </xf>
    <xf numFmtId="0" fontId="51" fillId="7" borderId="10" xfId="0" applyFont="1" applyFill="1" applyBorder="1" applyAlignment="1">
      <alignment vertical="center" wrapText="1"/>
    </xf>
    <xf numFmtId="0" fontId="51" fillId="36" borderId="10" xfId="0" applyFont="1" applyFill="1" applyBorder="1" applyAlignment="1">
      <alignment vertical="center" wrapText="1"/>
    </xf>
    <xf numFmtId="0" fontId="59" fillId="0" borderId="0" xfId="0" applyFont="1" applyAlignment="1">
      <alignment/>
    </xf>
    <xf numFmtId="0" fontId="60" fillId="0" borderId="0" xfId="0" applyFont="1" applyAlignment="1">
      <alignment/>
    </xf>
    <xf numFmtId="43" fontId="61" fillId="0" borderId="0" xfId="0" applyNumberFormat="1" applyFont="1" applyAlignment="1">
      <alignment/>
    </xf>
    <xf numFmtId="43" fontId="50" fillId="0" borderId="12" xfId="0" applyNumberFormat="1" applyFont="1" applyBorder="1" applyAlignment="1">
      <alignment vertical="center" wrapText="1"/>
    </xf>
    <xf numFmtId="43" fontId="0" fillId="0" borderId="0" xfId="44" applyFont="1" applyAlignment="1">
      <alignment/>
    </xf>
    <xf numFmtId="43" fontId="50" fillId="0" borderId="17" xfId="44" applyFont="1" applyBorder="1" applyAlignment="1">
      <alignment vertical="center" wrapText="1"/>
    </xf>
    <xf numFmtId="43" fontId="51" fillId="0" borderId="12" xfId="44" applyFont="1" applyBorder="1" applyAlignment="1">
      <alignment vertical="center" wrapText="1"/>
    </xf>
    <xf numFmtId="43" fontId="50" fillId="0" borderId="12" xfId="44" applyFont="1" applyBorder="1" applyAlignment="1">
      <alignment vertical="center" wrapText="1"/>
    </xf>
    <xf numFmtId="43" fontId="62" fillId="7" borderId="10" xfId="44" applyFont="1" applyFill="1" applyBorder="1" applyAlignment="1">
      <alignment vertical="center" wrapText="1"/>
    </xf>
    <xf numFmtId="43" fontId="50" fillId="0" borderId="12" xfId="44" applyFont="1" applyFill="1" applyBorder="1" applyAlignment="1">
      <alignment vertical="center" wrapText="1"/>
    </xf>
    <xf numFmtId="43" fontId="50" fillId="0" borderId="10" xfId="44" applyFont="1" applyBorder="1" applyAlignment="1">
      <alignment vertical="center" wrapText="1"/>
    </xf>
    <xf numFmtId="43" fontId="51" fillId="7" borderId="10" xfId="44" applyFont="1" applyFill="1" applyBorder="1" applyAlignment="1">
      <alignment vertical="center" wrapText="1"/>
    </xf>
    <xf numFmtId="43" fontId="62" fillId="36" borderId="10" xfId="44" applyFont="1" applyFill="1" applyBorder="1" applyAlignment="1">
      <alignment vertical="center" wrapText="1"/>
    </xf>
    <xf numFmtId="43" fontId="51" fillId="37" borderId="12" xfId="44" applyFont="1" applyFill="1" applyBorder="1" applyAlignment="1">
      <alignment vertical="center" wrapText="1"/>
    </xf>
    <xf numFmtId="43" fontId="50" fillId="37" borderId="12" xfId="44" applyFont="1" applyFill="1" applyBorder="1" applyAlignment="1">
      <alignment vertical="center" wrapText="1"/>
    </xf>
    <xf numFmtId="0" fontId="51" fillId="2" borderId="18" xfId="0" applyFont="1" applyFill="1" applyBorder="1" applyAlignment="1">
      <alignment vertical="center" wrapText="1"/>
    </xf>
    <xf numFmtId="0" fontId="51" fillId="2" borderId="19" xfId="0" applyFont="1" applyFill="1" applyBorder="1" applyAlignment="1">
      <alignment vertical="center" wrapText="1"/>
    </xf>
    <xf numFmtId="0" fontId="51" fillId="2" borderId="17" xfId="0" applyFont="1" applyFill="1" applyBorder="1" applyAlignment="1">
      <alignment vertical="center" wrapText="1"/>
    </xf>
    <xf numFmtId="0" fontId="53" fillId="35" borderId="20" xfId="0" applyFont="1" applyFill="1" applyBorder="1" applyAlignment="1">
      <alignment horizontal="center" vertical="center" wrapText="1"/>
    </xf>
    <xf numFmtId="0" fontId="53" fillId="35" borderId="16" xfId="0" applyFont="1" applyFill="1" applyBorder="1" applyAlignment="1">
      <alignment horizontal="center" vertical="center" wrapText="1"/>
    </xf>
    <xf numFmtId="0" fontId="53" fillId="35" borderId="21" xfId="0" applyFont="1" applyFill="1" applyBorder="1" applyAlignment="1">
      <alignment horizontal="center" vertical="center" wrapText="1"/>
    </xf>
    <xf numFmtId="0" fontId="53" fillId="35" borderId="22" xfId="0" applyFont="1" applyFill="1" applyBorder="1" applyAlignment="1">
      <alignment horizontal="center" vertical="center" wrapText="1"/>
    </xf>
    <xf numFmtId="43" fontId="31" fillId="7" borderId="10" xfId="44" applyFont="1" applyFill="1" applyBorder="1" applyAlignment="1">
      <alignment vertical="center" wrapText="1"/>
    </xf>
    <xf numFmtId="43" fontId="32" fillId="0" borderId="10" xfId="44" applyFont="1" applyBorder="1" applyAlignment="1">
      <alignment vertical="center" wrapText="1"/>
    </xf>
    <xf numFmtId="43" fontId="31" fillId="36" borderId="10" xfId="44" applyFont="1" applyFill="1" applyBorder="1" applyAlignment="1">
      <alignment vertical="center" wrapText="1"/>
    </xf>
    <xf numFmtId="43" fontId="62" fillId="37" borderId="12" xfId="44" applyFont="1" applyFill="1" applyBorder="1" applyAlignment="1">
      <alignment vertical="center" wrapText="1"/>
    </xf>
    <xf numFmtId="43" fontId="63" fillId="37" borderId="12" xfId="44" applyFont="1" applyFill="1" applyBorder="1" applyAlignment="1">
      <alignment vertical="center" wrapText="1"/>
    </xf>
    <xf numFmtId="43" fontId="63" fillId="0" borderId="12" xfId="44" applyFont="1" applyBorder="1" applyAlignment="1">
      <alignment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3"/>
  <sheetViews>
    <sheetView tabSelected="1" zoomScale="80" zoomScaleNormal="80" zoomScalePageLayoutView="0" workbookViewId="0" topLeftCell="A22">
      <selection activeCell="I33" sqref="I33"/>
    </sheetView>
  </sheetViews>
  <sheetFormatPr defaultColWidth="8.8515625" defaultRowHeight="15"/>
  <cols>
    <col min="1" max="1" width="106.140625" style="0" customWidth="1"/>
    <col min="2" max="2" width="24.8515625" style="0" customWidth="1"/>
    <col min="3" max="4" width="25.57421875" style="27" customWidth="1"/>
    <col min="5" max="6" width="22.57421875" style="27" customWidth="1"/>
    <col min="7" max="7" width="20.8515625" style="0" customWidth="1"/>
    <col min="8" max="8" width="22.8515625" style="0" customWidth="1"/>
    <col min="9" max="10" width="28.8515625" style="0" customWidth="1"/>
    <col min="11" max="11" width="34.140625" style="0" customWidth="1"/>
  </cols>
  <sheetData>
    <row r="1" spans="1:2" ht="21">
      <c r="A1" s="13" t="s">
        <v>6</v>
      </c>
      <c r="B1" s="12"/>
    </row>
    <row r="2" spans="1:2" ht="15.75">
      <c r="A2" s="5"/>
      <c r="B2" s="5"/>
    </row>
    <row r="3" spans="1:2" ht="15.75">
      <c r="A3" s="5" t="s">
        <v>7</v>
      </c>
      <c r="B3" s="5"/>
    </row>
    <row r="5" ht="15.75">
      <c r="A5" s="5" t="s">
        <v>8</v>
      </c>
    </row>
    <row r="6" ht="15.75" thickBot="1"/>
    <row r="7" spans="1:7" ht="138.75" customHeight="1" thickBot="1">
      <c r="A7" s="1" t="s">
        <v>9</v>
      </c>
      <c r="B7" s="17" t="s">
        <v>10</v>
      </c>
      <c r="C7" s="28" t="s">
        <v>50</v>
      </c>
      <c r="D7" s="28" t="s">
        <v>51</v>
      </c>
      <c r="E7" s="28" t="s">
        <v>55</v>
      </c>
      <c r="F7" s="28" t="s">
        <v>56</v>
      </c>
      <c r="G7" s="17" t="s">
        <v>11</v>
      </c>
    </row>
    <row r="8" spans="1:8" ht="39" customHeight="1" thickBot="1">
      <c r="A8" s="38" t="s">
        <v>29</v>
      </c>
      <c r="B8" s="39"/>
      <c r="C8" s="39"/>
      <c r="D8" s="39"/>
      <c r="E8" s="39"/>
      <c r="F8" s="39"/>
      <c r="G8" s="40"/>
      <c r="H8" s="24"/>
    </row>
    <row r="9" spans="1:9" ht="45.75" customHeight="1" thickBot="1">
      <c r="A9" s="2" t="s">
        <v>31</v>
      </c>
      <c r="B9" s="3"/>
      <c r="C9" s="29">
        <f>C10+C11+C12</f>
        <v>277233.74</v>
      </c>
      <c r="D9" s="30">
        <v>94217</v>
      </c>
      <c r="E9" s="36">
        <f>SUM(E10:E12)</f>
        <v>204673.32</v>
      </c>
      <c r="F9" s="48"/>
      <c r="G9" s="26"/>
      <c r="H9" s="18"/>
      <c r="I9" s="20"/>
    </row>
    <row r="10" spans="1:7" ht="45.75" customHeight="1" thickBot="1">
      <c r="A10" s="4" t="s">
        <v>32</v>
      </c>
      <c r="B10" s="3"/>
      <c r="C10" s="30">
        <v>10000</v>
      </c>
      <c r="D10" s="30"/>
      <c r="E10" s="37">
        <v>9350</v>
      </c>
      <c r="F10" s="49"/>
      <c r="G10" s="3"/>
    </row>
    <row r="11" spans="1:7" ht="45.75" customHeight="1" thickBot="1">
      <c r="A11" s="4" t="s">
        <v>33</v>
      </c>
      <c r="B11" s="3"/>
      <c r="C11" s="30">
        <v>182233.74</v>
      </c>
      <c r="D11" s="30"/>
      <c r="E11" s="37">
        <v>117794.87</v>
      </c>
      <c r="F11" s="49"/>
      <c r="G11" s="3"/>
    </row>
    <row r="12" spans="1:7" ht="45.75" customHeight="1" thickBot="1">
      <c r="A12" s="4" t="s">
        <v>34</v>
      </c>
      <c r="B12" s="3"/>
      <c r="C12" s="30">
        <v>85000</v>
      </c>
      <c r="D12" s="30"/>
      <c r="E12" s="37">
        <v>77528.45</v>
      </c>
      <c r="F12" s="49"/>
      <c r="G12" s="3"/>
    </row>
    <row r="13" spans="1:7" ht="45.75" customHeight="1" thickBot="1">
      <c r="A13" s="2" t="s">
        <v>35</v>
      </c>
      <c r="B13" s="3"/>
      <c r="C13" s="29">
        <f>C14+C15+C16</f>
        <v>284436.42</v>
      </c>
      <c r="D13" s="30">
        <v>149117</v>
      </c>
      <c r="E13" s="36">
        <f>SUM(E14:E16)</f>
        <v>113084.53</v>
      </c>
      <c r="F13" s="48"/>
      <c r="G13" s="26"/>
    </row>
    <row r="14" spans="1:7" ht="45.75" customHeight="1" thickBot="1">
      <c r="A14" s="4" t="s">
        <v>36</v>
      </c>
      <c r="B14" s="3"/>
      <c r="C14" s="30">
        <v>90000</v>
      </c>
      <c r="D14" s="30"/>
      <c r="E14" s="30">
        <v>11084.53</v>
      </c>
      <c r="F14" s="50"/>
      <c r="G14" s="3"/>
    </row>
    <row r="15" spans="1:7" ht="45.75" customHeight="1" thickBot="1">
      <c r="A15" s="4" t="s">
        <v>37</v>
      </c>
      <c r="B15" s="3"/>
      <c r="C15" s="30">
        <v>80000</v>
      </c>
      <c r="D15" s="30"/>
      <c r="E15" s="30">
        <v>44868</v>
      </c>
      <c r="F15" s="50"/>
      <c r="G15" s="3"/>
    </row>
    <row r="16" spans="1:10" ht="45.75" customHeight="1" thickBot="1">
      <c r="A16" s="4" t="s">
        <v>38</v>
      </c>
      <c r="B16" s="3"/>
      <c r="C16" s="30">
        <v>114436.42</v>
      </c>
      <c r="D16" s="30"/>
      <c r="E16" s="30">
        <v>57132</v>
      </c>
      <c r="F16" s="50"/>
      <c r="G16" s="3"/>
      <c r="J16" s="18"/>
    </row>
    <row r="17" spans="1:7" ht="45.75" customHeight="1" thickBot="1">
      <c r="A17" s="2" t="s">
        <v>39</v>
      </c>
      <c r="B17" s="3"/>
      <c r="C17" s="29">
        <f>C18+C19+C20</f>
        <v>16000</v>
      </c>
      <c r="D17" s="29">
        <v>147348</v>
      </c>
      <c r="E17" s="36">
        <f>SUM(E18:E20)</f>
        <v>14613.9</v>
      </c>
      <c r="F17" s="49"/>
      <c r="G17" s="3"/>
    </row>
    <row r="18" spans="1:7" ht="45.75" customHeight="1" thickBot="1">
      <c r="A18" s="4" t="s">
        <v>40</v>
      </c>
      <c r="B18" s="3"/>
      <c r="C18" s="30">
        <v>5000</v>
      </c>
      <c r="D18" s="30"/>
      <c r="E18" s="30">
        <v>3513.9</v>
      </c>
      <c r="F18" s="30"/>
      <c r="G18" s="3"/>
    </row>
    <row r="19" spans="1:7" ht="45.75" customHeight="1" thickBot="1">
      <c r="A19" s="4" t="s">
        <v>41</v>
      </c>
      <c r="B19" s="3"/>
      <c r="C19" s="30">
        <v>5000</v>
      </c>
      <c r="D19" s="30"/>
      <c r="E19" s="30">
        <v>2100</v>
      </c>
      <c r="F19" s="30"/>
      <c r="G19" s="3"/>
    </row>
    <row r="20" spans="1:7" ht="45.75" customHeight="1" thickBot="1">
      <c r="A20" s="4" t="s">
        <v>42</v>
      </c>
      <c r="B20" s="3"/>
      <c r="C20" s="30">
        <v>6000</v>
      </c>
      <c r="D20" s="30"/>
      <c r="E20" s="30">
        <v>9000</v>
      </c>
      <c r="F20" s="30"/>
      <c r="G20" s="3"/>
    </row>
    <row r="21" spans="1:7" ht="45.75" customHeight="1" thickBot="1">
      <c r="A21" s="21" t="s">
        <v>26</v>
      </c>
      <c r="B21" s="21"/>
      <c r="C21" s="45">
        <f>C9+C13+C17</f>
        <v>577670.1599999999</v>
      </c>
      <c r="D21" s="45">
        <f>D9+D13+D17</f>
        <v>390682</v>
      </c>
      <c r="E21" s="45">
        <f>E9+E13+E17</f>
        <v>332371.75</v>
      </c>
      <c r="F21" s="31"/>
      <c r="G21" s="21"/>
    </row>
    <row r="22" spans="1:8" ht="45.75" customHeight="1" thickBot="1">
      <c r="A22" s="38" t="s">
        <v>30</v>
      </c>
      <c r="B22" s="39"/>
      <c r="C22" s="39"/>
      <c r="D22" s="39"/>
      <c r="E22" s="39"/>
      <c r="F22" s="39"/>
      <c r="G22" s="40"/>
      <c r="H22" s="23"/>
    </row>
    <row r="23" spans="1:11" ht="45.75" customHeight="1" thickBot="1">
      <c r="A23" s="2" t="s">
        <v>43</v>
      </c>
      <c r="B23" s="3"/>
      <c r="C23" s="29">
        <f>C24+C25</f>
        <v>151401</v>
      </c>
      <c r="D23" s="30"/>
      <c r="E23" s="36">
        <f>SUM(E24:E25)</f>
        <v>229978.85</v>
      </c>
      <c r="F23" s="36"/>
      <c r="G23" s="26"/>
      <c r="H23" s="18"/>
      <c r="I23" s="20"/>
      <c r="K23" s="18"/>
    </row>
    <row r="24" spans="1:7" ht="45.75" customHeight="1" thickBot="1">
      <c r="A24" s="4" t="s">
        <v>44</v>
      </c>
      <c r="B24" s="3"/>
      <c r="C24" s="30">
        <v>102000</v>
      </c>
      <c r="D24" s="30"/>
      <c r="E24" s="30">
        <v>155500</v>
      </c>
      <c r="F24" s="30"/>
      <c r="G24" s="3"/>
    </row>
    <row r="25" spans="1:7" ht="45.75" customHeight="1" thickBot="1">
      <c r="A25" s="4" t="s">
        <v>45</v>
      </c>
      <c r="B25" s="3"/>
      <c r="C25" s="30">
        <v>49401</v>
      </c>
      <c r="D25" s="30"/>
      <c r="E25" s="30">
        <v>74478.85</v>
      </c>
      <c r="F25" s="30"/>
      <c r="G25" s="3"/>
    </row>
    <row r="26" spans="1:11" ht="45.75" customHeight="1" thickBot="1">
      <c r="A26" s="2" t="s">
        <v>46</v>
      </c>
      <c r="B26" s="3"/>
      <c r="C26" s="29">
        <f>C27+C28+C29</f>
        <v>109128</v>
      </c>
      <c r="D26" s="29">
        <v>172987</v>
      </c>
      <c r="E26" s="36">
        <f>SUM(E27:E29)</f>
        <v>269110.19</v>
      </c>
      <c r="F26" s="37"/>
      <c r="G26" s="3"/>
      <c r="K26" s="18"/>
    </row>
    <row r="27" spans="1:7" ht="45.75" customHeight="1" thickBot="1">
      <c r="A27" s="4" t="s">
        <v>47</v>
      </c>
      <c r="B27" s="3"/>
      <c r="C27" s="30">
        <v>45000</v>
      </c>
      <c r="D27" s="30"/>
      <c r="E27" s="32">
        <v>91000</v>
      </c>
      <c r="F27" s="32"/>
      <c r="G27" s="3"/>
    </row>
    <row r="28" spans="1:7" ht="45.75" customHeight="1" thickBot="1">
      <c r="A28" s="4" t="s">
        <v>48</v>
      </c>
      <c r="B28" s="3"/>
      <c r="C28" s="30">
        <v>42610.83</v>
      </c>
      <c r="D28" s="30"/>
      <c r="E28" s="30">
        <v>145070</v>
      </c>
      <c r="F28" s="30"/>
      <c r="G28" s="3"/>
    </row>
    <row r="29" spans="1:7" ht="45.75" customHeight="1" thickBot="1">
      <c r="A29" s="4" t="s">
        <v>49</v>
      </c>
      <c r="B29" s="3"/>
      <c r="C29" s="30">
        <v>21517.17</v>
      </c>
      <c r="D29" s="30"/>
      <c r="E29" s="30">
        <v>33040.19</v>
      </c>
      <c r="F29" s="30"/>
      <c r="G29" s="3"/>
    </row>
    <row r="30" spans="1:7" ht="36.75" customHeight="1" thickBot="1">
      <c r="A30" s="21" t="s">
        <v>27</v>
      </c>
      <c r="B30" s="21"/>
      <c r="C30" s="45">
        <f>C23+C26</f>
        <v>260529</v>
      </c>
      <c r="D30" s="45">
        <f>D23+D26</f>
        <v>172987</v>
      </c>
      <c r="E30" s="45">
        <f>E23+E26</f>
        <v>499089.04000000004</v>
      </c>
      <c r="F30" s="31"/>
      <c r="G30" s="21"/>
    </row>
    <row r="31" spans="1:8" ht="35.25" customHeight="1" thickBot="1">
      <c r="A31" s="21" t="s">
        <v>28</v>
      </c>
      <c r="B31" s="21"/>
      <c r="C31" s="45">
        <f>C21+C30</f>
        <v>838199.1599999999</v>
      </c>
      <c r="D31" s="45">
        <f>D21+D30</f>
        <v>563669</v>
      </c>
      <c r="E31" s="45">
        <f>E21+E30</f>
        <v>831460.79</v>
      </c>
      <c r="F31" s="34"/>
      <c r="G31" s="21"/>
      <c r="H31" s="25"/>
    </row>
    <row r="32" spans="1:7" ht="47.25" customHeight="1" thickBot="1">
      <c r="A32" s="1" t="s">
        <v>12</v>
      </c>
      <c r="B32" s="1"/>
      <c r="C32" s="46">
        <f>C31*7/100</f>
        <v>58673.941199999994</v>
      </c>
      <c r="D32" s="46">
        <f>D31*7/100</f>
        <v>39456.83</v>
      </c>
      <c r="E32" s="46">
        <f>E31*0.07</f>
        <v>58202.25530000001</v>
      </c>
      <c r="F32" s="33"/>
      <c r="G32" s="1"/>
    </row>
    <row r="33" spans="1:9" ht="45" customHeight="1" thickBot="1">
      <c r="A33" s="22" t="s">
        <v>13</v>
      </c>
      <c r="B33" s="22"/>
      <c r="C33" s="47">
        <f>C31+C32</f>
        <v>896873.1011999999</v>
      </c>
      <c r="D33" s="47">
        <f>D31+D32</f>
        <v>603125.83</v>
      </c>
      <c r="E33" s="47">
        <f>E31+E32</f>
        <v>889663.0453</v>
      </c>
      <c r="F33" s="35"/>
      <c r="G33" s="22"/>
      <c r="H33" s="18"/>
      <c r="I33" s="18"/>
    </row>
    <row r="39" ht="25.5" customHeight="1"/>
  </sheetData>
  <sheetProtection/>
  <mergeCells count="2">
    <mergeCell ref="A8:G8"/>
    <mergeCell ref="A22:G22"/>
  </mergeCells>
  <printOptions/>
  <pageMargins left="0.7" right="0.7" top="0.75" bottom="0.75" header="0.3" footer="0.3"/>
  <pageSetup horizontalDpi="600" verticalDpi="600" orientation="landscape" scale="74" r:id="rId1"/>
  <rowBreaks count="1" manualBreakCount="1">
    <brk id="36" max="255" man="1"/>
  </rowBreaks>
  <ignoredErrors>
    <ignoredError sqref="E9" formulaRange="1"/>
  </ignoredErrors>
</worksheet>
</file>

<file path=xl/worksheets/sheet2.xml><?xml version="1.0" encoding="utf-8"?>
<worksheet xmlns="http://schemas.openxmlformats.org/spreadsheetml/2006/main" xmlns:r="http://schemas.openxmlformats.org/officeDocument/2006/relationships">
  <dimension ref="A1:H17"/>
  <sheetViews>
    <sheetView zoomScalePageLayoutView="0" workbookViewId="0" topLeftCell="A2">
      <selection activeCell="L8" sqref="L8"/>
    </sheetView>
  </sheetViews>
  <sheetFormatPr defaultColWidth="8.8515625" defaultRowHeight="15"/>
  <cols>
    <col min="1" max="1" width="15.57421875" style="0" customWidth="1"/>
    <col min="2" max="3" width="9.421875" style="0" bestFit="1" customWidth="1"/>
  </cols>
  <sheetData>
    <row r="1" spans="1:4" ht="15.75">
      <c r="A1" s="5" t="s">
        <v>14</v>
      </c>
      <c r="B1" s="5"/>
      <c r="C1" s="5"/>
      <c r="D1" s="5"/>
    </row>
    <row r="2" spans="1:4" ht="15">
      <c r="A2" s="11"/>
      <c r="B2" s="11"/>
      <c r="C2" s="11"/>
      <c r="D2" s="11"/>
    </row>
    <row r="3" spans="1:4" ht="15">
      <c r="A3" s="11" t="s">
        <v>15</v>
      </c>
      <c r="B3" s="11"/>
      <c r="C3" s="11"/>
      <c r="D3" s="11"/>
    </row>
    <row r="4" ht="15.75" thickBot="1"/>
    <row r="5" spans="1:8" ht="26.25" customHeight="1" thickBot="1">
      <c r="A5" s="41" t="s">
        <v>0</v>
      </c>
      <c r="B5" s="43" t="s">
        <v>53</v>
      </c>
      <c r="C5" s="44"/>
      <c r="D5" s="43" t="s">
        <v>54</v>
      </c>
      <c r="E5" s="44"/>
      <c r="F5" s="10" t="s">
        <v>4</v>
      </c>
      <c r="G5" s="10" t="s">
        <v>5</v>
      </c>
      <c r="H5" s="41" t="s">
        <v>16</v>
      </c>
    </row>
    <row r="6" spans="1:8" ht="26.25" thickBot="1">
      <c r="A6" s="42"/>
      <c r="B6" s="6" t="s">
        <v>2</v>
      </c>
      <c r="C6" s="6" t="s">
        <v>3</v>
      </c>
      <c r="D6" s="6" t="s">
        <v>2</v>
      </c>
      <c r="E6" s="6" t="s">
        <v>3</v>
      </c>
      <c r="F6" s="6"/>
      <c r="G6" s="6"/>
      <c r="H6" s="42"/>
    </row>
    <row r="7" spans="1:8" ht="39" customHeight="1" thickBot="1">
      <c r="A7" s="14" t="s">
        <v>17</v>
      </c>
      <c r="B7" s="7">
        <f>100000*0.7</f>
        <v>70000</v>
      </c>
      <c r="C7" s="7">
        <f>100000*0.3</f>
        <v>30000</v>
      </c>
      <c r="D7" s="7">
        <f>117200*0.7</f>
        <v>82040</v>
      </c>
      <c r="E7" s="7">
        <f>117200*0.3</f>
        <v>35160</v>
      </c>
      <c r="F7" s="7">
        <f aca="true" t="shared" si="0" ref="F7:F17">B7+D7</f>
        <v>152040</v>
      </c>
      <c r="G7" s="7">
        <f aca="true" t="shared" si="1" ref="G7:G17">C7+E7</f>
        <v>65160</v>
      </c>
      <c r="H7" s="7">
        <f>F7+G7</f>
        <v>217200</v>
      </c>
    </row>
    <row r="8" spans="1:8" ht="64.5" customHeight="1" thickBot="1">
      <c r="A8" s="15" t="s">
        <v>18</v>
      </c>
      <c r="B8" s="7">
        <v>7000</v>
      </c>
      <c r="C8" s="7">
        <v>3000</v>
      </c>
      <c r="D8" s="8">
        <f>9200*0.7</f>
        <v>6440</v>
      </c>
      <c r="E8" s="8">
        <f>9200*0.3</f>
        <v>2760</v>
      </c>
      <c r="F8" s="7">
        <f t="shared" si="0"/>
        <v>13440</v>
      </c>
      <c r="G8" s="7">
        <f t="shared" si="1"/>
        <v>5760</v>
      </c>
      <c r="H8" s="7">
        <f aca="true" t="shared" si="2" ref="H8:H17">F8+G8</f>
        <v>19200</v>
      </c>
    </row>
    <row r="9" spans="1:8" ht="115.5" customHeight="1" thickBot="1">
      <c r="A9" s="15" t="s">
        <v>19</v>
      </c>
      <c r="B9" s="7">
        <f>15000*0.7</f>
        <v>10500</v>
      </c>
      <c r="C9" s="7">
        <f>15000*0.3</f>
        <v>4500</v>
      </c>
      <c r="D9" s="7">
        <f>38400*0.7</f>
        <v>26880</v>
      </c>
      <c r="E9" s="7">
        <f>38400*0.3</f>
        <v>11520</v>
      </c>
      <c r="F9" s="7">
        <f t="shared" si="0"/>
        <v>37380</v>
      </c>
      <c r="G9" s="7">
        <f t="shared" si="1"/>
        <v>16020</v>
      </c>
      <c r="H9" s="7">
        <f t="shared" si="2"/>
        <v>53400</v>
      </c>
    </row>
    <row r="10" spans="1:8" ht="51.75" customHeight="1" thickBot="1">
      <c r="A10" s="15" t="s">
        <v>20</v>
      </c>
      <c r="B10" s="7">
        <f>518200*0.7</f>
        <v>362740</v>
      </c>
      <c r="C10" s="7">
        <f>518200*0.3</f>
        <v>155460</v>
      </c>
      <c r="D10" s="7">
        <f>363670*0.7</f>
        <v>254568.99999999997</v>
      </c>
      <c r="E10" s="7">
        <f>363670*0.3</f>
        <v>109101</v>
      </c>
      <c r="F10" s="7">
        <f t="shared" si="0"/>
        <v>617309</v>
      </c>
      <c r="G10" s="7">
        <f t="shared" si="1"/>
        <v>264561</v>
      </c>
      <c r="H10" s="7">
        <f t="shared" si="2"/>
        <v>881870</v>
      </c>
    </row>
    <row r="11" spans="1:8" ht="26.25" thickBot="1">
      <c r="A11" s="15" t="s">
        <v>21</v>
      </c>
      <c r="B11" s="7">
        <f>15000*0.7</f>
        <v>10500</v>
      </c>
      <c r="C11" s="7">
        <f>15000*0.3</f>
        <v>4500</v>
      </c>
      <c r="D11" s="7">
        <f>13000*0.7</f>
        <v>9100</v>
      </c>
      <c r="E11" s="7">
        <f>13000*0.3</f>
        <v>3900</v>
      </c>
      <c r="F11" s="7">
        <f t="shared" si="0"/>
        <v>19600</v>
      </c>
      <c r="G11" s="7">
        <f t="shared" si="1"/>
        <v>8400</v>
      </c>
      <c r="H11" s="7">
        <f t="shared" si="2"/>
        <v>28000</v>
      </c>
    </row>
    <row r="12" spans="1:8" ht="77.25" customHeight="1" thickBot="1">
      <c r="A12" s="15" t="s">
        <v>22</v>
      </c>
      <c r="B12" s="7"/>
      <c r="C12" s="7"/>
      <c r="D12" s="7"/>
      <c r="E12" s="7"/>
      <c r="F12" s="7">
        <f t="shared" si="0"/>
        <v>0</v>
      </c>
      <c r="G12" s="7">
        <f t="shared" si="1"/>
        <v>0</v>
      </c>
      <c r="H12" s="7">
        <f t="shared" si="2"/>
        <v>0</v>
      </c>
    </row>
    <row r="13" spans="1:8" ht="64.5" customHeight="1" thickBot="1">
      <c r="A13" s="15" t="s">
        <v>23</v>
      </c>
      <c r="B13" s="7">
        <f>49999.16*0.7</f>
        <v>34999.412</v>
      </c>
      <c r="C13" s="7">
        <f>49999.16*0.3</f>
        <v>14999.748</v>
      </c>
      <c r="D13" s="7">
        <f>22200*0.7</f>
        <v>15539.999999999998</v>
      </c>
      <c r="E13" s="7">
        <f>22200*0.3</f>
        <v>6660</v>
      </c>
      <c r="F13" s="7">
        <f t="shared" si="0"/>
        <v>50539.412</v>
      </c>
      <c r="G13" s="7">
        <f t="shared" si="1"/>
        <v>21659.748</v>
      </c>
      <c r="H13" s="7">
        <f t="shared" si="2"/>
        <v>72199.16</v>
      </c>
    </row>
    <row r="14" spans="1:8" ht="64.5" customHeight="1" thickBot="1">
      <c r="A14" s="15" t="s">
        <v>52</v>
      </c>
      <c r="B14" s="7">
        <f>130000*0.7</f>
        <v>91000</v>
      </c>
      <c r="C14" s="7">
        <f>130000*0.3</f>
        <v>39000</v>
      </c>
      <c r="D14" s="7"/>
      <c r="E14" s="7"/>
      <c r="F14" s="7">
        <f t="shared" si="0"/>
        <v>91000</v>
      </c>
      <c r="G14" s="7">
        <f t="shared" si="1"/>
        <v>39000</v>
      </c>
      <c r="H14" s="7">
        <f t="shared" si="2"/>
        <v>130000</v>
      </c>
    </row>
    <row r="15" spans="1:8" ht="39" customHeight="1" thickBot="1">
      <c r="A15" s="16" t="s">
        <v>24</v>
      </c>
      <c r="B15" s="9">
        <f>SUM(B7:B14)</f>
        <v>586739.412</v>
      </c>
      <c r="C15" s="9">
        <f>SUM(C7:C14)</f>
        <v>251459.748</v>
      </c>
      <c r="D15" s="9">
        <f>SUM(D7:D14)</f>
        <v>394569</v>
      </c>
      <c r="E15" s="9">
        <f>SUM(E7:E14)</f>
        <v>169101</v>
      </c>
      <c r="F15" s="19">
        <f t="shared" si="0"/>
        <v>981308.412</v>
      </c>
      <c r="G15" s="19">
        <f t="shared" si="1"/>
        <v>420560.748</v>
      </c>
      <c r="H15" s="19">
        <f t="shared" si="2"/>
        <v>1401869.1600000001</v>
      </c>
    </row>
    <row r="16" spans="1:8" ht="15.75" thickBot="1">
      <c r="A16" s="15" t="s">
        <v>25</v>
      </c>
      <c r="B16" s="7">
        <f>58673.94*0.7</f>
        <v>41071.758</v>
      </c>
      <c r="C16" s="7">
        <f>58673.94*0.3</f>
        <v>17602.182</v>
      </c>
      <c r="D16" s="7">
        <f>39456.9*0.7</f>
        <v>27619.829999999998</v>
      </c>
      <c r="E16" s="7">
        <f>39456.9*0.3</f>
        <v>11837.07</v>
      </c>
      <c r="F16" s="7">
        <f t="shared" si="0"/>
        <v>68691.588</v>
      </c>
      <c r="G16" s="7">
        <f t="shared" si="1"/>
        <v>29439.252</v>
      </c>
      <c r="H16" s="7">
        <f t="shared" si="2"/>
        <v>98130.84</v>
      </c>
    </row>
    <row r="17" spans="1:8" ht="15.75" thickBot="1">
      <c r="A17" s="16" t="s">
        <v>1</v>
      </c>
      <c r="B17" s="9">
        <f>B15+B16</f>
        <v>627811.17</v>
      </c>
      <c r="C17" s="9">
        <f>C15+C16</f>
        <v>269061.93</v>
      </c>
      <c r="D17" s="9">
        <f>D15+D16</f>
        <v>422188.83</v>
      </c>
      <c r="E17" s="9">
        <f>E15+E16</f>
        <v>180938.07</v>
      </c>
      <c r="F17" s="19">
        <f t="shared" si="0"/>
        <v>1050000</v>
      </c>
      <c r="G17" s="19">
        <f t="shared" si="1"/>
        <v>450000</v>
      </c>
      <c r="H17" s="19">
        <f t="shared" si="2"/>
        <v>1500000</v>
      </c>
    </row>
  </sheetData>
  <sheetProtection/>
  <mergeCells count="4">
    <mergeCell ref="H5:H6"/>
    <mergeCell ref="A5:A6"/>
    <mergeCell ref="B5:C5"/>
    <mergeCell ref="D5:E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ArseneAssande</cp:lastModifiedBy>
  <cp:lastPrinted>2017-12-11T22:51:21Z</cp:lastPrinted>
  <dcterms:created xsi:type="dcterms:W3CDTF">2017-11-15T21:17:43Z</dcterms:created>
  <dcterms:modified xsi:type="dcterms:W3CDTF">2018-11-15T14:08:09Z</dcterms:modified>
  <cp:category/>
  <cp:version/>
  <cp:contentType/>
  <cp:contentStatus/>
</cp:coreProperties>
</file>