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defaultThemeVersion="166925"/>
  <mc:AlternateContent xmlns:mc="http://schemas.openxmlformats.org/markup-compatibility/2006">
    <mc:Choice Requires="x15">
      <x15ac:absPath xmlns:x15ac="http://schemas.microsoft.com/office/spreadsheetml/2010/11/ac" url="D:\2019\November\SPB Nov Report Final\"/>
    </mc:Choice>
  </mc:AlternateContent>
  <xr:revisionPtr revIDLastSave="0" documentId="8_{28EECF0A-CEF5-4740-8276-23740703A6AC}" xr6:coauthVersionLast="45" xr6:coauthVersionMax="45" xr10:uidLastSave="{00000000-0000-0000-0000-000000000000}"/>
  <bookViews>
    <workbookView xWindow="-120" yWindow="-120" windowWidth="20730" windowHeight="11160" xr2:uid="{00000000-000D-0000-FFFF-FFFF00000000}"/>
  </bookViews>
  <sheets>
    <sheet name="Budget by Results Category" sheetId="1" r:id="rId1"/>
    <sheet name="Budget by Cost Category" sheetId="2" r:id="rId2"/>
    <sheet name="Sheet3"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3" i="1" l="1"/>
  <c r="H54" i="1" l="1"/>
  <c r="H24" i="1"/>
  <c r="H37" i="1"/>
  <c r="I54" i="1"/>
  <c r="I37" i="1"/>
  <c r="J37" i="1"/>
  <c r="K37" i="1"/>
  <c r="K24" i="1"/>
  <c r="J24" i="1"/>
  <c r="K55" i="1" l="1"/>
  <c r="K62" i="1" s="1"/>
  <c r="J55" i="1"/>
  <c r="J62" i="1" s="1"/>
  <c r="H55" i="1"/>
  <c r="H60" i="1" s="1"/>
  <c r="I10" i="2"/>
  <c r="H62" i="1" l="1"/>
  <c r="I24" i="1"/>
  <c r="I55" i="1" s="1"/>
  <c r="H14" i="2"/>
  <c r="H16" i="2" s="1"/>
  <c r="I62" i="1" l="1"/>
  <c r="I60" i="1"/>
  <c r="G14" i="2"/>
  <c r="G16" i="2" l="1"/>
  <c r="D24" i="1" l="1"/>
  <c r="D37" i="1"/>
  <c r="D54" i="1"/>
  <c r="C55" i="1" l="1"/>
  <c r="E24" i="1"/>
  <c r="F24" i="1"/>
  <c r="E37" i="1"/>
  <c r="F37" i="1"/>
  <c r="E54" i="1"/>
  <c r="F54" i="1"/>
  <c r="C5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Tirnesh Prasad</author>
  </authors>
  <commentList>
    <comment ref="C57" authorId="0" shapeId="0" xr:uid="{00000000-0006-0000-0000-000001000000}">
      <text>
        <r>
          <rPr>
            <b/>
            <sz val="10"/>
            <color rgb="FF000000"/>
            <rFont val="Tahoma"/>
            <family val="2"/>
          </rPr>
          <t xml:space="preserve">Salary Pro-Forma Cost for One Year $367,827:
</t>
        </r>
        <r>
          <rPr>
            <b/>
            <sz val="10"/>
            <color rgb="FF000000"/>
            <rFont val="Tahoma"/>
            <family val="2"/>
          </rPr>
          <t xml:space="preserve">
</t>
        </r>
        <r>
          <rPr>
            <sz val="10"/>
            <color rgb="FF000000"/>
            <rFont val="Tahoma"/>
            <family val="2"/>
          </rPr>
          <t xml:space="preserve">Project Manager (NOB) - 100% - $58,000
</t>
        </r>
        <r>
          <rPr>
            <sz val="10"/>
            <color rgb="FF000000"/>
            <rFont val="Calibri"/>
            <family val="2"/>
          </rPr>
          <t xml:space="preserve">Project Officer  - Buka (SB4) - 100% - $46,202 
</t>
        </r>
        <r>
          <rPr>
            <sz val="10"/>
            <color rgb="FF000000"/>
            <rFont val="Calibri"/>
            <family val="2"/>
          </rPr>
          <t xml:space="preserve">Project Officer - Buka (SB4) - 100% - $46,202 
</t>
        </r>
        <r>
          <rPr>
            <sz val="10"/>
            <color rgb="FF000000"/>
            <rFont val="Tahoma"/>
            <family val="2"/>
          </rPr>
          <t xml:space="preserve">M&amp;E Officer - </t>
        </r>
        <r>
          <rPr>
            <sz val="10"/>
            <color rgb="FF000000"/>
            <rFont val="Calibri"/>
            <family val="2"/>
          </rPr>
          <t xml:space="preserve">(SB4/SC8) - 50% - $ 23,101
</t>
        </r>
        <r>
          <rPr>
            <sz val="10"/>
            <color rgb="FF000000"/>
            <rFont val="Calibri"/>
            <family val="2"/>
          </rPr>
          <t xml:space="preserve">Receptionist - Buka (SB2) - 100% - $ 18,528
</t>
        </r>
        <r>
          <rPr>
            <sz val="10"/>
            <color rgb="FF000000"/>
            <rFont val="Calibri"/>
            <family val="2"/>
          </rPr>
          <t xml:space="preserve">Operations Analyst Buka - (SB4) - 100% - $46,202
</t>
        </r>
        <r>
          <rPr>
            <sz val="10"/>
            <color rgb="FF000000"/>
            <rFont val="Calibri"/>
            <family val="2"/>
          </rPr>
          <t xml:space="preserve">Driver Arawa - (SB1) - 100% - $ 12,539
</t>
        </r>
        <r>
          <rPr>
            <sz val="10"/>
            <color rgb="FF000000"/>
            <rFont val="Calibri"/>
            <family val="2"/>
          </rPr>
          <t xml:space="preserve">Driver Buka - (SB1) - 100% - $ 12,539
</t>
        </r>
        <r>
          <rPr>
            <sz val="10"/>
            <color rgb="FF000000"/>
            <rFont val="Calibri"/>
            <family val="2"/>
          </rPr>
          <t xml:space="preserve">Project Associate Arawa - (SB3) - 100% - $ 34,514
</t>
        </r>
        <r>
          <rPr>
            <sz val="10"/>
            <color rgb="FF000000"/>
            <rFont val="Calibri"/>
            <family val="2"/>
          </rPr>
          <t xml:space="preserve">Operations Manager Buka - (NOC) - 100% - $ 70,000
</t>
        </r>
        <r>
          <rPr>
            <sz val="10"/>
            <color rgb="FF000000"/>
            <rFont val="Calibri"/>
            <family val="2"/>
          </rPr>
          <t xml:space="preserve">
</t>
        </r>
        <r>
          <rPr>
            <sz val="10"/>
            <color rgb="FF000000"/>
            <rFont val="Calibri"/>
            <family val="2"/>
          </rPr>
          <t xml:space="preserve">For 24 months </t>
        </r>
        <r>
          <rPr>
            <b/>
            <sz val="10"/>
            <color rgb="FF000000"/>
            <rFont val="Calibri"/>
            <family val="2"/>
          </rPr>
          <t xml:space="preserve">$735,654 </t>
        </r>
        <r>
          <rPr>
            <sz val="10"/>
            <color rgb="FF000000"/>
            <rFont val="Calibri"/>
            <family val="2"/>
          </rPr>
          <t xml:space="preserve">($367,827 x 2)
</t>
        </r>
        <r>
          <rPr>
            <sz val="10"/>
            <color rgb="FF000000"/>
            <rFont val="Calibri"/>
            <family val="2"/>
          </rPr>
          <t xml:space="preserve">
</t>
        </r>
        <r>
          <rPr>
            <sz val="10"/>
            <color rgb="FF000000"/>
            <rFont val="Calibri"/>
            <family val="2"/>
          </rPr>
          <t xml:space="preserve">
</t>
        </r>
      </text>
    </comment>
    <comment ref="C58" authorId="0" shapeId="0" xr:uid="{00000000-0006-0000-0000-000002000000}">
      <text>
        <r>
          <rPr>
            <b/>
            <sz val="10"/>
            <color rgb="FF000000"/>
            <rFont val="Calibri"/>
            <family val="2"/>
          </rPr>
          <t xml:space="preserve">Operational Cost for Bougainville  Office for one year $190,271
</t>
        </r>
        <r>
          <rPr>
            <sz val="10"/>
            <color rgb="FF000000"/>
            <rFont val="Calibri"/>
            <family val="2"/>
          </rPr>
          <t xml:space="preserve">
</t>
        </r>
        <r>
          <rPr>
            <sz val="10"/>
            <color rgb="FF000000"/>
            <rFont val="Calibri"/>
            <family val="2"/>
          </rPr>
          <t xml:space="preserve">
</t>
        </r>
        <r>
          <rPr>
            <sz val="10"/>
            <color rgb="FF000000"/>
            <rFont val="Calibri"/>
            <family val="2"/>
          </rPr>
          <t xml:space="preserve">Buka Office Electricity  $6,000
</t>
        </r>
        <r>
          <rPr>
            <sz val="10"/>
            <color rgb="FF000000"/>
            <rFont val="Calibri"/>
            <family val="2"/>
          </rPr>
          <t xml:space="preserve">Buka Office Internet (Primary) $33,000.00 
</t>
        </r>
        <r>
          <rPr>
            <sz val="10"/>
            <color rgb="FF000000"/>
            <rFont val="Calibri"/>
            <family val="2"/>
          </rPr>
          <t xml:space="preserve">Buka Office Internet (Secondary) $29,000.00 
</t>
        </r>
        <r>
          <rPr>
            <sz val="10"/>
            <color rgb="FF000000"/>
            <rFont val="Calibri"/>
            <family val="2"/>
          </rPr>
          <t xml:space="preserve">Buka Office Rental $49,000.00 
</t>
        </r>
        <r>
          <rPr>
            <sz val="10"/>
            <color rgb="FF000000"/>
            <rFont val="Calibri"/>
            <family val="2"/>
          </rPr>
          <t xml:space="preserve">Arawa Office Rental $41,706
</t>
        </r>
        <r>
          <rPr>
            <sz val="10"/>
            <color rgb="FF000000"/>
            <rFont val="Calibri"/>
            <family val="2"/>
          </rPr>
          <t xml:space="preserve">Arawa Office Internet (Secondary $5,800
</t>
        </r>
        <r>
          <rPr>
            <sz val="10"/>
            <color rgb="FF000000"/>
            <rFont val="Calibri"/>
            <family val="2"/>
          </rPr>
          <t xml:space="preserve">Arawa Office Internet (Primary) $14,000
</t>
        </r>
        <r>
          <rPr>
            <sz val="10"/>
            <color rgb="FF000000"/>
            <rFont val="Calibri"/>
            <family val="2"/>
          </rPr>
          <t xml:space="preserve">Project Vehicle Maintainces $4,500.00
</t>
        </r>
        <r>
          <rPr>
            <sz val="10"/>
            <color rgb="FF000000"/>
            <rFont val="Calibri"/>
            <family val="2"/>
          </rPr>
          <t xml:space="preserve">Arawa Office Electricity $1,895
</t>
        </r>
        <r>
          <rPr>
            <sz val="10"/>
            <color rgb="FF000000"/>
            <rFont val="Calibri"/>
            <family val="2"/>
          </rPr>
          <t xml:space="preserve">Fuel - Arawa $2,527
</t>
        </r>
        <r>
          <rPr>
            <sz val="10"/>
            <color rgb="FF000000"/>
            <rFont val="Calibri"/>
            <family val="2"/>
          </rPr>
          <t xml:space="preserve">Fuel - Buka $2,843
</t>
        </r>
        <r>
          <rPr>
            <sz val="10"/>
            <color rgb="FF000000"/>
            <rFont val="Calibri"/>
            <family val="2"/>
          </rPr>
          <t xml:space="preserve">
</t>
        </r>
        <r>
          <rPr>
            <b/>
            <sz val="10"/>
            <color rgb="FF000000"/>
            <rFont val="Calibri"/>
            <family val="2"/>
          </rPr>
          <t xml:space="preserve">Operational Cost for 24 months: $380,542 </t>
        </r>
        <r>
          <rPr>
            <sz val="10"/>
            <color rgb="FF000000"/>
            <rFont val="Calibri"/>
            <family val="2"/>
          </rPr>
          <t>($190,271 x 2)</t>
        </r>
      </text>
    </comment>
  </commentList>
</comments>
</file>

<file path=xl/sharedStrings.xml><?xml version="1.0" encoding="utf-8"?>
<sst xmlns="http://schemas.openxmlformats.org/spreadsheetml/2006/main" count="155" uniqueCount="143">
  <si>
    <t>Outcome/ Output number</t>
  </si>
  <si>
    <t>Outcome/ output/ activity formulation:</t>
  </si>
  <si>
    <t>Activity 1.1.1:</t>
  </si>
  <si>
    <t>Activity 1.1.2:</t>
  </si>
  <si>
    <t>Activity 1.2.1:</t>
  </si>
  <si>
    <t>Activity 1.2.2:</t>
  </si>
  <si>
    <t>Activity 1.2.3:</t>
  </si>
  <si>
    <t>Activity 1.3.1:</t>
  </si>
  <si>
    <t>Activity 1.3.2:</t>
  </si>
  <si>
    <t>Activity 2.2.1:</t>
  </si>
  <si>
    <t>Activity 2.2.2:</t>
  </si>
  <si>
    <t>Activity 2.3.1:</t>
  </si>
  <si>
    <t>Activity 2.3.2:</t>
  </si>
  <si>
    <t>Activity 3.1.1:</t>
  </si>
  <si>
    <t>Activity 3.1.2:</t>
  </si>
  <si>
    <t>Activity 3.1.3:</t>
  </si>
  <si>
    <t>Activity 3.2.1:</t>
  </si>
  <si>
    <t>Activity 3.2.2:</t>
  </si>
  <si>
    <t>Activity 3.2.3:</t>
  </si>
  <si>
    <t>Activity 3.3.1:</t>
  </si>
  <si>
    <t>Project personnel:</t>
  </si>
  <si>
    <t>Project general operating costs:</t>
  </si>
  <si>
    <t>Indirect support costs (7%):</t>
  </si>
  <si>
    <t>TOTAL PROJECT BUDGET:</t>
  </si>
  <si>
    <t>Any remarks (e.g. on types of inputs provided or budget justification, for example if high TA or travel costs)</t>
  </si>
  <si>
    <t>CATEGORIES</t>
  </si>
  <si>
    <t>TOTAL</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</si>
  <si>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</si>
  <si>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</si>
  <si>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</si>
  <si>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</si>
  <si>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</si>
  <si>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</si>
  <si>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</si>
  <si>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</si>
  <si>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8. Indirect Support Costs (must be 7%)</t>
  </si>
  <si>
    <t>PROJECT TOTAL</t>
  </si>
  <si>
    <t>Note: If this is a budget revision, insert extra columns to show budget changes.</t>
  </si>
  <si>
    <t>Table 1 - Project budget by Outcome, output and activity</t>
  </si>
  <si>
    <r>
      <t xml:space="preserve">OUTCOME 1: </t>
    </r>
    <r>
      <rPr>
        <sz val="12"/>
        <color theme="1"/>
        <rFont val="Times New Roman"/>
        <family val="1"/>
      </rPr>
      <t>Continued political dialogue between the two Governments and the two Parliaments ensures decisions around BPA implementation and referendum are progressed jointly</t>
    </r>
  </si>
  <si>
    <t xml:space="preserve">Supporting inter-governmental dialogue and decision-making between GoPNG and ABG (JTT and JSB meetings) </t>
  </si>
  <si>
    <t xml:space="preserve">Strengthening the offices of the national and ABG Chief Secretaries to promote intergovernmental dialogue through existing structures such as the JSB and following up of JSB resolutions </t>
  </si>
  <si>
    <t>Supporting the Parliamentary Partnership Agreement between the National Parliament and the BHoR</t>
  </si>
  <si>
    <t xml:space="preserve">Strengthening Parliamentary Committee structures of the National Parliament and BHoR to perform scrutiny and oversight functions of the implementation of Bougainville Peace Agreement </t>
  </si>
  <si>
    <t>Activity 1.2.4:</t>
  </si>
  <si>
    <t>Activity 1.2.5:</t>
  </si>
  <si>
    <t>Activity 1.2.6:</t>
  </si>
  <si>
    <t xml:space="preserve">Technical and logistical support to the National Parliament Bipartisan Committee on Bougainville Affairs to effectively raise awareness on the Bougainville referendum in the National Parliament </t>
  </si>
  <si>
    <t xml:space="preserve">Provision of technical and logistics support to the Peace Implementation Forum regular meetings, including in the regions </t>
  </si>
  <si>
    <t xml:space="preserve">Providing technical and logistical support to NCOBA under the Department of PM and NEC to effectively perform its coordination roles on Bougainville issues especially the referendum </t>
  </si>
  <si>
    <t xml:space="preserve">Provide support for the implementation of joint weapons disposal communication strategy </t>
  </si>
  <si>
    <t>Activity 3.1.4:</t>
  </si>
  <si>
    <t>Activity 3.1.5:</t>
  </si>
  <si>
    <t>Conduct follow up consultations following the staging of the Veterans Summit</t>
  </si>
  <si>
    <t>Support deployment of EOD teams for destruction of ammunition and explosives, and joint verification teams</t>
  </si>
  <si>
    <t>Support to the development and implementation of a factional unification strategy</t>
  </si>
  <si>
    <t>Activity 3.2.4:</t>
  </si>
  <si>
    <t>Support the implementation of MoUs between various factions and the ABG</t>
  </si>
  <si>
    <t>Support to the Veterans Summit </t>
  </si>
  <si>
    <t>Travel, Workshop, DSA, Consultancy</t>
  </si>
  <si>
    <t xml:space="preserve">Travel, Workshop, DSA, </t>
  </si>
  <si>
    <t xml:space="preserve">Travel, Workshop, DSA, Catering </t>
  </si>
  <si>
    <t xml:space="preserve">Travel, Workshop, DSA, Catering, Consultancy </t>
  </si>
  <si>
    <t>Travel, Workshop, DSA, Catering</t>
  </si>
  <si>
    <t>Contratual, Materials, Workshop, travel and DSA</t>
  </si>
  <si>
    <t>Contratual, Materials, Workshop, travel and DSA,</t>
  </si>
  <si>
    <t>Contratual, Materials, Workshop, travel and DSA, Consultancy</t>
  </si>
  <si>
    <t>Contratual, Materials, Printing Workshop, travel and DSA</t>
  </si>
  <si>
    <t>Output 3.3: Targeted support to ex-combatants and affected communities with community-based reintegration activities in war affected communities and linked to the weapons disposal process, which may include support with community conversations, referral to trauma services, community development for improved social cohesion, support to war wounded.</t>
  </si>
  <si>
    <t xml:space="preserve">TOTAL $ FOR OUTCOME 2: </t>
  </si>
  <si>
    <t xml:space="preserve">SUB-TOTAL PROJECT BUDGET: </t>
  </si>
  <si>
    <t xml:space="preserve">TOTAL $ FOR OUTCOME 3: </t>
  </si>
  <si>
    <t xml:space="preserve">TOTAL $ FOR OUTCOME 1: </t>
  </si>
  <si>
    <t>Contratual, Materials, Workshop, travel and DSA, Consultancy, Grant, LOA</t>
  </si>
  <si>
    <t>Travel, Workshop, DSA,  meetings, Consultancy</t>
  </si>
  <si>
    <t>Provision of technical and logistical support to the Second Joint Review of Bougainville's Autonomy Arrangements</t>
  </si>
  <si>
    <r>
      <rPr>
        <b/>
        <sz val="12"/>
        <color theme="1"/>
        <rFont val="Times New Roman"/>
        <family val="1"/>
      </rPr>
      <t xml:space="preserve">Output 1.2:  </t>
    </r>
    <r>
      <rPr>
        <sz val="12"/>
        <color rgb="FF000000"/>
        <rFont val="Arial"/>
        <family val="2"/>
      </rPr>
      <t>The two parliaments make joint decisions on the BPA and the referendum processes, including on post-referendum</t>
    </r>
  </si>
  <si>
    <t>Consultancy, Workshop, Travel, Meeting</t>
  </si>
  <si>
    <t>Technical and logistical support to the ABG, including the Office of the Chief Secretary and the Department of Peace Agreement Implementation for coordination of referendum planning with national government</t>
  </si>
  <si>
    <r>
      <rPr>
        <b/>
        <sz val="12"/>
        <color theme="1"/>
        <rFont val="Times New Roman"/>
        <family val="1"/>
      </rPr>
      <t>Outcome 3</t>
    </r>
    <r>
      <rPr>
        <sz val="12"/>
        <color theme="1"/>
        <rFont val="Times New Roman"/>
        <family val="1"/>
      </rPr>
      <t>: Weapons disposal is progressed as per the BPA through a joint ABG-GoPNG process whilst supporting factional unification and solutions to security concerns of outlier communities</t>
    </r>
  </si>
  <si>
    <t>Technical support provided to the two governments through the deployment of a weapons disposal expert</t>
  </si>
  <si>
    <t>Output 3.2: Support to the factional unification in Bougainville, including bringing the remaining outliers on board with the BPA and helping to implement and monitor the MOUs between the factions and the ABG.</t>
  </si>
  <si>
    <t>Provide support to national reconciliation efforts as per JSB resolution of December 2017</t>
  </si>
  <si>
    <t>Activity 3.3.2:</t>
  </si>
  <si>
    <t>Activity 3.3.3:</t>
  </si>
  <si>
    <t>Support dialogue to the community disarmament initiatives</t>
  </si>
  <si>
    <t>Materials, workshop, travel, DSA</t>
  </si>
  <si>
    <t>GA/LOA</t>
  </si>
  <si>
    <t>Contratual, Materials, Workshop, travel and DSA, Training, consultancy</t>
  </si>
  <si>
    <t>Contratual, Materials, Workshop, travel and DSA, consultancy</t>
  </si>
  <si>
    <t>Travel, DSA, Catering, Materials, printing, consultancy</t>
  </si>
  <si>
    <t>Monitoring and Evaluation cost</t>
  </si>
  <si>
    <t>TA, Travel, Workshop, DSA, Consultancy</t>
  </si>
  <si>
    <t>Technical support, training, facilitation of dialogues led by variuos FBOs, leaders and CBOs, Travel, DSA, Catering, Materials, Consultancy</t>
  </si>
  <si>
    <t>Activity 2.1.1</t>
  </si>
  <si>
    <t>Technical support</t>
  </si>
  <si>
    <t>Activity 2.2.3</t>
  </si>
  <si>
    <t>Activity 2.2.4</t>
  </si>
  <si>
    <t>Activity 1.2.7:</t>
  </si>
  <si>
    <t>Activity 1.1.3:</t>
  </si>
  <si>
    <t xml:space="preserve">Strengthening capacities of the BHoR Parliamentary Committees to promote regional parliamentary dialogues with community governments based on standing orders and resolutions of BHoR especially on the Bougainville Peace Agreement </t>
  </si>
  <si>
    <t>Techincal support to political dialogue on post-referendum scenarios</t>
  </si>
  <si>
    <r>
      <rPr>
        <b/>
        <sz val="12"/>
        <color theme="1"/>
        <rFont val="Times New Roman"/>
        <family val="1"/>
      </rPr>
      <t>Output 1.3:</t>
    </r>
    <r>
      <rPr>
        <sz val="12"/>
        <color theme="1"/>
        <rFont val="Times New Roman"/>
        <family val="1"/>
      </rPr>
      <t xml:space="preserve"> Key government institutions with responsibilities for BPA implementation and coordination between the two governments are enabled to implement their functions effectively </t>
    </r>
  </si>
  <si>
    <r>
      <t xml:space="preserve">OUTCOME 2: </t>
    </r>
    <r>
      <rPr>
        <sz val="12"/>
        <color theme="1"/>
        <rFont val="Times New Roman"/>
        <family val="1"/>
      </rPr>
      <t>Increased dialogue and awareness on the BPA, the referendum and post-referendum issues, ensuring that both the population in and outside of Bougainville is informed and feels included in the process</t>
    </r>
  </si>
  <si>
    <t>Assist in developing joint messages</t>
  </si>
  <si>
    <t>Promotion of knwoledge of the BPA through community theatre, scenario building and local stories</t>
  </si>
  <si>
    <t xml:space="preserve">Follow-up/monitoring of all referendum readnisses interventions at community level by Community Governments </t>
  </si>
  <si>
    <t xml:space="preserve">Output 2.3:  BPA dialogue and referendum awareness raising increases within Papua New Guinea </t>
  </si>
  <si>
    <t>Provide support towards increasing understanding of the peace process to the wider PNG community through community dialogue and awareness sessions</t>
  </si>
  <si>
    <t>Strengthen media reporting on Bougainville, including training on conflict sensitive reporting</t>
  </si>
  <si>
    <r>
      <rPr>
        <b/>
        <sz val="12"/>
        <color theme="1"/>
        <rFont val="Times New Roman"/>
        <family val="1"/>
      </rPr>
      <t>Output 3.1</t>
    </r>
    <r>
      <rPr>
        <sz val="12"/>
        <color theme="1"/>
        <rFont val="Times New Roman"/>
        <family val="1"/>
      </rPr>
      <t xml:space="preserve">: </t>
    </r>
    <r>
      <rPr>
        <sz val="12"/>
        <color rgb="FF000000"/>
        <rFont val="Arial"/>
        <family val="2"/>
      </rPr>
      <t>In partnership with DBPAI, implementation of the recommendations of the weapons disposal report by the UN, including support to the set up and operation of a Joint Secretariat, identification of remaining weapons and monitoring of collection</t>
    </r>
  </si>
  <si>
    <t>Support to the establishment of a gender-sensitive Joint Secretariat on Weapons Disposal</t>
  </si>
  <si>
    <t>Build the capacity of relevant stakeholders on weapons disposal processes to include registration, collection storage and disposal</t>
  </si>
  <si>
    <t>Support dialogue to identify targeted community-based peace programmes at the community level</t>
  </si>
  <si>
    <t>Implementation of community-based peace programmes</t>
  </si>
  <si>
    <t xml:space="preserve">Technical and logistical support to good governance awareness and capacity of ABG and support to political dialogue at constituency levelthrough BHOR, BEC and Community governments  </t>
  </si>
  <si>
    <t>Development of a number of traditional and story telling processes (including radio) to support targeted communities in telling the peace building story &amp; developing community visions for the future, inccluding mobile based solutions to connect youth and using existing youth centres as one stop shops for BPA awareness</t>
  </si>
  <si>
    <t>Amount UNDP</t>
  </si>
  <si>
    <t>Amount UNFPA</t>
  </si>
  <si>
    <t>Amount UNWOMEN</t>
  </si>
  <si>
    <t>Revised Budget (UNDP)</t>
  </si>
  <si>
    <t>Revised Budget (UNFPA)</t>
  </si>
  <si>
    <t>Revised Budget (UNW)</t>
  </si>
  <si>
    <t>Activity 2.2.5</t>
  </si>
  <si>
    <r>
      <rPr>
        <b/>
        <sz val="12"/>
        <rFont val="Times New Roman"/>
        <family val="1"/>
      </rPr>
      <t>Output 2.2:</t>
    </r>
    <r>
      <rPr>
        <sz val="12"/>
        <rFont val="Times New Roman"/>
        <family val="1"/>
      </rPr>
      <t xml:space="preserve"> Innovative and community led dialogues about a peaceful future for Bougainville</t>
    </r>
  </si>
  <si>
    <t>Original Budget</t>
  </si>
  <si>
    <t>Joint Awareness Roadshow by National and Local Ministers and NCOBA to 13 districts across Bougainville</t>
  </si>
  <si>
    <t>Budget - Amendment 1</t>
  </si>
  <si>
    <t xml:space="preserve">UNDP Exp from 2018 - 12 NOV 2019 </t>
  </si>
  <si>
    <t>Table 2 - Project budget by UN cost category - Amendment #1</t>
  </si>
  <si>
    <t>Annex D - PBF project budget - Amendment #1</t>
  </si>
  <si>
    <t>Output 1.1:  JSB meets regularly and its resolutions are implemented jointly by the two governments</t>
  </si>
  <si>
    <t>Output 2.1: Both governments agree on joint messages on the BPA, including referendum, and facilitate their dissemination</t>
  </si>
  <si>
    <t>Inputs Descriptions</t>
  </si>
  <si>
    <t xml:space="preserve">Commitment until 12 Nov 2019 </t>
  </si>
  <si>
    <t>Utilization until 12 Nov 2019</t>
  </si>
  <si>
    <t xml:space="preserve"> Expenditure 2018 - 12 Nov 2019 (UNDP)</t>
  </si>
  <si>
    <t>Expenditure 2018 - 12 Nov 2019 (UNFPA)</t>
  </si>
  <si>
    <t>Expenditure 2018 - 12 Nov 2019(UNW)</t>
  </si>
  <si>
    <t>UNDP Commitment /Purchase Orders unitl 12 Nov 2019)</t>
  </si>
  <si>
    <t>UNDP budget</t>
  </si>
  <si>
    <t xml:space="preserve">All Agency Budget </t>
  </si>
  <si>
    <t>TOTAL PROJECT EXPENDITURE (for all agencies)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</si>
</sst>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1" formatCode="_(* #,##0_);_(* \(#,##0\);_(* &quot;-&quot;_);_(@_)"/>
    <numFmt numFmtId="44" formatCode="_(&quot;$&quot;* #,##0.00_);_(&quot;$&quot;* \(#,##0.00\);_(&quot;$&quot;* &quot;-&quot;??_);_(@_)"/>
    <numFmt numFmtId="43" formatCode="_(* #,##0.00_);_(* \(#,##0.00\);_(* &quot;-&quot;??_);_(@_)"/>
    <numFmt numFmtId="164" formatCode="&quot;$&quot;#,##0.00;[Red]\-&quot;$&quot;#,##0.00"/>
    <numFmt numFmtId="165" formatCode="_-&quot;$&quot;* #,##0.00_-;\-&quot;$&quot;* #,##0.00_-;_-&quot;$&quot;* &quot;-&quot;??_-;_-@_-"/>
    <numFmt numFmtId="166" formatCode="_-* #,##0.00_-;\-* #,##0.00_-;_-* &quot;-&quot;??_-;_-@_-"/>
    <numFmt numFmtId="167" formatCode="_(&quot;$&quot;* #,##0_);_(&quot;$&quot;* \(#,##0\);_(&quot;$&quot;* &quot;-&quot;??_);_(@_)"/>
  </numFmts>
  <fonts count="20"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sz val="12"/>
      <color rgb="FF000000"/>
      <name val="Arial"/>
      <family val="2"/>
    </font>
    <font>
      <sz val="12"/>
      <color rgb="FF000000"/>
      <name val="Times New Roman"/>
      <family val="1"/>
    </font>
    <font>
      <sz val="11"/>
      <color theme="1"/>
      <name val="Calibri"/>
      <family val="2"/>
      <scheme val="minor"/>
    </font>
    <font>
      <sz val="10"/>
      <color rgb="FF000000"/>
      <name val="Tahoma"/>
      <family val="2"/>
    </font>
    <font>
      <b/>
      <sz val="10"/>
      <color rgb="FF000000"/>
      <name val="Tahoma"/>
      <family val="2"/>
    </font>
    <font>
      <sz val="10"/>
      <color rgb="FF000000"/>
      <name val="Calibri"/>
      <family val="2"/>
    </font>
    <font>
      <b/>
      <sz val="10"/>
      <color rgb="FF000000"/>
      <name val="Calibri"/>
      <family val="2"/>
    </font>
    <font>
      <sz val="12"/>
      <name val="Times New Roman"/>
      <family val="1"/>
    </font>
    <font>
      <sz val="10"/>
      <color theme="1"/>
      <name val="Georgia"/>
      <family val="1"/>
    </font>
    <font>
      <sz val="10"/>
      <name val="Georgia"/>
      <family val="1"/>
    </font>
    <font>
      <b/>
      <sz val="12"/>
      <name val="Times New Roman"/>
      <family val="1"/>
    </font>
    <font>
      <b/>
      <sz val="20"/>
      <color theme="1"/>
      <name val="Calibri"/>
      <family val="2"/>
      <scheme val="minor"/>
    </font>
  </fonts>
  <fills count="19">
    <fill>
      <patternFill patternType="none"/>
    </fill>
    <fill>
      <patternFill patternType="gray125"/>
    </fill>
    <fill>
      <patternFill patternType="solid">
        <fgColor rgb="FFB3B3B3"/>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2"/>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1" tint="0.49998474074526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s>
  <cellStyleXfs count="6">
    <xf numFmtId="0" fontId="0" fillId="0" borderId="0"/>
    <xf numFmtId="44"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165" fontId="10" fillId="0" borderId="0" applyFont="0" applyFill="0" applyBorder="0" applyAlignment="0" applyProtection="0"/>
    <xf numFmtId="166" fontId="10" fillId="0" borderId="0" applyFont="0" applyFill="0" applyBorder="0" applyAlignment="0" applyProtection="0"/>
  </cellStyleXfs>
  <cellXfs count="134">
    <xf numFmtId="0" fontId="0" fillId="0" borderId="0" xfId="0"/>
    <xf numFmtId="0" fontId="3" fillId="0" borderId="0" xfId="0" applyFont="1"/>
    <xf numFmtId="0" fontId="6" fillId="0" borderId="0" xfId="0" applyFont="1"/>
    <xf numFmtId="0" fontId="5" fillId="0" borderId="1" xfId="0" applyFont="1" applyBorder="1" applyAlignment="1">
      <alignment vertical="center" wrapText="1"/>
    </xf>
    <xf numFmtId="167" fontId="5" fillId="0" borderId="1" xfId="0" applyNumberFormat="1" applyFont="1" applyBorder="1" applyAlignment="1">
      <alignment horizontal="right" vertical="center" wrapText="1"/>
    </xf>
    <xf numFmtId="167" fontId="5" fillId="0" borderId="2" xfId="1" applyNumberFormat="1" applyFont="1" applyBorder="1" applyAlignment="1">
      <alignment horizontal="right" vertical="center" wrapText="1"/>
    </xf>
    <xf numFmtId="0" fontId="7" fillId="0" borderId="0" xfId="0" applyFont="1" applyAlignment="1">
      <alignment vertical="top"/>
    </xf>
    <xf numFmtId="0" fontId="0" fillId="0" borderId="0" xfId="0" applyAlignment="1">
      <alignment vertical="top"/>
    </xf>
    <xf numFmtId="0" fontId="3" fillId="0" borderId="0" xfId="0" applyFont="1" applyAlignment="1">
      <alignment vertical="top"/>
    </xf>
    <xf numFmtId="0" fontId="2" fillId="0" borderId="1" xfId="0" applyFont="1" applyBorder="1" applyAlignment="1">
      <alignment vertical="top" wrapText="1"/>
    </xf>
    <xf numFmtId="167" fontId="5" fillId="4" borderId="1" xfId="0" applyNumberFormat="1" applyFont="1" applyFill="1" applyBorder="1" applyAlignment="1">
      <alignment horizontal="right" vertical="center" wrapText="1"/>
    </xf>
    <xf numFmtId="167" fontId="5" fillId="0" borderId="1" xfId="1" applyNumberFormat="1" applyFont="1" applyFill="1" applyBorder="1" applyAlignment="1">
      <alignment horizontal="right" vertical="center" wrapText="1"/>
    </xf>
    <xf numFmtId="167" fontId="5" fillId="0" borderId="2" xfId="1" applyNumberFormat="1" applyFont="1" applyFill="1" applyBorder="1" applyAlignment="1">
      <alignment horizontal="right" vertical="center" wrapText="1"/>
    </xf>
    <xf numFmtId="0" fontId="4" fillId="5" borderId="1" xfId="0" applyFont="1" applyFill="1" applyBorder="1" applyAlignment="1">
      <alignment vertical="center" wrapText="1"/>
    </xf>
    <xf numFmtId="167" fontId="5" fillId="5" borderId="1" xfId="0" applyNumberFormat="1" applyFont="1" applyFill="1" applyBorder="1" applyAlignment="1">
      <alignment horizontal="right" vertical="center" wrapText="1"/>
    </xf>
    <xf numFmtId="167" fontId="5" fillId="5" borderId="1" xfId="1" applyNumberFormat="1" applyFont="1" applyFill="1" applyBorder="1" applyAlignment="1">
      <alignment horizontal="right" vertical="center" wrapText="1"/>
    </xf>
    <xf numFmtId="167" fontId="5" fillId="5" borderId="2" xfId="1" applyNumberFormat="1" applyFont="1" applyFill="1" applyBorder="1" applyAlignment="1">
      <alignment horizontal="right" vertical="center" wrapText="1"/>
    </xf>
    <xf numFmtId="167" fontId="5" fillId="5" borderId="4" xfId="1" applyNumberFormat="1" applyFont="1" applyFill="1" applyBorder="1" applyAlignment="1">
      <alignment horizontal="right" vertical="center" wrapText="1"/>
    </xf>
    <xf numFmtId="0" fontId="0" fillId="0" borderId="0" xfId="0" applyFill="1" applyAlignment="1">
      <alignment horizontal="center" vertical="top"/>
    </xf>
    <xf numFmtId="6" fontId="16" fillId="3" borderId="1" xfId="0" applyNumberFormat="1" applyFont="1" applyFill="1" applyBorder="1" applyAlignment="1">
      <alignment horizontal="center" vertical="top" wrapText="1"/>
    </xf>
    <xf numFmtId="3" fontId="1" fillId="0" borderId="1" xfId="0" applyNumberFormat="1" applyFont="1" applyBorder="1" applyAlignment="1">
      <alignment vertical="top" wrapText="1"/>
    </xf>
    <xf numFmtId="3" fontId="1" fillId="0" borderId="1" xfId="0" applyNumberFormat="1" applyFont="1" applyFill="1" applyBorder="1" applyAlignment="1">
      <alignment horizontal="center" vertical="top" wrapText="1"/>
    </xf>
    <xf numFmtId="3" fontId="15" fillId="0" borderId="1" xfId="0" applyNumberFormat="1" applyFont="1" applyFill="1" applyBorder="1" applyAlignment="1">
      <alignment horizontal="center" vertical="top" wrapText="1"/>
    </xf>
    <xf numFmtId="3" fontId="9" fillId="0" borderId="1" xfId="0" applyNumberFormat="1" applyFont="1" applyBorder="1" applyAlignment="1">
      <alignment vertical="top" wrapText="1"/>
    </xf>
    <xf numFmtId="3" fontId="1" fillId="0" borderId="1" xfId="3" applyNumberFormat="1" applyFont="1" applyFill="1" applyBorder="1" applyAlignment="1">
      <alignment horizontal="center" vertical="top" wrapText="1"/>
    </xf>
    <xf numFmtId="3" fontId="9" fillId="0" borderId="3" xfId="0" applyNumberFormat="1" applyFont="1" applyBorder="1" applyAlignment="1">
      <alignment vertical="top" wrapText="1"/>
    </xf>
    <xf numFmtId="3" fontId="1" fillId="4" borderId="1" xfId="0" applyNumberFormat="1" applyFont="1" applyFill="1" applyBorder="1" applyAlignment="1">
      <alignment vertical="top" wrapText="1"/>
    </xf>
    <xf numFmtId="3" fontId="9" fillId="4" borderId="1" xfId="0" applyNumberFormat="1" applyFont="1" applyFill="1" applyBorder="1" applyAlignment="1">
      <alignment vertical="top" wrapText="1"/>
    </xf>
    <xf numFmtId="3" fontId="1" fillId="4" borderId="1" xfId="0" applyNumberFormat="1" applyFont="1" applyFill="1" applyBorder="1" applyAlignment="1">
      <alignment horizontal="center" vertical="top" wrapText="1"/>
    </xf>
    <xf numFmtId="3" fontId="16" fillId="4" borderId="1" xfId="0" applyNumberFormat="1" applyFont="1" applyFill="1" applyBorder="1" applyAlignment="1">
      <alignment horizontal="center" vertical="top" wrapText="1"/>
    </xf>
    <xf numFmtId="3" fontId="15" fillId="4" borderId="1" xfId="0" applyNumberFormat="1" applyFont="1" applyFill="1" applyBorder="1" applyAlignment="1">
      <alignment vertical="top" wrapText="1"/>
    </xf>
    <xf numFmtId="3" fontId="15" fillId="4" borderId="1" xfId="0" applyNumberFormat="1" applyFont="1" applyFill="1" applyBorder="1" applyAlignment="1">
      <alignment horizontal="center" vertical="top" wrapText="1"/>
    </xf>
    <xf numFmtId="3" fontId="17" fillId="4" borderId="1" xfId="0" applyNumberFormat="1" applyFont="1" applyFill="1" applyBorder="1" applyAlignment="1">
      <alignment horizontal="center" vertical="top" wrapText="1"/>
    </xf>
    <xf numFmtId="3" fontId="16" fillId="0" borderId="1" xfId="0" applyNumberFormat="1" applyFont="1" applyFill="1" applyBorder="1" applyAlignment="1">
      <alignment horizontal="center" vertical="top" wrapText="1"/>
    </xf>
    <xf numFmtId="0" fontId="4" fillId="2" borderId="4" xfId="0" applyFont="1" applyFill="1" applyBorder="1" applyAlignment="1">
      <alignment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167" fontId="5" fillId="0" borderId="1" xfId="0" applyNumberFormat="1" applyFont="1" applyBorder="1" applyAlignment="1">
      <alignment vertical="center" wrapText="1"/>
    </xf>
    <xf numFmtId="167" fontId="4" fillId="5" borderId="1" xfId="0" applyNumberFormat="1" applyFont="1" applyFill="1" applyBorder="1" applyAlignment="1">
      <alignment vertical="center" wrapText="1"/>
    </xf>
    <xf numFmtId="167" fontId="5" fillId="5" borderId="7" xfId="1" applyNumberFormat="1" applyFont="1" applyFill="1" applyBorder="1" applyAlignment="1">
      <alignment horizontal="right" vertical="center" wrapText="1"/>
    </xf>
    <xf numFmtId="0" fontId="4" fillId="2" borderId="1" xfId="0" applyFont="1" applyFill="1" applyBorder="1" applyAlignment="1">
      <alignment vertical="center" wrapText="1"/>
    </xf>
    <xf numFmtId="0" fontId="4" fillId="2" borderId="8" xfId="0" applyFont="1" applyFill="1" applyBorder="1" applyAlignment="1">
      <alignment vertical="center" wrapText="1"/>
    </xf>
    <xf numFmtId="167" fontId="5" fillId="12" borderId="1" xfId="1" applyNumberFormat="1" applyFont="1" applyFill="1" applyBorder="1" applyAlignment="1">
      <alignment horizontal="right" vertical="center" wrapText="1"/>
    </xf>
    <xf numFmtId="167" fontId="5" fillId="12" borderId="5" xfId="1" applyNumberFormat="1" applyFont="1" applyFill="1" applyBorder="1" applyAlignment="1">
      <alignment horizontal="right" vertical="center" wrapText="1"/>
    </xf>
    <xf numFmtId="3" fontId="2" fillId="6" borderId="1" xfId="0" applyNumberFormat="1" applyFont="1" applyFill="1" applyBorder="1" applyAlignment="1">
      <alignment vertical="top" wrapText="1"/>
    </xf>
    <xf numFmtId="3" fontId="2" fillId="6" borderId="2" xfId="0" applyNumberFormat="1" applyFont="1" applyFill="1" applyBorder="1" applyAlignment="1">
      <alignment vertical="top" wrapText="1"/>
    </xf>
    <xf numFmtId="9" fontId="2" fillId="6" borderId="2" xfId="3" applyFont="1" applyFill="1" applyBorder="1" applyAlignment="1">
      <alignment vertical="top" wrapText="1"/>
    </xf>
    <xf numFmtId="3" fontId="2" fillId="6" borderId="2" xfId="0" applyNumberFormat="1" applyFont="1" applyFill="1" applyBorder="1" applyAlignment="1">
      <alignment horizontal="left" vertical="top" wrapText="1"/>
    </xf>
    <xf numFmtId="9" fontId="2" fillId="6" borderId="3" xfId="3" applyFont="1" applyFill="1" applyBorder="1" applyAlignment="1">
      <alignment vertical="top" wrapText="1"/>
    </xf>
    <xf numFmtId="0" fontId="2" fillId="13" borderId="2" xfId="0" applyFont="1" applyFill="1" applyBorder="1" applyAlignment="1">
      <alignment vertical="top" wrapText="1"/>
    </xf>
    <xf numFmtId="3" fontId="1" fillId="13" borderId="2" xfId="0" applyNumberFormat="1" applyFont="1" applyFill="1" applyBorder="1" applyAlignment="1">
      <alignment vertical="top" wrapText="1"/>
    </xf>
    <xf numFmtId="3" fontId="1" fillId="13" borderId="2" xfId="0" applyNumberFormat="1" applyFont="1" applyFill="1" applyBorder="1" applyAlignment="1">
      <alignment horizontal="left" vertical="top" wrapText="1"/>
    </xf>
    <xf numFmtId="3" fontId="15" fillId="13" borderId="2" xfId="0" applyNumberFormat="1" applyFont="1" applyFill="1" applyBorder="1" applyAlignment="1">
      <alignment horizontal="left" vertical="top" wrapText="1"/>
    </xf>
    <xf numFmtId="3" fontId="2" fillId="3" borderId="1" xfId="0" applyNumberFormat="1" applyFont="1" applyFill="1" applyBorder="1" applyAlignment="1">
      <alignment horizontal="left" vertical="top" wrapText="1"/>
    </xf>
    <xf numFmtId="3" fontId="1" fillId="3" borderId="1" xfId="0" applyNumberFormat="1" applyFont="1" applyFill="1" applyBorder="1" applyAlignment="1">
      <alignment vertical="top" wrapText="1"/>
    </xf>
    <xf numFmtId="3" fontId="1" fillId="3" borderId="1" xfId="0" applyNumberFormat="1" applyFont="1" applyFill="1" applyBorder="1" applyAlignment="1">
      <alignment horizontal="left" vertical="top" wrapText="1"/>
    </xf>
    <xf numFmtId="3" fontId="1" fillId="3" borderId="1" xfId="0" applyNumberFormat="1" applyFont="1" applyFill="1" applyBorder="1" applyAlignment="1">
      <alignment horizontal="center" vertical="top" wrapText="1"/>
    </xf>
    <xf numFmtId="0" fontId="1" fillId="3" borderId="1" xfId="0" applyFont="1" applyFill="1" applyBorder="1" applyAlignment="1">
      <alignment vertical="top" wrapText="1"/>
    </xf>
    <xf numFmtId="6" fontId="1" fillId="3" borderId="1" xfId="0" applyNumberFormat="1" applyFont="1" applyFill="1" applyBorder="1" applyAlignment="1">
      <alignment vertical="top" wrapText="1"/>
    </xf>
    <xf numFmtId="0" fontId="2" fillId="14" borderId="1" xfId="0" applyFont="1" applyFill="1" applyBorder="1" applyAlignment="1">
      <alignment vertical="top" wrapText="1"/>
    </xf>
    <xf numFmtId="6" fontId="2" fillId="14" borderId="1" xfId="0" applyNumberFormat="1" applyFont="1" applyFill="1" applyBorder="1" applyAlignment="1">
      <alignment vertical="top" wrapText="1"/>
    </xf>
    <xf numFmtId="0" fontId="0" fillId="0" borderId="0" xfId="0" applyFill="1" applyAlignment="1">
      <alignment horizontal="right" vertical="top"/>
    </xf>
    <xf numFmtId="3" fontId="1" fillId="9" borderId="1" xfId="0" applyNumberFormat="1" applyFont="1" applyFill="1" applyBorder="1" applyAlignment="1">
      <alignment horizontal="right" vertical="top" wrapText="1"/>
    </xf>
    <xf numFmtId="3" fontId="2" fillId="6" borderId="1" xfId="0" applyNumberFormat="1" applyFont="1" applyFill="1" applyBorder="1" applyAlignment="1">
      <alignment horizontal="right" vertical="top" wrapText="1"/>
    </xf>
    <xf numFmtId="3" fontId="15" fillId="9" borderId="1" xfId="0" applyNumberFormat="1" applyFont="1" applyFill="1" applyBorder="1" applyAlignment="1">
      <alignment horizontal="right" vertical="top" wrapText="1"/>
    </xf>
    <xf numFmtId="3" fontId="2" fillId="3" borderId="1" xfId="0" applyNumberFormat="1" applyFont="1" applyFill="1" applyBorder="1" applyAlignment="1">
      <alignment horizontal="right" vertical="top" wrapText="1"/>
    </xf>
    <xf numFmtId="164" fontId="6" fillId="3" borderId="1" xfId="0" applyNumberFormat="1" applyFont="1" applyFill="1" applyBorder="1" applyAlignment="1">
      <alignment horizontal="right" vertical="top"/>
    </xf>
    <xf numFmtId="41" fontId="2" fillId="6" borderId="1" xfId="2" applyNumberFormat="1" applyFont="1" applyFill="1" applyBorder="1" applyAlignment="1">
      <alignment horizontal="right" vertical="top" wrapText="1"/>
    </xf>
    <xf numFmtId="41" fontId="2" fillId="3" borderId="1" xfId="2" applyNumberFormat="1" applyFont="1" applyFill="1" applyBorder="1" applyAlignment="1">
      <alignment horizontal="right" vertical="top" wrapText="1"/>
    </xf>
    <xf numFmtId="41" fontId="6" fillId="14" borderId="1" xfId="2" applyNumberFormat="1" applyFont="1" applyFill="1" applyBorder="1" applyAlignment="1">
      <alignment horizontal="right" vertical="top"/>
    </xf>
    <xf numFmtId="41" fontId="6" fillId="3" borderId="1" xfId="2" applyNumberFormat="1" applyFont="1" applyFill="1" applyBorder="1" applyAlignment="1">
      <alignment horizontal="right" vertical="top"/>
    </xf>
    <xf numFmtId="167" fontId="5" fillId="11" borderId="1" xfId="1" applyNumberFormat="1" applyFont="1" applyFill="1" applyBorder="1" applyAlignment="1">
      <alignment horizontal="right" vertical="center" wrapText="1"/>
    </xf>
    <xf numFmtId="41" fontId="1" fillId="6" borderId="1" xfId="2" applyNumberFormat="1" applyFont="1" applyFill="1" applyBorder="1" applyAlignment="1">
      <alignment horizontal="right" vertical="top" wrapText="1"/>
    </xf>
    <xf numFmtId="3" fontId="1" fillId="6" borderId="1" xfId="0" applyNumberFormat="1" applyFont="1" applyFill="1" applyBorder="1" applyAlignment="1">
      <alignment horizontal="right" vertical="top" wrapText="1"/>
    </xf>
    <xf numFmtId="0" fontId="2" fillId="15" borderId="1" xfId="0" applyFont="1" applyFill="1" applyBorder="1" applyAlignment="1">
      <alignment vertical="center" wrapText="1"/>
    </xf>
    <xf numFmtId="43" fontId="2" fillId="15" borderId="1" xfId="2" applyFont="1" applyFill="1" applyBorder="1" applyAlignment="1">
      <alignment vertical="center" wrapText="1"/>
    </xf>
    <xf numFmtId="3" fontId="1" fillId="16" borderId="1" xfId="0" applyNumberFormat="1" applyFont="1" applyFill="1" applyBorder="1" applyAlignment="1">
      <alignment horizontal="right" vertical="top" wrapText="1"/>
    </xf>
    <xf numFmtId="3" fontId="15" fillId="16" borderId="1" xfId="0" applyNumberFormat="1" applyFont="1" applyFill="1" applyBorder="1" applyAlignment="1">
      <alignment horizontal="right" vertical="top" wrapText="1"/>
    </xf>
    <xf numFmtId="41" fontId="1" fillId="17" borderId="1" xfId="2" applyNumberFormat="1" applyFont="1" applyFill="1" applyBorder="1" applyAlignment="1">
      <alignment horizontal="right" vertical="top" wrapText="1"/>
    </xf>
    <xf numFmtId="3" fontId="2" fillId="17" borderId="1" xfId="0" applyNumberFormat="1" applyFont="1" applyFill="1" applyBorder="1" applyAlignment="1">
      <alignment horizontal="right" vertical="top" wrapText="1"/>
    </xf>
    <xf numFmtId="41" fontId="6" fillId="6" borderId="1" xfId="2" applyNumberFormat="1" applyFont="1" applyFill="1" applyBorder="1" applyAlignment="1">
      <alignment horizontal="right" vertical="top"/>
    </xf>
    <xf numFmtId="164" fontId="6" fillId="17" borderId="1" xfId="0" applyNumberFormat="1" applyFont="1" applyFill="1" applyBorder="1" applyAlignment="1">
      <alignment horizontal="right" vertical="top"/>
    </xf>
    <xf numFmtId="3" fontId="6" fillId="3" borderId="1" xfId="0" applyNumberFormat="1" applyFont="1" applyFill="1" applyBorder="1" applyAlignment="1">
      <alignment vertical="top"/>
    </xf>
    <xf numFmtId="3" fontId="1" fillId="8" borderId="11" xfId="0" applyNumberFormat="1" applyFont="1" applyFill="1" applyBorder="1" applyAlignment="1">
      <alignment horizontal="center" vertical="center" wrapText="1"/>
    </xf>
    <xf numFmtId="3" fontId="1" fillId="8" borderId="12" xfId="0" applyNumberFormat="1" applyFont="1" applyFill="1" applyBorder="1" applyAlignment="1">
      <alignment horizontal="center" vertical="center" wrapText="1"/>
    </xf>
    <xf numFmtId="3" fontId="2" fillId="10" borderId="13" xfId="0" applyNumberFormat="1" applyFont="1" applyFill="1" applyBorder="1" applyAlignment="1">
      <alignment horizontal="center" vertical="center" wrapText="1"/>
    </xf>
    <xf numFmtId="3" fontId="2" fillId="10" borderId="0" xfId="0" applyNumberFormat="1"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6" xfId="0" applyFont="1" applyFill="1" applyBorder="1" applyAlignment="1">
      <alignment horizontal="center" vertical="center" wrapText="1"/>
    </xf>
    <xf numFmtId="3" fontId="1" fillId="8" borderId="2" xfId="0" applyNumberFormat="1" applyFont="1" applyFill="1" applyBorder="1" applyAlignment="1">
      <alignment horizontal="center" vertical="center" wrapText="1"/>
    </xf>
    <xf numFmtId="3" fontId="1" fillId="8" borderId="3" xfId="0" applyNumberFormat="1" applyFont="1" applyFill="1" applyBorder="1" applyAlignment="1">
      <alignment horizontal="center" vertical="center" wrapText="1"/>
    </xf>
    <xf numFmtId="3" fontId="15" fillId="8" borderId="11" xfId="0" applyNumberFormat="1" applyFont="1" applyFill="1" applyBorder="1" applyAlignment="1">
      <alignment horizontal="center" vertical="center" wrapText="1"/>
    </xf>
    <xf numFmtId="3" fontId="15" fillId="8" borderId="12" xfId="0" applyNumberFormat="1" applyFont="1" applyFill="1" applyBorder="1" applyAlignment="1">
      <alignment horizontal="center" vertical="center" wrapText="1"/>
    </xf>
    <xf numFmtId="3" fontId="2" fillId="8" borderId="11" xfId="0" applyNumberFormat="1" applyFont="1" applyFill="1" applyBorder="1" applyAlignment="1">
      <alignment horizontal="center" vertical="center" wrapText="1"/>
    </xf>
    <xf numFmtId="3" fontId="2" fillId="8" borderId="12" xfId="0" applyNumberFormat="1" applyFont="1" applyFill="1" applyBorder="1" applyAlignment="1">
      <alignment horizontal="center" vertical="center" wrapText="1"/>
    </xf>
    <xf numFmtId="3" fontId="1" fillId="10" borderId="11" xfId="0" applyNumberFormat="1" applyFont="1" applyFill="1" applyBorder="1" applyAlignment="1">
      <alignment horizontal="center" vertical="center" wrapText="1"/>
    </xf>
    <xf numFmtId="3" fontId="1" fillId="10" borderId="12" xfId="0" applyNumberFormat="1" applyFont="1" applyFill="1" applyBorder="1" applyAlignment="1">
      <alignment horizontal="center" vertical="center" wrapText="1"/>
    </xf>
    <xf numFmtId="3" fontId="1" fillId="8" borderId="13" xfId="0" applyNumberFormat="1" applyFont="1" applyFill="1" applyBorder="1" applyAlignment="1">
      <alignment horizontal="center" vertical="center" wrapText="1"/>
    </xf>
    <xf numFmtId="3" fontId="1" fillId="8" borderId="0" xfId="0" applyNumberFormat="1" applyFont="1" applyFill="1" applyBorder="1" applyAlignment="1">
      <alignment horizontal="center" vertical="center" wrapText="1"/>
    </xf>
    <xf numFmtId="3" fontId="2" fillId="8" borderId="13" xfId="0" applyNumberFormat="1" applyFont="1" applyFill="1" applyBorder="1" applyAlignment="1">
      <alignment horizontal="center" vertical="center" wrapText="1"/>
    </xf>
    <xf numFmtId="3" fontId="2" fillId="8" borderId="0" xfId="0" applyNumberFormat="1" applyFont="1" applyFill="1" applyBorder="1" applyAlignment="1">
      <alignment horizontal="center" vertical="center" wrapText="1"/>
    </xf>
    <xf numFmtId="0" fontId="19" fillId="6" borderId="1" xfId="0" applyFont="1" applyFill="1" applyBorder="1" applyAlignment="1">
      <alignment horizontal="center" vertical="center"/>
    </xf>
    <xf numFmtId="0" fontId="19" fillId="6" borderId="1" xfId="0" applyFont="1" applyFill="1" applyBorder="1" applyAlignment="1">
      <alignment horizontal="center" vertical="center" wrapText="1"/>
    </xf>
    <xf numFmtId="0" fontId="19" fillId="6" borderId="11" xfId="0" applyFont="1" applyFill="1" applyBorder="1" applyAlignment="1">
      <alignment horizontal="center" vertical="center"/>
    </xf>
    <xf numFmtId="0" fontId="19" fillId="6" borderId="12" xfId="0" applyFont="1" applyFill="1" applyBorder="1" applyAlignment="1">
      <alignment horizontal="center" vertical="center"/>
    </xf>
    <xf numFmtId="0" fontId="19" fillId="6" borderId="14" xfId="0" applyFont="1" applyFill="1" applyBorder="1" applyAlignment="1">
      <alignment horizontal="center" vertical="center"/>
    </xf>
    <xf numFmtId="0" fontId="19" fillId="6" borderId="13" xfId="0" applyFont="1" applyFill="1" applyBorder="1" applyAlignment="1">
      <alignment horizontal="center" vertical="center"/>
    </xf>
    <xf numFmtId="0" fontId="19" fillId="6" borderId="0" xfId="0" applyFont="1" applyFill="1" applyBorder="1" applyAlignment="1">
      <alignment horizontal="center" vertical="center"/>
    </xf>
    <xf numFmtId="0" fontId="19" fillId="6" borderId="10" xfId="0" applyFont="1" applyFill="1" applyBorder="1" applyAlignment="1">
      <alignment horizontal="center" vertical="center"/>
    </xf>
    <xf numFmtId="0" fontId="19" fillId="6" borderId="7" xfId="0" applyFont="1" applyFill="1" applyBorder="1" applyAlignment="1">
      <alignment horizontal="center" vertical="center"/>
    </xf>
    <xf numFmtId="0" fontId="19" fillId="6" borderId="6" xfId="0" applyFont="1" applyFill="1" applyBorder="1" applyAlignment="1">
      <alignment horizontal="center" vertical="center"/>
    </xf>
    <xf numFmtId="0" fontId="19" fillId="6" borderId="8" xfId="0" applyFont="1" applyFill="1" applyBorder="1" applyAlignment="1">
      <alignment horizontal="center" vertical="center"/>
    </xf>
    <xf numFmtId="0" fontId="6" fillId="12" borderId="9" xfId="0" applyFont="1" applyFill="1" applyBorder="1" applyAlignment="1">
      <alignment horizontal="center" vertical="center"/>
    </xf>
    <xf numFmtId="0" fontId="6" fillId="12" borderId="0" xfId="0" applyFont="1" applyFill="1" applyBorder="1" applyAlignment="1">
      <alignment horizontal="center" vertical="center"/>
    </xf>
    <xf numFmtId="0" fontId="6" fillId="12" borderId="10" xfId="0" applyFont="1" applyFill="1" applyBorder="1" applyAlignment="1">
      <alignment horizontal="center" vertical="center"/>
    </xf>
    <xf numFmtId="0" fontId="2" fillId="7"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0" fillId="18" borderId="0" xfId="0" applyFill="1" applyAlignment="1">
      <alignment vertical="top"/>
    </xf>
    <xf numFmtId="0" fontId="0" fillId="18" borderId="0" xfId="0" applyFill="1" applyAlignment="1">
      <alignment horizontal="center" vertical="top"/>
    </xf>
    <xf numFmtId="43" fontId="0" fillId="18" borderId="0" xfId="0" applyNumberFormat="1" applyFill="1" applyAlignment="1">
      <alignment horizontal="center" vertical="top"/>
    </xf>
    <xf numFmtId="43" fontId="0" fillId="18" borderId="0" xfId="2" applyFont="1" applyFill="1" applyAlignment="1">
      <alignment vertical="top"/>
    </xf>
    <xf numFmtId="0" fontId="0" fillId="18" borderId="0" xfId="0" applyFill="1" applyAlignment="1">
      <alignment horizontal="right" vertical="top"/>
    </xf>
    <xf numFmtId="6" fontId="0" fillId="18" borderId="0" xfId="0" applyNumberFormat="1" applyFill="1" applyAlignment="1">
      <alignment horizontal="center" vertical="top"/>
    </xf>
    <xf numFmtId="43" fontId="6" fillId="18" borderId="0" xfId="2" applyFont="1" applyFill="1" applyAlignment="1">
      <alignment vertical="top"/>
    </xf>
    <xf numFmtId="3" fontId="0" fillId="18" borderId="0" xfId="0" applyNumberFormat="1" applyFill="1" applyAlignment="1">
      <alignment horizontal="center" vertical="top"/>
    </xf>
    <xf numFmtId="43" fontId="0" fillId="18" borderId="0" xfId="2" applyFont="1" applyFill="1" applyAlignment="1">
      <alignment horizontal="center" vertical="top"/>
    </xf>
    <xf numFmtId="167" fontId="0" fillId="18" borderId="0" xfId="0" applyNumberFormat="1" applyFill="1"/>
    <xf numFmtId="167" fontId="5" fillId="18" borderId="0" xfId="0" applyNumberFormat="1" applyFont="1" applyFill="1" applyBorder="1" applyAlignment="1">
      <alignment horizontal="right" vertical="center" wrapText="1"/>
    </xf>
    <xf numFmtId="43" fontId="0" fillId="18" borderId="0" xfId="2" applyFont="1" applyFill="1"/>
    <xf numFmtId="0" fontId="0" fillId="18" borderId="0" xfId="0" applyFill="1"/>
    <xf numFmtId="43" fontId="0" fillId="18" borderId="0" xfId="0" applyNumberFormat="1" applyFill="1"/>
    <xf numFmtId="41" fontId="0" fillId="18" borderId="0" xfId="2" applyNumberFormat="1" applyFont="1" applyFill="1"/>
    <xf numFmtId="167" fontId="5" fillId="18" borderId="0" xfId="1" applyNumberFormat="1" applyFont="1" applyFill="1" applyBorder="1" applyAlignment="1">
      <alignment horizontal="right" vertical="center" wrapText="1"/>
    </xf>
    <xf numFmtId="44" fontId="0" fillId="18" borderId="0" xfId="0" applyNumberFormat="1" applyFill="1"/>
  </cellXfs>
  <cellStyles count="6">
    <cellStyle name="Comma" xfId="2" builtinId="3"/>
    <cellStyle name="Comma 2" xfId="5" xr:uid="{00000000-0005-0000-0000-000001000000}"/>
    <cellStyle name="Currency" xfId="1" builtinId="4"/>
    <cellStyle name="Currency 2" xfId="4" xr:uid="{00000000-0005-0000-0000-000003000000}"/>
    <cellStyle name="Normal" xfId="0" builtinId="0"/>
    <cellStyle name="Percent" xfId="3" builtinId="5"/>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2"/>
  <sheetViews>
    <sheetView tabSelected="1" zoomScale="70" zoomScaleNormal="70" zoomScaleSheetLayoutView="100" workbookViewId="0">
      <pane ySplit="7" topLeftCell="A8" activePane="bottomLeft" state="frozen"/>
      <selection pane="bottomLeft" activeCell="C11" sqref="C11"/>
    </sheetView>
  </sheetViews>
  <sheetFormatPr defaultColWidth="8.85546875" defaultRowHeight="15" x14ac:dyDescent="0.25"/>
  <cols>
    <col min="1" max="1" width="8.85546875" style="117"/>
    <col min="2" max="2" width="38.42578125" style="117" customWidth="1"/>
    <col min="3" max="3" width="37.7109375" style="117" customWidth="1"/>
    <col min="4" max="6" width="22.42578125" style="118" customWidth="1"/>
    <col min="7" max="7" width="20.85546875" style="117" customWidth="1"/>
    <col min="8" max="8" width="23" style="121" customWidth="1"/>
    <col min="9" max="9" width="25.28515625" style="121" customWidth="1"/>
    <col min="10" max="10" width="23" style="117" customWidth="1"/>
    <col min="11" max="11" width="22.28515625" style="117" customWidth="1"/>
    <col min="12" max="16384" width="8.85546875" style="117"/>
  </cols>
  <sheetData>
    <row r="1" spans="1:11" ht="18.75" x14ac:dyDescent="0.25">
      <c r="A1" s="7"/>
      <c r="B1" s="6" t="s">
        <v>130</v>
      </c>
      <c r="C1" s="6"/>
      <c r="D1" s="18"/>
      <c r="E1" s="18"/>
      <c r="F1" s="18"/>
      <c r="G1" s="7"/>
      <c r="H1" s="61"/>
      <c r="I1" s="61"/>
      <c r="J1" s="7"/>
      <c r="K1" s="7"/>
    </row>
    <row r="2" spans="1:11" ht="15.75" hidden="1" x14ac:dyDescent="0.25">
      <c r="A2" s="7"/>
      <c r="B2" s="8"/>
      <c r="C2" s="8"/>
      <c r="D2" s="18"/>
      <c r="E2" s="18"/>
      <c r="F2" s="18"/>
      <c r="G2" s="7"/>
      <c r="H2" s="61"/>
      <c r="I2" s="61"/>
      <c r="J2" s="7"/>
      <c r="K2" s="7"/>
    </row>
    <row r="3" spans="1:11" ht="15.75" hidden="1" x14ac:dyDescent="0.25">
      <c r="A3" s="7"/>
      <c r="B3" s="8" t="s">
        <v>37</v>
      </c>
      <c r="C3" s="8"/>
      <c r="D3" s="18"/>
      <c r="E3" s="18"/>
      <c r="F3" s="18"/>
      <c r="G3" s="7"/>
      <c r="H3" s="61"/>
      <c r="I3" s="61"/>
      <c r="J3" s="7"/>
      <c r="K3" s="7"/>
    </row>
    <row r="4" spans="1:11" ht="15" hidden="1" customHeight="1" x14ac:dyDescent="0.25">
      <c r="A4" s="7"/>
      <c r="B4" s="7"/>
      <c r="C4" s="7"/>
      <c r="D4" s="101" t="s">
        <v>127</v>
      </c>
      <c r="E4" s="101"/>
      <c r="F4" s="101"/>
      <c r="G4" s="102" t="s">
        <v>133</v>
      </c>
      <c r="H4" s="103" t="s">
        <v>135</v>
      </c>
      <c r="I4" s="104"/>
      <c r="J4" s="104"/>
      <c r="K4" s="105"/>
    </row>
    <row r="5" spans="1:11" ht="15.75" customHeight="1" x14ac:dyDescent="0.25">
      <c r="A5" s="7"/>
      <c r="B5" s="8" t="s">
        <v>38</v>
      </c>
      <c r="C5" s="7"/>
      <c r="D5" s="101"/>
      <c r="E5" s="101"/>
      <c r="F5" s="101"/>
      <c r="G5" s="102"/>
      <c r="H5" s="106"/>
      <c r="I5" s="107"/>
      <c r="J5" s="107"/>
      <c r="K5" s="108"/>
    </row>
    <row r="6" spans="1:11" ht="23.1" customHeight="1" x14ac:dyDescent="0.25">
      <c r="A6" s="7"/>
      <c r="B6" s="7"/>
      <c r="C6" s="7"/>
      <c r="D6" s="101"/>
      <c r="E6" s="101"/>
      <c r="F6" s="101"/>
      <c r="G6" s="102"/>
      <c r="H6" s="109"/>
      <c r="I6" s="110"/>
      <c r="J6" s="110"/>
      <c r="K6" s="111"/>
    </row>
    <row r="7" spans="1:11" ht="98.25" customHeight="1" x14ac:dyDescent="0.25">
      <c r="A7" s="7"/>
      <c r="B7" s="9" t="s">
        <v>0</v>
      </c>
      <c r="C7" s="9" t="s">
        <v>1</v>
      </c>
      <c r="D7" s="115" t="s">
        <v>120</v>
      </c>
      <c r="E7" s="115" t="s">
        <v>121</v>
      </c>
      <c r="F7" s="115" t="s">
        <v>122</v>
      </c>
      <c r="G7" s="49" t="s">
        <v>24</v>
      </c>
      <c r="H7" s="115" t="s">
        <v>136</v>
      </c>
      <c r="I7" s="116" t="s">
        <v>139</v>
      </c>
      <c r="J7" s="115" t="s">
        <v>137</v>
      </c>
      <c r="K7" s="115" t="s">
        <v>138</v>
      </c>
    </row>
    <row r="8" spans="1:11" ht="30.95" customHeight="1" x14ac:dyDescent="0.25">
      <c r="A8" s="7"/>
      <c r="B8" s="85" t="s">
        <v>39</v>
      </c>
      <c r="C8" s="86"/>
      <c r="D8" s="86"/>
      <c r="E8" s="86"/>
      <c r="F8" s="86"/>
      <c r="G8" s="86"/>
      <c r="H8" s="86"/>
      <c r="I8" s="86"/>
      <c r="J8" s="86"/>
      <c r="K8" s="86"/>
    </row>
    <row r="9" spans="1:11" ht="33.75" customHeight="1" x14ac:dyDescent="0.25">
      <c r="A9" s="7"/>
      <c r="B9" s="87" t="s">
        <v>131</v>
      </c>
      <c r="C9" s="88"/>
      <c r="D9" s="88"/>
      <c r="E9" s="88"/>
      <c r="F9" s="88"/>
      <c r="G9" s="88"/>
      <c r="H9" s="88"/>
      <c r="I9" s="88"/>
      <c r="J9" s="88"/>
      <c r="K9" s="88"/>
    </row>
    <row r="10" spans="1:11" ht="123.95" customHeight="1" x14ac:dyDescent="0.25">
      <c r="A10" s="7"/>
      <c r="B10" s="20" t="s">
        <v>2</v>
      </c>
      <c r="C10" s="20" t="s">
        <v>40</v>
      </c>
      <c r="D10" s="21">
        <v>100000</v>
      </c>
      <c r="E10" s="21">
        <v>0</v>
      </c>
      <c r="F10" s="21">
        <v>0</v>
      </c>
      <c r="G10" s="50" t="s">
        <v>92</v>
      </c>
      <c r="H10" s="62">
        <v>88730.97</v>
      </c>
      <c r="I10" s="62"/>
      <c r="J10" s="62"/>
      <c r="K10" s="62"/>
    </row>
    <row r="11" spans="1:11" ht="142.5" customHeight="1" x14ac:dyDescent="0.25">
      <c r="A11" s="7"/>
      <c r="B11" s="20" t="s">
        <v>3</v>
      </c>
      <c r="C11" s="20" t="s">
        <v>41</v>
      </c>
      <c r="D11" s="21">
        <v>40000</v>
      </c>
      <c r="E11" s="21">
        <v>0</v>
      </c>
      <c r="F11" s="21">
        <v>0</v>
      </c>
      <c r="G11" s="50" t="s">
        <v>92</v>
      </c>
      <c r="H11" s="62">
        <v>47841.78</v>
      </c>
      <c r="I11" s="62"/>
      <c r="J11" s="62"/>
      <c r="K11" s="62"/>
    </row>
    <row r="12" spans="1:11" ht="99" customHeight="1" x14ac:dyDescent="0.25">
      <c r="A12" s="7"/>
      <c r="B12" s="20" t="s">
        <v>99</v>
      </c>
      <c r="C12" s="20" t="s">
        <v>75</v>
      </c>
      <c r="D12" s="22">
        <v>250000</v>
      </c>
      <c r="E12" s="21">
        <v>0</v>
      </c>
      <c r="F12" s="21">
        <v>0</v>
      </c>
      <c r="G12" s="50" t="s">
        <v>74</v>
      </c>
      <c r="H12" s="62">
        <v>194131</v>
      </c>
      <c r="I12" s="62"/>
      <c r="J12" s="62"/>
      <c r="K12" s="62"/>
    </row>
    <row r="13" spans="1:11" ht="39" customHeight="1" x14ac:dyDescent="0.25">
      <c r="A13" s="7"/>
      <c r="B13" s="89" t="s">
        <v>76</v>
      </c>
      <c r="C13" s="90"/>
      <c r="D13" s="90"/>
      <c r="E13" s="90"/>
      <c r="F13" s="90"/>
      <c r="G13" s="90"/>
      <c r="H13" s="90"/>
      <c r="I13" s="90"/>
      <c r="J13" s="90"/>
      <c r="K13" s="90"/>
    </row>
    <row r="14" spans="1:11" ht="47.25" x14ac:dyDescent="0.25">
      <c r="A14" s="7"/>
      <c r="B14" s="20" t="s">
        <v>4</v>
      </c>
      <c r="C14" s="23" t="s">
        <v>42</v>
      </c>
      <c r="D14" s="21">
        <v>20000</v>
      </c>
      <c r="E14" s="21">
        <v>0</v>
      </c>
      <c r="F14" s="21">
        <v>0</v>
      </c>
      <c r="G14" s="50" t="s">
        <v>59</v>
      </c>
      <c r="H14" s="62">
        <v>2925</v>
      </c>
      <c r="I14" s="62"/>
      <c r="J14" s="62"/>
      <c r="K14" s="62"/>
    </row>
    <row r="15" spans="1:11" ht="123.95" customHeight="1" x14ac:dyDescent="0.25">
      <c r="A15" s="7"/>
      <c r="B15" s="20" t="s">
        <v>5</v>
      </c>
      <c r="C15" s="23" t="s">
        <v>100</v>
      </c>
      <c r="D15" s="24">
        <v>21492</v>
      </c>
      <c r="E15" s="21">
        <v>0</v>
      </c>
      <c r="F15" s="21">
        <v>0</v>
      </c>
      <c r="G15" s="50" t="s">
        <v>59</v>
      </c>
      <c r="H15" s="62">
        <v>21492.17</v>
      </c>
      <c r="I15" s="62"/>
      <c r="J15" s="62"/>
      <c r="K15" s="62"/>
    </row>
    <row r="16" spans="1:11" ht="90" customHeight="1" x14ac:dyDescent="0.25">
      <c r="A16" s="7"/>
      <c r="B16" s="20" t="s">
        <v>6</v>
      </c>
      <c r="C16" s="23" t="s">
        <v>43</v>
      </c>
      <c r="D16" s="21">
        <v>30000</v>
      </c>
      <c r="E16" s="21">
        <v>0</v>
      </c>
      <c r="F16" s="21">
        <v>0</v>
      </c>
      <c r="G16" s="50" t="s">
        <v>77</v>
      </c>
      <c r="H16" s="62"/>
      <c r="I16" s="62"/>
      <c r="J16" s="62"/>
      <c r="K16" s="62"/>
    </row>
    <row r="17" spans="1:11" ht="93" customHeight="1" x14ac:dyDescent="0.25">
      <c r="A17" s="7"/>
      <c r="B17" s="20" t="s">
        <v>44</v>
      </c>
      <c r="C17" s="23" t="s">
        <v>47</v>
      </c>
      <c r="D17" s="21">
        <v>20000</v>
      </c>
      <c r="E17" s="21">
        <v>0</v>
      </c>
      <c r="F17" s="21">
        <v>0</v>
      </c>
      <c r="G17" s="50" t="s">
        <v>60</v>
      </c>
      <c r="H17" s="62"/>
      <c r="I17" s="76"/>
      <c r="J17" s="62"/>
      <c r="K17" s="62"/>
    </row>
    <row r="18" spans="1:11" ht="63" x14ac:dyDescent="0.25">
      <c r="A18" s="7"/>
      <c r="B18" s="20" t="s">
        <v>45</v>
      </c>
      <c r="C18" s="23" t="s">
        <v>48</v>
      </c>
      <c r="D18" s="24">
        <v>5000</v>
      </c>
      <c r="E18" s="21">
        <v>0</v>
      </c>
      <c r="F18" s="21">
        <v>0</v>
      </c>
      <c r="G18" s="50" t="s">
        <v>61</v>
      </c>
      <c r="H18" s="62">
        <v>13894.81</v>
      </c>
      <c r="I18" s="76"/>
      <c r="J18" s="62"/>
      <c r="K18" s="62"/>
    </row>
    <row r="19" spans="1:11" ht="78.75" x14ac:dyDescent="0.25">
      <c r="A19" s="7"/>
      <c r="B19" s="20" t="s">
        <v>46</v>
      </c>
      <c r="C19" s="23" t="s">
        <v>115</v>
      </c>
      <c r="D19" s="24">
        <v>20000</v>
      </c>
      <c r="E19" s="21">
        <v>0</v>
      </c>
      <c r="F19" s="21">
        <v>50000</v>
      </c>
      <c r="G19" s="50" t="s">
        <v>62</v>
      </c>
      <c r="H19" s="62"/>
      <c r="I19" s="76"/>
      <c r="J19" s="62"/>
      <c r="K19" s="62"/>
    </row>
    <row r="20" spans="1:11" ht="72.75" customHeight="1" x14ac:dyDescent="0.25">
      <c r="A20" s="7"/>
      <c r="B20" s="20" t="s">
        <v>98</v>
      </c>
      <c r="C20" s="20" t="s">
        <v>101</v>
      </c>
      <c r="D20" s="24">
        <v>180000</v>
      </c>
      <c r="E20" s="21">
        <v>0</v>
      </c>
      <c r="F20" s="21">
        <v>0</v>
      </c>
      <c r="G20" s="50" t="s">
        <v>62</v>
      </c>
      <c r="H20" s="62">
        <v>72809.509999999995</v>
      </c>
      <c r="I20" s="76">
        <v>17940.46</v>
      </c>
      <c r="J20" s="62"/>
      <c r="K20" s="62"/>
    </row>
    <row r="21" spans="1:11" ht="54.95" customHeight="1" x14ac:dyDescent="0.25">
      <c r="A21" s="7"/>
      <c r="B21" s="83" t="s">
        <v>102</v>
      </c>
      <c r="C21" s="84"/>
      <c r="D21" s="84"/>
      <c r="E21" s="84"/>
      <c r="F21" s="84"/>
      <c r="G21" s="84"/>
      <c r="H21" s="84"/>
      <c r="I21" s="84"/>
      <c r="J21" s="84"/>
      <c r="K21" s="84"/>
    </row>
    <row r="22" spans="1:11" ht="153" customHeight="1" x14ac:dyDescent="0.25">
      <c r="A22" s="7"/>
      <c r="B22" s="20" t="s">
        <v>7</v>
      </c>
      <c r="C22" s="23" t="s">
        <v>49</v>
      </c>
      <c r="D22" s="24">
        <v>60000</v>
      </c>
      <c r="E22" s="21">
        <v>0</v>
      </c>
      <c r="F22" s="21">
        <v>0</v>
      </c>
      <c r="G22" s="51" t="s">
        <v>61</v>
      </c>
      <c r="H22" s="62">
        <v>3143.99</v>
      </c>
      <c r="I22" s="76">
        <v>19962.5</v>
      </c>
      <c r="J22" s="62"/>
      <c r="K22" s="62"/>
    </row>
    <row r="23" spans="1:11" ht="94.5" x14ac:dyDescent="0.25">
      <c r="A23" s="7"/>
      <c r="B23" s="20" t="s">
        <v>8</v>
      </c>
      <c r="C23" s="23" t="s">
        <v>78</v>
      </c>
      <c r="D23" s="24">
        <v>60000</v>
      </c>
      <c r="E23" s="21">
        <v>0</v>
      </c>
      <c r="F23" s="21">
        <v>0</v>
      </c>
      <c r="G23" s="51" t="s">
        <v>63</v>
      </c>
      <c r="H23" s="62">
        <v>53262.06</v>
      </c>
      <c r="I23" s="76"/>
      <c r="J23" s="62"/>
      <c r="K23" s="62"/>
    </row>
    <row r="24" spans="1:11" ht="30.95" customHeight="1" x14ac:dyDescent="0.25">
      <c r="A24" s="7"/>
      <c r="B24" s="44" t="s">
        <v>72</v>
      </c>
      <c r="C24" s="47"/>
      <c r="D24" s="44">
        <f>D23+D22+D20+D19+D18+D17+D16+D15+D14+D12+D11+D10</f>
        <v>806492</v>
      </c>
      <c r="E24" s="44">
        <f>E23+E22+E20+E19+E18+E17+E16+E15+E14+E12+E11+E10</f>
        <v>0</v>
      </c>
      <c r="F24" s="44">
        <f>F23+F22+F20+F19+F18+F17+F16+F15+F14+F12+F11+F10</f>
        <v>50000</v>
      </c>
      <c r="G24" s="48"/>
      <c r="H24" s="63">
        <f>H23+H22+H20+H19+H18+H17+H16+H15+H14+H12+H11+H10</f>
        <v>498231.28999999992</v>
      </c>
      <c r="I24" s="73">
        <f>I23+I22+I20+I19+I18+I17+I16+I15+I14+I12+I11+I10</f>
        <v>37902.959999999999</v>
      </c>
      <c r="J24" s="63">
        <f>J23+J22+J20+J19+J18+J17+J16+J15+J14+J12+J11+J10</f>
        <v>0</v>
      </c>
      <c r="K24" s="63">
        <f>K23+K22+K20+K19+K18+K17+K16+K15+K14+K12+K11+K10</f>
        <v>0</v>
      </c>
    </row>
    <row r="25" spans="1:11" ht="39" customHeight="1" x14ac:dyDescent="0.25">
      <c r="A25" s="7"/>
      <c r="B25" s="85" t="s">
        <v>103</v>
      </c>
      <c r="C25" s="86"/>
      <c r="D25" s="86"/>
      <c r="E25" s="86"/>
      <c r="F25" s="86"/>
      <c r="G25" s="86"/>
      <c r="H25" s="86"/>
      <c r="I25" s="86"/>
      <c r="J25" s="86"/>
      <c r="K25" s="86"/>
    </row>
    <row r="26" spans="1:11" ht="48.95" customHeight="1" x14ac:dyDescent="0.25">
      <c r="A26" s="7"/>
      <c r="B26" s="99" t="s">
        <v>132</v>
      </c>
      <c r="C26" s="100"/>
      <c r="D26" s="100"/>
      <c r="E26" s="100"/>
      <c r="F26" s="100"/>
      <c r="G26" s="100"/>
      <c r="H26" s="100"/>
      <c r="I26" s="100"/>
      <c r="J26" s="100"/>
      <c r="K26" s="100"/>
    </row>
    <row r="27" spans="1:11" ht="15.75" x14ac:dyDescent="0.25">
      <c r="A27" s="7"/>
      <c r="B27" s="30" t="s">
        <v>94</v>
      </c>
      <c r="C27" s="30" t="s">
        <v>104</v>
      </c>
      <c r="D27" s="32">
        <v>60000</v>
      </c>
      <c r="E27" s="31">
        <v>0</v>
      </c>
      <c r="F27" s="31">
        <v>0</v>
      </c>
      <c r="G27" s="52" t="s">
        <v>95</v>
      </c>
      <c r="H27" s="64">
        <v>16633.23</v>
      </c>
      <c r="I27" s="77"/>
      <c r="J27" s="64"/>
      <c r="K27" s="62"/>
    </row>
    <row r="28" spans="1:11" ht="63" customHeight="1" x14ac:dyDescent="0.25">
      <c r="A28" s="7"/>
      <c r="B28" s="91" t="s">
        <v>124</v>
      </c>
      <c r="C28" s="92"/>
      <c r="D28" s="92"/>
      <c r="E28" s="92"/>
      <c r="F28" s="92"/>
      <c r="G28" s="92"/>
      <c r="H28" s="92"/>
      <c r="I28" s="92"/>
      <c r="J28" s="92"/>
      <c r="K28" s="92"/>
    </row>
    <row r="29" spans="1:11" ht="141.75" x14ac:dyDescent="0.25">
      <c r="A29" s="7"/>
      <c r="B29" s="30" t="s">
        <v>9</v>
      </c>
      <c r="C29" s="30" t="s">
        <v>116</v>
      </c>
      <c r="D29" s="32">
        <v>30000</v>
      </c>
      <c r="E29" s="22">
        <v>150000</v>
      </c>
      <c r="F29" s="22">
        <v>150000</v>
      </c>
      <c r="G29" s="52" t="s">
        <v>93</v>
      </c>
      <c r="H29" s="64">
        <v>13768.97</v>
      </c>
      <c r="I29" s="77"/>
      <c r="J29" s="64">
        <v>88931</v>
      </c>
      <c r="K29" s="62">
        <v>90183.66</v>
      </c>
    </row>
    <row r="30" spans="1:11" ht="47.25" x14ac:dyDescent="0.25">
      <c r="A30" s="7"/>
      <c r="B30" s="20" t="s">
        <v>10</v>
      </c>
      <c r="C30" s="23" t="s">
        <v>50</v>
      </c>
      <c r="D30" s="29">
        <v>50000</v>
      </c>
      <c r="E30" s="21">
        <v>0</v>
      </c>
      <c r="F30" s="21">
        <v>0</v>
      </c>
      <c r="G30" s="51" t="s">
        <v>90</v>
      </c>
      <c r="H30" s="64">
        <v>29480</v>
      </c>
      <c r="I30" s="77">
        <v>146776</v>
      </c>
      <c r="J30" s="64"/>
      <c r="K30" s="62"/>
    </row>
    <row r="31" spans="1:11" ht="47.25" x14ac:dyDescent="0.25">
      <c r="A31" s="7"/>
      <c r="B31" s="20" t="s">
        <v>96</v>
      </c>
      <c r="C31" s="23" t="s">
        <v>105</v>
      </c>
      <c r="D31" s="29"/>
      <c r="E31" s="21">
        <v>100000</v>
      </c>
      <c r="F31" s="21">
        <v>0</v>
      </c>
      <c r="G31" s="50" t="s">
        <v>89</v>
      </c>
      <c r="H31" s="64"/>
      <c r="I31" s="77"/>
      <c r="J31" s="64">
        <v>59000</v>
      </c>
      <c r="K31" s="62"/>
    </row>
    <row r="32" spans="1:11" ht="63" x14ac:dyDescent="0.25">
      <c r="A32" s="7"/>
      <c r="B32" s="20" t="s">
        <v>97</v>
      </c>
      <c r="C32" s="23" t="s">
        <v>106</v>
      </c>
      <c r="D32" s="29"/>
      <c r="E32" s="21">
        <v>50000</v>
      </c>
      <c r="F32" s="21">
        <v>0</v>
      </c>
      <c r="G32" s="50" t="s">
        <v>88</v>
      </c>
      <c r="H32" s="64"/>
      <c r="I32" s="77"/>
      <c r="J32" s="64">
        <v>33850</v>
      </c>
      <c r="K32" s="62"/>
    </row>
    <row r="33" spans="1:11" ht="63" x14ac:dyDescent="0.25">
      <c r="A33" s="7"/>
      <c r="B33" s="20" t="s">
        <v>123</v>
      </c>
      <c r="C33" s="25" t="s">
        <v>126</v>
      </c>
      <c r="D33" s="29">
        <v>110630</v>
      </c>
      <c r="E33" s="21">
        <v>0</v>
      </c>
      <c r="F33" s="21">
        <v>0</v>
      </c>
      <c r="G33" s="50" t="s">
        <v>88</v>
      </c>
      <c r="H33" s="64">
        <v>143382</v>
      </c>
      <c r="I33" s="77"/>
      <c r="J33" s="64"/>
      <c r="K33" s="62"/>
    </row>
    <row r="34" spans="1:11" ht="48.95" customHeight="1" x14ac:dyDescent="0.25">
      <c r="A34" s="7"/>
      <c r="B34" s="93" t="s">
        <v>107</v>
      </c>
      <c r="C34" s="94"/>
      <c r="D34" s="94"/>
      <c r="E34" s="94"/>
      <c r="F34" s="94"/>
      <c r="G34" s="94"/>
      <c r="H34" s="94"/>
      <c r="I34" s="94"/>
      <c r="J34" s="94"/>
      <c r="K34" s="94"/>
    </row>
    <row r="35" spans="1:11" ht="78.75" x14ac:dyDescent="0.25">
      <c r="A35" s="7"/>
      <c r="B35" s="20" t="s">
        <v>11</v>
      </c>
      <c r="C35" s="23" t="s">
        <v>108</v>
      </c>
      <c r="D35" s="33">
        <v>200000</v>
      </c>
      <c r="E35" s="21">
        <v>0</v>
      </c>
      <c r="F35" s="21">
        <v>50000</v>
      </c>
      <c r="G35" s="50" t="s">
        <v>89</v>
      </c>
      <c r="H35" s="62">
        <v>21386</v>
      </c>
      <c r="I35" s="76"/>
      <c r="J35" s="62"/>
      <c r="K35" s="62">
        <v>15719</v>
      </c>
    </row>
    <row r="36" spans="1:11" ht="48" customHeight="1" x14ac:dyDescent="0.25">
      <c r="A36" s="7"/>
      <c r="B36" s="20" t="s">
        <v>12</v>
      </c>
      <c r="C36" s="23" t="s">
        <v>109</v>
      </c>
      <c r="D36" s="29"/>
      <c r="E36" s="21">
        <v>0</v>
      </c>
      <c r="F36" s="21">
        <v>50000</v>
      </c>
      <c r="G36" s="50" t="s">
        <v>89</v>
      </c>
      <c r="H36" s="62"/>
      <c r="I36" s="76"/>
      <c r="J36" s="62"/>
      <c r="K36" s="62">
        <v>40000</v>
      </c>
    </row>
    <row r="37" spans="1:11" ht="27" customHeight="1" x14ac:dyDescent="0.25">
      <c r="A37" s="7"/>
      <c r="B37" s="44" t="s">
        <v>69</v>
      </c>
      <c r="C37" s="44"/>
      <c r="D37" s="44">
        <f>D27+D29+D30+D31+D32+D33+D35+D36</f>
        <v>450630</v>
      </c>
      <c r="E37" s="44">
        <f>E27+E29+E30+E31+E32+E33+E35+E36</f>
        <v>300000</v>
      </c>
      <c r="F37" s="44">
        <f>F27+F29+F30+F31+F32+F33+F35+F36</f>
        <v>250000</v>
      </c>
      <c r="G37" s="46"/>
      <c r="H37" s="63">
        <f>H36+H35+H33+H32+H31+H30+H29+H27</f>
        <v>224650.2</v>
      </c>
      <c r="I37" s="73">
        <f>I36+I35+I33+I32+I31+I30+I29+I27</f>
        <v>146776</v>
      </c>
      <c r="J37" s="63">
        <f>J36+J35+J33+J32+J31+J30+J29+J27</f>
        <v>181781</v>
      </c>
      <c r="K37" s="63">
        <f>K36+K35+K33+K32+K31+K30+K29+K27</f>
        <v>145902.66</v>
      </c>
    </row>
    <row r="38" spans="1:11" ht="36" customHeight="1" x14ac:dyDescent="0.25">
      <c r="A38" s="7"/>
      <c r="B38" s="95" t="s">
        <v>79</v>
      </c>
      <c r="C38" s="96"/>
      <c r="D38" s="96"/>
      <c r="E38" s="96"/>
      <c r="F38" s="96"/>
      <c r="G38" s="96"/>
      <c r="H38" s="96"/>
      <c r="I38" s="96"/>
      <c r="J38" s="96"/>
      <c r="K38" s="96"/>
    </row>
    <row r="39" spans="1:11" ht="48.95" customHeight="1" x14ac:dyDescent="0.25">
      <c r="A39" s="7"/>
      <c r="B39" s="97" t="s">
        <v>110</v>
      </c>
      <c r="C39" s="98"/>
      <c r="D39" s="98"/>
      <c r="E39" s="98"/>
      <c r="F39" s="98"/>
      <c r="G39" s="98"/>
      <c r="H39" s="98"/>
      <c r="I39" s="98"/>
      <c r="J39" s="98"/>
      <c r="K39" s="98"/>
    </row>
    <row r="40" spans="1:11" ht="47.25" x14ac:dyDescent="0.25">
      <c r="A40" s="7"/>
      <c r="B40" s="20" t="s">
        <v>13</v>
      </c>
      <c r="C40" s="23" t="s">
        <v>80</v>
      </c>
      <c r="D40" s="29">
        <v>280000</v>
      </c>
      <c r="E40" s="21">
        <v>0</v>
      </c>
      <c r="F40" s="21">
        <v>0</v>
      </c>
      <c r="G40" s="50" t="s">
        <v>66</v>
      </c>
      <c r="H40" s="62">
        <v>240174</v>
      </c>
      <c r="I40" s="76">
        <v>22258.06</v>
      </c>
      <c r="J40" s="62"/>
      <c r="K40" s="62"/>
    </row>
    <row r="41" spans="1:11" ht="47.25" x14ac:dyDescent="0.25">
      <c r="A41" s="7"/>
      <c r="B41" s="20" t="s">
        <v>14</v>
      </c>
      <c r="C41" s="23" t="s">
        <v>111</v>
      </c>
      <c r="D41" s="29">
        <v>70000</v>
      </c>
      <c r="E41" s="21">
        <v>0</v>
      </c>
      <c r="F41" s="21">
        <v>0</v>
      </c>
      <c r="G41" s="50" t="s">
        <v>66</v>
      </c>
      <c r="H41" s="62">
        <v>68149</v>
      </c>
      <c r="I41" s="76"/>
      <c r="J41" s="62"/>
      <c r="K41" s="62"/>
    </row>
    <row r="42" spans="1:11" ht="47.25" x14ac:dyDescent="0.25">
      <c r="A42" s="7"/>
      <c r="B42" s="20" t="s">
        <v>15</v>
      </c>
      <c r="C42" s="23" t="s">
        <v>53</v>
      </c>
      <c r="D42" s="29">
        <v>10000</v>
      </c>
      <c r="E42" s="21">
        <v>0</v>
      </c>
      <c r="F42" s="21">
        <v>0</v>
      </c>
      <c r="G42" s="50" t="s">
        <v>65</v>
      </c>
      <c r="H42" s="62">
        <v>5394.22</v>
      </c>
      <c r="I42" s="76"/>
      <c r="J42" s="62"/>
      <c r="K42" s="62"/>
    </row>
    <row r="43" spans="1:11" ht="63" x14ac:dyDescent="0.25">
      <c r="A43" s="7"/>
      <c r="B43" s="20" t="s">
        <v>51</v>
      </c>
      <c r="C43" s="20" t="s">
        <v>112</v>
      </c>
      <c r="D43" s="29">
        <v>10000</v>
      </c>
      <c r="E43" s="21">
        <v>0</v>
      </c>
      <c r="F43" s="21">
        <v>0</v>
      </c>
      <c r="G43" s="50" t="s">
        <v>66</v>
      </c>
      <c r="H43" s="62"/>
      <c r="I43" s="76"/>
      <c r="J43" s="62"/>
      <c r="K43" s="62"/>
    </row>
    <row r="44" spans="1:11" ht="47.25" x14ac:dyDescent="0.25">
      <c r="A44" s="7"/>
      <c r="B44" s="20" t="s">
        <v>52</v>
      </c>
      <c r="C44" s="20" t="s">
        <v>54</v>
      </c>
      <c r="D44" s="29">
        <v>0</v>
      </c>
      <c r="E44" s="21">
        <v>0</v>
      </c>
      <c r="F44" s="21">
        <v>0</v>
      </c>
      <c r="G44" s="50" t="s">
        <v>66</v>
      </c>
      <c r="H44" s="62"/>
      <c r="I44" s="76"/>
      <c r="J44" s="62"/>
      <c r="K44" s="62"/>
    </row>
    <row r="45" spans="1:11" ht="50.1" customHeight="1" x14ac:dyDescent="0.25">
      <c r="A45" s="7"/>
      <c r="B45" s="83" t="s">
        <v>81</v>
      </c>
      <c r="C45" s="84"/>
      <c r="D45" s="84"/>
      <c r="E45" s="84"/>
      <c r="F45" s="84"/>
      <c r="G45" s="84"/>
      <c r="H45" s="84"/>
      <c r="I45" s="84"/>
      <c r="J45" s="84"/>
      <c r="K45" s="84"/>
    </row>
    <row r="46" spans="1:11" ht="47.25" x14ac:dyDescent="0.25">
      <c r="A46" s="7"/>
      <c r="B46" s="20" t="s">
        <v>16</v>
      </c>
      <c r="C46" s="23" t="s">
        <v>55</v>
      </c>
      <c r="D46" s="29">
        <v>20000</v>
      </c>
      <c r="E46" s="21">
        <v>0</v>
      </c>
      <c r="F46" s="21">
        <v>0</v>
      </c>
      <c r="G46" s="50" t="s">
        <v>67</v>
      </c>
      <c r="H46" s="62"/>
      <c r="I46" s="76"/>
      <c r="J46" s="62"/>
      <c r="K46" s="62"/>
    </row>
    <row r="47" spans="1:11" ht="47.1" customHeight="1" x14ac:dyDescent="0.25">
      <c r="A47" s="7"/>
      <c r="B47" s="20" t="s">
        <v>17</v>
      </c>
      <c r="C47" s="20" t="s">
        <v>58</v>
      </c>
      <c r="D47" s="29">
        <v>10000</v>
      </c>
      <c r="E47" s="21">
        <v>0</v>
      </c>
      <c r="F47" s="21">
        <v>0</v>
      </c>
      <c r="G47" s="50" t="s">
        <v>66</v>
      </c>
      <c r="H47" s="62"/>
      <c r="I47" s="76"/>
      <c r="J47" s="62"/>
      <c r="K47" s="62"/>
    </row>
    <row r="48" spans="1:11" ht="47.25" x14ac:dyDescent="0.25">
      <c r="A48" s="7"/>
      <c r="B48" s="20" t="s">
        <v>18</v>
      </c>
      <c r="C48" s="23" t="s">
        <v>57</v>
      </c>
      <c r="D48" s="29">
        <v>10000</v>
      </c>
      <c r="E48" s="21">
        <v>0</v>
      </c>
      <c r="F48" s="21">
        <v>0</v>
      </c>
      <c r="G48" s="50" t="s">
        <v>64</v>
      </c>
      <c r="H48" s="62"/>
      <c r="I48" s="76"/>
      <c r="J48" s="62"/>
      <c r="K48" s="62"/>
    </row>
    <row r="49" spans="1:11" ht="47.25" x14ac:dyDescent="0.25">
      <c r="A49" s="7"/>
      <c r="B49" s="26" t="s">
        <v>56</v>
      </c>
      <c r="C49" s="27" t="s">
        <v>82</v>
      </c>
      <c r="D49" s="29">
        <v>5000</v>
      </c>
      <c r="E49" s="28">
        <v>0</v>
      </c>
      <c r="F49" s="28">
        <v>0</v>
      </c>
      <c r="G49" s="50" t="s">
        <v>66</v>
      </c>
      <c r="H49" s="62">
        <v>235</v>
      </c>
      <c r="I49" s="76"/>
      <c r="J49" s="62"/>
      <c r="K49" s="62"/>
    </row>
    <row r="50" spans="1:11" ht="51" customHeight="1" x14ac:dyDescent="0.25">
      <c r="A50" s="7"/>
      <c r="B50" s="83" t="s">
        <v>68</v>
      </c>
      <c r="C50" s="84"/>
      <c r="D50" s="84"/>
      <c r="E50" s="84"/>
      <c r="F50" s="84"/>
      <c r="G50" s="84"/>
      <c r="H50" s="84"/>
      <c r="I50" s="84"/>
      <c r="J50" s="84"/>
      <c r="K50" s="84"/>
    </row>
    <row r="51" spans="1:11" ht="84" customHeight="1" x14ac:dyDescent="0.25">
      <c r="A51" s="7"/>
      <c r="B51" s="26" t="s">
        <v>19</v>
      </c>
      <c r="C51" s="27" t="s">
        <v>113</v>
      </c>
      <c r="D51" s="29">
        <v>0</v>
      </c>
      <c r="E51" s="28">
        <v>0</v>
      </c>
      <c r="F51" s="28">
        <v>0</v>
      </c>
      <c r="G51" s="50" t="s">
        <v>73</v>
      </c>
      <c r="H51" s="62"/>
      <c r="I51" s="76"/>
      <c r="J51" s="62"/>
      <c r="K51" s="62"/>
    </row>
    <row r="52" spans="1:11" ht="70.5" customHeight="1" x14ac:dyDescent="0.25">
      <c r="A52" s="7"/>
      <c r="B52" s="20" t="s">
        <v>83</v>
      </c>
      <c r="C52" s="23" t="s">
        <v>85</v>
      </c>
      <c r="D52" s="32">
        <v>20000</v>
      </c>
      <c r="E52" s="21">
        <v>0</v>
      </c>
      <c r="F52" s="21">
        <v>0</v>
      </c>
      <c r="G52" s="50" t="s">
        <v>86</v>
      </c>
      <c r="H52" s="62">
        <v>32090.36</v>
      </c>
      <c r="I52" s="76"/>
      <c r="J52" s="62"/>
      <c r="K52" s="62"/>
    </row>
    <row r="53" spans="1:11" ht="102" customHeight="1" x14ac:dyDescent="0.25">
      <c r="A53" s="7"/>
      <c r="B53" s="20" t="s">
        <v>84</v>
      </c>
      <c r="C53" s="23" t="s">
        <v>114</v>
      </c>
      <c r="D53" s="32">
        <v>100000</v>
      </c>
      <c r="E53" s="21">
        <v>0</v>
      </c>
      <c r="F53" s="21">
        <v>0</v>
      </c>
      <c r="G53" s="50" t="s">
        <v>87</v>
      </c>
      <c r="H53" s="62">
        <v>30785</v>
      </c>
      <c r="I53" s="76">
        <v>2609.77</v>
      </c>
      <c r="J53" s="62"/>
      <c r="K53" s="62"/>
    </row>
    <row r="54" spans="1:11" ht="32.1" customHeight="1" x14ac:dyDescent="0.25">
      <c r="A54" s="7"/>
      <c r="B54" s="44" t="s">
        <v>71</v>
      </c>
      <c r="C54" s="45"/>
      <c r="D54" s="44">
        <f>D53+D52+D51+D49+D48+D47+D46+D44+D43+D42+D41+D40</f>
        <v>535000</v>
      </c>
      <c r="E54" s="44">
        <f>E53+E52+E51+E49+E48+E47+E46+E44+E43+E42+E41+E40</f>
        <v>0</v>
      </c>
      <c r="F54" s="44">
        <f>F53+F52+F51+F49+F48+F47+F46+F44+F43+F42+F41+F40</f>
        <v>0</v>
      </c>
      <c r="G54" s="46"/>
      <c r="H54" s="67">
        <f>H53+H52+H51+H49+H48+H47+H46+H44+H43+H42+H41+H40</f>
        <v>376827.58</v>
      </c>
      <c r="I54" s="72">
        <f>I53+I52+I51+I49+I48+I47+I46+I44+I43+I42+I41+I40</f>
        <v>24867.83</v>
      </c>
      <c r="J54" s="67"/>
      <c r="K54" s="67"/>
    </row>
    <row r="55" spans="1:11" ht="15.95" customHeight="1" x14ac:dyDescent="0.25">
      <c r="A55" s="7"/>
      <c r="B55" s="82" t="s">
        <v>140</v>
      </c>
      <c r="C55" s="53">
        <f>D54+D37+D24</f>
        <v>1792122</v>
      </c>
      <c r="D55" s="53"/>
      <c r="E55" s="53"/>
      <c r="F55" s="53"/>
      <c r="G55" s="53"/>
      <c r="H55" s="68">
        <f>H54+H37+H24</f>
        <v>1099709.0699999998</v>
      </c>
      <c r="I55" s="78">
        <f>I54+I37+I24</f>
        <v>209546.79</v>
      </c>
      <c r="J55" s="68">
        <f>J54+J37+J24</f>
        <v>181781</v>
      </c>
      <c r="K55" s="68">
        <f>K54+K37+K24</f>
        <v>145902.66</v>
      </c>
    </row>
    <row r="56" spans="1:11" ht="15.95" customHeight="1" x14ac:dyDescent="0.25">
      <c r="A56" s="7"/>
      <c r="B56" s="82" t="s">
        <v>141</v>
      </c>
      <c r="C56" s="53">
        <f>D54+D37+D24+E54+E37+E24+F54+F37+F24</f>
        <v>2392122</v>
      </c>
      <c r="D56" s="53"/>
      <c r="E56" s="53"/>
      <c r="F56" s="53"/>
      <c r="G56" s="53"/>
      <c r="H56" s="68"/>
      <c r="I56" s="79"/>
      <c r="J56" s="65"/>
      <c r="K56" s="65"/>
    </row>
    <row r="57" spans="1:11" ht="15.75" x14ac:dyDescent="0.25">
      <c r="A57" s="7"/>
      <c r="B57" s="54" t="s">
        <v>20</v>
      </c>
      <c r="C57" s="55">
        <v>735654</v>
      </c>
      <c r="D57" s="56"/>
      <c r="E57" s="56"/>
      <c r="F57" s="56"/>
      <c r="G57" s="54"/>
      <c r="H57" s="68">
        <v>690977.74</v>
      </c>
      <c r="I57" s="79"/>
      <c r="J57" s="65"/>
      <c r="K57" s="65"/>
    </row>
    <row r="58" spans="1:11" ht="15.75" x14ac:dyDescent="0.25">
      <c r="A58" s="7"/>
      <c r="B58" s="54" t="s">
        <v>21</v>
      </c>
      <c r="C58" s="55">
        <v>380542</v>
      </c>
      <c r="D58" s="56"/>
      <c r="E58" s="56"/>
      <c r="F58" s="56"/>
      <c r="G58" s="54"/>
      <c r="H58" s="68">
        <v>373922.72</v>
      </c>
      <c r="I58" s="79">
        <v>63033.37</v>
      </c>
      <c r="J58" s="65"/>
      <c r="K58" s="65"/>
    </row>
    <row r="59" spans="1:11" ht="15.75" x14ac:dyDescent="0.25">
      <c r="A59" s="7"/>
      <c r="B59" s="54" t="s">
        <v>91</v>
      </c>
      <c r="C59" s="55">
        <v>230000</v>
      </c>
      <c r="D59" s="56"/>
      <c r="E59" s="56"/>
      <c r="F59" s="56"/>
      <c r="G59" s="54"/>
      <c r="H59" s="68">
        <v>112842.63</v>
      </c>
      <c r="I59" s="79"/>
      <c r="J59" s="65"/>
      <c r="K59" s="65"/>
    </row>
    <row r="60" spans="1:11" ht="26.1" customHeight="1" x14ac:dyDescent="0.25">
      <c r="A60" s="7"/>
      <c r="B60" s="59" t="s">
        <v>70</v>
      </c>
      <c r="C60" s="60"/>
      <c r="D60" s="59"/>
      <c r="E60" s="59"/>
      <c r="F60" s="59"/>
      <c r="G60" s="59"/>
      <c r="H60" s="69">
        <f>H55+H57+H58+H59</f>
        <v>2277452.1599999997</v>
      </c>
      <c r="I60" s="80">
        <f>I55+I57+I58+I59</f>
        <v>272580.16000000003</v>
      </c>
      <c r="J60" s="69"/>
      <c r="K60" s="69"/>
    </row>
    <row r="61" spans="1:11" ht="15.75" x14ac:dyDescent="0.25">
      <c r="A61" s="7"/>
      <c r="B61" s="57" t="s">
        <v>22</v>
      </c>
      <c r="C61" s="58">
        <v>261682</v>
      </c>
      <c r="D61" s="57"/>
      <c r="E61" s="57"/>
      <c r="F61" s="57"/>
      <c r="G61" s="57"/>
      <c r="H61" s="70">
        <v>139041</v>
      </c>
      <c r="I61" s="81"/>
      <c r="J61" s="66"/>
      <c r="K61" s="66"/>
    </row>
    <row r="62" spans="1:11" ht="24.95" customHeight="1" x14ac:dyDescent="0.25">
      <c r="A62" s="7"/>
      <c r="B62" s="59" t="s">
        <v>23</v>
      </c>
      <c r="C62" s="60"/>
      <c r="D62" s="59"/>
      <c r="E62" s="59"/>
      <c r="F62" s="59"/>
      <c r="G62" s="59"/>
      <c r="H62" s="69">
        <f>H55+H57+H58+H59+H61</f>
        <v>2416493.1599999997</v>
      </c>
      <c r="I62" s="80">
        <f>I55+I57+I58+I59+I61</f>
        <v>272580.16000000003</v>
      </c>
      <c r="J62" s="69">
        <f>J55</f>
        <v>181781</v>
      </c>
      <c r="K62" s="69">
        <f>K55</f>
        <v>145902.66</v>
      </c>
    </row>
    <row r="63" spans="1:11" ht="42" customHeight="1" x14ac:dyDescent="0.25">
      <c r="A63" s="7"/>
      <c r="B63" s="74" t="s">
        <v>142</v>
      </c>
      <c r="C63" s="75">
        <f>SUM(H62,J62,K62)</f>
        <v>2744176.82</v>
      </c>
      <c r="D63" s="18"/>
      <c r="E63" s="18"/>
      <c r="F63" s="18"/>
      <c r="G63" s="7"/>
      <c r="H63" s="61"/>
      <c r="I63" s="61"/>
      <c r="J63" s="7"/>
      <c r="K63" s="7"/>
    </row>
    <row r="64" spans="1:11" x14ac:dyDescent="0.25">
      <c r="B64" s="118"/>
      <c r="C64" s="119"/>
      <c r="D64" s="119"/>
      <c r="E64" s="120"/>
      <c r="F64" s="117"/>
    </row>
    <row r="65" spans="2:6" x14ac:dyDescent="0.25">
      <c r="B65" s="119"/>
      <c r="C65" s="119"/>
      <c r="D65" s="119"/>
      <c r="E65" s="120"/>
      <c r="F65" s="117"/>
    </row>
    <row r="66" spans="2:6" x14ac:dyDescent="0.25">
      <c r="B66" s="118"/>
      <c r="C66" s="118"/>
      <c r="E66" s="120"/>
      <c r="F66" s="117"/>
    </row>
    <row r="67" spans="2:6" x14ac:dyDescent="0.25">
      <c r="B67" s="118"/>
      <c r="C67" s="118"/>
      <c r="E67" s="120"/>
      <c r="F67" s="117"/>
    </row>
    <row r="68" spans="2:6" x14ac:dyDescent="0.25">
      <c r="B68" s="122"/>
      <c r="C68" s="122"/>
      <c r="D68" s="122"/>
      <c r="E68" s="120"/>
      <c r="F68" s="117"/>
    </row>
    <row r="69" spans="2:6" x14ac:dyDescent="0.25">
      <c r="B69" s="118"/>
      <c r="C69" s="122"/>
      <c r="D69" s="122"/>
      <c r="E69" s="120"/>
      <c r="F69" s="117"/>
    </row>
    <row r="70" spans="2:6" ht="25.5" customHeight="1" x14ac:dyDescent="0.25">
      <c r="B70" s="118"/>
      <c r="C70" s="122"/>
      <c r="D70" s="122"/>
      <c r="E70" s="120"/>
      <c r="F70" s="117"/>
    </row>
    <row r="71" spans="2:6" ht="25.5" customHeight="1" x14ac:dyDescent="0.25">
      <c r="B71" s="118"/>
      <c r="C71" s="122"/>
      <c r="D71" s="122"/>
      <c r="E71" s="120"/>
      <c r="F71" s="117"/>
    </row>
    <row r="72" spans="2:6" ht="25.5" customHeight="1" x14ac:dyDescent="0.25">
      <c r="B72" s="118"/>
      <c r="C72" s="122"/>
      <c r="D72" s="122"/>
      <c r="E72" s="120"/>
      <c r="F72" s="117"/>
    </row>
    <row r="73" spans="2:6" x14ac:dyDescent="0.25">
      <c r="B73" s="118"/>
      <c r="C73" s="118"/>
      <c r="E73" s="120"/>
      <c r="F73" s="117"/>
    </row>
    <row r="74" spans="2:6" x14ac:dyDescent="0.25">
      <c r="B74" s="118"/>
      <c r="C74" s="118"/>
      <c r="E74" s="120"/>
      <c r="F74" s="117"/>
    </row>
    <row r="75" spans="2:6" x14ac:dyDescent="0.25">
      <c r="B75" s="118"/>
      <c r="C75" s="118"/>
      <c r="E75" s="123"/>
      <c r="F75" s="117"/>
    </row>
    <row r="76" spans="2:6" x14ac:dyDescent="0.25">
      <c r="B76" s="118"/>
      <c r="C76" s="118"/>
      <c r="E76" s="120"/>
      <c r="F76" s="117"/>
    </row>
    <row r="77" spans="2:6" x14ac:dyDescent="0.25">
      <c r="B77" s="118"/>
      <c r="C77" s="118"/>
      <c r="E77" s="120"/>
      <c r="F77" s="117"/>
    </row>
    <row r="78" spans="2:6" x14ac:dyDescent="0.25">
      <c r="B78" s="118"/>
      <c r="C78" s="118"/>
      <c r="E78" s="120"/>
      <c r="F78" s="117"/>
    </row>
    <row r="79" spans="2:6" x14ac:dyDescent="0.25">
      <c r="B79" s="118"/>
      <c r="C79" s="118"/>
      <c r="E79" s="120"/>
      <c r="F79" s="117"/>
    </row>
    <row r="80" spans="2:6" x14ac:dyDescent="0.25">
      <c r="B80" s="118"/>
      <c r="C80" s="118"/>
      <c r="E80" s="120"/>
      <c r="F80" s="117"/>
    </row>
    <row r="81" spans="2:6" x14ac:dyDescent="0.25">
      <c r="B81" s="118"/>
      <c r="C81" s="118"/>
      <c r="E81" s="120"/>
      <c r="F81" s="117"/>
    </row>
    <row r="82" spans="2:6" x14ac:dyDescent="0.25">
      <c r="B82" s="124"/>
      <c r="C82" s="119"/>
      <c r="D82" s="119"/>
      <c r="E82" s="120"/>
      <c r="F82" s="117"/>
    </row>
    <row r="83" spans="2:6" x14ac:dyDescent="0.25">
      <c r="B83" s="125"/>
      <c r="C83" s="118"/>
      <c r="E83" s="120"/>
      <c r="F83" s="117"/>
    </row>
    <row r="84" spans="2:6" x14ac:dyDescent="0.25">
      <c r="B84" s="119"/>
      <c r="C84" s="119"/>
      <c r="D84" s="119"/>
      <c r="E84" s="120"/>
      <c r="F84" s="117"/>
    </row>
    <row r="85" spans="2:6" x14ac:dyDescent="0.25">
      <c r="B85" s="118"/>
      <c r="C85" s="118"/>
      <c r="E85" s="120"/>
      <c r="F85" s="117"/>
    </row>
    <row r="86" spans="2:6" x14ac:dyDescent="0.25">
      <c r="B86" s="119"/>
      <c r="C86" s="118"/>
      <c r="E86" s="120"/>
      <c r="F86" s="117"/>
    </row>
    <row r="87" spans="2:6" x14ac:dyDescent="0.25">
      <c r="B87" s="118"/>
      <c r="C87" s="118"/>
      <c r="E87" s="120"/>
      <c r="F87" s="117"/>
    </row>
    <row r="88" spans="2:6" x14ac:dyDescent="0.25">
      <c r="B88" s="118"/>
      <c r="C88" s="118"/>
      <c r="E88" s="120"/>
      <c r="F88" s="117"/>
    </row>
    <row r="89" spans="2:6" x14ac:dyDescent="0.25">
      <c r="B89" s="118"/>
      <c r="C89" s="118"/>
      <c r="E89" s="120"/>
      <c r="F89" s="117"/>
    </row>
    <row r="90" spans="2:6" x14ac:dyDescent="0.25">
      <c r="B90" s="118"/>
      <c r="C90" s="118"/>
      <c r="E90" s="120"/>
      <c r="F90" s="117"/>
    </row>
    <row r="91" spans="2:6" x14ac:dyDescent="0.25">
      <c r="B91" s="118"/>
      <c r="C91" s="118"/>
      <c r="E91" s="120"/>
      <c r="F91" s="117"/>
    </row>
    <row r="92" spans="2:6" x14ac:dyDescent="0.25">
      <c r="B92" s="118"/>
      <c r="C92" s="118"/>
      <c r="E92" s="120"/>
      <c r="F92" s="117"/>
    </row>
    <row r="93" spans="2:6" x14ac:dyDescent="0.25">
      <c r="B93" s="118"/>
      <c r="C93" s="118"/>
      <c r="E93" s="120"/>
      <c r="F93" s="117"/>
    </row>
    <row r="94" spans="2:6" x14ac:dyDescent="0.25">
      <c r="B94" s="118"/>
      <c r="C94" s="118"/>
      <c r="E94" s="120"/>
      <c r="F94" s="117"/>
    </row>
    <row r="95" spans="2:6" ht="20.100000000000001" customHeight="1" x14ac:dyDescent="0.25">
      <c r="B95" s="118"/>
      <c r="C95" s="118"/>
      <c r="E95" s="120"/>
      <c r="F95" s="117"/>
    </row>
    <row r="96" spans="2:6" ht="20.100000000000001" customHeight="1" x14ac:dyDescent="0.25">
      <c r="B96" s="118"/>
      <c r="C96" s="118"/>
      <c r="E96" s="120"/>
      <c r="F96" s="117"/>
    </row>
    <row r="97" spans="2:6" ht="20.100000000000001" customHeight="1" x14ac:dyDescent="0.25">
      <c r="B97" s="118"/>
      <c r="C97" s="118"/>
      <c r="E97" s="120"/>
      <c r="F97" s="117"/>
    </row>
    <row r="98" spans="2:6" ht="20.100000000000001" customHeight="1" x14ac:dyDescent="0.25">
      <c r="B98" s="118"/>
      <c r="C98" s="118"/>
      <c r="E98" s="120"/>
      <c r="F98" s="117"/>
    </row>
    <row r="99" spans="2:6" ht="20.100000000000001" customHeight="1" x14ac:dyDescent="0.25">
      <c r="B99" s="118"/>
      <c r="C99" s="118"/>
      <c r="E99" s="120"/>
      <c r="F99" s="117"/>
    </row>
    <row r="100" spans="2:6" x14ac:dyDescent="0.25">
      <c r="B100" s="118"/>
      <c r="C100" s="118"/>
      <c r="E100" s="120"/>
      <c r="F100" s="117"/>
    </row>
    <row r="101" spans="2:6" x14ac:dyDescent="0.25">
      <c r="B101" s="118"/>
      <c r="C101" s="118"/>
      <c r="E101" s="120"/>
      <c r="F101" s="117"/>
    </row>
    <row r="102" spans="2:6" x14ac:dyDescent="0.25">
      <c r="B102" s="118"/>
      <c r="C102" s="118"/>
      <c r="E102" s="120"/>
      <c r="F102" s="117"/>
    </row>
  </sheetData>
  <mergeCells count="15">
    <mergeCell ref="D4:F6"/>
    <mergeCell ref="G4:G6"/>
    <mergeCell ref="H4:K6"/>
    <mergeCell ref="B50:K50"/>
    <mergeCell ref="B8:K8"/>
    <mergeCell ref="B9:K9"/>
    <mergeCell ref="B13:K13"/>
    <mergeCell ref="B28:K28"/>
    <mergeCell ref="B34:K34"/>
    <mergeCell ref="B38:K38"/>
    <mergeCell ref="B39:K39"/>
    <mergeCell ref="B45:K45"/>
    <mergeCell ref="B21:K21"/>
    <mergeCell ref="B25:K25"/>
    <mergeCell ref="B26:K26"/>
  </mergeCells>
  <pageMargins left="0.7" right="0.7" top="0.75" bottom="0.75" header="0.3" footer="0.3"/>
  <pageSetup paperSize="9" scale="51" orientation="landscape" r:id="rId1"/>
  <rowBreaks count="3" manualBreakCount="3">
    <brk id="22" max="5" man="1"/>
    <brk id="37" max="16383" man="1"/>
    <brk id="67"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9"/>
  <sheetViews>
    <sheetView zoomScale="133" workbookViewId="0">
      <selection activeCell="B2" sqref="B2"/>
    </sheetView>
  </sheetViews>
  <sheetFormatPr defaultColWidth="8.85546875" defaultRowHeight="15" x14ac:dyDescent="0.25"/>
  <cols>
    <col min="1" max="1" width="8.85546875" style="129"/>
    <col min="2" max="2" width="26.7109375" style="129" customWidth="1"/>
    <col min="3" max="3" width="14.7109375" style="129" customWidth="1"/>
    <col min="4" max="4" width="15.140625" style="129" customWidth="1"/>
    <col min="5" max="6" width="13.140625" style="129" customWidth="1"/>
    <col min="7" max="7" width="18.28515625" style="129" customWidth="1"/>
    <col min="8" max="8" width="20.28515625" style="129" customWidth="1"/>
    <col min="9" max="9" width="13.7109375" style="129" bestFit="1" customWidth="1"/>
    <col min="10" max="10" width="11.140625" style="129" bestFit="1" customWidth="1"/>
    <col min="11" max="16384" width="8.85546875" style="129"/>
  </cols>
  <sheetData>
    <row r="1" spans="1:10" ht="15.75" x14ac:dyDescent="0.25">
      <c r="A1"/>
      <c r="B1" s="1" t="s">
        <v>129</v>
      </c>
      <c r="C1" s="1"/>
      <c r="D1" s="1"/>
      <c r="E1" s="1"/>
      <c r="F1" s="1"/>
      <c r="G1"/>
      <c r="H1"/>
    </row>
    <row r="2" spans="1:10" x14ac:dyDescent="0.25">
      <c r="A2"/>
      <c r="B2" s="2"/>
      <c r="C2" s="2"/>
      <c r="D2" s="2"/>
      <c r="E2" s="2"/>
      <c r="F2" s="2"/>
      <c r="G2"/>
      <c r="H2"/>
    </row>
    <row r="3" spans="1:10" x14ac:dyDescent="0.25">
      <c r="A3"/>
      <c r="B3" s="2"/>
      <c r="C3" s="2"/>
      <c r="D3" s="2"/>
      <c r="E3" s="2"/>
      <c r="F3" s="2"/>
      <c r="G3"/>
      <c r="H3"/>
    </row>
    <row r="4" spans="1:10" x14ac:dyDescent="0.25">
      <c r="A4"/>
      <c r="B4"/>
      <c r="C4"/>
      <c r="D4"/>
      <c r="E4"/>
      <c r="F4"/>
      <c r="G4"/>
      <c r="H4"/>
    </row>
    <row r="5" spans="1:10" ht="27.95" customHeight="1" x14ac:dyDescent="0.25">
      <c r="A5"/>
      <c r="B5" s="112" t="s">
        <v>125</v>
      </c>
      <c r="C5" s="113"/>
      <c r="D5" s="113"/>
      <c r="E5" s="113"/>
      <c r="F5" s="113"/>
      <c r="G5" s="114"/>
      <c r="H5"/>
      <c r="I5" s="132"/>
    </row>
    <row r="6" spans="1:10" ht="25.5" x14ac:dyDescent="0.25">
      <c r="A6"/>
      <c r="B6" s="34" t="s">
        <v>25</v>
      </c>
      <c r="C6" s="35" t="s">
        <v>117</v>
      </c>
      <c r="D6" s="36" t="s">
        <v>118</v>
      </c>
      <c r="E6" s="36" t="s">
        <v>119</v>
      </c>
      <c r="F6" s="40" t="s">
        <v>36</v>
      </c>
      <c r="G6" s="41" t="s">
        <v>128</v>
      </c>
      <c r="H6" s="41" t="s">
        <v>134</v>
      </c>
      <c r="I6" s="132"/>
    </row>
    <row r="7" spans="1:10" x14ac:dyDescent="0.25">
      <c r="A7"/>
      <c r="B7" s="3" t="s">
        <v>27</v>
      </c>
      <c r="C7" s="37">
        <v>735653</v>
      </c>
      <c r="D7" s="4">
        <v>35000</v>
      </c>
      <c r="E7" s="10">
        <v>0</v>
      </c>
      <c r="F7" s="5">
        <v>770653</v>
      </c>
      <c r="G7" s="42">
        <v>543021.31000000006</v>
      </c>
      <c r="H7" s="42"/>
      <c r="I7" s="132"/>
    </row>
    <row r="8" spans="1:10" ht="25.5" x14ac:dyDescent="0.25">
      <c r="A8"/>
      <c r="B8" s="3" t="s">
        <v>28</v>
      </c>
      <c r="C8" s="37">
        <v>88751</v>
      </c>
      <c r="D8" s="4">
        <v>50000</v>
      </c>
      <c r="E8" s="10">
        <v>0</v>
      </c>
      <c r="F8" s="5">
        <v>138751</v>
      </c>
      <c r="G8" s="42">
        <v>6143.48</v>
      </c>
      <c r="H8" s="42"/>
      <c r="I8" s="132"/>
      <c r="J8" s="128"/>
    </row>
    <row r="9" spans="1:10" ht="38.25" x14ac:dyDescent="0.25">
      <c r="A9"/>
      <c r="B9" s="3" t="s">
        <v>29</v>
      </c>
      <c r="C9" s="37">
        <v>260550</v>
      </c>
      <c r="D9" s="4">
        <v>35000</v>
      </c>
      <c r="E9" s="10">
        <v>0</v>
      </c>
      <c r="F9" s="5">
        <v>295550</v>
      </c>
      <c r="G9" s="42">
        <v>144773</v>
      </c>
      <c r="H9" s="42">
        <v>42534.77</v>
      </c>
      <c r="I9" s="132"/>
      <c r="J9" s="128"/>
    </row>
    <row r="10" spans="1:10" x14ac:dyDescent="0.25">
      <c r="A10"/>
      <c r="B10" s="3" t="s">
        <v>30</v>
      </c>
      <c r="C10" s="37">
        <v>881851</v>
      </c>
      <c r="D10" s="4">
        <v>35000</v>
      </c>
      <c r="E10" s="10">
        <v>100000</v>
      </c>
      <c r="F10" s="5">
        <v>1016851</v>
      </c>
      <c r="G10" s="42">
        <v>626706</v>
      </c>
      <c r="H10" s="42">
        <v>22258</v>
      </c>
      <c r="I10" s="132">
        <f>H10-89501</f>
        <v>-67243</v>
      </c>
      <c r="J10" s="130"/>
    </row>
    <row r="11" spans="1:10" x14ac:dyDescent="0.25">
      <c r="A11"/>
      <c r="B11" s="3" t="s">
        <v>31</v>
      </c>
      <c r="C11" s="37">
        <v>580878</v>
      </c>
      <c r="D11" s="4">
        <v>55000</v>
      </c>
      <c r="E11" s="10">
        <v>50000</v>
      </c>
      <c r="F11" s="5">
        <v>685878</v>
      </c>
      <c r="G11" s="43">
        <v>483351.46</v>
      </c>
      <c r="H11" s="43"/>
      <c r="I11" s="132"/>
    </row>
    <row r="12" spans="1:10" ht="25.5" x14ac:dyDescent="0.25">
      <c r="A12"/>
      <c r="B12" s="3" t="s">
        <v>32</v>
      </c>
      <c r="C12" s="37">
        <v>210093</v>
      </c>
      <c r="D12" s="4">
        <v>60000</v>
      </c>
      <c r="E12" s="10">
        <v>150000</v>
      </c>
      <c r="F12" s="5">
        <v>420093</v>
      </c>
      <c r="G12" s="42">
        <v>22428.07</v>
      </c>
      <c r="H12" s="42"/>
      <c r="I12" s="126"/>
      <c r="J12" s="130"/>
    </row>
    <row r="13" spans="1:10" ht="25.5" x14ac:dyDescent="0.25">
      <c r="A13"/>
      <c r="B13" s="3" t="s">
        <v>33</v>
      </c>
      <c r="C13" s="37">
        <v>380542</v>
      </c>
      <c r="D13" s="4">
        <v>30000</v>
      </c>
      <c r="E13" s="10">
        <v>0</v>
      </c>
      <c r="F13" s="5">
        <v>410542</v>
      </c>
      <c r="G13" s="71">
        <v>451028.42</v>
      </c>
      <c r="H13" s="71">
        <v>207788.24</v>
      </c>
      <c r="I13" s="126"/>
      <c r="J13" s="130"/>
    </row>
    <row r="14" spans="1:10" x14ac:dyDescent="0.25">
      <c r="A14"/>
      <c r="B14" s="13" t="s">
        <v>34</v>
      </c>
      <c r="C14" s="38">
        <v>3138318</v>
      </c>
      <c r="D14" s="14">
        <v>300000</v>
      </c>
      <c r="E14" s="15">
        <v>300000</v>
      </c>
      <c r="F14" s="39">
        <v>3738318</v>
      </c>
      <c r="G14" s="17">
        <f>G7+G8+G9+G10+G11+G12+G13</f>
        <v>2277451.7400000002</v>
      </c>
      <c r="H14" s="17">
        <f>H7+H8+H9+H10+H11+H12+H13</f>
        <v>272581.01</v>
      </c>
      <c r="I14" s="133"/>
    </row>
    <row r="15" spans="1:10" ht="25.5" x14ac:dyDescent="0.25">
      <c r="A15"/>
      <c r="B15" s="3" t="s">
        <v>35</v>
      </c>
      <c r="C15" s="37">
        <v>219682.26</v>
      </c>
      <c r="D15" s="4">
        <v>21000.000000000004</v>
      </c>
      <c r="E15" s="11">
        <v>21000.000000000004</v>
      </c>
      <c r="F15" s="12">
        <v>261682.26</v>
      </c>
      <c r="G15" s="42">
        <v>139041</v>
      </c>
      <c r="H15" s="42"/>
    </row>
    <row r="16" spans="1:10" x14ac:dyDescent="0.25">
      <c r="A16"/>
      <c r="B16" s="13" t="s">
        <v>26</v>
      </c>
      <c r="C16" s="38">
        <v>3358000.26</v>
      </c>
      <c r="D16" s="14">
        <v>321000</v>
      </c>
      <c r="E16" s="15">
        <v>321000</v>
      </c>
      <c r="F16" s="16">
        <v>4000000.26</v>
      </c>
      <c r="G16" s="42">
        <f>G14+G15</f>
        <v>2416492.7400000002</v>
      </c>
      <c r="H16" s="42">
        <f>H14+H15</f>
        <v>272581.01</v>
      </c>
    </row>
    <row r="18" spans="2:10" x14ac:dyDescent="0.25">
      <c r="B18" s="126"/>
      <c r="C18" s="127"/>
      <c r="D18" s="126"/>
      <c r="E18" s="126"/>
      <c r="F18" s="128"/>
    </row>
    <row r="19" spans="2:10" x14ac:dyDescent="0.25">
      <c r="B19" s="128"/>
      <c r="C19" s="128"/>
      <c r="D19" s="128"/>
      <c r="E19" s="128"/>
      <c r="F19" s="128"/>
      <c r="G19" s="126"/>
      <c r="I19" s="126"/>
    </row>
    <row r="20" spans="2:10" x14ac:dyDescent="0.25">
      <c r="B20" s="128"/>
      <c r="C20" s="128"/>
      <c r="D20" s="128"/>
      <c r="E20" s="128"/>
      <c r="F20" s="128"/>
      <c r="H20" s="126"/>
      <c r="J20" s="126"/>
    </row>
    <row r="21" spans="2:10" x14ac:dyDescent="0.25">
      <c r="B21" s="128"/>
      <c r="C21" s="128"/>
      <c r="D21" s="128"/>
      <c r="E21" s="128"/>
      <c r="F21" s="128"/>
    </row>
    <row r="22" spans="2:10" x14ac:dyDescent="0.25">
      <c r="B22" s="128"/>
      <c r="C22" s="128"/>
      <c r="D22" s="128"/>
      <c r="E22" s="128"/>
      <c r="F22" s="128"/>
    </row>
    <row r="23" spans="2:10" x14ac:dyDescent="0.25">
      <c r="B23" s="128"/>
      <c r="C23" s="128"/>
      <c r="D23" s="128"/>
      <c r="E23" s="128"/>
      <c r="F23" s="128"/>
    </row>
    <row r="24" spans="2:10" x14ac:dyDescent="0.25">
      <c r="B24" s="128"/>
      <c r="C24" s="128"/>
      <c r="D24" s="128"/>
      <c r="E24" s="128"/>
      <c r="F24" s="128"/>
    </row>
    <row r="25" spans="2:10" x14ac:dyDescent="0.25">
      <c r="C25" s="128"/>
      <c r="D25" s="128"/>
      <c r="E25" s="128"/>
      <c r="F25" s="128"/>
    </row>
    <row r="26" spans="2:10" x14ac:dyDescent="0.25">
      <c r="C26" s="128"/>
      <c r="D26" s="128"/>
      <c r="E26" s="128"/>
      <c r="F26" s="128"/>
    </row>
    <row r="27" spans="2:10" x14ac:dyDescent="0.25">
      <c r="C27" s="128"/>
      <c r="D27" s="128"/>
      <c r="E27" s="128"/>
      <c r="F27" s="128"/>
    </row>
    <row r="28" spans="2:10" x14ac:dyDescent="0.25">
      <c r="C28" s="128"/>
      <c r="D28" s="128"/>
      <c r="E28" s="128"/>
      <c r="F28" s="128"/>
    </row>
    <row r="29" spans="2:10" x14ac:dyDescent="0.25">
      <c r="E29" s="130"/>
      <c r="F29" s="131"/>
    </row>
  </sheetData>
  <mergeCells count="1">
    <mergeCell ref="B5:G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D12" sqref="D12"/>
    </sheetView>
  </sheetViews>
  <sheetFormatPr defaultColWidth="8.85546875" defaultRowHeight="15" x14ac:dyDescent="0.25"/>
  <cols>
    <col min="1" max="1" width="23.140625" customWidth="1"/>
  </cols>
  <sheetData>
    <row r="1" spans="1:1" x14ac:dyDescent="0.25">
      <c r="A1" s="19"/>
    </row>
    <row r="2" spans="1:1" x14ac:dyDescent="0.25">
      <c r="A2" s="19"/>
    </row>
    <row r="3" spans="1:1" x14ac:dyDescent="0.25">
      <c r="A3" s="19">
        <v>200000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 by Results Category</vt:lpstr>
      <vt:lpstr>Budget by Cost Category</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UNDP Buka</cp:lastModifiedBy>
  <cp:lastPrinted>2018-05-08T04:40:46Z</cp:lastPrinted>
  <dcterms:created xsi:type="dcterms:W3CDTF">2017-11-15T21:17:43Z</dcterms:created>
  <dcterms:modified xsi:type="dcterms:W3CDTF">2019-11-16T02:11:18Z</dcterms:modified>
</cp:coreProperties>
</file>