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najib.baig\AppData\Local\Microsoft\Windows\INetCache\Content.Outlook\DRBXT6Y3\"/>
    </mc:Choice>
  </mc:AlternateContent>
  <xr:revisionPtr revIDLastSave="0" documentId="13_ncr:1_{56F59566-71D8-4CBC-A83C-D4102F306A14}" xr6:coauthVersionLast="41" xr6:coauthVersionMax="41" xr10:uidLastSave="{00000000-0000-0000-0000-000000000000}"/>
  <bookViews>
    <workbookView xWindow="-120" yWindow="-120" windowWidth="20730" windowHeight="11160" tabRatio="886" firstSheet="6" activeTab="13" xr2:uid="{00000000-000D-0000-FFFF-FFFF00000000}"/>
  </bookViews>
  <sheets>
    <sheet name="Data Validation" sheetId="3" r:id="rId1"/>
    <sheet name="Pre Test" sheetId="90" r:id="rId2"/>
    <sheet name="Individual Analysis (Pre)" sheetId="89" r:id="rId3"/>
    <sheet name="Pre (Q1)" sheetId="91" r:id="rId4"/>
    <sheet name="Pre (Q2)" sheetId="93" r:id="rId5"/>
    <sheet name="Pre (Q3)" sheetId="94" r:id="rId6"/>
    <sheet name="Pre (Q4)" sheetId="95" r:id="rId7"/>
    <sheet name="Pre (Q5)" sheetId="96" r:id="rId8"/>
    <sheet name="Pre (Q6)" sheetId="97" r:id="rId9"/>
    <sheet name="Pre (Q7)" sheetId="98" r:id="rId10"/>
    <sheet name="Pre (Q8)" sheetId="99" r:id="rId11"/>
    <sheet name="Pre (Q9)" sheetId="100" r:id="rId12"/>
    <sheet name="Pre (Q10)" sheetId="101" r:id="rId13"/>
    <sheet name="Pre&amp;Post Consolidated Analysis" sheetId="18" r:id="rId14"/>
    <sheet name="Post Test Dataset" sheetId="2" r:id="rId15"/>
    <sheet name="Individual Analysis (Post)" sheetId="112" r:id="rId16"/>
    <sheet name="Consolidatated Individual Analy" sheetId="113" r:id="rId17"/>
    <sheet name="Post (Q1)" sheetId="102" r:id="rId18"/>
    <sheet name="Post (Q2)" sheetId="103" r:id="rId19"/>
    <sheet name="Post (Q3)" sheetId="104" r:id="rId20"/>
    <sheet name="Post (Q4)" sheetId="105" r:id="rId21"/>
    <sheet name="Post (Q5)" sheetId="106" r:id="rId22"/>
    <sheet name="Post (Q6)" sheetId="107" r:id="rId23"/>
    <sheet name="Post (Q7)" sheetId="108" r:id="rId24"/>
    <sheet name="Post (Q8)" sheetId="109" r:id="rId25"/>
    <sheet name="Post (Q9)" sheetId="110" r:id="rId26"/>
    <sheet name="Post (Q10)" sheetId="111" r:id="rId27"/>
  </sheets>
  <definedNames>
    <definedName name="_xlnm._FilterDatabase" localSheetId="16" hidden="1">'Consolidatated Individual Analy'!$A$5:$AY$33</definedName>
    <definedName name="_xlnm._FilterDatabase" localSheetId="15" hidden="1">'Individual Analysis (Post)'!$A$4:$AD$32</definedName>
    <definedName name="_xlnm._FilterDatabase" localSheetId="2" hidden="1">'Individual Analysis (Pre)'!$A$4:$E$32</definedName>
    <definedName name="_xlnm._FilterDatabase" localSheetId="14" hidden="1">'Post Test Dataset'!$A$4:$O$4</definedName>
    <definedName name="_xlnm._FilterDatabase" localSheetId="1" hidden="1">'Pre Test'!$A$4:$E$32</definedName>
  </definedNames>
  <calcPr calcId="191029"/>
  <pivotCaches>
    <pivotCache cacheId="58" r:id="rId28"/>
    <pivotCache cacheId="59" r:id="rId2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8" l="1"/>
  <c r="J7" i="18"/>
  <c r="J8" i="18"/>
  <c r="J9" i="18"/>
  <c r="J10" i="18"/>
  <c r="J11" i="18"/>
  <c r="J12" i="18"/>
  <c r="J13" i="18"/>
  <c r="J14" i="18"/>
  <c r="J5" i="18"/>
  <c r="AU11" i="113"/>
  <c r="AT11" i="113"/>
  <c r="AV10" i="113"/>
  <c r="AV9" i="113"/>
  <c r="AV11" i="113" s="1"/>
  <c r="AW10" i="113" s="1"/>
  <c r="AA33" i="113"/>
  <c r="AB33" i="113" s="1"/>
  <c r="AA32" i="113"/>
  <c r="AB32" i="113" s="1"/>
  <c r="AA31" i="113"/>
  <c r="AB31" i="113" s="1"/>
  <c r="AA30" i="113"/>
  <c r="AB30" i="113" s="1"/>
  <c r="AA29" i="113"/>
  <c r="AB29" i="113" s="1"/>
  <c r="AA28" i="113"/>
  <c r="AB28" i="113" s="1"/>
  <c r="AA27" i="113"/>
  <c r="AB27" i="113" s="1"/>
  <c r="AA26" i="113"/>
  <c r="AB26" i="113" s="1"/>
  <c r="AA25" i="113"/>
  <c r="AB25" i="113" s="1"/>
  <c r="AA24" i="113"/>
  <c r="AB24" i="113" s="1"/>
  <c r="AA23" i="113"/>
  <c r="AB23" i="113" s="1"/>
  <c r="AA22" i="113"/>
  <c r="AB22" i="113" s="1"/>
  <c r="AA21" i="113"/>
  <c r="AB21" i="113" s="1"/>
  <c r="AA20" i="113"/>
  <c r="AB20" i="113" s="1"/>
  <c r="AA19" i="113"/>
  <c r="AB19" i="113" s="1"/>
  <c r="AA18" i="113"/>
  <c r="AB18" i="113" s="1"/>
  <c r="AA17" i="113"/>
  <c r="AB17" i="113" s="1"/>
  <c r="AA16" i="113"/>
  <c r="AB16" i="113" s="1"/>
  <c r="AA15" i="113"/>
  <c r="AB15" i="113" s="1"/>
  <c r="AA14" i="113"/>
  <c r="AB14" i="113" s="1"/>
  <c r="AA13" i="113"/>
  <c r="AB13" i="113" s="1"/>
  <c r="AA12" i="113"/>
  <c r="AB12" i="113" s="1"/>
  <c r="AA11" i="113"/>
  <c r="AB11" i="113" s="1"/>
  <c r="AA10" i="113"/>
  <c r="AB10" i="113" s="1"/>
  <c r="AA9" i="113"/>
  <c r="AB9" i="113" s="1"/>
  <c r="AA8" i="113"/>
  <c r="AB8" i="113" s="1"/>
  <c r="AA7" i="113"/>
  <c r="AB7" i="113" s="1"/>
  <c r="AP7" i="113" s="1"/>
  <c r="AA6" i="113"/>
  <c r="AB6" i="113" s="1"/>
  <c r="AN33" i="113"/>
  <c r="AO33" i="113" s="1"/>
  <c r="AN32" i="113"/>
  <c r="AO32" i="113" s="1"/>
  <c r="AN31" i="113"/>
  <c r="AO31" i="113" s="1"/>
  <c r="AN30" i="113"/>
  <c r="AO30" i="113" s="1"/>
  <c r="AN29" i="113"/>
  <c r="AO29" i="113" s="1"/>
  <c r="AN28" i="113"/>
  <c r="AO28" i="113" s="1"/>
  <c r="AN27" i="113"/>
  <c r="AO27" i="113" s="1"/>
  <c r="AP27" i="113" s="1"/>
  <c r="AN26" i="113"/>
  <c r="AO26" i="113" s="1"/>
  <c r="AN25" i="113"/>
  <c r="AO25" i="113" s="1"/>
  <c r="AN24" i="113"/>
  <c r="AO24" i="113" s="1"/>
  <c r="AN23" i="113"/>
  <c r="AO23" i="113" s="1"/>
  <c r="AN22" i="113"/>
  <c r="AO22" i="113" s="1"/>
  <c r="AN21" i="113"/>
  <c r="AO21" i="113" s="1"/>
  <c r="AN20" i="113"/>
  <c r="AO20" i="113" s="1"/>
  <c r="AN19" i="113"/>
  <c r="AO19" i="113" s="1"/>
  <c r="AN18" i="113"/>
  <c r="AO18" i="113" s="1"/>
  <c r="AN17" i="113"/>
  <c r="AO17" i="113" s="1"/>
  <c r="AN16" i="113"/>
  <c r="AO16" i="113" s="1"/>
  <c r="AN15" i="113"/>
  <c r="AO15" i="113" s="1"/>
  <c r="AN14" i="113"/>
  <c r="AO14" i="113" s="1"/>
  <c r="AN13" i="113"/>
  <c r="AO13" i="113" s="1"/>
  <c r="AN12" i="113"/>
  <c r="AO12" i="113" s="1"/>
  <c r="AN11" i="113"/>
  <c r="AO11" i="113" s="1"/>
  <c r="AN10" i="113"/>
  <c r="AO10" i="113" s="1"/>
  <c r="AN9" i="113"/>
  <c r="AO9" i="113" s="1"/>
  <c r="AN8" i="113"/>
  <c r="AO8" i="113" s="1"/>
  <c r="AN7" i="113"/>
  <c r="AO7" i="113" s="1"/>
  <c r="AN6" i="113"/>
  <c r="AO6" i="113" s="1"/>
  <c r="AD11" i="112"/>
  <c r="AD12" i="112"/>
  <c r="AD13" i="112"/>
  <c r="AD14" i="112"/>
  <c r="AD15" i="112"/>
  <c r="AD16" i="112"/>
  <c r="AD17" i="112"/>
  <c r="AD18" i="112"/>
  <c r="AD19" i="112"/>
  <c r="AD20" i="112"/>
  <c r="AD21" i="112"/>
  <c r="AD22" i="112"/>
  <c r="AD23" i="112"/>
  <c r="AD24" i="112"/>
  <c r="AD25" i="112"/>
  <c r="AD26" i="112"/>
  <c r="AD27" i="112"/>
  <c r="AD28" i="112"/>
  <c r="AD29" i="112"/>
  <c r="AD30" i="112"/>
  <c r="AD31" i="112"/>
  <c r="AD32" i="112"/>
  <c r="AD10" i="112"/>
  <c r="AD9" i="112"/>
  <c r="AD8" i="112"/>
  <c r="AD7" i="112"/>
  <c r="AD6" i="112"/>
  <c r="AD5" i="112"/>
  <c r="AC6" i="112"/>
  <c r="AC7" i="112"/>
  <c r="AC8" i="112"/>
  <c r="AC9" i="112"/>
  <c r="AC10" i="112"/>
  <c r="AC11" i="112"/>
  <c r="AC12" i="112"/>
  <c r="AC13" i="112"/>
  <c r="AC14" i="112"/>
  <c r="AC15" i="112"/>
  <c r="AC16" i="112"/>
  <c r="AC17" i="112"/>
  <c r="AC18" i="112"/>
  <c r="AC19" i="112"/>
  <c r="AC20" i="112"/>
  <c r="AC21" i="112"/>
  <c r="AC22" i="112"/>
  <c r="AC23" i="112"/>
  <c r="AC24" i="112"/>
  <c r="AC25" i="112"/>
  <c r="AC26" i="112"/>
  <c r="AC27" i="112"/>
  <c r="AC28" i="112"/>
  <c r="AC29" i="112"/>
  <c r="AC30" i="112"/>
  <c r="AC31" i="112"/>
  <c r="AC32" i="112"/>
  <c r="AC5" i="112"/>
  <c r="H15" i="18"/>
  <c r="I15" i="18"/>
  <c r="AY10" i="113" l="1"/>
  <c r="AX9" i="113"/>
  <c r="AX11" i="113" s="1"/>
  <c r="AX10" i="113"/>
  <c r="AW9" i="113"/>
  <c r="AP13" i="113"/>
  <c r="AP29" i="113"/>
  <c r="AP10" i="113"/>
  <c r="AP6" i="113"/>
  <c r="AP14" i="113"/>
  <c r="AP22" i="113"/>
  <c r="AP30" i="113"/>
  <c r="AP15" i="113"/>
  <c r="AP23" i="113"/>
  <c r="AP31" i="113"/>
  <c r="AP20" i="113"/>
  <c r="AP16" i="113"/>
  <c r="AP21" i="113"/>
  <c r="AP9" i="113"/>
  <c r="AP17" i="113"/>
  <c r="AP25" i="113"/>
  <c r="AP33" i="113"/>
  <c r="AP12" i="113"/>
  <c r="AP8" i="113"/>
  <c r="AP32" i="113"/>
  <c r="AP18" i="113"/>
  <c r="AP26" i="113"/>
  <c r="AP28" i="113"/>
  <c r="AP24" i="113"/>
  <c r="AP11" i="113"/>
  <c r="AP19" i="113"/>
  <c r="AC6" i="89"/>
  <c r="AD6" i="89" s="1"/>
  <c r="AC7" i="89"/>
  <c r="AD7" i="89" s="1"/>
  <c r="AC8" i="89"/>
  <c r="AD8" i="89" s="1"/>
  <c r="AC9" i="89"/>
  <c r="AD9" i="89" s="1"/>
  <c r="AC10" i="89"/>
  <c r="AD10" i="89" s="1"/>
  <c r="AC11" i="89"/>
  <c r="AD11" i="89" s="1"/>
  <c r="AC12" i="89"/>
  <c r="AD12" i="89" s="1"/>
  <c r="AC13" i="89"/>
  <c r="AD13" i="89" s="1"/>
  <c r="AC14" i="89"/>
  <c r="AD14" i="89" s="1"/>
  <c r="AC15" i="89"/>
  <c r="AD15" i="89" s="1"/>
  <c r="AC16" i="89"/>
  <c r="AD16" i="89" s="1"/>
  <c r="AC17" i="89"/>
  <c r="AD17" i="89" s="1"/>
  <c r="AC18" i="89"/>
  <c r="AD18" i="89" s="1"/>
  <c r="AC19" i="89"/>
  <c r="AD19" i="89" s="1"/>
  <c r="AC20" i="89"/>
  <c r="AD20" i="89" s="1"/>
  <c r="AC21" i="89"/>
  <c r="AD21" i="89" s="1"/>
  <c r="AC22" i="89"/>
  <c r="AD22" i="89" s="1"/>
  <c r="AC23" i="89"/>
  <c r="AD23" i="89" s="1"/>
  <c r="AC24" i="89"/>
  <c r="AD24" i="89" s="1"/>
  <c r="AC25" i="89"/>
  <c r="AD25" i="89" s="1"/>
  <c r="AC26" i="89"/>
  <c r="AD26" i="89" s="1"/>
  <c r="AC27" i="89"/>
  <c r="AD27" i="89" s="1"/>
  <c r="AC28" i="89"/>
  <c r="AD28" i="89" s="1"/>
  <c r="AC29" i="89"/>
  <c r="AD29" i="89" s="1"/>
  <c r="AC30" i="89"/>
  <c r="AD30" i="89" s="1"/>
  <c r="AC31" i="89"/>
  <c r="AD31" i="89" s="1"/>
  <c r="AC32" i="89"/>
  <c r="AD32" i="89" s="1"/>
  <c r="AC5" i="89"/>
  <c r="AD5" i="89" s="1"/>
  <c r="I14" i="18"/>
  <c r="H14" i="18"/>
  <c r="G14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8" i="18"/>
  <c r="H8" i="18"/>
  <c r="G8" i="18"/>
  <c r="I7" i="18"/>
  <c r="H7" i="18"/>
  <c r="G7" i="18"/>
  <c r="I6" i="18"/>
  <c r="H6" i="18"/>
  <c r="G6" i="18"/>
  <c r="I5" i="18"/>
  <c r="H5" i="18"/>
  <c r="G5" i="18"/>
  <c r="F11" i="18"/>
  <c r="F12" i="18"/>
  <c r="E12" i="18"/>
  <c r="D12" i="18"/>
  <c r="E11" i="18"/>
  <c r="D11" i="18"/>
  <c r="F10" i="18"/>
  <c r="E10" i="18"/>
  <c r="D10" i="18"/>
  <c r="F9" i="18"/>
  <c r="E9" i="18"/>
  <c r="D9" i="18"/>
  <c r="F8" i="18"/>
  <c r="E8" i="18"/>
  <c r="D8" i="18"/>
  <c r="F7" i="18"/>
  <c r="E7" i="18"/>
  <c r="D7" i="18"/>
  <c r="F6" i="18"/>
  <c r="E6" i="18"/>
  <c r="D6" i="18"/>
  <c r="F5" i="18"/>
  <c r="E5" i="18"/>
  <c r="D5" i="18"/>
  <c r="F13" i="18"/>
  <c r="E13" i="18"/>
  <c r="D13" i="18"/>
  <c r="F14" i="18"/>
  <c r="E14" i="18"/>
  <c r="D14" i="18"/>
  <c r="AY9" i="113" l="1"/>
  <c r="AY11" i="113" s="1"/>
  <c r="AW11" i="113"/>
  <c r="AD33" i="89"/>
  <c r="G15" i="18"/>
  <c r="F15" i="18" l="1"/>
  <c r="D15" i="18"/>
  <c r="E15" i="18"/>
</calcChain>
</file>

<file path=xl/sharedStrings.xml><?xml version="1.0" encoding="utf-8"?>
<sst xmlns="http://schemas.openxmlformats.org/spreadsheetml/2006/main" count="1710" uniqueCount="180">
  <si>
    <t>Province</t>
  </si>
  <si>
    <t>Sex</t>
  </si>
  <si>
    <t xml:space="preserve">Participant # </t>
  </si>
  <si>
    <t>Age</t>
  </si>
  <si>
    <t>15-20</t>
  </si>
  <si>
    <t>21-35</t>
  </si>
  <si>
    <t>36+</t>
  </si>
  <si>
    <t>Row Labels</t>
  </si>
  <si>
    <t>FALSE</t>
  </si>
  <si>
    <t>TRUE</t>
  </si>
  <si>
    <t>Grand Total</t>
  </si>
  <si>
    <t>Questions</t>
  </si>
  <si>
    <t>Right Answer</t>
  </si>
  <si>
    <t>Pre-Test</t>
  </si>
  <si>
    <t>No</t>
  </si>
  <si>
    <t>Yes</t>
  </si>
  <si>
    <t>yes</t>
  </si>
  <si>
    <t>Guadalcanal</t>
  </si>
  <si>
    <t>Average</t>
  </si>
  <si>
    <t>Male</t>
  </si>
  <si>
    <t>Post-Test</t>
  </si>
  <si>
    <t>Column Labels</t>
  </si>
  <si>
    <t>Pre &amp; Post Test Analysis:</t>
  </si>
  <si>
    <t>1.	Is conflict same as violence?</t>
  </si>
  <si>
    <t>Don't Know</t>
  </si>
  <si>
    <t>2.	Conflict tree is one of the conflict analysis tools could be used by peacebuilders.</t>
  </si>
  <si>
    <t>3.	Peacebuilding is an ongoing process.</t>
  </si>
  <si>
    <t>4.	Peacebuilding only seeks to prevent people from violence.</t>
  </si>
  <si>
    <t>5.	Gender is the biological/physical difference between man and woman.</t>
  </si>
  <si>
    <t>6.	Gender difference can be changed in peacebuilding?</t>
  </si>
  <si>
    <t>7.	A good facilitator should know all the answers asked by the learners.</t>
  </si>
  <si>
    <t>8.	SDGs stands for</t>
  </si>
  <si>
    <t>Solomon Islands Development Goals</t>
  </si>
  <si>
    <t>Sustainable Development Goals</t>
  </si>
  <si>
    <t>Sustainable Development Group</t>
  </si>
  <si>
    <t>Don’t Know</t>
  </si>
  <si>
    <t>9.	How many Ministries in Solomon Islands National Government?</t>
  </si>
  <si>
    <t xml:space="preserve">10.	How many Priority Policy Outcomes (PPOs) of Solomon Islands National Youth Policy (2017-2030)?  </t>
  </si>
  <si>
    <t>Three</t>
  </si>
  <si>
    <t>Four</t>
  </si>
  <si>
    <t>Six</t>
  </si>
  <si>
    <t>Name</t>
  </si>
  <si>
    <t>Prefer Not to Say</t>
  </si>
  <si>
    <t>Female</t>
  </si>
  <si>
    <t>Village</t>
  </si>
  <si>
    <t>Date</t>
  </si>
  <si>
    <t>Wilson</t>
  </si>
  <si>
    <t>Lolo</t>
  </si>
  <si>
    <t>Malaita</t>
  </si>
  <si>
    <t>Nov 12, 2019</t>
  </si>
  <si>
    <t>Hilton Talubola</t>
  </si>
  <si>
    <t>Sahri</t>
  </si>
  <si>
    <t>Dalcy Finiga</t>
  </si>
  <si>
    <t>Mathaua</t>
  </si>
  <si>
    <t>Philemon</t>
  </si>
  <si>
    <t>Noromau</t>
  </si>
  <si>
    <t>Jimmy Sisimidi</t>
  </si>
  <si>
    <t>Mathana</t>
  </si>
  <si>
    <t>Silas Bolitada</t>
  </si>
  <si>
    <t>Ngalato</t>
  </si>
  <si>
    <t>Edminah lamusi</t>
  </si>
  <si>
    <t>Kopiu</t>
  </si>
  <si>
    <t>Grace Jimmy</t>
  </si>
  <si>
    <t>Anokwsi</t>
  </si>
  <si>
    <t>Emmy Dioko</t>
  </si>
  <si>
    <t>Dada'ame</t>
  </si>
  <si>
    <t>Steward</t>
  </si>
  <si>
    <t>Sulagwalu</t>
  </si>
  <si>
    <t>Ambrose Lava</t>
  </si>
  <si>
    <t>Makaruka</t>
  </si>
  <si>
    <t>Moffat Uvi</t>
  </si>
  <si>
    <t>Nagho</t>
  </si>
  <si>
    <t>Frodar Pitakoe</t>
  </si>
  <si>
    <t>Horukolia</t>
  </si>
  <si>
    <t>George Lee</t>
  </si>
  <si>
    <t>Gwoalalamoa</t>
  </si>
  <si>
    <t>Rodrick Ha'anoroa</t>
  </si>
  <si>
    <t>Uatu</t>
  </si>
  <si>
    <t>Timothy Bale</t>
  </si>
  <si>
    <t>Fulifoo'e</t>
  </si>
  <si>
    <t>six</t>
  </si>
  <si>
    <t>Steven Lulagalo</t>
  </si>
  <si>
    <t>Sikwafata</t>
  </si>
  <si>
    <t>Nickson Limeilogo</t>
  </si>
  <si>
    <t>Ierlan'oo</t>
  </si>
  <si>
    <t>Niumarere</t>
  </si>
  <si>
    <t>Eddie T Firisua</t>
  </si>
  <si>
    <t>Foondo</t>
  </si>
  <si>
    <t>Diana Baeta</t>
  </si>
  <si>
    <t>mary Matasi</t>
  </si>
  <si>
    <t>Lorina Anna</t>
  </si>
  <si>
    <t>Iullian Asu</t>
  </si>
  <si>
    <t>Kidivoroa</t>
  </si>
  <si>
    <t>Esther Tabulo</t>
  </si>
  <si>
    <t>Purepure</t>
  </si>
  <si>
    <t>Racheal</t>
  </si>
  <si>
    <t>Foodno</t>
  </si>
  <si>
    <t>Jullian Usa</t>
  </si>
  <si>
    <t>Consy Wane</t>
  </si>
  <si>
    <t>Pre &amp; Post Test Analysis of ToT for Youth Caucus Leaders of North Malait and Weather Coast
Nov 12-22, 2019</t>
  </si>
  <si>
    <t>November 12-22, 2019</t>
  </si>
  <si>
    <t>ToT for Youth Caucus Leaders (North Malaita and Weather Coast)</t>
  </si>
  <si>
    <t>Count of 1.	Is conflict same as violence?</t>
  </si>
  <si>
    <t>Count of 2.	Conflict tree is one of the conflict analysis tools could be used by peacebuilders.</t>
  </si>
  <si>
    <t>% of Right Answer responded by Male Participants</t>
  </si>
  <si>
    <t>% of Right Answer responded by Female Participants</t>
  </si>
  <si>
    <t>ToTal %</t>
  </si>
  <si>
    <t>Count of 3.	Peacebuilding is an ongoing process.</t>
  </si>
  <si>
    <t>Count of 4.	Peacebuilding only seeks to prevent people from violence.</t>
  </si>
  <si>
    <t>Count of 5.	Gender is the biological/physical difference between man and woman.</t>
  </si>
  <si>
    <t>Count of 6.	Gender difference can be changed in peacebuilding?</t>
  </si>
  <si>
    <t>Count of 7.	A good facilitator should know all the answers asked by the learners.</t>
  </si>
  <si>
    <t>Count of 8.	SDGs stands for</t>
  </si>
  <si>
    <t>Count of 9.	How many Ministries in Solomon Islands National Government?</t>
  </si>
  <si>
    <t xml:space="preserve">Count of 10.	How many Priority Policy Outcomes (PPOs) of Solomon Islands National Youth Policy (2017-2030)?  </t>
  </si>
  <si>
    <t>Q1: Marks</t>
  </si>
  <si>
    <t>Q2: Marks</t>
  </si>
  <si>
    <t>Q3: Marks</t>
  </si>
  <si>
    <t>Q4: Marks</t>
  </si>
  <si>
    <t>Q5: Marks</t>
  </si>
  <si>
    <t>Q6: Marks</t>
  </si>
  <si>
    <t>Q7: Marks</t>
  </si>
  <si>
    <t>Q9: Marks</t>
  </si>
  <si>
    <t>Q8: Marks</t>
  </si>
  <si>
    <t>Q10: Marks</t>
  </si>
  <si>
    <t>Total Marks</t>
  </si>
  <si>
    <t>Marks Obtained</t>
  </si>
  <si>
    <t>%</t>
  </si>
  <si>
    <t>Wilson Lautalo</t>
  </si>
  <si>
    <t>November 22, 2019</t>
  </si>
  <si>
    <t>Dalcy Finiga Osikana</t>
  </si>
  <si>
    <t>Philemon Arahausu</t>
  </si>
  <si>
    <t>Edminah Lamusi</t>
  </si>
  <si>
    <t>Grace</t>
  </si>
  <si>
    <t>Anokwasi</t>
  </si>
  <si>
    <t>Steven</t>
  </si>
  <si>
    <t>Si</t>
  </si>
  <si>
    <t>Ambrose</t>
  </si>
  <si>
    <t>Moffet</t>
  </si>
  <si>
    <t>Freder Pitakoe</t>
  </si>
  <si>
    <t>Horukalia</t>
  </si>
  <si>
    <t>Rodrick Horanoroa</t>
  </si>
  <si>
    <t>Vatu</t>
  </si>
  <si>
    <t>Tomithy Bale</t>
  </si>
  <si>
    <t>Fulifoae</t>
  </si>
  <si>
    <t>George Lee Angisieu</t>
  </si>
  <si>
    <t>Gwaalalamoa</t>
  </si>
  <si>
    <t>Dadaiane</t>
  </si>
  <si>
    <t>Sikwapata</t>
  </si>
  <si>
    <t>Concy Wane</t>
  </si>
  <si>
    <t>Kwaathalirae</t>
  </si>
  <si>
    <t>Racheal Baeta</t>
  </si>
  <si>
    <t>Jullian Asu</t>
  </si>
  <si>
    <t>Anna Lorine</t>
  </si>
  <si>
    <t>Bokasuhu</t>
  </si>
  <si>
    <t>Jerlyn O'oi</t>
  </si>
  <si>
    <t>Taba'a</t>
  </si>
  <si>
    <t>Eddie</t>
  </si>
  <si>
    <t>Besi</t>
  </si>
  <si>
    <t>Post Test Analysis:</t>
  </si>
  <si>
    <t>Sum of 9.	How many Ministries in Solomon Islands National Government?</t>
  </si>
  <si>
    <t>Q1:Marks</t>
  </si>
  <si>
    <t>Q2:Marks</t>
  </si>
  <si>
    <t>Q3:Marks</t>
  </si>
  <si>
    <t>Q4:Marks</t>
  </si>
  <si>
    <t>Q5:Marks</t>
  </si>
  <si>
    <t>Q6:Marks</t>
  </si>
  <si>
    <t>Q7:Marks</t>
  </si>
  <si>
    <t>Q8:Marks</t>
  </si>
  <si>
    <t>Q9:Marks</t>
  </si>
  <si>
    <t>Q10:Marks</t>
  </si>
  <si>
    <t>Post</t>
  </si>
  <si>
    <t>Pre</t>
  </si>
  <si>
    <t>Difference</t>
  </si>
  <si>
    <t>Learning Improved</t>
  </si>
  <si>
    <t>ToT Participants Learning Improved</t>
  </si>
  <si>
    <t>Total</t>
  </si>
  <si>
    <t>Male (%)</t>
  </si>
  <si>
    <t>Female (%)</t>
  </si>
  <si>
    <t>Total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</si>
</sst>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Garamond"/>
      <family val="1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/>
    </xf>
    <xf numFmtId="9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7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7" borderId="3" xfId="0" applyFont="1" applyFill="1" applyBorder="1"/>
    <xf numFmtId="9" fontId="1" fillId="7" borderId="3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6" borderId="2" xfId="0" applyFill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9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9" fontId="0" fillId="0" borderId="0" xfId="1" applyFont="1" applyBorder="1" applyAlignment="1">
      <alignment horizontal="center"/>
    </xf>
    <xf numFmtId="9" fontId="1" fillId="6" borderId="1" xfId="0" applyNumberFormat="1" applyFont="1" applyFill="1" applyBorder="1" applyAlignment="1">
      <alignment horizontal="center"/>
    </xf>
    <xf numFmtId="9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9" fontId="1" fillId="9" borderId="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7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38">
    <dxf>
      <numFmt numFmtId="13" formatCode="0%"/>
    </dxf>
    <dxf>
      <numFmt numFmtId="14" formatCode="0.00%"/>
    </dxf>
    <dxf>
      <numFmt numFmtId="13" formatCode="0%"/>
    </dxf>
    <dxf>
      <numFmt numFmtId="14" formatCode="0.00%"/>
    </dxf>
    <dxf>
      <numFmt numFmtId="13" formatCode="0%"/>
    </dxf>
    <dxf>
      <numFmt numFmtId="14" formatCode="0.00%"/>
    </dxf>
    <dxf>
      <numFmt numFmtId="13" formatCode="0%"/>
    </dxf>
    <dxf>
      <numFmt numFmtId="14" formatCode="0.00%"/>
    </dxf>
    <dxf>
      <numFmt numFmtId="13" formatCode="0%"/>
    </dxf>
    <dxf>
      <numFmt numFmtId="14" formatCode="0.00%"/>
    </dxf>
    <dxf>
      <numFmt numFmtId="13" formatCode="0%"/>
    </dxf>
    <dxf>
      <numFmt numFmtId="14" formatCode="0.00%"/>
    </dxf>
    <dxf>
      <numFmt numFmtId="13" formatCode="0%"/>
    </dxf>
    <dxf>
      <numFmt numFmtId="14" formatCode="0.00%"/>
    </dxf>
    <dxf>
      <numFmt numFmtId="13" formatCode="0%"/>
    </dxf>
    <dxf>
      <numFmt numFmtId="14" formatCode="0.00%"/>
    </dxf>
    <dxf>
      <numFmt numFmtId="13" formatCode="0%"/>
    </dxf>
    <dxf>
      <numFmt numFmtId="14" formatCode="0.00%"/>
    </dxf>
    <dxf>
      <numFmt numFmtId="13" formatCode="0%"/>
    </dxf>
    <dxf>
      <numFmt numFmtId="13" formatCode="0%"/>
    </dxf>
    <dxf>
      <numFmt numFmtId="14" formatCode="0.00%"/>
    </dxf>
    <dxf>
      <numFmt numFmtId="13" formatCode="0%"/>
    </dxf>
    <dxf>
      <numFmt numFmtId="14" formatCode="0.00%"/>
    </dxf>
    <dxf>
      <numFmt numFmtId="13" formatCode="0%"/>
    </dxf>
    <dxf>
      <numFmt numFmtId="14" formatCode="0.00%"/>
    </dxf>
    <dxf>
      <numFmt numFmtId="13" formatCode="0%"/>
    </dxf>
    <dxf>
      <numFmt numFmtId="14" formatCode="0.00%"/>
    </dxf>
    <dxf>
      <numFmt numFmtId="13" formatCode="0%"/>
    </dxf>
    <dxf>
      <numFmt numFmtId="14" formatCode="0.00%"/>
    </dxf>
    <dxf>
      <numFmt numFmtId="13" formatCode="0%"/>
    </dxf>
    <dxf>
      <numFmt numFmtId="14" formatCode="0.00%"/>
    </dxf>
    <dxf>
      <numFmt numFmtId="13" formatCode="0%"/>
    </dxf>
    <dxf>
      <numFmt numFmtId="14" formatCode="0.00%"/>
    </dxf>
    <dxf>
      <numFmt numFmtId="13" formatCode="0%"/>
    </dxf>
    <dxf>
      <numFmt numFmtId="14" formatCode="0.00%"/>
    </dxf>
    <dxf>
      <numFmt numFmtId="13" formatCode="0%"/>
    </dxf>
    <dxf>
      <numFmt numFmtId="14" formatCode="0.0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0</xdr:rowOff>
    </xdr:from>
    <xdr:to>
      <xdr:col>16</xdr:col>
      <xdr:colOff>600076</xdr:colOff>
      <xdr:row>3</xdr:row>
      <xdr:rowOff>9525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CD5F22A-8FF4-408D-B801-5DD7522CD810}"/>
            </a:ext>
          </a:extLst>
        </xdr:cNvPr>
        <xdr:cNvGrpSpPr/>
      </xdr:nvGrpSpPr>
      <xdr:grpSpPr>
        <a:xfrm>
          <a:off x="16211550" y="0"/>
          <a:ext cx="1219201" cy="781050"/>
          <a:chOff x="0" y="0"/>
          <a:chExt cx="3505200" cy="104965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D01E828F-D717-4435-BF47-B0D9DCF25FB1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002030" cy="104965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3" descr="C:\Users\jane.rutledge\AppData\Local\Microsoft\Windows\INetCache\Content.Outlook\HR64JD62\UNPBF.jpg">
            <a:extLst>
              <a:ext uri="{FF2B5EF4-FFF2-40B4-BE49-F238E27FC236}">
                <a16:creationId xmlns:a16="http://schemas.microsoft.com/office/drawing/2014/main" id="{B8C3F03B-82B9-4612-9D67-8AD8F82CCFF2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95475" y="57150"/>
            <a:ext cx="897890" cy="951865"/>
          </a:xfrm>
          <a:prstGeom prst="rect">
            <a:avLst/>
          </a:prstGeom>
          <a:noFill/>
          <a:ln>
            <a:noFill/>
          </a:ln>
          <a:extLst/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15A5CCE2-06C8-4F14-A499-74952630E02A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1146" t="14824" r="40104" b="13835"/>
          <a:stretch/>
        </xdr:blipFill>
        <xdr:spPr bwMode="auto">
          <a:xfrm>
            <a:off x="2838450" y="9525"/>
            <a:ext cx="666750" cy="99949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31D60DC0-1F71-4820-857D-5406AA6B5D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2025" y="9525"/>
            <a:ext cx="904875" cy="100774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228601</xdr:colOff>
      <xdr:row>0</xdr:row>
      <xdr:rowOff>0</xdr:rowOff>
    </xdr:from>
    <xdr:to>
      <xdr:col>28</xdr:col>
      <xdr:colOff>533401</xdr:colOff>
      <xdr:row>3</xdr:row>
      <xdr:rowOff>9525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A7E2A29-6E7F-4543-A534-EB94B4A94EBE}"/>
            </a:ext>
          </a:extLst>
        </xdr:cNvPr>
        <xdr:cNvGrpSpPr/>
      </xdr:nvGrpSpPr>
      <xdr:grpSpPr>
        <a:xfrm>
          <a:off x="16230601" y="0"/>
          <a:ext cx="2105025" cy="781050"/>
          <a:chOff x="0" y="0"/>
          <a:chExt cx="3505200" cy="104965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392EA31F-C779-42AE-AC45-D4721E25E978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002030" cy="104965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3" descr="C:\Users\jane.rutledge\AppData\Local\Microsoft\Windows\INetCache\Content.Outlook\HR64JD62\UNPBF.jpg">
            <a:extLst>
              <a:ext uri="{FF2B5EF4-FFF2-40B4-BE49-F238E27FC236}">
                <a16:creationId xmlns:a16="http://schemas.microsoft.com/office/drawing/2014/main" id="{CA74B676-1D37-4CEC-9A14-D38D1E96D9C3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95475" y="57150"/>
            <a:ext cx="897890" cy="951865"/>
          </a:xfrm>
          <a:prstGeom prst="rect">
            <a:avLst/>
          </a:prstGeom>
          <a:noFill/>
          <a:ln>
            <a:noFill/>
          </a:ln>
          <a:extLst/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BBDFE5E7-CB93-49DA-94E2-4D7E4E0315F1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1146" t="14824" r="40104" b="13835"/>
          <a:stretch/>
        </xdr:blipFill>
        <xdr:spPr bwMode="auto">
          <a:xfrm>
            <a:off x="2838450" y="9525"/>
            <a:ext cx="666750" cy="99949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DE48F1EB-D898-497B-8C4D-D6346566E5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2025" y="9525"/>
            <a:ext cx="904875" cy="100774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1209675</xdr:colOff>
      <xdr:row>0</xdr:row>
      <xdr:rowOff>0</xdr:rowOff>
    </xdr:from>
    <xdr:to>
      <xdr:col>17</xdr:col>
      <xdr:colOff>47625</xdr:colOff>
      <xdr:row>3</xdr:row>
      <xdr:rowOff>9525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E29FC89-1ADE-4E2D-BBC9-A87AC8A8C747}"/>
            </a:ext>
          </a:extLst>
        </xdr:cNvPr>
        <xdr:cNvGrpSpPr/>
      </xdr:nvGrpSpPr>
      <xdr:grpSpPr>
        <a:xfrm>
          <a:off x="18087975" y="0"/>
          <a:ext cx="2381250" cy="781050"/>
          <a:chOff x="0" y="0"/>
          <a:chExt cx="3505200" cy="104965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D2583FD2-FB1F-47EC-BC1C-990146530B47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002030" cy="104965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3" descr="C:\Users\jane.rutledge\AppData\Local\Microsoft\Windows\INetCache\Content.Outlook\HR64JD62\UNPBF.jpg">
            <a:extLst>
              <a:ext uri="{FF2B5EF4-FFF2-40B4-BE49-F238E27FC236}">
                <a16:creationId xmlns:a16="http://schemas.microsoft.com/office/drawing/2014/main" id="{51662409-6486-4209-8260-19753A0229BC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95475" y="57150"/>
            <a:ext cx="897890" cy="951865"/>
          </a:xfrm>
          <a:prstGeom prst="rect">
            <a:avLst/>
          </a:prstGeom>
          <a:noFill/>
          <a:ln>
            <a:noFill/>
          </a:ln>
          <a:extLst/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9227E6BB-F094-4F5A-A2FB-102E0B70DB6E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1146" t="14824" r="40104" b="13835"/>
          <a:stretch/>
        </xdr:blipFill>
        <xdr:spPr bwMode="auto">
          <a:xfrm>
            <a:off x="2838450" y="9525"/>
            <a:ext cx="666750" cy="99949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E5D0E4C2-66C6-474B-97D7-6E17A13942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2025" y="9525"/>
            <a:ext cx="904875" cy="1007745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1209675</xdr:colOff>
      <xdr:row>0</xdr:row>
      <xdr:rowOff>0</xdr:rowOff>
    </xdr:from>
    <xdr:to>
      <xdr:col>32</xdr:col>
      <xdr:colOff>47625</xdr:colOff>
      <xdr:row>3</xdr:row>
      <xdr:rowOff>9525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8C0268F-24AA-47B1-8CE5-6F26E3E6BB08}"/>
            </a:ext>
          </a:extLst>
        </xdr:cNvPr>
        <xdr:cNvGrpSpPr/>
      </xdr:nvGrpSpPr>
      <xdr:grpSpPr>
        <a:xfrm>
          <a:off x="18421350" y="0"/>
          <a:ext cx="2038350" cy="781050"/>
          <a:chOff x="0" y="0"/>
          <a:chExt cx="3505200" cy="104965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229FB1EF-22E5-433C-8C2A-C20B7610749D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002030" cy="104965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3" descr="C:\Users\jane.rutledge\AppData\Local\Microsoft\Windows\INetCache\Content.Outlook\HR64JD62\UNPBF.jpg">
            <a:extLst>
              <a:ext uri="{FF2B5EF4-FFF2-40B4-BE49-F238E27FC236}">
                <a16:creationId xmlns:a16="http://schemas.microsoft.com/office/drawing/2014/main" id="{56B844DE-D9C4-4D75-A95C-25822023EFD6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95475" y="57150"/>
            <a:ext cx="897890" cy="951865"/>
          </a:xfrm>
          <a:prstGeom prst="rect">
            <a:avLst/>
          </a:prstGeom>
          <a:noFill/>
          <a:ln>
            <a:noFill/>
          </a:ln>
          <a:extLst/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967388DD-9F0F-43F3-88B9-5C7EE0B66879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1146" t="14824" r="40104" b="13835"/>
          <a:stretch/>
        </xdr:blipFill>
        <xdr:spPr bwMode="auto">
          <a:xfrm>
            <a:off x="2838450" y="9525"/>
            <a:ext cx="666750" cy="99949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5060DD6E-8CD5-4790-BE6D-435003442D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2025" y="9525"/>
            <a:ext cx="904875" cy="1007745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28575</xdr:colOff>
      <xdr:row>0</xdr:row>
      <xdr:rowOff>28575</xdr:rowOff>
    </xdr:from>
    <xdr:to>
      <xdr:col>43</xdr:col>
      <xdr:colOff>19050</xdr:colOff>
      <xdr:row>3</xdr:row>
      <xdr:rowOff>161925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7B2208D-50E6-4A22-A725-6CC14FA2A8B9}"/>
            </a:ext>
          </a:extLst>
        </xdr:cNvPr>
        <xdr:cNvGrpSpPr/>
      </xdr:nvGrpSpPr>
      <xdr:grpSpPr>
        <a:xfrm>
          <a:off x="10687050" y="28575"/>
          <a:ext cx="1981200" cy="942975"/>
          <a:chOff x="0" y="0"/>
          <a:chExt cx="3505200" cy="104965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6C026CA8-6588-4E33-B038-497924A9CAE4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002030" cy="104965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3" descr="C:\Users\jane.rutledge\AppData\Local\Microsoft\Windows\INetCache\Content.Outlook\HR64JD62\UNPBF.jpg">
            <a:extLst>
              <a:ext uri="{FF2B5EF4-FFF2-40B4-BE49-F238E27FC236}">
                <a16:creationId xmlns:a16="http://schemas.microsoft.com/office/drawing/2014/main" id="{CD463CEB-6F9F-4132-8D83-DFF5B91E7321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95475" y="57150"/>
            <a:ext cx="897890" cy="951865"/>
          </a:xfrm>
          <a:prstGeom prst="rect">
            <a:avLst/>
          </a:prstGeom>
          <a:noFill/>
          <a:ln>
            <a:noFill/>
          </a:ln>
          <a:extLst/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E2A3FAAB-BF93-411D-94C9-7B2F4ECDEFE1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1146" t="14824" r="40104" b="13835"/>
          <a:stretch/>
        </xdr:blipFill>
        <xdr:spPr bwMode="auto">
          <a:xfrm>
            <a:off x="2838450" y="9525"/>
            <a:ext cx="666750" cy="99949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987253AC-C93F-4834-8FC1-34C2CDA8E8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2025" y="9525"/>
            <a:ext cx="904875" cy="1007745"/>
          </a:xfrm>
          <a:prstGeom prst="rect">
            <a:avLst/>
          </a:prstGeom>
        </xdr:spPr>
      </xdr:pic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jib NB. Baig" refreshedDate="43794.664551273148" createdVersion="6" refreshedVersion="6" minRefreshableVersion="3" recordCount="28" xr:uid="{4B914CCD-B3D8-4AA7-80BD-9E8DDEE7514C}">
  <cacheSource type="worksheet">
    <worksheetSource ref="A4:Q32" sheet="Pre Test"/>
  </cacheSource>
  <cacheFields count="17">
    <cacheField name="Participant # " numFmtId="0">
      <sharedItems containsSemiMixedTypes="0" containsString="0" containsNumber="1" containsInteger="1" minValue="1" maxValue="40"/>
    </cacheField>
    <cacheField name="Name" numFmtId="0">
      <sharedItems/>
    </cacheField>
    <cacheField name="Sex" numFmtId="0">
      <sharedItems count="2">
        <s v="Male"/>
        <s v="Female"/>
      </sharedItems>
    </cacheField>
    <cacheField name="Age" numFmtId="0">
      <sharedItems containsSemiMixedTypes="0" containsString="0" containsNumber="1" containsInteger="1" minValue="16" maxValue="32"/>
    </cacheField>
    <cacheField name="Village" numFmtId="0">
      <sharedItems/>
    </cacheField>
    <cacheField name="Province" numFmtId="0">
      <sharedItems/>
    </cacheField>
    <cacheField name="Date" numFmtId="0">
      <sharedItems/>
    </cacheField>
    <cacheField name="1._x0009_Is conflict same as violence?" numFmtId="0">
      <sharedItems count="3">
        <s v="No"/>
        <s v="Don't Know"/>
        <s v="Yes"/>
      </sharedItems>
    </cacheField>
    <cacheField name="2._x0009_Conflict tree is one of the conflict analysis tools could be used by peacebuilders." numFmtId="0">
      <sharedItems count="3">
        <b v="1"/>
        <b v="0"/>
        <s v="Don't Know"/>
      </sharedItems>
    </cacheField>
    <cacheField name="3._x0009_Peacebuilding is an ongoing process." numFmtId="0">
      <sharedItems count="2">
        <b v="1"/>
        <b v="0"/>
      </sharedItems>
    </cacheField>
    <cacheField name="4._x0009_Peacebuilding only seeks to prevent people from violence." numFmtId="0">
      <sharedItems count="2">
        <b v="0"/>
        <b v="1"/>
      </sharedItems>
    </cacheField>
    <cacheField name="5._x0009_Gender is the biological/physical difference between man and woman." numFmtId="0">
      <sharedItems count="3">
        <b v="1"/>
        <s v="Don't Know"/>
        <b v="0"/>
      </sharedItems>
    </cacheField>
    <cacheField name="6._x0009_Gender difference can be changed in peacebuilding?" numFmtId="0">
      <sharedItems count="3">
        <s v="Yes"/>
        <s v="No"/>
        <s v="Don't Know"/>
      </sharedItems>
    </cacheField>
    <cacheField name="7._x0009_A good facilitator should know all the answers asked by the learners." numFmtId="0">
      <sharedItems count="3">
        <b v="0"/>
        <b v="1"/>
        <s v="Don't Know"/>
      </sharedItems>
    </cacheField>
    <cacheField name="8._x0009_SDGs stands for" numFmtId="0">
      <sharedItems count="3">
        <s v="Sustainable Development Goals"/>
        <s v="Solomon Islands Development Goals"/>
        <s v="Sustainable Development Group"/>
      </sharedItems>
    </cacheField>
    <cacheField name="9._x0009_How many Ministries in Solomon Islands National Government?" numFmtId="0">
      <sharedItems containsMixedTypes="1" containsNumber="1" containsInteger="1" minValue="22" maxValue="24" count="4">
        <n v="22"/>
        <n v="24"/>
        <s v="Don’t Know"/>
        <n v="23"/>
      </sharedItems>
    </cacheField>
    <cacheField name="10._x0009_How many Priority Policy Outcomes (PPOs) of Solomon Islands National Youth Policy (2017-2030)?  " numFmtId="0">
      <sharedItems count="3">
        <s v="Don’t Know"/>
        <s v="Six"/>
        <s v="Thre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jib NB. Baig" refreshedDate="43794.7087994213" createdVersion="6" refreshedVersion="6" minRefreshableVersion="3" recordCount="28" xr:uid="{D7E1E4D9-9E11-4CC6-8E29-EF2338B6E865}">
  <cacheSource type="worksheet">
    <worksheetSource ref="A4:Q32" sheet="Post Test Dataset"/>
  </cacheSource>
  <cacheFields count="17">
    <cacheField name="Participant # " numFmtId="0">
      <sharedItems containsSemiMixedTypes="0" containsString="0" containsNumber="1" containsInteger="1" minValue="1" maxValue="40"/>
    </cacheField>
    <cacheField name="1._x0009_Is conflict same as violence?" numFmtId="0">
      <sharedItems count="1">
        <s v="No"/>
      </sharedItems>
    </cacheField>
    <cacheField name="2._x0009_Conflict tree is one of the conflict analysis tools could be used by peacebuilders." numFmtId="0">
      <sharedItems count="2">
        <b v="1"/>
        <b v="0"/>
      </sharedItems>
    </cacheField>
    <cacheField name="3._x0009_Peacebuilding is an ongoing process." numFmtId="0">
      <sharedItems count="1">
        <b v="1"/>
      </sharedItems>
    </cacheField>
    <cacheField name="4._x0009_Peacebuilding only seeks to prevent people from violence." numFmtId="0">
      <sharedItems count="2">
        <b v="0"/>
        <b v="1"/>
      </sharedItems>
    </cacheField>
    <cacheField name="5._x0009_Gender is the biological/physical difference between man and woman." numFmtId="0">
      <sharedItems count="3">
        <b v="0"/>
        <b v="1"/>
        <s v="Don't Know"/>
      </sharedItems>
    </cacheField>
    <cacheField name="6._x0009_Gender difference can be changed in peacebuilding?" numFmtId="0">
      <sharedItems count="2">
        <s v="Yes"/>
        <s v="No"/>
      </sharedItems>
    </cacheField>
    <cacheField name="7._x0009_A good facilitator should know all the answers asked by the learners." numFmtId="0">
      <sharedItems count="2">
        <b v="0"/>
        <b v="1"/>
      </sharedItems>
    </cacheField>
    <cacheField name="8._x0009_SDGs stands for" numFmtId="0">
      <sharedItems count="2">
        <s v="Sustainable Development Goals"/>
        <s v="Solomon Islands Development Goals"/>
      </sharedItems>
    </cacheField>
    <cacheField name="9._x0009_How many Ministries in Solomon Islands National Government?" numFmtId="0">
      <sharedItems containsSemiMixedTypes="0" containsString="0" containsNumber="1" containsInteger="1" minValue="22" maxValue="24" count="3">
        <n v="23"/>
        <n v="22"/>
        <n v="24"/>
      </sharedItems>
    </cacheField>
    <cacheField name="10._x0009_How many Priority Policy Outcomes (PPOs) of Solomon Islands National Youth Policy (2017-2030)?  " numFmtId="0">
      <sharedItems count="4">
        <s v="Three"/>
        <s v="Six"/>
        <s v="Four"/>
        <s v="Don’t Know"/>
      </sharedItems>
    </cacheField>
    <cacheField name="Name" numFmtId="0">
      <sharedItems/>
    </cacheField>
    <cacheField name="Sex" numFmtId="0">
      <sharedItems count="2">
        <s v="Male"/>
        <s v="Female"/>
      </sharedItems>
    </cacheField>
    <cacheField name="Age" numFmtId="0">
      <sharedItems containsSemiMixedTypes="0" containsString="0" containsNumber="1" containsInteger="1" minValue="16" maxValue="32"/>
    </cacheField>
    <cacheField name="Village" numFmtId="0">
      <sharedItems/>
    </cacheField>
    <cacheField name="Province" numFmtId="0">
      <sharedItems/>
    </cacheField>
    <cacheField name="Dat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n v="1"/>
    <s v="Wilson"/>
    <x v="0"/>
    <n v="27"/>
    <s v="Lolo"/>
    <s v="Malaita"/>
    <s v="Nov 12, 2019"/>
    <x v="0"/>
    <x v="0"/>
    <x v="0"/>
    <x v="0"/>
    <x v="0"/>
    <x v="0"/>
    <x v="0"/>
    <x v="0"/>
    <x v="0"/>
    <x v="0"/>
  </r>
  <r>
    <n v="2"/>
    <s v="Hilton Talubola"/>
    <x v="0"/>
    <n v="30"/>
    <s v="Sahri"/>
    <s v="Guadalcanal"/>
    <s v="Nov 12, 2019"/>
    <x v="0"/>
    <x v="0"/>
    <x v="0"/>
    <x v="0"/>
    <x v="0"/>
    <x v="1"/>
    <x v="0"/>
    <x v="1"/>
    <x v="0"/>
    <x v="1"/>
  </r>
  <r>
    <n v="3"/>
    <s v="Dalcy Finiga"/>
    <x v="1"/>
    <n v="24"/>
    <s v="Mathaua"/>
    <s v="Malaita"/>
    <s v="Nov 12, 2019"/>
    <x v="0"/>
    <x v="1"/>
    <x v="0"/>
    <x v="0"/>
    <x v="0"/>
    <x v="0"/>
    <x v="1"/>
    <x v="2"/>
    <x v="1"/>
    <x v="0"/>
  </r>
  <r>
    <n v="4"/>
    <s v="Philemon"/>
    <x v="0"/>
    <n v="28"/>
    <s v="Noromau"/>
    <s v="Guadalcanal"/>
    <s v="Nov 12, 2019"/>
    <x v="0"/>
    <x v="0"/>
    <x v="0"/>
    <x v="1"/>
    <x v="0"/>
    <x v="0"/>
    <x v="1"/>
    <x v="0"/>
    <x v="2"/>
    <x v="0"/>
  </r>
  <r>
    <n v="5"/>
    <s v="Jimmy Sisimidi"/>
    <x v="0"/>
    <n v="30"/>
    <s v="Mathana"/>
    <s v="Malaita"/>
    <s v="Nov 12, 2019"/>
    <x v="1"/>
    <x v="2"/>
    <x v="0"/>
    <x v="1"/>
    <x v="1"/>
    <x v="2"/>
    <x v="0"/>
    <x v="2"/>
    <x v="2"/>
    <x v="0"/>
  </r>
  <r>
    <n v="6"/>
    <s v="Silas Bolitada"/>
    <x v="0"/>
    <n v="22"/>
    <s v="Ngalato"/>
    <s v="Guadalcanal"/>
    <s v="Nov 12, 2019"/>
    <x v="0"/>
    <x v="0"/>
    <x v="0"/>
    <x v="1"/>
    <x v="0"/>
    <x v="1"/>
    <x v="1"/>
    <x v="1"/>
    <x v="2"/>
    <x v="0"/>
  </r>
  <r>
    <n v="9"/>
    <s v="Edminah lamusi"/>
    <x v="1"/>
    <n v="28"/>
    <s v="Kopiu"/>
    <s v="Guadalcanal"/>
    <s v="Nov 12, 2019"/>
    <x v="2"/>
    <x v="1"/>
    <x v="0"/>
    <x v="0"/>
    <x v="0"/>
    <x v="0"/>
    <x v="1"/>
    <x v="0"/>
    <x v="2"/>
    <x v="0"/>
  </r>
  <r>
    <n v="10"/>
    <s v="Grace Jimmy"/>
    <x v="1"/>
    <n v="27"/>
    <s v="Anokwsi"/>
    <s v="Malaita"/>
    <s v="Nov 12, 2019"/>
    <x v="2"/>
    <x v="1"/>
    <x v="0"/>
    <x v="1"/>
    <x v="2"/>
    <x v="0"/>
    <x v="1"/>
    <x v="1"/>
    <x v="2"/>
    <x v="0"/>
  </r>
  <r>
    <n v="11"/>
    <s v="Emmy Dioko"/>
    <x v="1"/>
    <n v="16"/>
    <s v="Dada'ame"/>
    <s v="Malaita"/>
    <s v="Nov 12, 2019"/>
    <x v="2"/>
    <x v="1"/>
    <x v="0"/>
    <x v="1"/>
    <x v="2"/>
    <x v="0"/>
    <x v="1"/>
    <x v="1"/>
    <x v="2"/>
    <x v="0"/>
  </r>
  <r>
    <n v="12"/>
    <s v="Steward"/>
    <x v="0"/>
    <n v="29"/>
    <s v="Sulagwalu"/>
    <s v="Malaita"/>
    <s v="Nov 12, 2019"/>
    <x v="2"/>
    <x v="0"/>
    <x v="0"/>
    <x v="1"/>
    <x v="0"/>
    <x v="0"/>
    <x v="1"/>
    <x v="1"/>
    <x v="2"/>
    <x v="0"/>
  </r>
  <r>
    <n v="13"/>
    <s v="Ambrose Lava"/>
    <x v="0"/>
    <n v="28"/>
    <s v="Makaruka"/>
    <s v="Guadalcanal"/>
    <s v="Nov 12, 2019"/>
    <x v="2"/>
    <x v="0"/>
    <x v="0"/>
    <x v="1"/>
    <x v="0"/>
    <x v="2"/>
    <x v="1"/>
    <x v="0"/>
    <x v="2"/>
    <x v="0"/>
  </r>
  <r>
    <n v="14"/>
    <s v="Moffat Uvi"/>
    <x v="0"/>
    <n v="24"/>
    <s v="Nagho"/>
    <s v="Guadalcanal"/>
    <s v="Nov 12, 2019"/>
    <x v="2"/>
    <x v="0"/>
    <x v="0"/>
    <x v="1"/>
    <x v="0"/>
    <x v="0"/>
    <x v="1"/>
    <x v="0"/>
    <x v="1"/>
    <x v="0"/>
  </r>
  <r>
    <n v="15"/>
    <s v="Frodar Pitakoe"/>
    <x v="1"/>
    <n v="25"/>
    <s v="Horukolia"/>
    <s v="Malaita"/>
    <s v="Nov 12, 2019"/>
    <x v="2"/>
    <x v="2"/>
    <x v="0"/>
    <x v="1"/>
    <x v="1"/>
    <x v="0"/>
    <x v="1"/>
    <x v="0"/>
    <x v="2"/>
    <x v="0"/>
  </r>
  <r>
    <n v="16"/>
    <s v="Rodrick Ha'anoroa"/>
    <x v="0"/>
    <n v="24"/>
    <s v="Uatu"/>
    <s v="Guadalcanal"/>
    <s v="Nov 12, 2019"/>
    <x v="0"/>
    <x v="1"/>
    <x v="0"/>
    <x v="0"/>
    <x v="2"/>
    <x v="0"/>
    <x v="1"/>
    <x v="0"/>
    <x v="2"/>
    <x v="0"/>
  </r>
  <r>
    <n v="17"/>
    <s v="Timothy Bale"/>
    <x v="0"/>
    <n v="27"/>
    <s v="Fulifoo'e"/>
    <s v="Malaita"/>
    <s v="Nov 12, 2019"/>
    <x v="0"/>
    <x v="0"/>
    <x v="0"/>
    <x v="0"/>
    <x v="0"/>
    <x v="0"/>
    <x v="2"/>
    <x v="0"/>
    <x v="2"/>
    <x v="0"/>
  </r>
  <r>
    <n v="18"/>
    <s v="George Lee"/>
    <x v="0"/>
    <n v="30"/>
    <s v="Gwoalalamoa"/>
    <s v="Malaita"/>
    <s v="Nov 12, 2019"/>
    <x v="0"/>
    <x v="1"/>
    <x v="0"/>
    <x v="0"/>
    <x v="2"/>
    <x v="1"/>
    <x v="1"/>
    <x v="0"/>
    <x v="2"/>
    <x v="0"/>
  </r>
  <r>
    <n v="19"/>
    <s v="Steven Lulagalo"/>
    <x v="0"/>
    <n v="29"/>
    <s v="Sikwafata"/>
    <s v="Malaita"/>
    <s v="Nov 12, 2019"/>
    <x v="2"/>
    <x v="0"/>
    <x v="0"/>
    <x v="0"/>
    <x v="0"/>
    <x v="0"/>
    <x v="0"/>
    <x v="0"/>
    <x v="0"/>
    <x v="1"/>
  </r>
  <r>
    <n v="20"/>
    <s v="Nickson Limeilogo"/>
    <x v="0"/>
    <n v="24"/>
    <s v="Sikwafata"/>
    <s v="Malaita"/>
    <s v="Nov 12, 2019"/>
    <x v="0"/>
    <x v="0"/>
    <x v="0"/>
    <x v="1"/>
    <x v="2"/>
    <x v="1"/>
    <x v="1"/>
    <x v="0"/>
    <x v="2"/>
    <x v="0"/>
  </r>
  <r>
    <n v="27"/>
    <s v="Ierlan'oo"/>
    <x v="1"/>
    <n v="25"/>
    <s v="Niumarere"/>
    <s v="Guadalcanal"/>
    <s v="Nov 12, 2019"/>
    <x v="2"/>
    <x v="0"/>
    <x v="0"/>
    <x v="0"/>
    <x v="0"/>
    <x v="0"/>
    <x v="1"/>
    <x v="2"/>
    <x v="1"/>
    <x v="2"/>
  </r>
  <r>
    <n v="32"/>
    <s v="Eddie T Firisua"/>
    <x v="0"/>
    <n v="32"/>
    <s v="Foondo"/>
    <s v="Malaita"/>
    <s v="Nov 12, 2019"/>
    <x v="0"/>
    <x v="2"/>
    <x v="0"/>
    <x v="0"/>
    <x v="2"/>
    <x v="0"/>
    <x v="0"/>
    <x v="0"/>
    <x v="2"/>
    <x v="0"/>
  </r>
  <r>
    <n v="33"/>
    <s v="Diana Baeta"/>
    <x v="1"/>
    <n v="22"/>
    <s v="Sulagwalu"/>
    <s v="Malaita"/>
    <s v="Nov 12, 2019"/>
    <x v="0"/>
    <x v="2"/>
    <x v="1"/>
    <x v="1"/>
    <x v="2"/>
    <x v="0"/>
    <x v="1"/>
    <x v="2"/>
    <x v="3"/>
    <x v="0"/>
  </r>
  <r>
    <n v="34"/>
    <s v="mary Matasi"/>
    <x v="1"/>
    <n v="24"/>
    <s v="Sulagwalu"/>
    <s v="Malaita"/>
    <s v="Nov 12, 2019"/>
    <x v="0"/>
    <x v="1"/>
    <x v="0"/>
    <x v="0"/>
    <x v="0"/>
    <x v="0"/>
    <x v="1"/>
    <x v="1"/>
    <x v="2"/>
    <x v="0"/>
  </r>
  <r>
    <n v="35"/>
    <s v="Jullian Usa"/>
    <x v="1"/>
    <n v="22"/>
    <s v="Makaruka"/>
    <s v="Guadalcanal"/>
    <s v="Nov 12, 2019"/>
    <x v="2"/>
    <x v="0"/>
    <x v="0"/>
    <x v="1"/>
    <x v="0"/>
    <x v="0"/>
    <x v="1"/>
    <x v="1"/>
    <x v="2"/>
    <x v="0"/>
  </r>
  <r>
    <n v="36"/>
    <s v="Lorina Anna"/>
    <x v="1"/>
    <n v="21"/>
    <s v="Nagho"/>
    <s v="Guadalcanal"/>
    <s v="Nov 12, 2019"/>
    <x v="2"/>
    <x v="0"/>
    <x v="0"/>
    <x v="0"/>
    <x v="0"/>
    <x v="0"/>
    <x v="1"/>
    <x v="0"/>
    <x v="1"/>
    <x v="0"/>
  </r>
  <r>
    <n v="37"/>
    <s v="Iullian Asu"/>
    <x v="1"/>
    <n v="24"/>
    <s v="Kidivoroa"/>
    <s v="Guadalcanal"/>
    <s v="Nov 12, 2019"/>
    <x v="2"/>
    <x v="0"/>
    <x v="0"/>
    <x v="0"/>
    <x v="0"/>
    <x v="2"/>
    <x v="1"/>
    <x v="2"/>
    <x v="0"/>
    <x v="0"/>
  </r>
  <r>
    <n v="38"/>
    <s v="Esther Tabulo"/>
    <x v="1"/>
    <n v="25"/>
    <s v="Purepure"/>
    <s v="Guadalcanal"/>
    <s v="Nov 12, 2019"/>
    <x v="1"/>
    <x v="0"/>
    <x v="0"/>
    <x v="1"/>
    <x v="0"/>
    <x v="0"/>
    <x v="1"/>
    <x v="1"/>
    <x v="2"/>
    <x v="0"/>
  </r>
  <r>
    <n v="39"/>
    <s v="Racheal"/>
    <x v="1"/>
    <n v="21"/>
    <s v="Foodno"/>
    <s v="Malaita"/>
    <s v="Nov 12, 2019"/>
    <x v="2"/>
    <x v="0"/>
    <x v="0"/>
    <x v="1"/>
    <x v="0"/>
    <x v="2"/>
    <x v="1"/>
    <x v="1"/>
    <x v="2"/>
    <x v="0"/>
  </r>
  <r>
    <n v="40"/>
    <s v="Consy Wane"/>
    <x v="1"/>
    <n v="27"/>
    <s v="Foondo"/>
    <s v="Malaita"/>
    <s v="Nov 12, 2019"/>
    <x v="2"/>
    <x v="2"/>
    <x v="0"/>
    <x v="0"/>
    <x v="0"/>
    <x v="2"/>
    <x v="1"/>
    <x v="0"/>
    <x v="2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n v="1"/>
    <x v="0"/>
    <x v="0"/>
    <x v="0"/>
    <x v="0"/>
    <x v="0"/>
    <x v="0"/>
    <x v="0"/>
    <x v="0"/>
    <x v="0"/>
    <x v="0"/>
    <s v="Wilson Lautalo"/>
    <x v="0"/>
    <n v="27"/>
    <s v="Lolo"/>
    <s v="Malaita"/>
    <s v="November 22, 2019"/>
  </r>
  <r>
    <n v="2"/>
    <x v="0"/>
    <x v="0"/>
    <x v="0"/>
    <x v="0"/>
    <x v="1"/>
    <x v="1"/>
    <x v="0"/>
    <x v="1"/>
    <x v="1"/>
    <x v="1"/>
    <s v="Hilton Talubola"/>
    <x v="0"/>
    <n v="30"/>
    <s v="Sahri"/>
    <s v="Guadalcanal"/>
    <s v="November 22, 2019"/>
  </r>
  <r>
    <n v="3"/>
    <x v="0"/>
    <x v="0"/>
    <x v="0"/>
    <x v="0"/>
    <x v="0"/>
    <x v="0"/>
    <x v="0"/>
    <x v="0"/>
    <x v="0"/>
    <x v="1"/>
    <s v="Dalcy Finiga Osikana"/>
    <x v="1"/>
    <n v="24"/>
    <s v="Mathaua"/>
    <s v="Malaita"/>
    <s v="November 22, 2019"/>
  </r>
  <r>
    <n v="4"/>
    <x v="0"/>
    <x v="0"/>
    <x v="0"/>
    <x v="0"/>
    <x v="0"/>
    <x v="0"/>
    <x v="0"/>
    <x v="0"/>
    <x v="0"/>
    <x v="1"/>
    <s v="Philemon Arahausu"/>
    <x v="0"/>
    <n v="28"/>
    <s v="Noromau"/>
    <s v="Guadalcanal"/>
    <s v="November 22, 2019"/>
  </r>
  <r>
    <n v="5"/>
    <x v="0"/>
    <x v="0"/>
    <x v="0"/>
    <x v="1"/>
    <x v="1"/>
    <x v="0"/>
    <x v="1"/>
    <x v="0"/>
    <x v="0"/>
    <x v="0"/>
    <s v="Jimmy Sisimidi"/>
    <x v="0"/>
    <n v="30"/>
    <s v="Mathaua"/>
    <s v="Malaita"/>
    <s v="November 22, 2019"/>
  </r>
  <r>
    <n v="6"/>
    <x v="0"/>
    <x v="0"/>
    <x v="0"/>
    <x v="1"/>
    <x v="1"/>
    <x v="0"/>
    <x v="0"/>
    <x v="0"/>
    <x v="0"/>
    <x v="1"/>
    <s v="Silas Bolitada"/>
    <x v="0"/>
    <n v="22"/>
    <s v="Ngalato"/>
    <s v="Guadalcanal"/>
    <s v="November 22, 2019"/>
  </r>
  <r>
    <n v="9"/>
    <x v="0"/>
    <x v="0"/>
    <x v="0"/>
    <x v="1"/>
    <x v="1"/>
    <x v="0"/>
    <x v="0"/>
    <x v="0"/>
    <x v="0"/>
    <x v="2"/>
    <s v="Edminah Lamusi"/>
    <x v="1"/>
    <n v="28"/>
    <s v="Kopiu"/>
    <s v="Guadalcanal"/>
    <s v="November 22, 2019"/>
  </r>
  <r>
    <n v="10"/>
    <x v="0"/>
    <x v="0"/>
    <x v="0"/>
    <x v="0"/>
    <x v="1"/>
    <x v="0"/>
    <x v="0"/>
    <x v="0"/>
    <x v="0"/>
    <x v="0"/>
    <s v="Grace"/>
    <x v="1"/>
    <n v="29"/>
    <s v="Anokwasi"/>
    <s v="Malaita"/>
    <s v="November 22, 2019"/>
  </r>
  <r>
    <n v="11"/>
    <x v="0"/>
    <x v="1"/>
    <x v="0"/>
    <x v="0"/>
    <x v="1"/>
    <x v="1"/>
    <x v="0"/>
    <x v="0"/>
    <x v="0"/>
    <x v="1"/>
    <s v="Emmy Dioko"/>
    <x v="1"/>
    <n v="16"/>
    <s v="Dadaiane"/>
    <s v="Malaita"/>
    <s v="November 22, 2019"/>
  </r>
  <r>
    <n v="12"/>
    <x v="0"/>
    <x v="0"/>
    <x v="0"/>
    <x v="1"/>
    <x v="0"/>
    <x v="1"/>
    <x v="0"/>
    <x v="0"/>
    <x v="0"/>
    <x v="3"/>
    <s v="Steward"/>
    <x v="0"/>
    <n v="29"/>
    <s v="Sulagwalu"/>
    <s v="Malaita"/>
    <s v="November 22, 2019"/>
  </r>
  <r>
    <n v="13"/>
    <x v="0"/>
    <x v="0"/>
    <x v="0"/>
    <x v="0"/>
    <x v="0"/>
    <x v="0"/>
    <x v="0"/>
    <x v="0"/>
    <x v="0"/>
    <x v="1"/>
    <s v="Ambrose"/>
    <x v="0"/>
    <n v="28"/>
    <s v="Makaruka"/>
    <s v="Guadalcanal"/>
    <s v="November 22, 2019"/>
  </r>
  <r>
    <n v="14"/>
    <x v="0"/>
    <x v="0"/>
    <x v="0"/>
    <x v="1"/>
    <x v="0"/>
    <x v="0"/>
    <x v="0"/>
    <x v="0"/>
    <x v="2"/>
    <x v="2"/>
    <s v="Moffet"/>
    <x v="0"/>
    <n v="25"/>
    <s v="Nagho"/>
    <s v="Guadalcanal"/>
    <s v="November 22, 2019"/>
  </r>
  <r>
    <n v="15"/>
    <x v="0"/>
    <x v="0"/>
    <x v="0"/>
    <x v="0"/>
    <x v="0"/>
    <x v="1"/>
    <x v="1"/>
    <x v="0"/>
    <x v="0"/>
    <x v="1"/>
    <s v="Freder Pitakoe"/>
    <x v="1"/>
    <n v="29"/>
    <s v="Horukalia"/>
    <s v="Malaita"/>
    <s v="November 22, 2019"/>
  </r>
  <r>
    <n v="16"/>
    <x v="0"/>
    <x v="0"/>
    <x v="0"/>
    <x v="1"/>
    <x v="1"/>
    <x v="0"/>
    <x v="0"/>
    <x v="0"/>
    <x v="0"/>
    <x v="2"/>
    <s v="Rodrick Horanoroa"/>
    <x v="0"/>
    <n v="24"/>
    <s v="Vatu"/>
    <s v="Guadalcanal"/>
    <s v="November 22, 2019"/>
  </r>
  <r>
    <n v="17"/>
    <x v="0"/>
    <x v="0"/>
    <x v="0"/>
    <x v="0"/>
    <x v="1"/>
    <x v="0"/>
    <x v="0"/>
    <x v="0"/>
    <x v="0"/>
    <x v="1"/>
    <s v="Tomithy Bale"/>
    <x v="0"/>
    <n v="28"/>
    <s v="Fulifoae"/>
    <s v="Malaita"/>
    <s v="November 22, 2019"/>
  </r>
  <r>
    <n v="18"/>
    <x v="0"/>
    <x v="0"/>
    <x v="0"/>
    <x v="0"/>
    <x v="0"/>
    <x v="0"/>
    <x v="0"/>
    <x v="0"/>
    <x v="0"/>
    <x v="1"/>
    <s v="George Lee Angisieu"/>
    <x v="0"/>
    <n v="29"/>
    <s v="Gwaalalamoa"/>
    <s v="Malaita"/>
    <s v="November 22, 2019"/>
  </r>
  <r>
    <n v="19"/>
    <x v="0"/>
    <x v="0"/>
    <x v="0"/>
    <x v="0"/>
    <x v="1"/>
    <x v="1"/>
    <x v="0"/>
    <x v="0"/>
    <x v="0"/>
    <x v="1"/>
    <s v="Steven"/>
    <x v="0"/>
    <n v="26"/>
    <s v="Si"/>
    <s v="Malaita"/>
    <s v="November 22, 2019"/>
  </r>
  <r>
    <n v="20"/>
    <x v="0"/>
    <x v="0"/>
    <x v="0"/>
    <x v="1"/>
    <x v="1"/>
    <x v="1"/>
    <x v="1"/>
    <x v="0"/>
    <x v="0"/>
    <x v="0"/>
    <s v="Nickson Limeilogo"/>
    <x v="0"/>
    <n v="24"/>
    <s v="Sikwapata"/>
    <s v="Malaita"/>
    <s v="November 22, 2019"/>
  </r>
  <r>
    <n v="27"/>
    <x v="0"/>
    <x v="0"/>
    <x v="0"/>
    <x v="1"/>
    <x v="1"/>
    <x v="0"/>
    <x v="0"/>
    <x v="0"/>
    <x v="0"/>
    <x v="2"/>
    <s v="Jerlyn O'oi"/>
    <x v="1"/>
    <n v="25"/>
    <s v="Niumarere"/>
    <s v="Guadalcanal"/>
    <s v="November 22, 2019"/>
  </r>
  <r>
    <n v="32"/>
    <x v="0"/>
    <x v="0"/>
    <x v="0"/>
    <x v="0"/>
    <x v="0"/>
    <x v="0"/>
    <x v="0"/>
    <x v="0"/>
    <x v="0"/>
    <x v="1"/>
    <s v="Eddie"/>
    <x v="0"/>
    <n v="32"/>
    <s v="Besi"/>
    <s v="Malaita"/>
    <s v="November 22, 2019"/>
  </r>
  <r>
    <n v="33"/>
    <x v="0"/>
    <x v="0"/>
    <x v="0"/>
    <x v="0"/>
    <x v="1"/>
    <x v="0"/>
    <x v="0"/>
    <x v="0"/>
    <x v="0"/>
    <x v="1"/>
    <s v="Diana Baeta"/>
    <x v="1"/>
    <n v="22"/>
    <s v="Taba'a"/>
    <s v="Malaita"/>
    <s v="November 22, 2019"/>
  </r>
  <r>
    <n v="34"/>
    <x v="0"/>
    <x v="0"/>
    <x v="0"/>
    <x v="0"/>
    <x v="1"/>
    <x v="0"/>
    <x v="0"/>
    <x v="0"/>
    <x v="0"/>
    <x v="1"/>
    <s v="mary Matasi"/>
    <x v="1"/>
    <n v="24"/>
    <s v="Sulagwalu"/>
    <s v="Malaita"/>
    <s v="November 22, 2019"/>
  </r>
  <r>
    <n v="35"/>
    <x v="0"/>
    <x v="0"/>
    <x v="0"/>
    <x v="0"/>
    <x v="0"/>
    <x v="1"/>
    <x v="0"/>
    <x v="0"/>
    <x v="0"/>
    <x v="0"/>
    <s v="Jullian Usa"/>
    <x v="1"/>
    <n v="22"/>
    <s v="Bokasuhu"/>
    <s v="Guadalcanal"/>
    <s v="November 22, 2019"/>
  </r>
  <r>
    <n v="36"/>
    <x v="0"/>
    <x v="0"/>
    <x v="0"/>
    <x v="1"/>
    <x v="0"/>
    <x v="0"/>
    <x v="0"/>
    <x v="0"/>
    <x v="2"/>
    <x v="2"/>
    <s v="Anna Lorine"/>
    <x v="1"/>
    <n v="21"/>
    <s v="Nagho"/>
    <s v="Guadalcanal"/>
    <s v="November 22, 2019"/>
  </r>
  <r>
    <n v="37"/>
    <x v="0"/>
    <x v="0"/>
    <x v="0"/>
    <x v="1"/>
    <x v="1"/>
    <x v="0"/>
    <x v="0"/>
    <x v="0"/>
    <x v="0"/>
    <x v="1"/>
    <s v="Jullian Asu"/>
    <x v="1"/>
    <n v="24"/>
    <s v="Kidivoroa"/>
    <s v="Guadalcanal"/>
    <s v="November 22, 2019"/>
  </r>
  <r>
    <n v="38"/>
    <x v="0"/>
    <x v="0"/>
    <x v="0"/>
    <x v="0"/>
    <x v="1"/>
    <x v="0"/>
    <x v="0"/>
    <x v="1"/>
    <x v="0"/>
    <x v="0"/>
    <s v="Esther Tabulo"/>
    <x v="1"/>
    <n v="25"/>
    <s v="Purepure"/>
    <s v="Guadalcanal"/>
    <s v="November 22, 2019"/>
  </r>
  <r>
    <n v="39"/>
    <x v="0"/>
    <x v="0"/>
    <x v="0"/>
    <x v="1"/>
    <x v="1"/>
    <x v="1"/>
    <x v="0"/>
    <x v="0"/>
    <x v="0"/>
    <x v="1"/>
    <s v="Racheal Baeta"/>
    <x v="1"/>
    <n v="21"/>
    <s v="Foondo"/>
    <s v="Malaita"/>
    <s v="November 22, 2019"/>
  </r>
  <r>
    <n v="40"/>
    <x v="0"/>
    <x v="1"/>
    <x v="0"/>
    <x v="1"/>
    <x v="2"/>
    <x v="0"/>
    <x v="0"/>
    <x v="0"/>
    <x v="0"/>
    <x v="3"/>
    <s v="Concy Wane"/>
    <x v="1"/>
    <n v="27"/>
    <s v="Kwaathalirae"/>
    <s v="Malaita"/>
    <s v="November 22, 20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209DFC-7D43-4E16-B992-82BF1C865C31}" name="PivotTable1" cacheId="5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8" firstHeaderRow="1" firstDataRow="2" firstDataCol="1"/>
  <pivotFields count="17"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axis="axisRow" dataFiel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1._x0009_Is conflict same as violence?" fld="7" subtotal="count" showDataAs="percentOfTotal" baseField="0" baseItem="0" numFmtId="9"/>
  </dataFields>
  <formats count="1">
    <format dxfId="3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840BA0-ACF5-4E79-996C-79FB73FC246E}" name="PivotTable1" cacheId="5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8" firstHeaderRow="1" firstDataRow="2" firstDataCol="1"/>
  <pivotFields count="17"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4">
        <item x="2"/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2"/>
        <item x="1"/>
        <item x="0"/>
        <item t="default"/>
      </items>
    </pivotField>
    <pivotField showAll="0">
      <items count="4">
        <item x="2"/>
        <item x="0"/>
        <item x="1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axis="axisRow" dataField="1" showAll="0">
      <items count="4">
        <item x="0"/>
        <item x="1"/>
        <item x="2"/>
        <item t="default"/>
      </items>
    </pivotField>
  </pivotFields>
  <rowFields count="1">
    <field x="16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10._x0009_How many Priority Policy Outcomes (PPOs) of Solomon Islands National Youth Policy (2017-2030)?  " fld="16" subtotal="count" showDataAs="percentOfTotal" baseField="0" baseItem="0" numFmtId="9"/>
  </dataFields>
  <formats count="2">
    <format dxfId="20">
      <pivotArea outline="0" fieldPosition="0">
        <references count="1">
          <reference field="4294967294" count="1">
            <x v="0"/>
          </reference>
        </references>
      </pivotArea>
    </format>
    <format dxfId="1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FFFB72-2923-47A5-944F-033EFCBC1E7A}" name="PivotTable2" cacheId="5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6" firstHeaderRow="1" firstDataRow="2" firstDataCol="1"/>
  <pivotFields count="17">
    <pivotField showAll="0"/>
    <pivotField axis="axisRow" dataFiel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</pivotFields>
  <rowFields count="1">
    <field x="1"/>
  </rowFields>
  <rowItems count="2">
    <i>
      <x/>
    </i>
    <i t="grand">
      <x/>
    </i>
  </rowItems>
  <colFields count="1">
    <field x="12"/>
  </colFields>
  <colItems count="3">
    <i>
      <x/>
    </i>
    <i>
      <x v="1"/>
    </i>
    <i t="grand">
      <x/>
    </i>
  </colItems>
  <dataFields count="1">
    <dataField name="Count of 1._x0009_Is conflict same as violence?" fld="1" subtotal="count" showDataAs="percentOfTotal" baseField="0" baseItem="0" numFmtId="9"/>
  </dataFields>
  <formats count="1">
    <format dxfId="1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C81AD8-7CCE-43C2-9CD6-8AADBCCE6F19}" name="PivotTable2" cacheId="5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7" firstHeaderRow="1" firstDataRow="2" firstDataCol="1"/>
  <pivotFields count="17">
    <pivotField showAll="0"/>
    <pivotField showAll="0">
      <items count="2">
        <item x="0"/>
        <item t="default"/>
      </items>
    </pivotField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</pivotFields>
  <rowFields count="1">
    <field x="2"/>
  </rowFields>
  <rowItems count="3">
    <i>
      <x/>
    </i>
    <i>
      <x v="1"/>
    </i>
    <i t="grand">
      <x/>
    </i>
  </rowItems>
  <colFields count="1">
    <field x="12"/>
  </colFields>
  <colItems count="3">
    <i>
      <x/>
    </i>
    <i>
      <x v="1"/>
    </i>
    <i t="grand">
      <x/>
    </i>
  </colItems>
  <dataFields count="1">
    <dataField name="Count of 2._x0009_Conflict tree is one of the conflict analysis tools could be used by peacebuilders." fld="2" subtotal="count" showDataAs="percentOfTotal" baseField="0" baseItem="0" numFmtId="9"/>
  </dataFields>
  <formats count="2">
    <format dxfId="17">
      <pivotArea outline="0" fieldPosition="0">
        <references count="1">
          <reference field="4294967294" count="1">
            <x v="0"/>
          </reference>
        </references>
      </pivotArea>
    </format>
    <format dxfId="1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FC888A-AE1A-424C-8453-5912313EB55D}" name="PivotTable2" cacheId="5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6" firstHeaderRow="1" firstDataRow="2" firstDataCol="1"/>
  <pivotFields count="17">
    <pivotField showAll="0"/>
    <pivotField showAll="0">
      <items count="2">
        <item x="0"/>
        <item t="default"/>
      </items>
    </pivotField>
    <pivotField showAll="0">
      <items count="3">
        <item x="1"/>
        <item x="0"/>
        <item t="default"/>
      </items>
    </pivotField>
    <pivotField axis="axisRow" dataFiel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</pivotFields>
  <rowFields count="1">
    <field x="3"/>
  </rowFields>
  <rowItems count="2">
    <i>
      <x/>
    </i>
    <i t="grand">
      <x/>
    </i>
  </rowItems>
  <colFields count="1">
    <field x="12"/>
  </colFields>
  <colItems count="3">
    <i>
      <x/>
    </i>
    <i>
      <x v="1"/>
    </i>
    <i t="grand">
      <x/>
    </i>
  </colItems>
  <dataFields count="1">
    <dataField name="Count of 3._x0009_Peacebuilding is an ongoing process." fld="3" subtotal="count" showDataAs="percentOfTotal" baseField="0" baseItem="0" numFmtId="9"/>
  </dataFields>
  <formats count="2">
    <format dxfId="15">
      <pivotArea outline="0" fieldPosition="0">
        <references count="1">
          <reference field="4294967294" count="1">
            <x v="0"/>
          </reference>
        </references>
      </pivotArea>
    </format>
    <format dxfId="1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14F478-2C6B-48C0-AE83-43853DDDE017}" name="PivotTable2" cacheId="5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7" firstHeaderRow="1" firstDataRow="2" firstDataCol="1"/>
  <pivotFields count="17">
    <pivotField showAll="0"/>
    <pivotField showAll="0">
      <items count="2"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2">
        <item x="0"/>
        <item t="default"/>
      </items>
    </pivotField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</pivotFields>
  <rowFields count="1">
    <field x="4"/>
  </rowFields>
  <rowItems count="3">
    <i>
      <x/>
    </i>
    <i>
      <x v="1"/>
    </i>
    <i t="grand">
      <x/>
    </i>
  </rowItems>
  <colFields count="1">
    <field x="12"/>
  </colFields>
  <colItems count="3">
    <i>
      <x/>
    </i>
    <i>
      <x v="1"/>
    </i>
    <i t="grand">
      <x/>
    </i>
  </colItems>
  <dataFields count="1">
    <dataField name="Count of 4._x0009_Peacebuilding only seeks to prevent people from violence." fld="4" subtotal="count" showDataAs="percentOfTotal" baseField="0" baseItem="0" numFmtId="9"/>
  </dataFields>
  <formats count="2">
    <format dxfId="13">
      <pivotArea outline="0" fieldPosition="0">
        <references count="1">
          <reference field="4294967294" count="1">
            <x v="0"/>
          </reference>
        </references>
      </pivotArea>
    </format>
    <format dxfId="1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84762A-AADD-4EEB-96DE-45DD0EA25689}" name="PivotTable2" cacheId="5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8" firstHeaderRow="1" firstDataRow="2" firstDataCol="1"/>
  <pivotFields count="17">
    <pivotField showAll="0"/>
    <pivotField showAll="0">
      <items count="2"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2">
        <item x="0"/>
        <item t="default"/>
      </items>
    </pivotField>
    <pivotField showAll="0">
      <items count="3">
        <item x="0"/>
        <item x="1"/>
        <item t="default"/>
      </items>
    </pivotField>
    <pivotField axis="axisRow" dataField="1" showAll="0">
      <items count="4"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</pivotFields>
  <rowFields count="1">
    <field x="5"/>
  </rowFields>
  <rowItems count="4">
    <i>
      <x/>
    </i>
    <i>
      <x v="1"/>
    </i>
    <i>
      <x v="2"/>
    </i>
    <i t="grand">
      <x/>
    </i>
  </rowItems>
  <colFields count="1">
    <field x="12"/>
  </colFields>
  <colItems count="3">
    <i>
      <x/>
    </i>
    <i>
      <x v="1"/>
    </i>
    <i t="grand">
      <x/>
    </i>
  </colItems>
  <dataFields count="1">
    <dataField name="Count of 5._x0009_Gender is the biological/physical difference between man and woman." fld="5" subtotal="count" showDataAs="percentOfTotal" baseField="0" baseItem="0" numFmtId="9"/>
  </dataFields>
  <formats count="2">
    <format dxfId="11">
      <pivotArea outline="0" fieldPosition="0">
        <references count="1">
          <reference field="4294967294" count="1">
            <x v="0"/>
          </reference>
        </references>
      </pivotArea>
    </format>
    <format dxfId="1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F94CB2-51E0-4869-9F2B-2A971C37CA6E}" name="PivotTable2" cacheId="5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7" firstHeaderRow="1" firstDataRow="2" firstDataCol="1"/>
  <pivotFields count="17">
    <pivotField showAll="0"/>
    <pivotField showAll="0">
      <items count="2"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2"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2"/>
        <item x="0"/>
        <item x="1"/>
        <item t="default"/>
      </items>
    </pivotField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</pivotFields>
  <rowFields count="1">
    <field x="6"/>
  </rowFields>
  <rowItems count="3">
    <i>
      <x/>
    </i>
    <i>
      <x v="1"/>
    </i>
    <i t="grand">
      <x/>
    </i>
  </rowItems>
  <colFields count="1">
    <field x="12"/>
  </colFields>
  <colItems count="3">
    <i>
      <x/>
    </i>
    <i>
      <x v="1"/>
    </i>
    <i t="grand">
      <x/>
    </i>
  </colItems>
  <dataFields count="1">
    <dataField name="Count of 6._x0009_Gender difference can be changed in peacebuilding?" fld="6" subtotal="count" showDataAs="percentOfTotal" baseField="0" baseItem="0" numFmtId="9"/>
  </dataFields>
  <formats count="2">
    <format dxfId="9">
      <pivotArea outline="0" fieldPosition="0">
        <references count="1">
          <reference field="4294967294" count="1">
            <x v="0"/>
          </reference>
        </references>
      </pivotArea>
    </format>
    <format dxfId="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3A4AEC-A4A4-45B3-A613-3ABC08050862}" name="PivotTable2" cacheId="5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7" firstHeaderRow="1" firstDataRow="2" firstDataCol="1"/>
  <pivotFields count="17">
    <pivotField showAll="0"/>
    <pivotField showAll="0">
      <items count="2"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2"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2"/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</pivotFields>
  <rowFields count="1">
    <field x="7"/>
  </rowFields>
  <rowItems count="3">
    <i>
      <x/>
    </i>
    <i>
      <x v="1"/>
    </i>
    <i t="grand">
      <x/>
    </i>
  </rowItems>
  <colFields count="1">
    <field x="12"/>
  </colFields>
  <colItems count="3">
    <i>
      <x/>
    </i>
    <i>
      <x v="1"/>
    </i>
    <i t="grand">
      <x/>
    </i>
  </colItems>
  <dataFields count="1">
    <dataField name="Count of 7._x0009_A good facilitator should know all the answers asked by the learners." fld="7" subtotal="count" showDataAs="percentOfTotal" baseField="0" baseItem="0" numFmtId="9"/>
  </dataFields>
  <formats count="2">
    <format dxfId="7">
      <pivotArea outline="0" fieldPosition="0">
        <references count="1">
          <reference field="4294967294" count="1">
            <x v="0"/>
          </reference>
        </references>
      </pivotArea>
    </format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5DEF8B-2651-428B-8171-7922D00E6925}" name="PivotTable2" cacheId="5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7" firstHeaderRow="1" firstDataRow="2" firstDataCol="1"/>
  <pivotFields count="17">
    <pivotField showAll="0"/>
    <pivotField showAll="0">
      <items count="2"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2"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2"/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</pivotFields>
  <rowFields count="1">
    <field x="8"/>
  </rowFields>
  <rowItems count="3">
    <i>
      <x/>
    </i>
    <i>
      <x v="1"/>
    </i>
    <i t="grand">
      <x/>
    </i>
  </rowItems>
  <colFields count="1">
    <field x="12"/>
  </colFields>
  <colItems count="3">
    <i>
      <x/>
    </i>
    <i>
      <x v="1"/>
    </i>
    <i t="grand">
      <x/>
    </i>
  </colItems>
  <dataFields count="1">
    <dataField name="Count of 8._x0009_SDGs stands for" fld="8" subtotal="count" showDataAs="percentOfTotal" baseField="0" baseItem="0" numFmtId="9"/>
  </dataFields>
  <formats count="2">
    <format dxfId="5">
      <pivotArea outline="0" fieldPosition="0">
        <references count="1">
          <reference field="4294967294" count="1">
            <x v="0"/>
          </reference>
        </references>
      </pivotArea>
    </format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337CE3-822E-4281-B443-26C43BB58185}" name="PivotTable2" cacheId="5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8" firstHeaderRow="1" firstDataRow="2" firstDataCol="1"/>
  <pivotFields count="17">
    <pivotField showAll="0"/>
    <pivotField showAll="0">
      <items count="2"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2"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2"/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axis="axisRow" dataField="1" showAll="0">
      <items count="4">
        <item x="1"/>
        <item x="0"/>
        <item x="2"/>
        <item t="default"/>
      </items>
    </pivotField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</pivotFields>
  <rowFields count="1">
    <field x="9"/>
  </rowFields>
  <rowItems count="4">
    <i>
      <x/>
    </i>
    <i>
      <x v="1"/>
    </i>
    <i>
      <x v="2"/>
    </i>
    <i t="grand">
      <x/>
    </i>
  </rowItems>
  <colFields count="1">
    <field x="12"/>
  </colFields>
  <colItems count="3">
    <i>
      <x/>
    </i>
    <i>
      <x v="1"/>
    </i>
    <i t="grand">
      <x/>
    </i>
  </colItems>
  <dataFields count="1">
    <dataField name="Sum of 9._x0009_How many Ministries in Solomon Islands National Government?" fld="9" showDataAs="percentOfTotal" baseField="0" baseItem="0" numFmtId="9"/>
  </dataFields>
  <formats count="2">
    <format dxfId="3">
      <pivotArea outline="0" fieldPosition="0">
        <references count="1">
          <reference field="4294967294" count="1">
            <x v="0"/>
          </reference>
        </references>
      </pivotArea>
    </format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04D142-2609-47B9-890A-9412B8389574}" name="PivotTable1" cacheId="5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8" firstHeaderRow="1" firstDataRow="2" firstDataCol="1"/>
  <pivotFields count="17"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axis="axisRow" dataField="1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2._x0009_Conflict tree is one of the conflict analysis tools could be used by peacebuilders." fld="8" subtotal="count" showDataAs="percentOfTotal" baseField="0" baseItem="0" numFmtId="9"/>
  </dataFields>
  <formats count="2">
    <format dxfId="36">
      <pivotArea outline="0" fieldPosition="0">
        <references count="1">
          <reference field="4294967294" count="1">
            <x v="0"/>
          </reference>
        </references>
      </pivotArea>
    </format>
    <format dxfId="3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1474EA-B57B-4453-BD14-DF97B5E02AE9}" name="PivotTable2" cacheId="5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9" firstHeaderRow="1" firstDataRow="2" firstDataCol="1"/>
  <pivotFields count="17">
    <pivotField showAll="0"/>
    <pivotField showAll="0">
      <items count="2"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2"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2"/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4">
        <item x="1"/>
        <item x="0"/>
        <item x="2"/>
        <item t="default"/>
      </items>
    </pivotField>
    <pivotField axis="axisRow" dataField="1" showAll="0">
      <items count="5">
        <item x="3"/>
        <item x="2"/>
        <item x="1"/>
        <item x="0"/>
        <item t="default"/>
      </items>
    </pivotField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</pivotFields>
  <rowFields count="1">
    <field x="10"/>
  </rowFields>
  <rowItems count="5">
    <i>
      <x/>
    </i>
    <i>
      <x v="1"/>
    </i>
    <i>
      <x v="2"/>
    </i>
    <i>
      <x v="3"/>
    </i>
    <i t="grand">
      <x/>
    </i>
  </rowItems>
  <colFields count="1">
    <field x="12"/>
  </colFields>
  <colItems count="3">
    <i>
      <x/>
    </i>
    <i>
      <x v="1"/>
    </i>
    <i t="grand">
      <x/>
    </i>
  </colItems>
  <dataFields count="1">
    <dataField name="Count of 10._x0009_How many Priority Policy Outcomes (PPOs) of Solomon Islands National Youth Policy (2017-2030)?  " fld="10" subtotal="count" showDataAs="percentOfTotal" baseField="0" baseItem="0" numFmtId="9"/>
  </dataFields>
  <formats count="2">
    <format dxfId="1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210001-BF01-4348-9C67-9247729CF9DE}" name="PivotTable1" cacheId="5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7" firstHeaderRow="1" firstDataRow="2" firstDataCol="1"/>
  <pivotFields count="17"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4">
        <item x="2"/>
        <item x="1"/>
        <item x="0"/>
        <item t="default"/>
      </items>
    </pivotField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3._x0009_Peacebuilding is an ongoing process." fld="9" subtotal="count" showDataAs="percentOfTotal" baseField="0" baseItem="0" numFmtId="9"/>
  </dataFields>
  <formats count="2">
    <format dxfId="34">
      <pivotArea outline="0" fieldPosition="0">
        <references count="1">
          <reference field="4294967294" count="1">
            <x v="0"/>
          </reference>
        </references>
      </pivotArea>
    </format>
    <format dxfId="3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FDC970-9C24-4B0E-9CDF-826218A77A62}" name="PivotTable1" cacheId="5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7" firstHeaderRow="1" firstDataRow="2" firstDataCol="1"/>
  <pivotFields count="17"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4">
        <item x="2"/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4._x0009_Peacebuilding only seeks to prevent people from violence." fld="10" subtotal="count" showDataAs="percentOfTotal" baseField="0" baseItem="0" numFmtId="9"/>
  </dataFields>
  <formats count="2">
    <format dxfId="32">
      <pivotArea outline="0" fieldPosition="0">
        <references count="1">
          <reference field="4294967294" count="1">
            <x v="0"/>
          </reference>
        </references>
      </pivotArea>
    </format>
    <format dxfId="3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8270E7-99EF-46E6-86B6-15C3259E1CA9}" name="PivotTable1" cacheId="5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8" firstHeaderRow="1" firstDataRow="2" firstDataCol="1"/>
  <pivotFields count="17"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4">
        <item x="2"/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axis="axisRow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11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5._x0009_Gender is the biological/physical difference between man and woman." fld="11" subtotal="count" showDataAs="percentOfTotal" baseField="0" baseItem="0" numFmtId="9"/>
  </dataFields>
  <formats count="2">
    <format dxfId="30">
      <pivotArea outline="0" fieldPosition="0">
        <references count="1">
          <reference field="4294967294" count="1">
            <x v="0"/>
          </reference>
        </references>
      </pivotArea>
    </format>
    <format dxfId="2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2869E1-5916-4C69-81A9-02E89F3BECA7}" name="PivotTable1" cacheId="5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8" firstHeaderRow="1" firstDataRow="2" firstDataCol="1"/>
  <pivotFields count="17"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4">
        <item x="2"/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1"/>
        <item x="2"/>
        <item x="0"/>
        <item t="default"/>
      </items>
    </pivotField>
    <pivotField axis="axisRow" dataField="1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</pivotFields>
  <rowFields count="1">
    <field x="12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6._x0009_Gender difference can be changed in peacebuilding?" fld="12" subtotal="count" showDataAs="percentOfTotal" baseField="0" baseItem="0" numFmtId="9"/>
  </dataFields>
  <formats count="2">
    <format dxfId="28">
      <pivotArea outline="0" fieldPosition="0">
        <references count="1">
          <reference field="4294967294" count="1">
            <x v="0"/>
          </reference>
        </references>
      </pivotArea>
    </format>
    <format dxfId="2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A5C9E9-8E99-4B79-92EA-5715CF335376}" name="PivotTable1" cacheId="5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8" firstHeaderRow="1" firstDataRow="2" firstDataCol="1"/>
  <pivotFields count="17"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4">
        <item x="2"/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2"/>
        <item x="1"/>
        <item x="0"/>
        <item t="default"/>
      </items>
    </pivotField>
    <pivotField axis="axisRow" dataField="1" showAll="0">
      <items count="4">
        <item x="2"/>
        <item x="0"/>
        <item x="1"/>
        <item t="default"/>
      </items>
    </pivotField>
    <pivotField showAll="0"/>
    <pivotField showAll="0"/>
    <pivotField showAll="0"/>
  </pivotFields>
  <rowFields count="1">
    <field x="1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7._x0009_A good facilitator should know all the answers asked by the learners." fld="13" subtotal="count" showDataAs="percentOfTotal" baseField="0" baseItem="0" numFmtId="9"/>
  </dataFields>
  <formats count="2">
    <format dxfId="26">
      <pivotArea outline="0" fieldPosition="0">
        <references count="1">
          <reference field="4294967294" count="1">
            <x v="0"/>
          </reference>
        </references>
      </pivotArea>
    </format>
    <format dxfId="2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2DB063-EDDA-4525-988F-64F3DB74B3E9}" name="PivotTable1" cacheId="5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8" firstHeaderRow="1" firstDataRow="2" firstDataCol="1"/>
  <pivotFields count="17"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4">
        <item x="2"/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2"/>
        <item x="1"/>
        <item x="0"/>
        <item t="default"/>
      </items>
    </pivotField>
    <pivotField showAll="0">
      <items count="4">
        <item x="2"/>
        <item x="0"/>
        <item x="1"/>
        <item t="default"/>
      </items>
    </pivotField>
    <pivotField axis="axisRow" dataField="1" showAll="0">
      <items count="4">
        <item x="1"/>
        <item x="0"/>
        <item x="2"/>
        <item t="default"/>
      </items>
    </pivotField>
    <pivotField showAll="0"/>
    <pivotField showAll="0"/>
  </pivotFields>
  <rowFields count="1">
    <field x="14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8._x0009_SDGs stands for" fld="14" subtotal="count" showDataAs="percentOfTotal" baseField="0" baseItem="0" numFmtId="9"/>
  </dataFields>
  <formats count="2">
    <format dxfId="24">
      <pivotArea outline="0" fieldPosition="0">
        <references count="1">
          <reference field="4294967294" count="1">
            <x v="0"/>
          </reference>
        </references>
      </pivotArea>
    </format>
    <format dxfId="2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FF5DBE-B175-49AF-969E-5E7702838683}" name="PivotTable1" cacheId="5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9" firstHeaderRow="1" firstDataRow="2" firstDataCol="1"/>
  <pivotFields count="17"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4">
        <item x="2"/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2"/>
        <item x="1"/>
        <item x="0"/>
        <item t="default"/>
      </items>
    </pivotField>
    <pivotField showAll="0">
      <items count="4">
        <item x="2"/>
        <item x="0"/>
        <item x="1"/>
        <item t="default"/>
      </items>
    </pivotField>
    <pivotField showAll="0">
      <items count="4">
        <item x="1"/>
        <item x="0"/>
        <item x="2"/>
        <item t="default"/>
      </items>
    </pivotField>
    <pivotField axis="axisRow" dataField="1" showAll="0">
      <items count="5">
        <item x="0"/>
        <item x="3"/>
        <item x="1"/>
        <item x="2"/>
        <item t="default"/>
      </items>
    </pivotField>
    <pivotField showAll="0"/>
  </pivotFields>
  <rowFields count="1">
    <field x="15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9._x0009_How many Ministries in Solomon Islands National Government?" fld="15" subtotal="count" showDataAs="percentOfTotal" baseField="0" baseItem="0" numFmtId="9"/>
  </dataFields>
  <formats count="2">
    <format dxfId="22">
      <pivotArea outline="0" fieldPosition="0">
        <references count="1">
          <reference field="4294967294" count="1">
            <x v="0"/>
          </reference>
        </references>
      </pivotArea>
    </format>
    <format dxfId="2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6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7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8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9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6F4C-96D3-4931-B941-02B6CB0237F6}">
  <dimension ref="B4:H7"/>
  <sheetViews>
    <sheetView workbookViewId="0">
      <selection activeCell="G6" sqref="G6"/>
    </sheetView>
  </sheetViews>
  <sheetFormatPr defaultRowHeight="15" x14ac:dyDescent="0.25"/>
  <cols>
    <col min="2" max="3" width="15.140625" bestFit="1" customWidth="1"/>
    <col min="4" max="4" width="42.140625" bestFit="1" customWidth="1"/>
    <col min="5" max="5" width="15.28515625" bestFit="1" customWidth="1"/>
    <col min="6" max="6" width="15.28515625" customWidth="1"/>
    <col min="7" max="7" width="20.42578125" bestFit="1" customWidth="1"/>
    <col min="8" max="8" width="7.28515625" bestFit="1" customWidth="1"/>
  </cols>
  <sheetData>
    <row r="4" spans="2:8" ht="18.75" x14ac:dyDescent="0.3">
      <c r="B4" s="4" t="s">
        <v>15</v>
      </c>
      <c r="C4" s="6" t="b">
        <v>1</v>
      </c>
      <c r="D4" s="8" t="s">
        <v>32</v>
      </c>
      <c r="E4" s="9">
        <v>22</v>
      </c>
      <c r="F4" s="10" t="s">
        <v>38</v>
      </c>
      <c r="G4" s="7" t="s">
        <v>19</v>
      </c>
      <c r="H4" s="4" t="s">
        <v>4</v>
      </c>
    </row>
    <row r="5" spans="2:8" ht="18.75" x14ac:dyDescent="0.3">
      <c r="B5" s="4" t="s">
        <v>14</v>
      </c>
      <c r="C5" s="6" t="b">
        <v>0</v>
      </c>
      <c r="D5" s="8" t="s">
        <v>33</v>
      </c>
      <c r="E5" s="9">
        <v>23</v>
      </c>
      <c r="F5" s="10" t="s">
        <v>39</v>
      </c>
      <c r="G5" s="7" t="s">
        <v>43</v>
      </c>
      <c r="H5" s="4" t="s">
        <v>5</v>
      </c>
    </row>
    <row r="6" spans="2:8" ht="18.75" x14ac:dyDescent="0.3">
      <c r="B6" s="4" t="s">
        <v>24</v>
      </c>
      <c r="C6" s="6" t="s">
        <v>24</v>
      </c>
      <c r="D6" s="8" t="s">
        <v>34</v>
      </c>
      <c r="E6" s="9">
        <v>24</v>
      </c>
      <c r="F6" s="10" t="s">
        <v>40</v>
      </c>
      <c r="G6" s="7" t="s">
        <v>42</v>
      </c>
      <c r="H6" s="4" t="s">
        <v>6</v>
      </c>
    </row>
    <row r="7" spans="2:8" ht="18.75" x14ac:dyDescent="0.3">
      <c r="D7" s="8" t="s">
        <v>35</v>
      </c>
      <c r="E7" s="10" t="s">
        <v>35</v>
      </c>
      <c r="F7" s="10" t="s">
        <v>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36EF4-5F17-4CA5-9703-32A26D8EBB4C}">
  <dimension ref="A3:D8"/>
  <sheetViews>
    <sheetView workbookViewId="0">
      <selection activeCell="B11" sqref="B11"/>
    </sheetView>
  </sheetViews>
  <sheetFormatPr defaultRowHeight="15" x14ac:dyDescent="0.25"/>
  <cols>
    <col min="1" max="1" width="74.28515625" style="12" bestFit="1" customWidth="1"/>
    <col min="2" max="2" width="16.28515625" style="12" bestFit="1" customWidth="1"/>
    <col min="3" max="3" width="7.140625" style="12" bestFit="1" customWidth="1"/>
    <col min="4" max="4" width="11.28515625" style="12" bestFit="1" customWidth="1"/>
    <col min="5" max="16384" width="9.140625" style="12"/>
  </cols>
  <sheetData>
    <row r="3" spans="1:4" x14ac:dyDescent="0.25">
      <c r="A3" s="2" t="s">
        <v>111</v>
      </c>
      <c r="B3" s="2" t="s">
        <v>21</v>
      </c>
      <c r="C3"/>
      <c r="D3"/>
    </row>
    <row r="4" spans="1:4" x14ac:dyDescent="0.25">
      <c r="A4" s="2" t="s">
        <v>7</v>
      </c>
      <c r="B4" s="12" t="s">
        <v>43</v>
      </c>
      <c r="C4" s="12" t="s">
        <v>19</v>
      </c>
      <c r="D4" s="12" t="s">
        <v>10</v>
      </c>
    </row>
    <row r="5" spans="1:4" x14ac:dyDescent="0.25">
      <c r="A5" s="3" t="s">
        <v>24</v>
      </c>
      <c r="B5" s="5">
        <v>0</v>
      </c>
      <c r="C5" s="5">
        <v>3.5714285714285712E-2</v>
      </c>
      <c r="D5" s="5">
        <v>3.5714285714285712E-2</v>
      </c>
    </row>
    <row r="6" spans="1:4" x14ac:dyDescent="0.25">
      <c r="A6" s="3" t="s">
        <v>8</v>
      </c>
      <c r="B6" s="5">
        <v>0</v>
      </c>
      <c r="C6" s="5">
        <v>0.17857142857142858</v>
      </c>
      <c r="D6" s="5">
        <v>0.17857142857142858</v>
      </c>
    </row>
    <row r="7" spans="1:4" x14ac:dyDescent="0.25">
      <c r="A7" s="3" t="s">
        <v>9</v>
      </c>
      <c r="B7" s="5">
        <v>0.5</v>
      </c>
      <c r="C7" s="5">
        <v>0.2857142857142857</v>
      </c>
      <c r="D7" s="5">
        <v>0.7857142857142857</v>
      </c>
    </row>
    <row r="8" spans="1:4" x14ac:dyDescent="0.25">
      <c r="A8" s="3" t="s">
        <v>10</v>
      </c>
      <c r="B8" s="5">
        <v>0.5</v>
      </c>
      <c r="C8" s="5">
        <v>0.5</v>
      </c>
      <c r="D8" s="5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75E94-8349-47AE-806C-C74AA24C8157}">
  <dimension ref="A3:D8"/>
  <sheetViews>
    <sheetView workbookViewId="0">
      <selection activeCell="G9" sqref="G9"/>
    </sheetView>
  </sheetViews>
  <sheetFormatPr defaultRowHeight="15" x14ac:dyDescent="0.25"/>
  <cols>
    <col min="1" max="1" width="34.140625" style="12" bestFit="1" customWidth="1"/>
    <col min="2" max="2" width="16.28515625" style="12" bestFit="1" customWidth="1"/>
    <col min="3" max="3" width="7.140625" style="12" bestFit="1" customWidth="1"/>
    <col min="4" max="4" width="11.28515625" style="12" bestFit="1" customWidth="1"/>
    <col min="5" max="16384" width="9.140625" style="12"/>
  </cols>
  <sheetData>
    <row r="3" spans="1:4" x14ac:dyDescent="0.25">
      <c r="A3" s="2" t="s">
        <v>112</v>
      </c>
      <c r="B3" s="2" t="s">
        <v>21</v>
      </c>
      <c r="C3"/>
      <c r="D3"/>
    </row>
    <row r="4" spans="1:4" x14ac:dyDescent="0.25">
      <c r="A4" s="2" t="s">
        <v>7</v>
      </c>
      <c r="B4" s="12" t="s">
        <v>43</v>
      </c>
      <c r="C4" s="12" t="s">
        <v>19</v>
      </c>
      <c r="D4" s="12" t="s">
        <v>10</v>
      </c>
    </row>
    <row r="5" spans="1:4" x14ac:dyDescent="0.25">
      <c r="A5" s="3" t="s">
        <v>32</v>
      </c>
      <c r="B5" s="5">
        <v>0.21428571428571427</v>
      </c>
      <c r="C5" s="5">
        <v>0.10714285714285714</v>
      </c>
      <c r="D5" s="5">
        <v>0.32142857142857145</v>
      </c>
    </row>
    <row r="6" spans="1:4" x14ac:dyDescent="0.25">
      <c r="A6" s="3" t="s">
        <v>33</v>
      </c>
      <c r="B6" s="5">
        <v>0.14285714285714285</v>
      </c>
      <c r="C6" s="5">
        <v>0.35714285714285715</v>
      </c>
      <c r="D6" s="5">
        <v>0.5</v>
      </c>
    </row>
    <row r="7" spans="1:4" x14ac:dyDescent="0.25">
      <c r="A7" s="3" t="s">
        <v>34</v>
      </c>
      <c r="B7" s="5">
        <v>0.14285714285714285</v>
      </c>
      <c r="C7" s="5">
        <v>3.5714285714285712E-2</v>
      </c>
      <c r="D7" s="5">
        <v>0.17857142857142858</v>
      </c>
    </row>
    <row r="8" spans="1:4" x14ac:dyDescent="0.25">
      <c r="A8" s="3" t="s">
        <v>10</v>
      </c>
      <c r="B8" s="5">
        <v>0.5</v>
      </c>
      <c r="C8" s="5">
        <v>0.5</v>
      </c>
      <c r="D8" s="5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ADC16-A083-4D84-A895-99C23A413E50}">
  <dimension ref="A3:D9"/>
  <sheetViews>
    <sheetView workbookViewId="0">
      <selection activeCell="G19" sqref="G19"/>
    </sheetView>
  </sheetViews>
  <sheetFormatPr defaultRowHeight="15" x14ac:dyDescent="0.25"/>
  <cols>
    <col min="1" max="1" width="70.140625" style="12" bestFit="1" customWidth="1"/>
    <col min="2" max="2" width="16.28515625" style="12" bestFit="1" customWidth="1"/>
    <col min="3" max="3" width="7.140625" style="12" bestFit="1" customWidth="1"/>
    <col min="4" max="4" width="11.28515625" style="12" bestFit="1" customWidth="1"/>
    <col min="5" max="16384" width="9.140625" style="12"/>
  </cols>
  <sheetData>
    <row r="3" spans="1:4" x14ac:dyDescent="0.25">
      <c r="A3" s="2" t="s">
        <v>113</v>
      </c>
      <c r="B3" s="2" t="s">
        <v>21</v>
      </c>
      <c r="C3"/>
      <c r="D3"/>
    </row>
    <row r="4" spans="1:4" x14ac:dyDescent="0.25">
      <c r="A4" s="2" t="s">
        <v>7</v>
      </c>
      <c r="B4" s="12" t="s">
        <v>43</v>
      </c>
      <c r="C4" s="12" t="s">
        <v>19</v>
      </c>
      <c r="D4" s="12" t="s">
        <v>10</v>
      </c>
    </row>
    <row r="5" spans="1:4" x14ac:dyDescent="0.25">
      <c r="A5" s="3">
        <v>22</v>
      </c>
      <c r="B5" s="5">
        <v>3.5714285714285712E-2</v>
      </c>
      <c r="C5" s="5">
        <v>0.10714285714285714</v>
      </c>
      <c r="D5" s="5">
        <v>0.14285714285714285</v>
      </c>
    </row>
    <row r="6" spans="1:4" x14ac:dyDescent="0.25">
      <c r="A6" s="3">
        <v>23</v>
      </c>
      <c r="B6" s="5">
        <v>3.5714285714285712E-2</v>
      </c>
      <c r="C6" s="5">
        <v>0</v>
      </c>
      <c r="D6" s="5">
        <v>3.5714285714285712E-2</v>
      </c>
    </row>
    <row r="7" spans="1:4" x14ac:dyDescent="0.25">
      <c r="A7" s="3">
        <v>24</v>
      </c>
      <c r="B7" s="5">
        <v>0.10714285714285714</v>
      </c>
      <c r="C7" s="5">
        <v>3.5714285714285712E-2</v>
      </c>
      <c r="D7" s="5">
        <v>0.14285714285714285</v>
      </c>
    </row>
    <row r="8" spans="1:4" x14ac:dyDescent="0.25">
      <c r="A8" s="3" t="s">
        <v>35</v>
      </c>
      <c r="B8" s="5">
        <v>0.32142857142857145</v>
      </c>
      <c r="C8" s="5">
        <v>0.35714285714285715</v>
      </c>
      <c r="D8" s="5">
        <v>0.6785714285714286</v>
      </c>
    </row>
    <row r="9" spans="1:4" x14ac:dyDescent="0.25">
      <c r="A9" s="3" t="s">
        <v>10</v>
      </c>
      <c r="B9" s="5">
        <v>0.5</v>
      </c>
      <c r="C9" s="5">
        <v>0.5</v>
      </c>
      <c r="D9" s="5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0906D-0426-4615-86EF-8F31B660F376}">
  <dimension ref="A3:D9"/>
  <sheetViews>
    <sheetView workbookViewId="0">
      <selection activeCell="B15" sqref="B15"/>
    </sheetView>
  </sheetViews>
  <sheetFormatPr defaultRowHeight="15" x14ac:dyDescent="0.25"/>
  <cols>
    <col min="1" max="1" width="55.85546875" style="12" customWidth="1"/>
    <col min="2" max="2" width="16.28515625" style="12" bestFit="1" customWidth="1"/>
    <col min="3" max="3" width="7.140625" style="12" bestFit="1" customWidth="1"/>
    <col min="4" max="4" width="11.28515625" style="12" bestFit="1" customWidth="1"/>
    <col min="5" max="16384" width="9.140625" style="12"/>
  </cols>
  <sheetData>
    <row r="3" spans="1:4" x14ac:dyDescent="0.25">
      <c r="A3" s="2" t="s">
        <v>114</v>
      </c>
      <c r="B3" s="2" t="s">
        <v>21</v>
      </c>
      <c r="C3"/>
      <c r="D3"/>
    </row>
    <row r="4" spans="1:4" x14ac:dyDescent="0.25">
      <c r="A4" s="2" t="s">
        <v>7</v>
      </c>
      <c r="B4" s="12" t="s">
        <v>43</v>
      </c>
      <c r="C4" s="12" t="s">
        <v>19</v>
      </c>
      <c r="D4" s="12" t="s">
        <v>10</v>
      </c>
    </row>
    <row r="5" spans="1:4" x14ac:dyDescent="0.25">
      <c r="A5" s="3" t="s">
        <v>35</v>
      </c>
      <c r="B5" s="5">
        <v>0.4642857142857143</v>
      </c>
      <c r="C5" s="5">
        <v>0.42857142857142855</v>
      </c>
      <c r="D5" s="5">
        <v>0.8928571428571429</v>
      </c>
    </row>
    <row r="6" spans="1:4" x14ac:dyDescent="0.25">
      <c r="A6" s="3" t="s">
        <v>40</v>
      </c>
      <c r="B6" s="5">
        <v>0</v>
      </c>
      <c r="C6" s="5">
        <v>7.1428571428571425E-2</v>
      </c>
      <c r="D6" s="5">
        <v>7.1428571428571425E-2</v>
      </c>
    </row>
    <row r="7" spans="1:4" x14ac:dyDescent="0.25">
      <c r="A7" s="3" t="s">
        <v>38</v>
      </c>
      <c r="B7" s="5">
        <v>3.5714285714285712E-2</v>
      </c>
      <c r="C7" s="5">
        <v>0</v>
      </c>
      <c r="D7" s="5">
        <v>3.5714285714285712E-2</v>
      </c>
    </row>
    <row r="8" spans="1:4" x14ac:dyDescent="0.25">
      <c r="A8" s="3" t="s">
        <v>10</v>
      </c>
      <c r="B8" s="5">
        <v>0.5</v>
      </c>
      <c r="C8" s="5">
        <v>0.5</v>
      </c>
      <c r="D8" s="5">
        <v>1</v>
      </c>
    </row>
    <row r="9" spans="1:4" x14ac:dyDescent="0.25">
      <c r="A9"/>
      <c r="B9"/>
      <c r="C9"/>
      <c r="D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3EBE1-DCFC-4A1C-8771-0BC1B828A5FC}">
  <dimension ref="B2:J15"/>
  <sheetViews>
    <sheetView tabSelected="1" topLeftCell="C1" zoomScale="110" zoomScaleNormal="110" workbookViewId="0">
      <pane ySplit="4" topLeftCell="A5" activePane="bottomLeft" state="frozen"/>
      <selection activeCell="B1" sqref="B1"/>
      <selection pane="bottomLeft" activeCell="J1" sqref="J1"/>
    </sheetView>
  </sheetViews>
  <sheetFormatPr defaultRowHeight="15" x14ac:dyDescent="0.25"/>
  <cols>
    <col min="1" max="1" width="4.7109375" customWidth="1"/>
    <col min="2" max="2" width="60.42578125" customWidth="1"/>
    <col min="3" max="3" width="17.42578125" customWidth="1"/>
    <col min="4" max="4" width="18.42578125" bestFit="1" customWidth="1"/>
    <col min="5" max="5" width="19.42578125" style="12" customWidth="1"/>
    <col min="6" max="6" width="7.7109375" style="12" bestFit="1" customWidth="1"/>
    <col min="7" max="7" width="19.140625" customWidth="1"/>
    <col min="8" max="8" width="17.28515625" customWidth="1"/>
    <col min="9" max="9" width="7.7109375" customWidth="1"/>
    <col min="10" max="10" width="10" customWidth="1"/>
    <col min="11" max="12" width="9.140625" customWidth="1"/>
  </cols>
  <sheetData>
    <row r="2" spans="2:10" ht="31.5" customHeight="1" x14ac:dyDescent="0.25">
      <c r="B2" s="45" t="s">
        <v>99</v>
      </c>
      <c r="C2" s="45"/>
      <c r="D2" s="45"/>
      <c r="E2" s="45"/>
      <c r="F2" s="45"/>
      <c r="G2" s="45"/>
      <c r="H2" s="45"/>
      <c r="I2" s="45"/>
    </row>
    <row r="3" spans="2:10" x14ac:dyDescent="0.25">
      <c r="B3" s="48"/>
      <c r="C3" s="49"/>
      <c r="D3" s="46" t="s">
        <v>13</v>
      </c>
      <c r="E3" s="46"/>
      <c r="F3" s="46"/>
      <c r="G3" s="47" t="s">
        <v>20</v>
      </c>
      <c r="H3" s="47"/>
      <c r="I3" s="47"/>
    </row>
    <row r="4" spans="2:10" ht="63.75" customHeight="1" x14ac:dyDescent="0.25">
      <c r="B4" s="14" t="s">
        <v>11</v>
      </c>
      <c r="C4" s="14" t="s">
        <v>12</v>
      </c>
      <c r="D4" s="16" t="s">
        <v>104</v>
      </c>
      <c r="E4" s="16" t="s">
        <v>105</v>
      </c>
      <c r="F4" s="16" t="s">
        <v>106</v>
      </c>
      <c r="G4" s="31" t="s">
        <v>104</v>
      </c>
      <c r="H4" s="31" t="s">
        <v>105</v>
      </c>
      <c r="I4" s="31" t="s">
        <v>106</v>
      </c>
      <c r="J4" s="31" t="s">
        <v>173</v>
      </c>
    </row>
    <row r="5" spans="2:10" ht="30.75" customHeight="1" x14ac:dyDescent="0.25">
      <c r="B5" s="15" t="s">
        <v>23</v>
      </c>
      <c r="C5" s="15" t="s">
        <v>14</v>
      </c>
      <c r="D5" s="17">
        <f>GETPIVOTDATA("1.	Is conflict same as violence?",'Pre (Q1)'!$A$3,"Sex","Male","1.	Is conflict same as violence?","No")</f>
        <v>0.32142857142857145</v>
      </c>
      <c r="E5" s="17">
        <f>GETPIVOTDATA("1.	Is conflict same as violence?",'Pre (Q1)'!$A$3,"Sex","Female","1.	Is conflict same as violence?","No")</f>
        <v>0.10714285714285714</v>
      </c>
      <c r="F5" s="17">
        <f>GETPIVOTDATA("1.	Is conflict same as violence?",'Pre (Q1)'!$A$3,"1.	Is conflict same as violence?","No")</f>
        <v>0.42857142857142855</v>
      </c>
      <c r="G5" s="17">
        <f>GETPIVOTDATA("1.	Is conflict same as violence?",'Post (Q1)'!$A$3,"1.	Is conflict same as violence?","No","Sex","Male")</f>
        <v>0.5</v>
      </c>
      <c r="H5" s="17">
        <f>GETPIVOTDATA("1.	Is conflict same as violence?",'Post (Q1)'!$A$3,"1.	Is conflict same as violence?","No","Sex","Female")</f>
        <v>0.5</v>
      </c>
      <c r="I5" s="17">
        <f>GETPIVOTDATA("1.	Is conflict same as violence?",'Post (Q1)'!$A$3,"1.	Is conflict same as violence?","No")</f>
        <v>1</v>
      </c>
      <c r="J5" s="41">
        <f>F5-I5</f>
        <v>-0.5714285714285714</v>
      </c>
    </row>
    <row r="6" spans="2:10" ht="30.75" customHeight="1" x14ac:dyDescent="0.25">
      <c r="B6" s="15" t="s">
        <v>25</v>
      </c>
      <c r="C6" s="15" t="b">
        <v>1</v>
      </c>
      <c r="D6" s="17">
        <f>GETPIVOTDATA("2.	Conflict tree is one of the conflict analysis tools could be used by peacebuilders.",'Pre (Q2)'!$A$3,"Sex","Male","2.	Conflict tree is one of the conflict analysis tools could be used by peacebuilders.",TRUE)</f>
        <v>0.35714285714285715</v>
      </c>
      <c r="E6" s="17">
        <f>GETPIVOTDATA("2.	Conflict tree is one of the conflict analysis tools could be used by peacebuilders.",'Pre (Q2)'!$A$3,"Sex","Female","2.	Conflict tree is one of the conflict analysis tools could be used by peacebuilders.",TRUE)</f>
        <v>0.21428571428571427</v>
      </c>
      <c r="F6" s="17">
        <f>GETPIVOTDATA("2.	Conflict tree is one of the conflict analysis tools could be used by peacebuilders.",'Pre (Q2)'!$A$3,"2.	Conflict tree is one of the conflict analysis tools could be used by peacebuilders.",TRUE)</f>
        <v>0.5714285714285714</v>
      </c>
      <c r="G6" s="17">
        <f>GETPIVOTDATA("2.	Conflict tree is one of the conflict analysis tools could be used by peacebuilders.",'Post (Q2)'!$A$3,"2.	Conflict tree is one of the conflict analysis tools could be used by peacebuilders.",TRUE,"Sex","Male")</f>
        <v>0.5</v>
      </c>
      <c r="H6" s="17">
        <f>GETPIVOTDATA("2.	Conflict tree is one of the conflict analysis tools could be used by peacebuilders.",'Post (Q2)'!$A$3,"2.	Conflict tree is one of the conflict analysis tools could be used by peacebuilders.",TRUE,"Sex","Female")</f>
        <v>0.42857142857142855</v>
      </c>
      <c r="I6" s="17">
        <f>GETPIVOTDATA("2.	Conflict tree is one of the conflict analysis tools could be used by peacebuilders.",'Post (Q2)'!$A$3,"2.	Conflict tree is one of the conflict analysis tools could be used by peacebuilders.",TRUE)</f>
        <v>0.9285714285714286</v>
      </c>
      <c r="J6" s="41">
        <f t="shared" ref="J6:J14" si="0">F6-I6</f>
        <v>-0.35714285714285721</v>
      </c>
    </row>
    <row r="7" spans="2:10" ht="30.75" customHeight="1" x14ac:dyDescent="0.25">
      <c r="B7" s="15" t="s">
        <v>26</v>
      </c>
      <c r="C7" s="15" t="b">
        <v>1</v>
      </c>
      <c r="D7" s="17">
        <f>GETPIVOTDATA("3.	Peacebuilding is an ongoing process.",'Pre (Q3)'!$A$3,"Sex","Male","3.	Peacebuilding is an ongoing process.",TRUE)</f>
        <v>0.5</v>
      </c>
      <c r="E7" s="17">
        <f>GETPIVOTDATA("3.	Peacebuilding is an ongoing process.",'Pre (Q3)'!$A$3,"Sex","Female","3.	Peacebuilding is an ongoing process.",TRUE)</f>
        <v>0.4642857142857143</v>
      </c>
      <c r="F7" s="17">
        <f>GETPIVOTDATA("3.	Peacebuilding is an ongoing process.",'Pre (Q3)'!$A$3,"3.	Peacebuilding is an ongoing process.",TRUE)</f>
        <v>0.9642857142857143</v>
      </c>
      <c r="G7" s="17">
        <f>GETPIVOTDATA("3.	Peacebuilding is an ongoing process.",'Post (Q3)'!$A$3,"3.	Peacebuilding is an ongoing process.",TRUE,"Sex","Male")</f>
        <v>0.5</v>
      </c>
      <c r="H7" s="17">
        <f>GETPIVOTDATA("3.	Peacebuilding is an ongoing process.",'Post (Q3)'!$A$3,"3.	Peacebuilding is an ongoing process.",TRUE,"Sex","Female")</f>
        <v>0.5</v>
      </c>
      <c r="I7" s="17">
        <f>GETPIVOTDATA("3.	Peacebuilding is an ongoing process.",'Post (Q3)'!$A$3,"3.	Peacebuilding is an ongoing process.",TRUE)</f>
        <v>1</v>
      </c>
      <c r="J7" s="41">
        <f t="shared" si="0"/>
        <v>-3.5714285714285698E-2</v>
      </c>
    </row>
    <row r="8" spans="2:10" ht="30.75" customHeight="1" x14ac:dyDescent="0.25">
      <c r="B8" s="15" t="s">
        <v>27</v>
      </c>
      <c r="C8" s="15" t="b">
        <v>0</v>
      </c>
      <c r="D8" s="17">
        <f>GETPIVOTDATA("4.	Peacebuilding only seeks to prevent people from violence.",'Pre (Q4)'!$A$3,"Sex","Male","4.	Peacebuilding only seeks to prevent people from violence.",FALSE)</f>
        <v>0.25</v>
      </c>
      <c r="E8" s="17">
        <f>GETPIVOTDATA("4.	Peacebuilding only seeks to prevent people from violence.",'Pre (Q4)'!$A$3,"Sex","Female","4.	Peacebuilding only seeks to prevent people from violence.",FALSE)</f>
        <v>0.25</v>
      </c>
      <c r="F8" s="17">
        <f>GETPIVOTDATA("4.	Peacebuilding only seeks to prevent people from violence.",'Pre (Q4)'!$A$3,"4.	Peacebuilding only seeks to prevent people from violence.",FALSE)</f>
        <v>0.5</v>
      </c>
      <c r="G8" s="36">
        <f>GETPIVOTDATA("4.	Peacebuilding only seeks to prevent people from violence.",'Post (Q4)'!$A$3,"4.	Peacebuilding only seeks to prevent people from violence.",FALSE,"Sex","Male")</f>
        <v>0.2857142857142857</v>
      </c>
      <c r="H8" s="36">
        <f>GETPIVOTDATA("4.	Peacebuilding only seeks to prevent people from violence.",'Post (Q4)'!$A$3,"4.	Peacebuilding only seeks to prevent people from violence.",FALSE,"Sex","Female")</f>
        <v>0.2857142857142857</v>
      </c>
      <c r="I8" s="17">
        <f>GETPIVOTDATA("4.	Peacebuilding only seeks to prevent people from violence.",'Post (Q4)'!$A$3,"4.	Peacebuilding only seeks to prevent people from violence.",FALSE)</f>
        <v>0.5714285714285714</v>
      </c>
      <c r="J8" s="41">
        <f t="shared" si="0"/>
        <v>-7.1428571428571397E-2</v>
      </c>
    </row>
    <row r="9" spans="2:10" ht="30.75" customHeight="1" x14ac:dyDescent="0.25">
      <c r="B9" s="15" t="s">
        <v>28</v>
      </c>
      <c r="C9" s="15" t="b">
        <v>0</v>
      </c>
      <c r="D9" s="17">
        <f>GETPIVOTDATA("5.	Gender is the biological/physical difference between man and woman.",'Pre (Q5)'!$A$3,"Sex","Male","5.	Gender is the biological/physical difference between man and woman.",FALSE)</f>
        <v>0.14285714285714285</v>
      </c>
      <c r="E9" s="17">
        <f>GETPIVOTDATA("5.	Gender is the biological/physical difference between man and woman.",'Pre (Q5)'!$A$3,"Sex","Female","5.	Gender is the biological/physical difference between man and woman.",FALSE)</f>
        <v>0.10714285714285714</v>
      </c>
      <c r="F9" s="17">
        <f>GETPIVOTDATA("5.	Gender is the biological/physical difference between man and woman.",'Pre (Q5)'!$A$3,"5.	Gender is the biological/physical difference between man and woman.",FALSE)</f>
        <v>0.25</v>
      </c>
      <c r="G9" s="17">
        <f>GETPIVOTDATA("5.	Gender is the biological/physical difference between man and woman.",'Post (Q5)'!$A$3,"5.	Gender is the biological/physical difference between man and woman.",FALSE,"Sex","Male")</f>
        <v>0.25</v>
      </c>
      <c r="H9" s="17">
        <f>GETPIVOTDATA("5.	Gender is the biological/physical difference between man and woman.",'Post (Q5)'!$A$3,"5.	Gender is the biological/physical difference between man and woman.",FALSE,"Sex","Female")</f>
        <v>0.14285714285714285</v>
      </c>
      <c r="I9" s="17">
        <f>GETPIVOTDATA("5.	Gender is the biological/physical difference between man and woman.",'Post (Q5)'!$A$3,"5.	Gender is the biological/physical difference between man and woman.",FALSE)</f>
        <v>0.39285714285714285</v>
      </c>
      <c r="J9" s="41">
        <f t="shared" si="0"/>
        <v>-0.14285714285714285</v>
      </c>
    </row>
    <row r="10" spans="2:10" ht="30.75" customHeight="1" x14ac:dyDescent="0.25">
      <c r="B10" s="15" t="s">
        <v>29</v>
      </c>
      <c r="C10" s="15" t="s">
        <v>15</v>
      </c>
      <c r="D10" s="17">
        <f>GETPIVOTDATA("6.	Gender difference can be changed in peacebuilding?",'Pre (Q6)'!$A$3,"Sex","Male","6.	Gender difference can be changed in peacebuilding?","Yes")</f>
        <v>0.2857142857142857</v>
      </c>
      <c r="E10" s="17">
        <f>GETPIVOTDATA("6.	Gender difference can be changed in peacebuilding?",'Pre (Q6)'!$A$3,"Sex","Female","6.	Gender difference can be changed in peacebuilding?","Yes")</f>
        <v>0.39285714285714285</v>
      </c>
      <c r="F10" s="17">
        <f>GETPIVOTDATA("6.	Gender difference can be changed in peacebuilding?",'Pre (Q6)'!$A$3,"6.	Gender difference can be changed in peacebuilding?","Yes")</f>
        <v>0.6785714285714286</v>
      </c>
      <c r="G10" s="17">
        <f>GETPIVOTDATA("6.	Gender difference can be changed in peacebuilding?",'Post (Q6)'!$A$3,"6.	Gender difference can be changed in peacebuilding?","Yes","Sex","Male")</f>
        <v>0.35714285714285715</v>
      </c>
      <c r="H10" s="17">
        <f>GETPIVOTDATA("6.	Gender difference can be changed in peacebuilding?",'Post (Q6)'!$A$3,"6.	Gender difference can be changed in peacebuilding?","Yes","Sex","Female")</f>
        <v>0.35714285714285715</v>
      </c>
      <c r="I10" s="17">
        <f>GETPIVOTDATA("6.	Gender difference can be changed in peacebuilding?",'Post (Q6)'!$A$3,"6.	Gender difference can be changed in peacebuilding?","Yes")</f>
        <v>0.7142857142857143</v>
      </c>
      <c r="J10" s="41">
        <f t="shared" si="0"/>
        <v>-3.5714285714285698E-2</v>
      </c>
    </row>
    <row r="11" spans="2:10" ht="30.75" customHeight="1" x14ac:dyDescent="0.25">
      <c r="B11" s="15" t="s">
        <v>30</v>
      </c>
      <c r="C11" s="15" t="b">
        <v>0</v>
      </c>
      <c r="D11" s="17">
        <f>GETPIVOTDATA("7.	A good facilitator should know all the answers asked by the learners.",'Pre (Q7)'!$A$3,"Sex","Male","7.	A good facilitator should know all the answers asked by the learners.",FALSE)</f>
        <v>0.17857142857142858</v>
      </c>
      <c r="E11" s="17">
        <f>GETPIVOTDATA("7.	A good facilitator should know all the answers asked by the learners.",'Pre (Q7)'!$A$3,"Sex","Female","7.	A good facilitator should know all the answers asked by the learners.",FALSE)</f>
        <v>0</v>
      </c>
      <c r="F11" s="17">
        <f>GETPIVOTDATA("7.	A good facilitator should know all the answers asked by the learners.",'Pre (Q7)'!$A$3,"7.	A good facilitator should know all the answers asked by the learners.",FALSE)</f>
        <v>0.17857142857142858</v>
      </c>
      <c r="G11" s="17">
        <f>GETPIVOTDATA("7.	A good facilitator should know all the answers asked by the learners.",'Post (Q7)'!$A$3,"7.	A good facilitator should know all the answers asked by the learners.",FALSE,"Sex","Male")</f>
        <v>0.42857142857142855</v>
      </c>
      <c r="H11" s="17">
        <f>GETPIVOTDATA("7.	A good facilitator should know all the answers asked by the learners.",'Post (Q7)'!$A$3,"7.	A good facilitator should know all the answers asked by the learners.",FALSE,"Sex","Female")</f>
        <v>0.4642857142857143</v>
      </c>
      <c r="I11" s="17">
        <f>GETPIVOTDATA("7.	A good facilitator should know all the answers asked by the learners.",'Post (Q7)'!$A$3,"7.	A good facilitator should know all the answers asked by the learners.",FALSE)</f>
        <v>0.8928571428571429</v>
      </c>
      <c r="J11" s="41">
        <f t="shared" si="0"/>
        <v>-0.7142857142857143</v>
      </c>
    </row>
    <row r="12" spans="2:10" ht="30.75" customHeight="1" x14ac:dyDescent="0.25">
      <c r="B12" s="15" t="s">
        <v>31</v>
      </c>
      <c r="C12" s="15" t="s">
        <v>33</v>
      </c>
      <c r="D12" s="17">
        <f>GETPIVOTDATA("8.	SDGs stands for",'Pre (Q8)'!$A$3,"Sex","Male","8.	SDGs stands for","Sustainable Development Goals")</f>
        <v>0.35714285714285715</v>
      </c>
      <c r="E12" s="17">
        <f>GETPIVOTDATA("8.	SDGs stands for",'Pre (Q8)'!$A$3,"Sex","Female","8.	SDGs stands for","Sustainable Development Goals")</f>
        <v>0.14285714285714285</v>
      </c>
      <c r="F12" s="17">
        <f>GETPIVOTDATA("8.	SDGs stands for",'Pre (Q8)'!$A$3,"8.	SDGs stands for","Sustainable Development Goals")</f>
        <v>0.5</v>
      </c>
      <c r="G12" s="17">
        <f>GETPIVOTDATA("8.	SDGs stands for",'Post (Q8)'!$A$3,"8.	SDGs stands for","Sustainable Development Goals","Sex","Male")</f>
        <v>0.4642857142857143</v>
      </c>
      <c r="H12" s="17">
        <f>GETPIVOTDATA("8.	SDGs stands for",'Post (Q8)'!$A$3,"8.	SDGs stands for","Sustainable Development Goals","Sex","Female")</f>
        <v>0.4642857142857143</v>
      </c>
      <c r="I12" s="17">
        <f>GETPIVOTDATA("8.	SDGs stands for",'Post (Q8)'!$A$3,"8.	SDGs stands for","Sustainable Development Goals")</f>
        <v>0.9285714285714286</v>
      </c>
      <c r="J12" s="41">
        <f t="shared" si="0"/>
        <v>-0.4285714285714286</v>
      </c>
    </row>
    <row r="13" spans="2:10" ht="30.75" customHeight="1" x14ac:dyDescent="0.25">
      <c r="B13" s="15" t="s">
        <v>36</v>
      </c>
      <c r="C13" s="15">
        <v>23</v>
      </c>
      <c r="D13" s="18">
        <f>GETPIVOTDATA("9.	How many Ministries in Solomon Islands National Government?",'Pre (Q9)'!$A$3,"Sex","Male","9.	How many Ministries in Solomon Islands National Government?",23)</f>
        <v>0</v>
      </c>
      <c r="E13" s="18">
        <f>GETPIVOTDATA("9.	How many Ministries in Solomon Islands National Government?",'Pre (Q9)'!$A$3,"Sex","Female","9.	How many Ministries in Solomon Islands National Government?",23)</f>
        <v>3.5714285714285712E-2</v>
      </c>
      <c r="F13" s="18">
        <f>GETPIVOTDATA("9.	How many Ministries in Solomon Islands National Government?",'Pre (Q9)'!$A$3,"9.	How many Ministries in Solomon Islands National Government?",23)</f>
        <v>3.5714285714285712E-2</v>
      </c>
      <c r="G13" s="17">
        <f>GETPIVOTDATA("9.	How many Ministries in Solomon Islands National Government?",'Post (Q9)'!$A$3,"9.	How many Ministries in Solomon Islands National Government?",23,"Sex","Male")</f>
        <v>0.42790697674418604</v>
      </c>
      <c r="H13" s="17">
        <f>GETPIVOTDATA("9.	How many Ministries in Solomon Islands National Government?",'Post (Q9)'!$A$3,"9.	How many Ministries in Solomon Islands National Government?",23,"Sex","Female")</f>
        <v>0.4635658914728682</v>
      </c>
      <c r="I13" s="17">
        <f>GETPIVOTDATA("9.	How many Ministries in Solomon Islands National Government?",'Post (Q9)'!$A$3,"9.	How many Ministries in Solomon Islands National Government?",23)</f>
        <v>0.89147286821705429</v>
      </c>
      <c r="J13" s="41">
        <f t="shared" si="0"/>
        <v>-0.85575858250276859</v>
      </c>
    </row>
    <row r="14" spans="2:10" ht="30.75" customHeight="1" x14ac:dyDescent="0.25">
      <c r="B14" s="15" t="s">
        <v>37</v>
      </c>
      <c r="C14" s="15" t="s">
        <v>40</v>
      </c>
      <c r="D14" s="17">
        <f>GETPIVOTDATA("10.	How many Priority Policy Outcomes (PPOs) of Solomon Islands National Youth Policy (2017-2030)?  ",'Pre (Q10)'!$A$3,"Sex","Male","10.	How many Priority Policy Outcomes (PPOs) of Solomon Islands National Youth Policy (2017-2030)?  ","Six")</f>
        <v>7.1428571428571425E-2</v>
      </c>
      <c r="E14" s="17">
        <f>GETPIVOTDATA("10.	How many Priority Policy Outcomes (PPOs) of Solomon Islands National Youth Policy (2017-2030)?  ",'Pre (Q10)'!$A$3,"Sex","Female","10.	How many Priority Policy Outcomes (PPOs) of Solomon Islands National Youth Policy (2017-2030)?  ","Six")</f>
        <v>0</v>
      </c>
      <c r="F14" s="17">
        <f>GETPIVOTDATA("10.	How many Priority Policy Outcomes (PPOs) of Solomon Islands National Youth Policy (2017-2030)?  ",'Pre (Q10)'!$A$3,"10.	How many Priority Policy Outcomes (PPOs) of Solomon Islands National Youth Policy (2017-2030)?  ","Six")</f>
        <v>7.1428571428571425E-2</v>
      </c>
      <c r="G14" s="17">
        <f>GETPIVOTDATA("10.	How many Priority Policy Outcomes (PPOs) of Solomon Islands National Youth Policy (2017-2030)?  ",'Post (Q10)'!$A$3,"10.	How many Priority Policy Outcomes (PPOs) of Solomon Islands National Youth Policy (2017-2030)?  ","Six","Sex","Male")</f>
        <v>0.2857142857142857</v>
      </c>
      <c r="H14" s="17">
        <f>GETPIVOTDATA("10.	How many Priority Policy Outcomes (PPOs) of Solomon Islands National Youth Policy (2017-2030)?  ",'Post (Q10)'!$A$3,"10.	How many Priority Policy Outcomes (PPOs) of Solomon Islands National Youth Policy (2017-2030)?  ","Six","Sex","Female")</f>
        <v>0.25</v>
      </c>
      <c r="I14" s="17">
        <f>GETPIVOTDATA("10.	How many Priority Policy Outcomes (PPOs) of Solomon Islands National Youth Policy (2017-2030)?  ",'Post (Q10)'!$A$3,"10.	How many Priority Policy Outcomes (PPOs) of Solomon Islands National Youth Policy (2017-2030)?  ","Six")</f>
        <v>0.5357142857142857</v>
      </c>
      <c r="J14" s="41">
        <f t="shared" si="0"/>
        <v>-0.4642857142857143</v>
      </c>
    </row>
    <row r="15" spans="2:10" x14ac:dyDescent="0.25">
      <c r="C15" s="28" t="s">
        <v>18</v>
      </c>
      <c r="D15" s="29">
        <f>AVERAGE(D5:D14)</f>
        <v>0.24642857142857144</v>
      </c>
      <c r="E15" s="29">
        <f t="shared" ref="E15:F15" si="1">AVERAGE(E5:E14)</f>
        <v>0.17142857142857143</v>
      </c>
      <c r="F15" s="29">
        <f t="shared" si="1"/>
        <v>0.41785714285714282</v>
      </c>
      <c r="G15" s="44">
        <f>AVERAGE(G5:G14)</f>
        <v>0.39993355481727572</v>
      </c>
      <c r="H15" s="44">
        <f t="shared" ref="H15:I15" si="2">AVERAGE(H5:H14)</f>
        <v>0.3856423034330011</v>
      </c>
      <c r="I15" s="44">
        <f t="shared" si="2"/>
        <v>0.78557585825027687</v>
      </c>
    </row>
  </sheetData>
  <mergeCells count="4">
    <mergeCell ref="B2:I2"/>
    <mergeCell ref="D3:F3"/>
    <mergeCell ref="G3:I3"/>
    <mergeCell ref="B3:C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FAB82-8A77-45DC-9E33-F0EF3B7955DD}">
  <dimension ref="A1:Q32"/>
  <sheetViews>
    <sheetView workbookViewId="0">
      <pane ySplit="4" topLeftCell="A5" activePane="bottomLeft" state="frozen"/>
      <selection pane="bottomLeft" activeCell="A8" sqref="A8"/>
    </sheetView>
  </sheetViews>
  <sheetFormatPr defaultRowHeight="15" x14ac:dyDescent="0.25"/>
  <cols>
    <col min="1" max="1" width="8.85546875" style="1" customWidth="1"/>
    <col min="2" max="2" width="16.140625" style="1" customWidth="1"/>
    <col min="3" max="3" width="26.85546875" style="1" bestFit="1" customWidth="1"/>
    <col min="4" max="8" width="16.7109375" style="1" customWidth="1"/>
    <col min="9" max="9" width="34.140625" style="1" bestFit="1" customWidth="1"/>
    <col min="10" max="14" width="16.7109375" style="1" customWidth="1"/>
    <col min="15" max="15" width="23.28515625" style="1" customWidth="1"/>
    <col min="16" max="16" width="11.7109375" style="1" bestFit="1" customWidth="1"/>
    <col min="17" max="17" width="18.140625" style="1" bestFit="1" customWidth="1"/>
    <col min="18" max="16384" width="9.140625" style="1"/>
  </cols>
  <sheetData>
    <row r="1" spans="1:17" customFormat="1" ht="26.25" x14ac:dyDescent="0.4">
      <c r="A1" s="11" t="s">
        <v>101</v>
      </c>
    </row>
    <row r="2" spans="1:17" customFormat="1" ht="18.75" x14ac:dyDescent="0.3">
      <c r="A2" s="21" t="s">
        <v>159</v>
      </c>
    </row>
    <row r="3" spans="1:17" customFormat="1" ht="15.75" x14ac:dyDescent="0.25">
      <c r="A3" s="22" t="s">
        <v>100</v>
      </c>
    </row>
    <row r="4" spans="1:17" s="23" customFormat="1" ht="105" x14ac:dyDescent="0.25">
      <c r="A4" s="20" t="s">
        <v>2</v>
      </c>
      <c r="B4" s="20" t="s">
        <v>23</v>
      </c>
      <c r="C4" s="20" t="s">
        <v>25</v>
      </c>
      <c r="D4" s="20" t="s">
        <v>26</v>
      </c>
      <c r="E4" s="20" t="s">
        <v>27</v>
      </c>
      <c r="F4" s="20" t="s">
        <v>28</v>
      </c>
      <c r="G4" s="20" t="s">
        <v>29</v>
      </c>
      <c r="H4" s="20" t="s">
        <v>30</v>
      </c>
      <c r="I4" s="20" t="s">
        <v>31</v>
      </c>
      <c r="J4" s="20" t="s">
        <v>36</v>
      </c>
      <c r="K4" s="20" t="s">
        <v>37</v>
      </c>
      <c r="L4" s="20" t="s">
        <v>41</v>
      </c>
      <c r="M4" s="20" t="s">
        <v>1</v>
      </c>
      <c r="N4" s="20" t="s">
        <v>3</v>
      </c>
      <c r="O4" s="20" t="s">
        <v>44</v>
      </c>
      <c r="P4" s="20" t="s">
        <v>0</v>
      </c>
      <c r="Q4" s="20" t="s">
        <v>45</v>
      </c>
    </row>
    <row r="5" spans="1:17" s="26" customFormat="1" x14ac:dyDescent="0.25">
      <c r="A5" s="24">
        <v>1</v>
      </c>
      <c r="B5" s="25" t="s">
        <v>14</v>
      </c>
      <c r="C5" s="25" t="b">
        <v>1</v>
      </c>
      <c r="D5" s="25" t="b">
        <v>1</v>
      </c>
      <c r="E5" s="25" t="b">
        <v>0</v>
      </c>
      <c r="F5" s="25" t="b">
        <v>0</v>
      </c>
      <c r="G5" s="25" t="s">
        <v>15</v>
      </c>
      <c r="H5" s="25" t="b">
        <v>0</v>
      </c>
      <c r="I5" s="25" t="s">
        <v>33</v>
      </c>
      <c r="J5" s="25">
        <v>23</v>
      </c>
      <c r="K5" s="25" t="s">
        <v>38</v>
      </c>
      <c r="L5" s="24" t="s">
        <v>128</v>
      </c>
      <c r="M5" s="25" t="s">
        <v>19</v>
      </c>
      <c r="N5" s="25">
        <v>27</v>
      </c>
      <c r="O5" s="25" t="s">
        <v>47</v>
      </c>
      <c r="P5" s="25" t="s">
        <v>48</v>
      </c>
      <c r="Q5" s="25" t="s">
        <v>129</v>
      </c>
    </row>
    <row r="6" spans="1:17" s="26" customFormat="1" x14ac:dyDescent="0.25">
      <c r="A6" s="24">
        <v>2</v>
      </c>
      <c r="B6" s="25" t="s">
        <v>14</v>
      </c>
      <c r="C6" s="25" t="b">
        <v>1</v>
      </c>
      <c r="D6" s="25" t="b">
        <v>1</v>
      </c>
      <c r="E6" s="25" t="b">
        <v>0</v>
      </c>
      <c r="F6" s="25" t="b">
        <v>1</v>
      </c>
      <c r="G6" s="25" t="s">
        <v>14</v>
      </c>
      <c r="H6" s="25" t="b">
        <v>0</v>
      </c>
      <c r="I6" s="25" t="s">
        <v>32</v>
      </c>
      <c r="J6" s="25">
        <v>22</v>
      </c>
      <c r="K6" s="25" t="s">
        <v>40</v>
      </c>
      <c r="L6" s="24" t="s">
        <v>50</v>
      </c>
      <c r="M6" s="25" t="s">
        <v>19</v>
      </c>
      <c r="N6" s="25">
        <v>30</v>
      </c>
      <c r="O6" s="25" t="s">
        <v>51</v>
      </c>
      <c r="P6" s="25" t="s">
        <v>17</v>
      </c>
      <c r="Q6" s="25" t="s">
        <v>129</v>
      </c>
    </row>
    <row r="7" spans="1:17" s="26" customFormat="1" x14ac:dyDescent="0.25">
      <c r="A7" s="24">
        <v>3</v>
      </c>
      <c r="B7" s="25" t="s">
        <v>14</v>
      </c>
      <c r="C7" s="25" t="b">
        <v>1</v>
      </c>
      <c r="D7" s="25" t="b">
        <v>1</v>
      </c>
      <c r="E7" s="25" t="b">
        <v>0</v>
      </c>
      <c r="F7" s="25" t="b">
        <v>0</v>
      </c>
      <c r="G7" s="25" t="s">
        <v>16</v>
      </c>
      <c r="H7" s="25" t="b">
        <v>0</v>
      </c>
      <c r="I7" s="25" t="s">
        <v>33</v>
      </c>
      <c r="J7" s="25">
        <v>23</v>
      </c>
      <c r="K7" s="25" t="s">
        <v>40</v>
      </c>
      <c r="L7" s="24" t="s">
        <v>130</v>
      </c>
      <c r="M7" s="25" t="s">
        <v>43</v>
      </c>
      <c r="N7" s="25">
        <v>24</v>
      </c>
      <c r="O7" s="25" t="s">
        <v>53</v>
      </c>
      <c r="P7" s="25" t="s">
        <v>48</v>
      </c>
      <c r="Q7" s="25" t="s">
        <v>129</v>
      </c>
    </row>
    <row r="8" spans="1:17" s="26" customFormat="1" x14ac:dyDescent="0.25">
      <c r="A8" s="24">
        <v>4</v>
      </c>
      <c r="B8" s="25" t="s">
        <v>14</v>
      </c>
      <c r="C8" s="25" t="b">
        <v>1</v>
      </c>
      <c r="D8" s="25" t="b">
        <v>1</v>
      </c>
      <c r="E8" s="25" t="b">
        <v>0</v>
      </c>
      <c r="F8" s="25" t="b">
        <v>0</v>
      </c>
      <c r="G8" s="25" t="s">
        <v>15</v>
      </c>
      <c r="H8" s="25" t="b">
        <v>0</v>
      </c>
      <c r="I8" s="25" t="s">
        <v>33</v>
      </c>
      <c r="J8" s="25">
        <v>23</v>
      </c>
      <c r="K8" s="25" t="s">
        <v>40</v>
      </c>
      <c r="L8" s="24" t="s">
        <v>131</v>
      </c>
      <c r="M8" s="25" t="s">
        <v>19</v>
      </c>
      <c r="N8" s="26">
        <v>28</v>
      </c>
      <c r="O8" s="25" t="s">
        <v>55</v>
      </c>
      <c r="P8" s="25" t="s">
        <v>17</v>
      </c>
      <c r="Q8" s="25" t="s">
        <v>129</v>
      </c>
    </row>
    <row r="9" spans="1:17" s="26" customFormat="1" x14ac:dyDescent="0.25">
      <c r="A9" s="24">
        <v>5</v>
      </c>
      <c r="B9" s="25" t="s">
        <v>14</v>
      </c>
      <c r="C9" s="25" t="b">
        <v>1</v>
      </c>
      <c r="D9" s="25" t="b">
        <v>1</v>
      </c>
      <c r="E9" s="25" t="b">
        <v>1</v>
      </c>
      <c r="F9" s="25" t="b">
        <v>1</v>
      </c>
      <c r="G9" s="25" t="s">
        <v>15</v>
      </c>
      <c r="H9" s="25" t="b">
        <v>1</v>
      </c>
      <c r="I9" s="25" t="s">
        <v>33</v>
      </c>
      <c r="J9" s="25">
        <v>23</v>
      </c>
      <c r="K9" s="25" t="s">
        <v>38</v>
      </c>
      <c r="L9" s="24" t="s">
        <v>56</v>
      </c>
      <c r="M9" s="25" t="s">
        <v>19</v>
      </c>
      <c r="N9" s="25">
        <v>30</v>
      </c>
      <c r="O9" s="25" t="s">
        <v>53</v>
      </c>
      <c r="P9" s="25" t="s">
        <v>48</v>
      </c>
      <c r="Q9" s="25" t="s">
        <v>129</v>
      </c>
    </row>
    <row r="10" spans="1:17" s="26" customFormat="1" x14ac:dyDescent="0.25">
      <c r="A10" s="24">
        <v>6</v>
      </c>
      <c r="B10" s="25" t="s">
        <v>14</v>
      </c>
      <c r="C10" s="25" t="b">
        <v>1</v>
      </c>
      <c r="D10" s="25" t="b">
        <v>1</v>
      </c>
      <c r="E10" s="25" t="b">
        <v>1</v>
      </c>
      <c r="F10" s="25" t="b">
        <v>1</v>
      </c>
      <c r="G10" s="25" t="s">
        <v>15</v>
      </c>
      <c r="H10" s="25" t="b">
        <v>0</v>
      </c>
      <c r="I10" s="25" t="s">
        <v>33</v>
      </c>
      <c r="J10" s="25">
        <v>23</v>
      </c>
      <c r="K10" s="25" t="s">
        <v>40</v>
      </c>
      <c r="L10" s="24" t="s">
        <v>58</v>
      </c>
      <c r="M10" s="25" t="s">
        <v>19</v>
      </c>
      <c r="N10" s="25">
        <v>22</v>
      </c>
      <c r="O10" s="25" t="s">
        <v>59</v>
      </c>
      <c r="P10" s="25" t="s">
        <v>17</v>
      </c>
      <c r="Q10" s="25" t="s">
        <v>129</v>
      </c>
    </row>
    <row r="11" spans="1:17" s="26" customFormat="1" x14ac:dyDescent="0.25">
      <c r="A11" s="24">
        <v>9</v>
      </c>
      <c r="B11" s="25" t="s">
        <v>14</v>
      </c>
      <c r="C11" s="25" t="b">
        <v>1</v>
      </c>
      <c r="D11" s="25" t="b">
        <v>1</v>
      </c>
      <c r="E11" s="25" t="b">
        <v>1</v>
      </c>
      <c r="F11" s="25" t="b">
        <v>1</v>
      </c>
      <c r="G11" s="25" t="s">
        <v>15</v>
      </c>
      <c r="H11" s="25" t="b">
        <v>0</v>
      </c>
      <c r="I11" s="25" t="s">
        <v>33</v>
      </c>
      <c r="J11" s="25">
        <v>23</v>
      </c>
      <c r="K11" s="25" t="s">
        <v>39</v>
      </c>
      <c r="L11" s="24" t="s">
        <v>132</v>
      </c>
      <c r="M11" s="25" t="s">
        <v>43</v>
      </c>
      <c r="N11" s="25">
        <v>28</v>
      </c>
      <c r="O11" s="25" t="s">
        <v>61</v>
      </c>
      <c r="P11" s="25" t="s">
        <v>17</v>
      </c>
      <c r="Q11" s="25" t="s">
        <v>129</v>
      </c>
    </row>
    <row r="12" spans="1:17" s="26" customFormat="1" x14ac:dyDescent="0.25">
      <c r="A12" s="24">
        <v>10</v>
      </c>
      <c r="B12" s="25" t="s">
        <v>14</v>
      </c>
      <c r="C12" s="25" t="b">
        <v>1</v>
      </c>
      <c r="D12" s="25" t="b">
        <v>1</v>
      </c>
      <c r="E12" s="25" t="b">
        <v>0</v>
      </c>
      <c r="F12" s="25" t="b">
        <v>1</v>
      </c>
      <c r="G12" s="25" t="s">
        <v>15</v>
      </c>
      <c r="H12" s="25" t="b">
        <v>0</v>
      </c>
      <c r="I12" s="25" t="s">
        <v>33</v>
      </c>
      <c r="J12" s="25">
        <v>23</v>
      </c>
      <c r="K12" s="25" t="s">
        <v>38</v>
      </c>
      <c r="L12" s="24" t="s">
        <v>133</v>
      </c>
      <c r="M12" s="25" t="s">
        <v>43</v>
      </c>
      <c r="N12" s="25">
        <v>29</v>
      </c>
      <c r="O12" s="25" t="s">
        <v>134</v>
      </c>
      <c r="P12" s="25" t="s">
        <v>48</v>
      </c>
      <c r="Q12" s="25" t="s">
        <v>129</v>
      </c>
    </row>
    <row r="13" spans="1:17" s="26" customFormat="1" x14ac:dyDescent="0.25">
      <c r="A13" s="35">
        <v>11</v>
      </c>
      <c r="B13" s="25" t="s">
        <v>14</v>
      </c>
      <c r="C13" s="25" t="b">
        <v>0</v>
      </c>
      <c r="D13" s="25" t="b">
        <v>1</v>
      </c>
      <c r="E13" s="25" t="b">
        <v>0</v>
      </c>
      <c r="F13" s="25" t="b">
        <v>1</v>
      </c>
      <c r="G13" s="25" t="s">
        <v>14</v>
      </c>
      <c r="H13" s="25" t="b">
        <v>0</v>
      </c>
      <c r="I13" s="25" t="s">
        <v>33</v>
      </c>
      <c r="J13" s="25">
        <v>23</v>
      </c>
      <c r="K13" s="25" t="s">
        <v>40</v>
      </c>
      <c r="L13" s="24" t="s">
        <v>64</v>
      </c>
      <c r="M13" s="25" t="s">
        <v>43</v>
      </c>
      <c r="N13" s="25">
        <v>16</v>
      </c>
      <c r="O13" s="25" t="s">
        <v>147</v>
      </c>
      <c r="P13" s="25" t="s">
        <v>48</v>
      </c>
      <c r="Q13" s="25" t="s">
        <v>129</v>
      </c>
    </row>
    <row r="14" spans="1:17" s="26" customFormat="1" x14ac:dyDescent="0.25">
      <c r="A14" s="24">
        <v>12</v>
      </c>
      <c r="B14" s="25" t="s">
        <v>14</v>
      </c>
      <c r="C14" s="25" t="b">
        <v>1</v>
      </c>
      <c r="D14" s="25" t="b">
        <v>1</v>
      </c>
      <c r="E14" s="25" t="b">
        <v>1</v>
      </c>
      <c r="F14" s="25" t="b">
        <v>0</v>
      </c>
      <c r="G14" s="25" t="s">
        <v>14</v>
      </c>
      <c r="H14" s="25" t="b">
        <v>0</v>
      </c>
      <c r="I14" s="25" t="s">
        <v>33</v>
      </c>
      <c r="J14" s="25">
        <v>23</v>
      </c>
      <c r="K14" s="25" t="s">
        <v>35</v>
      </c>
      <c r="L14" s="24" t="s">
        <v>66</v>
      </c>
      <c r="M14" s="25" t="s">
        <v>19</v>
      </c>
      <c r="N14" s="25">
        <v>29</v>
      </c>
      <c r="O14" s="25" t="s">
        <v>67</v>
      </c>
      <c r="P14" s="25" t="s">
        <v>48</v>
      </c>
      <c r="Q14" s="25" t="s">
        <v>129</v>
      </c>
    </row>
    <row r="15" spans="1:17" s="26" customFormat="1" x14ac:dyDescent="0.25">
      <c r="A15" s="24">
        <v>13</v>
      </c>
      <c r="B15" s="25" t="s">
        <v>14</v>
      </c>
      <c r="C15" s="25" t="b">
        <v>1</v>
      </c>
      <c r="D15" s="25" t="b">
        <v>1</v>
      </c>
      <c r="E15" s="25" t="b">
        <v>0</v>
      </c>
      <c r="F15" s="25" t="b">
        <v>0</v>
      </c>
      <c r="G15" s="25" t="s">
        <v>15</v>
      </c>
      <c r="H15" s="25" t="b">
        <v>0</v>
      </c>
      <c r="I15" s="25" t="s">
        <v>33</v>
      </c>
      <c r="J15" s="25">
        <v>23</v>
      </c>
      <c r="K15" s="25" t="s">
        <v>40</v>
      </c>
      <c r="L15" s="24" t="s">
        <v>137</v>
      </c>
      <c r="M15" s="25" t="s">
        <v>19</v>
      </c>
      <c r="N15" s="25">
        <v>28</v>
      </c>
      <c r="O15" s="25" t="s">
        <v>69</v>
      </c>
      <c r="P15" s="25" t="s">
        <v>17</v>
      </c>
      <c r="Q15" s="25" t="s">
        <v>129</v>
      </c>
    </row>
    <row r="16" spans="1:17" s="26" customFormat="1" x14ac:dyDescent="0.25">
      <c r="A16" s="24">
        <v>14</v>
      </c>
      <c r="B16" s="25" t="s">
        <v>14</v>
      </c>
      <c r="C16" s="25" t="b">
        <v>1</v>
      </c>
      <c r="D16" s="25" t="b">
        <v>1</v>
      </c>
      <c r="E16" s="25" t="b">
        <v>1</v>
      </c>
      <c r="F16" s="25" t="b">
        <v>0</v>
      </c>
      <c r="G16" s="25" t="s">
        <v>15</v>
      </c>
      <c r="H16" s="25" t="b">
        <v>0</v>
      </c>
      <c r="I16" s="25" t="s">
        <v>33</v>
      </c>
      <c r="J16" s="25">
        <v>24</v>
      </c>
      <c r="K16" s="25" t="s">
        <v>39</v>
      </c>
      <c r="L16" s="24" t="s">
        <v>138</v>
      </c>
      <c r="M16" s="25" t="s">
        <v>19</v>
      </c>
      <c r="N16" s="25">
        <v>25</v>
      </c>
      <c r="O16" s="25" t="s">
        <v>71</v>
      </c>
      <c r="P16" s="25" t="s">
        <v>17</v>
      </c>
      <c r="Q16" s="25" t="s">
        <v>129</v>
      </c>
    </row>
    <row r="17" spans="1:17" s="26" customFormat="1" x14ac:dyDescent="0.25">
      <c r="A17" s="24">
        <v>15</v>
      </c>
      <c r="B17" s="25" t="s">
        <v>14</v>
      </c>
      <c r="C17" s="25" t="b">
        <v>1</v>
      </c>
      <c r="D17" s="25" t="b">
        <v>1</v>
      </c>
      <c r="E17" s="25" t="b">
        <v>0</v>
      </c>
      <c r="F17" s="25" t="b">
        <v>0</v>
      </c>
      <c r="G17" s="25" t="s">
        <v>14</v>
      </c>
      <c r="H17" s="25" t="b">
        <v>1</v>
      </c>
      <c r="I17" s="25" t="s">
        <v>33</v>
      </c>
      <c r="J17" s="25">
        <v>23</v>
      </c>
      <c r="K17" s="25" t="s">
        <v>40</v>
      </c>
      <c r="L17" s="24" t="s">
        <v>139</v>
      </c>
      <c r="M17" s="25" t="s">
        <v>43</v>
      </c>
      <c r="N17" s="25">
        <v>29</v>
      </c>
      <c r="O17" s="25" t="s">
        <v>140</v>
      </c>
      <c r="P17" s="25" t="s">
        <v>48</v>
      </c>
      <c r="Q17" s="25" t="s">
        <v>129</v>
      </c>
    </row>
    <row r="18" spans="1:17" s="26" customFormat="1" x14ac:dyDescent="0.25">
      <c r="A18" s="24">
        <v>16</v>
      </c>
      <c r="B18" s="25" t="s">
        <v>14</v>
      </c>
      <c r="C18" s="25" t="b">
        <v>1</v>
      </c>
      <c r="D18" s="25" t="b">
        <v>1</v>
      </c>
      <c r="E18" s="25" t="b">
        <v>1</v>
      </c>
      <c r="F18" s="25" t="b">
        <v>1</v>
      </c>
      <c r="G18" s="25" t="s">
        <v>15</v>
      </c>
      <c r="H18" s="25" t="b">
        <v>0</v>
      </c>
      <c r="I18" s="25" t="s">
        <v>33</v>
      </c>
      <c r="J18" s="25">
        <v>23</v>
      </c>
      <c r="K18" s="25" t="s">
        <v>39</v>
      </c>
      <c r="L18" s="24" t="s">
        <v>141</v>
      </c>
      <c r="M18" s="25" t="s">
        <v>19</v>
      </c>
      <c r="N18" s="25">
        <v>24</v>
      </c>
      <c r="O18" s="25" t="s">
        <v>142</v>
      </c>
      <c r="P18" s="25" t="s">
        <v>17</v>
      </c>
      <c r="Q18" s="25" t="s">
        <v>129</v>
      </c>
    </row>
    <row r="19" spans="1:17" s="26" customFormat="1" x14ac:dyDescent="0.25">
      <c r="A19" s="24">
        <v>17</v>
      </c>
      <c r="B19" s="25" t="s">
        <v>14</v>
      </c>
      <c r="C19" s="25" t="b">
        <v>1</v>
      </c>
      <c r="D19" s="25" t="b">
        <v>1</v>
      </c>
      <c r="E19" s="25" t="b">
        <v>0</v>
      </c>
      <c r="F19" s="25" t="b">
        <v>1</v>
      </c>
      <c r="G19" s="25" t="s">
        <v>16</v>
      </c>
      <c r="H19" s="25" t="b">
        <v>0</v>
      </c>
      <c r="I19" s="25" t="s">
        <v>33</v>
      </c>
      <c r="J19" s="25">
        <v>23</v>
      </c>
      <c r="K19" s="25" t="s">
        <v>40</v>
      </c>
      <c r="L19" s="24" t="s">
        <v>143</v>
      </c>
      <c r="M19" s="25" t="s">
        <v>19</v>
      </c>
      <c r="N19" s="25">
        <v>28</v>
      </c>
      <c r="O19" s="25" t="s">
        <v>144</v>
      </c>
      <c r="P19" s="25" t="s">
        <v>48</v>
      </c>
      <c r="Q19" s="25" t="s">
        <v>129</v>
      </c>
    </row>
    <row r="20" spans="1:17" s="26" customFormat="1" ht="30" x14ac:dyDescent="0.25">
      <c r="A20" s="24">
        <v>18</v>
      </c>
      <c r="B20" s="25" t="s">
        <v>14</v>
      </c>
      <c r="C20" s="25" t="b">
        <v>1</v>
      </c>
      <c r="D20" s="25" t="b">
        <v>1</v>
      </c>
      <c r="E20" s="25" t="b">
        <v>0</v>
      </c>
      <c r="F20" s="25" t="b">
        <v>0</v>
      </c>
      <c r="G20" s="25" t="s">
        <v>15</v>
      </c>
      <c r="H20" s="25" t="b">
        <v>0</v>
      </c>
      <c r="I20" s="25" t="s">
        <v>33</v>
      </c>
      <c r="J20" s="25">
        <v>23</v>
      </c>
      <c r="K20" s="25" t="s">
        <v>40</v>
      </c>
      <c r="L20" s="34" t="s">
        <v>145</v>
      </c>
      <c r="M20" s="25" t="s">
        <v>19</v>
      </c>
      <c r="N20" s="25">
        <v>29</v>
      </c>
      <c r="O20" s="25" t="s">
        <v>146</v>
      </c>
      <c r="P20" s="25" t="s">
        <v>48</v>
      </c>
      <c r="Q20" s="25" t="s">
        <v>129</v>
      </c>
    </row>
    <row r="21" spans="1:17" s="26" customFormat="1" x14ac:dyDescent="0.25">
      <c r="A21" s="24">
        <v>19</v>
      </c>
      <c r="B21" s="25" t="s">
        <v>14</v>
      </c>
      <c r="C21" s="25" t="b">
        <v>1</v>
      </c>
      <c r="D21" s="25" t="b">
        <v>1</v>
      </c>
      <c r="E21" s="25" t="b">
        <v>0</v>
      </c>
      <c r="F21" s="25" t="b">
        <v>1</v>
      </c>
      <c r="G21" s="25" t="s">
        <v>14</v>
      </c>
      <c r="H21" s="25" t="b">
        <v>0</v>
      </c>
      <c r="I21" s="25" t="s">
        <v>33</v>
      </c>
      <c r="J21" s="25">
        <v>23</v>
      </c>
      <c r="K21" s="25" t="s">
        <v>40</v>
      </c>
      <c r="L21" s="24" t="s">
        <v>135</v>
      </c>
      <c r="M21" s="25" t="s">
        <v>19</v>
      </c>
      <c r="N21" s="25">
        <v>26</v>
      </c>
      <c r="O21" s="25" t="s">
        <v>136</v>
      </c>
      <c r="P21" s="25" t="s">
        <v>48</v>
      </c>
      <c r="Q21" s="25" t="s">
        <v>129</v>
      </c>
    </row>
    <row r="22" spans="1:17" s="26" customFormat="1" x14ac:dyDescent="0.25">
      <c r="A22" s="24">
        <v>20</v>
      </c>
      <c r="B22" s="25" t="s">
        <v>14</v>
      </c>
      <c r="C22" s="25" t="b">
        <v>1</v>
      </c>
      <c r="D22" s="25" t="b">
        <v>1</v>
      </c>
      <c r="E22" s="25" t="b">
        <v>1</v>
      </c>
      <c r="F22" s="25" t="b">
        <v>1</v>
      </c>
      <c r="G22" s="25" t="s">
        <v>14</v>
      </c>
      <c r="H22" s="25" t="b">
        <v>1</v>
      </c>
      <c r="I22" s="25" t="s">
        <v>33</v>
      </c>
      <c r="J22" s="25">
        <v>23</v>
      </c>
      <c r="K22" s="25" t="s">
        <v>38</v>
      </c>
      <c r="L22" s="24" t="s">
        <v>83</v>
      </c>
      <c r="M22" s="25" t="s">
        <v>19</v>
      </c>
      <c r="N22" s="25">
        <v>24</v>
      </c>
      <c r="O22" s="25" t="s">
        <v>148</v>
      </c>
      <c r="P22" s="25" t="s">
        <v>48</v>
      </c>
      <c r="Q22" s="25" t="s">
        <v>129</v>
      </c>
    </row>
    <row r="23" spans="1:17" s="26" customFormat="1" x14ac:dyDescent="0.25">
      <c r="A23" s="24">
        <v>27</v>
      </c>
      <c r="B23" s="25" t="s">
        <v>14</v>
      </c>
      <c r="C23" s="25" t="b">
        <v>1</v>
      </c>
      <c r="D23" s="25" t="b">
        <v>1</v>
      </c>
      <c r="E23" s="25" t="b">
        <v>1</v>
      </c>
      <c r="F23" s="25" t="b">
        <v>1</v>
      </c>
      <c r="G23" s="25" t="s">
        <v>15</v>
      </c>
      <c r="H23" s="25" t="b">
        <v>0</v>
      </c>
      <c r="I23" s="25" t="s">
        <v>33</v>
      </c>
      <c r="J23" s="25">
        <v>23</v>
      </c>
      <c r="K23" s="25" t="s">
        <v>39</v>
      </c>
      <c r="L23" s="24" t="s">
        <v>155</v>
      </c>
      <c r="M23" s="25" t="s">
        <v>43</v>
      </c>
      <c r="N23" s="25">
        <v>25</v>
      </c>
      <c r="O23" s="25" t="s">
        <v>85</v>
      </c>
      <c r="P23" s="25" t="s">
        <v>17</v>
      </c>
      <c r="Q23" s="25" t="s">
        <v>129</v>
      </c>
    </row>
    <row r="24" spans="1:17" s="26" customFormat="1" x14ac:dyDescent="0.25">
      <c r="A24" s="25">
        <v>32</v>
      </c>
      <c r="B24" s="25" t="s">
        <v>14</v>
      </c>
      <c r="C24" s="25" t="b">
        <v>1</v>
      </c>
      <c r="D24" s="25" t="b">
        <v>1</v>
      </c>
      <c r="E24" s="25" t="b">
        <v>0</v>
      </c>
      <c r="F24" s="25" t="b">
        <v>0</v>
      </c>
      <c r="G24" s="25" t="s">
        <v>15</v>
      </c>
      <c r="H24" s="25" t="b">
        <v>0</v>
      </c>
      <c r="I24" s="25" t="s">
        <v>33</v>
      </c>
      <c r="J24" s="25">
        <v>23</v>
      </c>
      <c r="K24" s="25" t="s">
        <v>40</v>
      </c>
      <c r="L24" s="24" t="s">
        <v>157</v>
      </c>
      <c r="M24" s="25" t="s">
        <v>19</v>
      </c>
      <c r="N24" s="25">
        <v>32</v>
      </c>
      <c r="O24" s="25" t="s">
        <v>158</v>
      </c>
      <c r="P24" s="25" t="s">
        <v>48</v>
      </c>
      <c r="Q24" s="25" t="s">
        <v>129</v>
      </c>
    </row>
    <row r="25" spans="1:17" s="26" customFormat="1" x14ac:dyDescent="0.25">
      <c r="A25" s="25">
        <v>33</v>
      </c>
      <c r="B25" s="25" t="s">
        <v>14</v>
      </c>
      <c r="C25" s="25" t="b">
        <v>1</v>
      </c>
      <c r="D25" s="25" t="b">
        <v>1</v>
      </c>
      <c r="E25" s="25" t="b">
        <v>0</v>
      </c>
      <c r="F25" s="25" t="b">
        <v>1</v>
      </c>
      <c r="G25" s="25" t="s">
        <v>15</v>
      </c>
      <c r="H25" s="25" t="b">
        <v>0</v>
      </c>
      <c r="I25" s="25" t="s">
        <v>33</v>
      </c>
      <c r="J25" s="25">
        <v>23</v>
      </c>
      <c r="K25" s="25" t="s">
        <v>40</v>
      </c>
      <c r="L25" s="24" t="s">
        <v>88</v>
      </c>
      <c r="M25" s="25" t="s">
        <v>43</v>
      </c>
      <c r="N25" s="25">
        <v>22</v>
      </c>
      <c r="O25" s="25" t="s">
        <v>156</v>
      </c>
      <c r="P25" s="25" t="s">
        <v>48</v>
      </c>
      <c r="Q25" s="25" t="s">
        <v>129</v>
      </c>
    </row>
    <row r="26" spans="1:17" s="26" customFormat="1" x14ac:dyDescent="0.25">
      <c r="A26" s="25">
        <v>34</v>
      </c>
      <c r="B26" s="25" t="s">
        <v>14</v>
      </c>
      <c r="C26" s="25" t="b">
        <v>1</v>
      </c>
      <c r="D26" s="25" t="b">
        <v>1</v>
      </c>
      <c r="E26" s="25" t="b">
        <v>0</v>
      </c>
      <c r="F26" s="25" t="b">
        <v>1</v>
      </c>
      <c r="G26" s="25" t="s">
        <v>15</v>
      </c>
      <c r="H26" s="25" t="b">
        <v>0</v>
      </c>
      <c r="I26" s="25" t="s">
        <v>33</v>
      </c>
      <c r="J26" s="25">
        <v>23</v>
      </c>
      <c r="K26" s="25" t="s">
        <v>40</v>
      </c>
      <c r="L26" s="24" t="s">
        <v>89</v>
      </c>
      <c r="M26" s="25" t="s">
        <v>43</v>
      </c>
      <c r="N26" s="25">
        <v>24</v>
      </c>
      <c r="O26" s="25" t="s">
        <v>67</v>
      </c>
      <c r="P26" s="25" t="s">
        <v>48</v>
      </c>
      <c r="Q26" s="25" t="s">
        <v>129</v>
      </c>
    </row>
    <row r="27" spans="1:17" s="26" customFormat="1" x14ac:dyDescent="0.25">
      <c r="A27" s="25">
        <v>35</v>
      </c>
      <c r="B27" s="25" t="s">
        <v>14</v>
      </c>
      <c r="C27" s="25" t="b">
        <v>1</v>
      </c>
      <c r="D27" s="25" t="b">
        <v>1</v>
      </c>
      <c r="E27" s="25" t="b">
        <v>0</v>
      </c>
      <c r="F27" s="25" t="b">
        <v>0</v>
      </c>
      <c r="G27" s="25" t="s">
        <v>14</v>
      </c>
      <c r="H27" s="25" t="b">
        <v>0</v>
      </c>
      <c r="I27" s="25" t="s">
        <v>33</v>
      </c>
      <c r="J27" s="25">
        <v>23</v>
      </c>
      <c r="K27" s="25" t="s">
        <v>38</v>
      </c>
      <c r="L27" s="24" t="s">
        <v>97</v>
      </c>
      <c r="M27" s="25" t="s">
        <v>43</v>
      </c>
      <c r="N27" s="25">
        <v>22</v>
      </c>
      <c r="O27" s="25" t="s">
        <v>154</v>
      </c>
      <c r="P27" s="25" t="s">
        <v>17</v>
      </c>
      <c r="Q27" s="25" t="s">
        <v>129</v>
      </c>
    </row>
    <row r="28" spans="1:17" s="26" customFormat="1" x14ac:dyDescent="0.25">
      <c r="A28" s="25">
        <v>36</v>
      </c>
      <c r="B28" s="25" t="s">
        <v>14</v>
      </c>
      <c r="C28" s="25" t="b">
        <v>1</v>
      </c>
      <c r="D28" s="25" t="b">
        <v>1</v>
      </c>
      <c r="E28" s="25" t="b">
        <v>1</v>
      </c>
      <c r="F28" s="25" t="b">
        <v>0</v>
      </c>
      <c r="G28" s="25" t="s">
        <v>16</v>
      </c>
      <c r="H28" s="25" t="b">
        <v>0</v>
      </c>
      <c r="I28" s="25" t="s">
        <v>33</v>
      </c>
      <c r="J28" s="25">
        <v>24</v>
      </c>
      <c r="K28" s="25" t="s">
        <v>39</v>
      </c>
      <c r="L28" s="24" t="s">
        <v>153</v>
      </c>
      <c r="M28" s="25" t="s">
        <v>43</v>
      </c>
      <c r="N28" s="25">
        <v>21</v>
      </c>
      <c r="O28" s="25" t="s">
        <v>71</v>
      </c>
      <c r="P28" s="25" t="s">
        <v>17</v>
      </c>
      <c r="Q28" s="25" t="s">
        <v>129</v>
      </c>
    </row>
    <row r="29" spans="1:17" s="26" customFormat="1" x14ac:dyDescent="0.25">
      <c r="A29" s="25">
        <v>37</v>
      </c>
      <c r="B29" s="25" t="s">
        <v>14</v>
      </c>
      <c r="C29" s="25" t="b">
        <v>1</v>
      </c>
      <c r="D29" s="25" t="b">
        <v>1</v>
      </c>
      <c r="E29" s="25" t="b">
        <v>1</v>
      </c>
      <c r="F29" s="25" t="b">
        <v>1</v>
      </c>
      <c r="G29" s="25" t="s">
        <v>15</v>
      </c>
      <c r="H29" s="25" t="b">
        <v>0</v>
      </c>
      <c r="I29" s="25" t="s">
        <v>33</v>
      </c>
      <c r="J29" s="25">
        <v>23</v>
      </c>
      <c r="K29" s="25" t="s">
        <v>40</v>
      </c>
      <c r="L29" s="24" t="s">
        <v>152</v>
      </c>
      <c r="M29" s="25" t="s">
        <v>43</v>
      </c>
      <c r="N29" s="25">
        <v>24</v>
      </c>
      <c r="O29" s="25" t="s">
        <v>92</v>
      </c>
      <c r="P29" s="25" t="s">
        <v>17</v>
      </c>
      <c r="Q29" s="25" t="s">
        <v>129</v>
      </c>
    </row>
    <row r="30" spans="1:17" s="26" customFormat="1" x14ac:dyDescent="0.25">
      <c r="A30" s="25">
        <v>38</v>
      </c>
      <c r="B30" s="25" t="s">
        <v>14</v>
      </c>
      <c r="C30" s="25" t="b">
        <v>1</v>
      </c>
      <c r="D30" s="25" t="b">
        <v>1</v>
      </c>
      <c r="E30" s="25" t="b">
        <v>0</v>
      </c>
      <c r="F30" s="25" t="b">
        <v>1</v>
      </c>
      <c r="G30" s="25" t="s">
        <v>15</v>
      </c>
      <c r="H30" s="25" t="b">
        <v>0</v>
      </c>
      <c r="I30" s="25" t="s">
        <v>32</v>
      </c>
      <c r="J30" s="25">
        <v>23</v>
      </c>
      <c r="K30" s="25" t="s">
        <v>38</v>
      </c>
      <c r="L30" s="24" t="s">
        <v>93</v>
      </c>
      <c r="M30" s="25" t="s">
        <v>43</v>
      </c>
      <c r="N30" s="25">
        <v>25</v>
      </c>
      <c r="O30" s="25" t="s">
        <v>94</v>
      </c>
      <c r="P30" s="25" t="s">
        <v>17</v>
      </c>
      <c r="Q30" s="25" t="s">
        <v>129</v>
      </c>
    </row>
    <row r="31" spans="1:17" s="26" customFormat="1" x14ac:dyDescent="0.25">
      <c r="A31" s="25">
        <v>39</v>
      </c>
      <c r="B31" s="25" t="s">
        <v>14</v>
      </c>
      <c r="C31" s="25" t="b">
        <v>1</v>
      </c>
      <c r="D31" s="25" t="b">
        <v>1</v>
      </c>
      <c r="E31" s="25" t="b">
        <v>1</v>
      </c>
      <c r="F31" s="25" t="b">
        <v>1</v>
      </c>
      <c r="G31" s="25" t="s">
        <v>14</v>
      </c>
      <c r="H31" s="25" t="b">
        <v>0</v>
      </c>
      <c r="I31" s="25" t="s">
        <v>33</v>
      </c>
      <c r="J31" s="25">
        <v>23</v>
      </c>
      <c r="K31" s="25" t="s">
        <v>40</v>
      </c>
      <c r="L31" s="24" t="s">
        <v>151</v>
      </c>
      <c r="M31" s="25" t="s">
        <v>43</v>
      </c>
      <c r="N31" s="25">
        <v>21</v>
      </c>
      <c r="O31" s="25" t="s">
        <v>87</v>
      </c>
      <c r="P31" s="25" t="s">
        <v>48</v>
      </c>
      <c r="Q31" s="25" t="s">
        <v>129</v>
      </c>
    </row>
    <row r="32" spans="1:17" s="26" customFormat="1" x14ac:dyDescent="0.25">
      <c r="A32" s="27">
        <v>40</v>
      </c>
      <c r="B32" s="25" t="s">
        <v>14</v>
      </c>
      <c r="C32" s="25" t="b">
        <v>0</v>
      </c>
      <c r="D32" s="25" t="b">
        <v>1</v>
      </c>
      <c r="E32" s="25" t="b">
        <v>1</v>
      </c>
      <c r="F32" s="25" t="s">
        <v>24</v>
      </c>
      <c r="G32" s="25" t="s">
        <v>15</v>
      </c>
      <c r="H32" s="25" t="b">
        <v>0</v>
      </c>
      <c r="I32" s="25" t="s">
        <v>33</v>
      </c>
      <c r="J32" s="25">
        <v>23</v>
      </c>
      <c r="K32" s="25" t="s">
        <v>35</v>
      </c>
      <c r="L32" s="25" t="s">
        <v>149</v>
      </c>
      <c r="M32" s="25" t="s">
        <v>43</v>
      </c>
      <c r="N32" s="25">
        <v>27</v>
      </c>
      <c r="O32" s="25" t="s">
        <v>150</v>
      </c>
      <c r="P32" s="25" t="s">
        <v>48</v>
      </c>
      <c r="Q32" s="25" t="s">
        <v>129</v>
      </c>
    </row>
  </sheetData>
  <autoFilter ref="A4:O4" xr:uid="{14DF8067-5C8B-48BC-8D9D-DAA7BFD2ED79}"/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D9A8155-E9DF-4DD2-A80C-C7E7DEE1C1B8}">
          <x14:formula1>
            <xm:f>'Data Validation'!$F$4:$F$7</xm:f>
          </x14:formula1>
          <xm:sqref>K5</xm:sqref>
        </x14:dataValidation>
        <x14:dataValidation type="list" allowBlank="1" showInputMessage="1" showErrorMessage="1" xr:uid="{C3C7E9B3-0F87-422E-94E8-149FC3571540}">
          <x14:formula1>
            <xm:f>'Data Validation'!$G$4:$G$6</xm:f>
          </x14:formula1>
          <xm:sqref>M5</xm:sqref>
        </x14:dataValidation>
        <x14:dataValidation type="list" allowBlank="1" showInputMessage="1" showErrorMessage="1" xr:uid="{B3A6C429-D70E-4BF4-8ED2-7FF5FDB82864}">
          <x14:formula1>
            <xm:f>'Data Validation'!$C$4:$C$6</xm:f>
          </x14:formula1>
          <xm:sqref>C5:F32 H5:H32</xm:sqref>
        </x14:dataValidation>
        <x14:dataValidation type="list" allowBlank="1" showInputMessage="1" showErrorMessage="1" xr:uid="{B9C1465D-AADD-4772-85F4-72C9C6E37584}">
          <x14:formula1>
            <xm:f>'Data Validation'!$B$4:$B$6</xm:f>
          </x14:formula1>
          <xm:sqref>G5:G32 B5:B32</xm:sqref>
        </x14:dataValidation>
        <x14:dataValidation type="list" allowBlank="1" showInputMessage="1" showErrorMessage="1" xr:uid="{8F3537A2-84D4-488B-A4EC-9E7AB3E0855B}">
          <x14:formula1>
            <xm:f>'Data Validation'!$E$4:$E$7</xm:f>
          </x14:formula1>
          <xm:sqref>J5:J32</xm:sqref>
        </x14:dataValidation>
        <x14:dataValidation type="list" allowBlank="1" showInputMessage="1" showErrorMessage="1" xr:uid="{FFF73564-BEA6-4E07-88B7-DE9C1A015BF8}">
          <x14:formula1>
            <xm:f>'Data Validation'!$D$4:$D$7</xm:f>
          </x14:formula1>
          <xm:sqref>I5:I32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D2869-9484-4B6D-9020-2490A77E1388}">
  <dimension ref="A1:AD32"/>
  <sheetViews>
    <sheetView topLeftCell="U1" workbookViewId="0">
      <pane ySplit="4" topLeftCell="A11" activePane="bottomLeft" state="frozen"/>
      <selection pane="bottomLeft" activeCell="AB11" sqref="AB11"/>
    </sheetView>
  </sheetViews>
  <sheetFormatPr defaultRowHeight="15" x14ac:dyDescent="0.25"/>
  <cols>
    <col min="1" max="1" width="8.85546875" style="13" customWidth="1"/>
    <col min="2" max="2" width="19.140625" style="13" bestFit="1" customWidth="1"/>
    <col min="3" max="3" width="8.7109375" style="13" bestFit="1" customWidth="1"/>
    <col min="4" max="4" width="8.85546875" style="13" customWidth="1"/>
    <col min="5" max="5" width="12.85546875" style="13" bestFit="1" customWidth="1"/>
    <col min="6" max="6" width="13.28515625" style="13" bestFit="1" customWidth="1"/>
    <col min="7" max="7" width="18.140625" style="13" bestFit="1" customWidth="1"/>
    <col min="8" max="8" width="16.140625" style="13" hidden="1" customWidth="1"/>
    <col min="9" max="9" width="9.28515625" style="13" customWidth="1"/>
    <col min="10" max="10" width="26.85546875" style="13" hidden="1" customWidth="1"/>
    <col min="11" max="11" width="14" style="13" bestFit="1" customWidth="1"/>
    <col min="12" max="12" width="16.7109375" style="13" hidden="1" customWidth="1"/>
    <col min="13" max="13" width="16.7109375" style="13" customWidth="1"/>
    <col min="14" max="14" width="16.7109375" style="13" hidden="1" customWidth="1"/>
    <col min="15" max="15" width="16.7109375" style="13" customWidth="1"/>
    <col min="16" max="16" width="16.7109375" style="13" hidden="1" customWidth="1"/>
    <col min="17" max="17" width="16.7109375" style="13" customWidth="1"/>
    <col min="18" max="18" width="16.7109375" style="13" hidden="1" customWidth="1"/>
    <col min="19" max="19" width="16.7109375" style="13" customWidth="1"/>
    <col min="20" max="20" width="16.7109375" style="13" hidden="1" customWidth="1"/>
    <col min="21" max="21" width="16.7109375" style="13" customWidth="1"/>
    <col min="22" max="22" width="34.140625" style="13" hidden="1" customWidth="1"/>
    <col min="23" max="23" width="14" style="13" bestFit="1" customWidth="1"/>
    <col min="24" max="24" width="16.7109375" style="13" hidden="1" customWidth="1"/>
    <col min="25" max="25" width="16.7109375" style="13" customWidth="1"/>
    <col min="26" max="26" width="16.7109375" style="13" hidden="1" customWidth="1"/>
    <col min="27" max="27" width="16.7109375" style="13" customWidth="1"/>
    <col min="28" max="28" width="11.28515625" style="13" bestFit="1" customWidth="1"/>
    <col min="29" max="29" width="15.28515625" style="13" bestFit="1" customWidth="1"/>
    <col min="30" max="30" width="5.5703125" style="13" bestFit="1" customWidth="1"/>
    <col min="31" max="31" width="11.7109375" style="13" bestFit="1" customWidth="1"/>
    <col min="32" max="32" width="18.140625" style="13" bestFit="1" customWidth="1"/>
    <col min="33" max="16384" width="9.140625" style="13"/>
  </cols>
  <sheetData>
    <row r="1" spans="1:30" s="12" customFormat="1" ht="26.25" x14ac:dyDescent="0.4">
      <c r="A1" s="11" t="s">
        <v>101</v>
      </c>
      <c r="B1" s="11"/>
      <c r="C1" s="11"/>
      <c r="D1" s="11"/>
      <c r="E1" s="11"/>
      <c r="F1" s="11"/>
      <c r="G1" s="11"/>
    </row>
    <row r="2" spans="1:30" s="12" customFormat="1" ht="18.75" x14ac:dyDescent="0.3">
      <c r="A2" s="21" t="s">
        <v>159</v>
      </c>
      <c r="B2" s="21"/>
      <c r="C2" s="21"/>
      <c r="D2" s="21"/>
      <c r="E2" s="21"/>
      <c r="F2" s="21"/>
      <c r="G2" s="21"/>
    </row>
    <row r="3" spans="1:30" s="12" customFormat="1" ht="15.75" x14ac:dyDescent="0.25">
      <c r="A3" s="22" t="s">
        <v>100</v>
      </c>
      <c r="B3" s="22"/>
      <c r="C3" s="22"/>
      <c r="D3" s="22"/>
      <c r="E3" s="22"/>
      <c r="F3" s="22"/>
      <c r="G3" s="22"/>
    </row>
    <row r="4" spans="1:30" s="23" customFormat="1" ht="105" x14ac:dyDescent="0.25">
      <c r="A4" s="20" t="s">
        <v>2</v>
      </c>
      <c r="B4" s="20" t="s">
        <v>41</v>
      </c>
      <c r="C4" s="20" t="s">
        <v>1</v>
      </c>
      <c r="D4" s="20" t="s">
        <v>3</v>
      </c>
      <c r="E4" s="20" t="s">
        <v>44</v>
      </c>
      <c r="F4" s="20" t="s">
        <v>0</v>
      </c>
      <c r="G4" s="20" t="s">
        <v>45</v>
      </c>
      <c r="H4" s="20" t="s">
        <v>23</v>
      </c>
      <c r="I4" s="16" t="s">
        <v>161</v>
      </c>
      <c r="J4" s="20" t="s">
        <v>25</v>
      </c>
      <c r="K4" s="16" t="s">
        <v>162</v>
      </c>
      <c r="L4" s="20" t="s">
        <v>26</v>
      </c>
      <c r="M4" s="16" t="s">
        <v>163</v>
      </c>
      <c r="N4" s="20" t="s">
        <v>27</v>
      </c>
      <c r="O4" s="16" t="s">
        <v>164</v>
      </c>
      <c r="P4" s="20" t="s">
        <v>28</v>
      </c>
      <c r="Q4" s="16" t="s">
        <v>165</v>
      </c>
      <c r="R4" s="20" t="s">
        <v>29</v>
      </c>
      <c r="S4" s="16" t="s">
        <v>166</v>
      </c>
      <c r="T4" s="20" t="s">
        <v>30</v>
      </c>
      <c r="U4" s="16" t="s">
        <v>167</v>
      </c>
      <c r="V4" s="20" t="s">
        <v>31</v>
      </c>
      <c r="W4" s="16" t="s">
        <v>168</v>
      </c>
      <c r="X4" s="20" t="s">
        <v>36</v>
      </c>
      <c r="Y4" s="16" t="s">
        <v>169</v>
      </c>
      <c r="Z4" s="20" t="s">
        <v>37</v>
      </c>
      <c r="AA4" s="16" t="s">
        <v>170</v>
      </c>
      <c r="AB4" s="20" t="s">
        <v>125</v>
      </c>
      <c r="AC4" s="20" t="s">
        <v>126</v>
      </c>
      <c r="AD4" s="20" t="s">
        <v>127</v>
      </c>
    </row>
    <row r="5" spans="1:30" s="26" customFormat="1" x14ac:dyDescent="0.25">
      <c r="A5" s="33">
        <v>1</v>
      </c>
      <c r="B5" s="33" t="s">
        <v>128</v>
      </c>
      <c r="C5" s="25" t="s">
        <v>19</v>
      </c>
      <c r="D5" s="25">
        <v>27</v>
      </c>
      <c r="E5" s="25" t="s">
        <v>47</v>
      </c>
      <c r="F5" s="25" t="s">
        <v>48</v>
      </c>
      <c r="G5" s="25" t="s">
        <v>129</v>
      </c>
      <c r="H5" s="25" t="s">
        <v>14</v>
      </c>
      <c r="I5" s="32">
        <v>10</v>
      </c>
      <c r="J5" s="25" t="b">
        <v>1</v>
      </c>
      <c r="K5" s="32">
        <v>10</v>
      </c>
      <c r="L5" s="25" t="b">
        <v>1</v>
      </c>
      <c r="M5" s="32">
        <v>10</v>
      </c>
      <c r="N5" s="25" t="b">
        <v>0</v>
      </c>
      <c r="O5" s="32">
        <v>10</v>
      </c>
      <c r="P5" s="25" t="b">
        <v>0</v>
      </c>
      <c r="Q5" s="32">
        <v>10</v>
      </c>
      <c r="R5" s="25" t="s">
        <v>15</v>
      </c>
      <c r="S5" s="32">
        <v>10</v>
      </c>
      <c r="T5" s="25" t="b">
        <v>0</v>
      </c>
      <c r="U5" s="32">
        <v>10</v>
      </c>
      <c r="V5" s="25" t="s">
        <v>33</v>
      </c>
      <c r="W5" s="32">
        <v>10</v>
      </c>
      <c r="X5" s="25">
        <v>23</v>
      </c>
      <c r="Y5" s="32">
        <v>10</v>
      </c>
      <c r="Z5" s="25" t="s">
        <v>38</v>
      </c>
      <c r="AA5" s="32">
        <v>10</v>
      </c>
      <c r="AB5" s="25">
        <v>100</v>
      </c>
      <c r="AC5" s="25">
        <f>SUM(I5+K5+M5+O5+Q5+S5+U5+W5+Y5+AA5)</f>
        <v>100</v>
      </c>
      <c r="AD5" s="17">
        <f t="shared" ref="AD5:AD10" si="0">AC5/AB5</f>
        <v>1</v>
      </c>
    </row>
    <row r="6" spans="1:30" s="26" customFormat="1" x14ac:dyDescent="0.25">
      <c r="A6" s="33">
        <v>2</v>
      </c>
      <c r="B6" s="33" t="s">
        <v>50</v>
      </c>
      <c r="C6" s="25" t="s">
        <v>19</v>
      </c>
      <c r="D6" s="25">
        <v>30</v>
      </c>
      <c r="E6" s="25" t="s">
        <v>51</v>
      </c>
      <c r="F6" s="25" t="s">
        <v>17</v>
      </c>
      <c r="G6" s="25" t="s">
        <v>129</v>
      </c>
      <c r="H6" s="25" t="s">
        <v>14</v>
      </c>
      <c r="I6" s="32">
        <v>10</v>
      </c>
      <c r="J6" s="25" t="b">
        <v>1</v>
      </c>
      <c r="K6" s="32">
        <v>10</v>
      </c>
      <c r="L6" s="25" t="b">
        <v>1</v>
      </c>
      <c r="M6" s="32">
        <v>10</v>
      </c>
      <c r="N6" s="25" t="b">
        <v>0</v>
      </c>
      <c r="O6" s="32">
        <v>10</v>
      </c>
      <c r="P6" s="25" t="b">
        <v>1</v>
      </c>
      <c r="Q6" s="32">
        <v>0</v>
      </c>
      <c r="R6" s="25" t="s">
        <v>14</v>
      </c>
      <c r="S6" s="32">
        <v>0</v>
      </c>
      <c r="T6" s="25" t="b">
        <v>0</v>
      </c>
      <c r="U6" s="32">
        <v>10</v>
      </c>
      <c r="V6" s="25" t="s">
        <v>32</v>
      </c>
      <c r="W6" s="32">
        <v>0</v>
      </c>
      <c r="X6" s="25">
        <v>22</v>
      </c>
      <c r="Y6" s="32">
        <v>0</v>
      </c>
      <c r="Z6" s="25" t="s">
        <v>40</v>
      </c>
      <c r="AA6" s="32">
        <v>10</v>
      </c>
      <c r="AB6" s="25">
        <v>100</v>
      </c>
      <c r="AC6" s="25">
        <f t="shared" ref="AC6:AC32" si="1">SUM(I6+K6+M6+O6+Q6+S6+U6+W6+Y6+AA6)</f>
        <v>60</v>
      </c>
      <c r="AD6" s="17">
        <f t="shared" si="0"/>
        <v>0.6</v>
      </c>
    </row>
    <row r="7" spans="1:30" s="26" customFormat="1" x14ac:dyDescent="0.25">
      <c r="A7" s="33">
        <v>3</v>
      </c>
      <c r="B7" s="33" t="s">
        <v>130</v>
      </c>
      <c r="C7" s="25" t="s">
        <v>43</v>
      </c>
      <c r="D7" s="25">
        <v>24</v>
      </c>
      <c r="E7" s="25" t="s">
        <v>53</v>
      </c>
      <c r="F7" s="25" t="s">
        <v>48</v>
      </c>
      <c r="G7" s="25" t="s">
        <v>129</v>
      </c>
      <c r="H7" s="25" t="s">
        <v>14</v>
      </c>
      <c r="I7" s="32">
        <v>10</v>
      </c>
      <c r="J7" s="25" t="b">
        <v>1</v>
      </c>
      <c r="K7" s="32">
        <v>10</v>
      </c>
      <c r="L7" s="25" t="b">
        <v>1</v>
      </c>
      <c r="M7" s="32">
        <v>10</v>
      </c>
      <c r="N7" s="25" t="b">
        <v>0</v>
      </c>
      <c r="O7" s="32">
        <v>10</v>
      </c>
      <c r="P7" s="25" t="b">
        <v>0</v>
      </c>
      <c r="Q7" s="32">
        <v>10</v>
      </c>
      <c r="R7" s="25" t="s">
        <v>16</v>
      </c>
      <c r="S7" s="32">
        <v>10</v>
      </c>
      <c r="T7" s="25" t="b">
        <v>0</v>
      </c>
      <c r="U7" s="32">
        <v>10</v>
      </c>
      <c r="V7" s="25" t="s">
        <v>33</v>
      </c>
      <c r="W7" s="32">
        <v>10</v>
      </c>
      <c r="X7" s="25">
        <v>23</v>
      </c>
      <c r="Y7" s="32">
        <v>10</v>
      </c>
      <c r="Z7" s="25" t="s">
        <v>40</v>
      </c>
      <c r="AA7" s="32">
        <v>10</v>
      </c>
      <c r="AB7" s="25">
        <v>100</v>
      </c>
      <c r="AC7" s="25">
        <f t="shared" si="1"/>
        <v>100</v>
      </c>
      <c r="AD7" s="17">
        <f t="shared" si="0"/>
        <v>1</v>
      </c>
    </row>
    <row r="8" spans="1:30" s="26" customFormat="1" x14ac:dyDescent="0.25">
      <c r="A8" s="33">
        <v>4</v>
      </c>
      <c r="B8" s="33" t="s">
        <v>131</v>
      </c>
      <c r="C8" s="25" t="s">
        <v>19</v>
      </c>
      <c r="D8" s="26">
        <v>28</v>
      </c>
      <c r="E8" s="25" t="s">
        <v>55</v>
      </c>
      <c r="F8" s="25" t="s">
        <v>17</v>
      </c>
      <c r="G8" s="25" t="s">
        <v>129</v>
      </c>
      <c r="H8" s="25" t="s">
        <v>14</v>
      </c>
      <c r="I8" s="32">
        <v>10</v>
      </c>
      <c r="J8" s="25" t="b">
        <v>1</v>
      </c>
      <c r="K8" s="32">
        <v>10</v>
      </c>
      <c r="L8" s="25" t="b">
        <v>1</v>
      </c>
      <c r="M8" s="32">
        <v>10</v>
      </c>
      <c r="N8" s="25" t="b">
        <v>0</v>
      </c>
      <c r="O8" s="32">
        <v>10</v>
      </c>
      <c r="P8" s="25" t="b">
        <v>0</v>
      </c>
      <c r="Q8" s="32">
        <v>10</v>
      </c>
      <c r="R8" s="25" t="s">
        <v>15</v>
      </c>
      <c r="S8" s="32">
        <v>10</v>
      </c>
      <c r="T8" s="25" t="b">
        <v>0</v>
      </c>
      <c r="U8" s="32">
        <v>10</v>
      </c>
      <c r="V8" s="25" t="s">
        <v>33</v>
      </c>
      <c r="W8" s="32">
        <v>10</v>
      </c>
      <c r="X8" s="25">
        <v>23</v>
      </c>
      <c r="Y8" s="32">
        <v>10</v>
      </c>
      <c r="Z8" s="25" t="s">
        <v>40</v>
      </c>
      <c r="AA8" s="32">
        <v>10</v>
      </c>
      <c r="AB8" s="25">
        <v>100</v>
      </c>
      <c r="AC8" s="25">
        <f t="shared" si="1"/>
        <v>100</v>
      </c>
      <c r="AD8" s="17">
        <f t="shared" si="0"/>
        <v>1</v>
      </c>
    </row>
    <row r="9" spans="1:30" s="26" customFormat="1" x14ac:dyDescent="0.25">
      <c r="A9" s="33">
        <v>5</v>
      </c>
      <c r="B9" s="33" t="s">
        <v>56</v>
      </c>
      <c r="C9" s="25" t="s">
        <v>19</v>
      </c>
      <c r="D9" s="25">
        <v>30</v>
      </c>
      <c r="E9" s="25" t="s">
        <v>53</v>
      </c>
      <c r="F9" s="25" t="s">
        <v>48</v>
      </c>
      <c r="G9" s="25" t="s">
        <v>129</v>
      </c>
      <c r="H9" s="25" t="s">
        <v>14</v>
      </c>
      <c r="I9" s="32">
        <v>10</v>
      </c>
      <c r="J9" s="25" t="b">
        <v>1</v>
      </c>
      <c r="K9" s="32">
        <v>10</v>
      </c>
      <c r="L9" s="25" t="b">
        <v>1</v>
      </c>
      <c r="M9" s="32">
        <v>10</v>
      </c>
      <c r="N9" s="25" t="b">
        <v>1</v>
      </c>
      <c r="O9" s="32">
        <v>0</v>
      </c>
      <c r="P9" s="25" t="b">
        <v>1</v>
      </c>
      <c r="Q9" s="32">
        <v>0</v>
      </c>
      <c r="R9" s="25" t="s">
        <v>15</v>
      </c>
      <c r="S9" s="32">
        <v>10</v>
      </c>
      <c r="T9" s="25" t="b">
        <v>1</v>
      </c>
      <c r="U9" s="32">
        <v>0</v>
      </c>
      <c r="V9" s="25" t="s">
        <v>33</v>
      </c>
      <c r="W9" s="32">
        <v>10</v>
      </c>
      <c r="X9" s="25">
        <v>23</v>
      </c>
      <c r="Y9" s="32">
        <v>10</v>
      </c>
      <c r="Z9" s="25" t="s">
        <v>38</v>
      </c>
      <c r="AA9" s="32">
        <v>10</v>
      </c>
      <c r="AB9" s="25">
        <v>100</v>
      </c>
      <c r="AC9" s="25">
        <f t="shared" si="1"/>
        <v>70</v>
      </c>
      <c r="AD9" s="17">
        <f t="shared" si="0"/>
        <v>0.7</v>
      </c>
    </row>
    <row r="10" spans="1:30" s="26" customFormat="1" x14ac:dyDescent="0.25">
      <c r="A10" s="33">
        <v>6</v>
      </c>
      <c r="B10" s="33" t="s">
        <v>58</v>
      </c>
      <c r="C10" s="25" t="s">
        <v>19</v>
      </c>
      <c r="D10" s="25">
        <v>22</v>
      </c>
      <c r="E10" s="25" t="s">
        <v>59</v>
      </c>
      <c r="F10" s="25" t="s">
        <v>17</v>
      </c>
      <c r="G10" s="25" t="s">
        <v>129</v>
      </c>
      <c r="H10" s="25" t="s">
        <v>14</v>
      </c>
      <c r="I10" s="32">
        <v>10</v>
      </c>
      <c r="J10" s="25" t="b">
        <v>1</v>
      </c>
      <c r="K10" s="32">
        <v>10</v>
      </c>
      <c r="L10" s="25" t="b">
        <v>1</v>
      </c>
      <c r="M10" s="32">
        <v>10</v>
      </c>
      <c r="N10" s="25" t="b">
        <v>1</v>
      </c>
      <c r="O10" s="32">
        <v>0</v>
      </c>
      <c r="P10" s="25" t="b">
        <v>1</v>
      </c>
      <c r="Q10" s="32">
        <v>0</v>
      </c>
      <c r="R10" s="25" t="s">
        <v>15</v>
      </c>
      <c r="S10" s="32">
        <v>10</v>
      </c>
      <c r="T10" s="25" t="b">
        <v>0</v>
      </c>
      <c r="U10" s="32">
        <v>10</v>
      </c>
      <c r="V10" s="25" t="s">
        <v>33</v>
      </c>
      <c r="W10" s="32">
        <v>10</v>
      </c>
      <c r="X10" s="25">
        <v>23</v>
      </c>
      <c r="Y10" s="32">
        <v>10</v>
      </c>
      <c r="Z10" s="25" t="s">
        <v>40</v>
      </c>
      <c r="AA10" s="32">
        <v>10</v>
      </c>
      <c r="AB10" s="25">
        <v>100</v>
      </c>
      <c r="AC10" s="25">
        <f t="shared" si="1"/>
        <v>80</v>
      </c>
      <c r="AD10" s="17">
        <f t="shared" si="0"/>
        <v>0.8</v>
      </c>
    </row>
    <row r="11" spans="1:30" s="26" customFormat="1" x14ac:dyDescent="0.25">
      <c r="A11" s="33">
        <v>9</v>
      </c>
      <c r="B11" s="33" t="s">
        <v>132</v>
      </c>
      <c r="C11" s="25" t="s">
        <v>43</v>
      </c>
      <c r="D11" s="25">
        <v>28</v>
      </c>
      <c r="E11" s="25" t="s">
        <v>61</v>
      </c>
      <c r="F11" s="25" t="s">
        <v>17</v>
      </c>
      <c r="G11" s="25" t="s">
        <v>129</v>
      </c>
      <c r="H11" s="25" t="s">
        <v>14</v>
      </c>
      <c r="I11" s="32">
        <v>10</v>
      </c>
      <c r="J11" s="25" t="b">
        <v>1</v>
      </c>
      <c r="K11" s="32">
        <v>10</v>
      </c>
      <c r="L11" s="25" t="b">
        <v>1</v>
      </c>
      <c r="M11" s="32">
        <v>10</v>
      </c>
      <c r="N11" s="25" t="b">
        <v>1</v>
      </c>
      <c r="O11" s="32">
        <v>0</v>
      </c>
      <c r="P11" s="25" t="b">
        <v>1</v>
      </c>
      <c r="Q11" s="32">
        <v>0</v>
      </c>
      <c r="R11" s="25" t="s">
        <v>15</v>
      </c>
      <c r="S11" s="32">
        <v>10</v>
      </c>
      <c r="T11" s="25" t="b">
        <v>0</v>
      </c>
      <c r="U11" s="32">
        <v>10</v>
      </c>
      <c r="V11" s="25" t="s">
        <v>33</v>
      </c>
      <c r="W11" s="32">
        <v>10</v>
      </c>
      <c r="X11" s="25">
        <v>23</v>
      </c>
      <c r="Y11" s="32">
        <v>10</v>
      </c>
      <c r="Z11" s="25" t="s">
        <v>39</v>
      </c>
      <c r="AA11" s="32">
        <v>10</v>
      </c>
      <c r="AB11" s="25">
        <v>100</v>
      </c>
      <c r="AC11" s="25">
        <f t="shared" si="1"/>
        <v>80</v>
      </c>
      <c r="AD11" s="17">
        <f t="shared" ref="AD11:AD32" si="2">AC11/AB11</f>
        <v>0.8</v>
      </c>
    </row>
    <row r="12" spans="1:30" s="26" customFormat="1" x14ac:dyDescent="0.25">
      <c r="A12" s="33">
        <v>10</v>
      </c>
      <c r="B12" s="33" t="s">
        <v>133</v>
      </c>
      <c r="C12" s="25" t="s">
        <v>43</v>
      </c>
      <c r="D12" s="25">
        <v>29</v>
      </c>
      <c r="E12" s="25" t="s">
        <v>134</v>
      </c>
      <c r="F12" s="25" t="s">
        <v>48</v>
      </c>
      <c r="G12" s="25" t="s">
        <v>129</v>
      </c>
      <c r="H12" s="25" t="s">
        <v>14</v>
      </c>
      <c r="I12" s="32">
        <v>10</v>
      </c>
      <c r="J12" s="25" t="b">
        <v>1</v>
      </c>
      <c r="K12" s="32">
        <v>10</v>
      </c>
      <c r="L12" s="25" t="b">
        <v>1</v>
      </c>
      <c r="M12" s="32">
        <v>10</v>
      </c>
      <c r="N12" s="25" t="b">
        <v>0</v>
      </c>
      <c r="O12" s="32">
        <v>10</v>
      </c>
      <c r="P12" s="25" t="b">
        <v>1</v>
      </c>
      <c r="Q12" s="32">
        <v>0</v>
      </c>
      <c r="R12" s="25" t="s">
        <v>15</v>
      </c>
      <c r="S12" s="32">
        <v>10</v>
      </c>
      <c r="T12" s="25" t="b">
        <v>0</v>
      </c>
      <c r="U12" s="32">
        <v>10</v>
      </c>
      <c r="V12" s="25" t="s">
        <v>33</v>
      </c>
      <c r="W12" s="32">
        <v>10</v>
      </c>
      <c r="X12" s="25">
        <v>23</v>
      </c>
      <c r="Y12" s="32">
        <v>10</v>
      </c>
      <c r="Z12" s="25" t="s">
        <v>38</v>
      </c>
      <c r="AA12" s="32">
        <v>10</v>
      </c>
      <c r="AB12" s="25">
        <v>100</v>
      </c>
      <c r="AC12" s="25">
        <f t="shared" si="1"/>
        <v>90</v>
      </c>
      <c r="AD12" s="17">
        <f t="shared" si="2"/>
        <v>0.9</v>
      </c>
    </row>
    <row r="13" spans="1:30" s="26" customFormat="1" x14ac:dyDescent="0.25">
      <c r="A13" s="35">
        <v>11</v>
      </c>
      <c r="B13" s="33" t="s">
        <v>64</v>
      </c>
      <c r="C13" s="25" t="s">
        <v>43</v>
      </c>
      <c r="D13" s="25">
        <v>16</v>
      </c>
      <c r="E13" s="25" t="s">
        <v>147</v>
      </c>
      <c r="F13" s="25" t="s">
        <v>48</v>
      </c>
      <c r="G13" s="25" t="s">
        <v>129</v>
      </c>
      <c r="H13" s="25" t="s">
        <v>14</v>
      </c>
      <c r="I13" s="32">
        <v>10</v>
      </c>
      <c r="J13" s="25" t="b">
        <v>0</v>
      </c>
      <c r="K13" s="32">
        <v>0</v>
      </c>
      <c r="L13" s="25" t="b">
        <v>1</v>
      </c>
      <c r="M13" s="32">
        <v>10</v>
      </c>
      <c r="N13" s="25" t="b">
        <v>0</v>
      </c>
      <c r="O13" s="32">
        <v>10</v>
      </c>
      <c r="P13" s="25" t="b">
        <v>1</v>
      </c>
      <c r="Q13" s="32">
        <v>0</v>
      </c>
      <c r="R13" s="25" t="s">
        <v>14</v>
      </c>
      <c r="S13" s="32">
        <v>0</v>
      </c>
      <c r="T13" s="25" t="b">
        <v>0</v>
      </c>
      <c r="U13" s="32">
        <v>10</v>
      </c>
      <c r="V13" s="25" t="s">
        <v>33</v>
      </c>
      <c r="W13" s="32">
        <v>10</v>
      </c>
      <c r="X13" s="25">
        <v>23</v>
      </c>
      <c r="Y13" s="32">
        <v>10</v>
      </c>
      <c r="Z13" s="25" t="s">
        <v>40</v>
      </c>
      <c r="AA13" s="32">
        <v>10</v>
      </c>
      <c r="AB13" s="25">
        <v>100</v>
      </c>
      <c r="AC13" s="25">
        <f t="shared" si="1"/>
        <v>70</v>
      </c>
      <c r="AD13" s="17">
        <f t="shared" si="2"/>
        <v>0.7</v>
      </c>
    </row>
    <row r="14" spans="1:30" s="26" customFormat="1" x14ac:dyDescent="0.25">
      <c r="A14" s="33">
        <v>12</v>
      </c>
      <c r="B14" s="33" t="s">
        <v>66</v>
      </c>
      <c r="C14" s="25" t="s">
        <v>19</v>
      </c>
      <c r="D14" s="25">
        <v>29</v>
      </c>
      <c r="E14" s="25" t="s">
        <v>67</v>
      </c>
      <c r="F14" s="25" t="s">
        <v>48</v>
      </c>
      <c r="G14" s="25" t="s">
        <v>129</v>
      </c>
      <c r="H14" s="25" t="s">
        <v>14</v>
      </c>
      <c r="I14" s="32">
        <v>10</v>
      </c>
      <c r="J14" s="25" t="b">
        <v>1</v>
      </c>
      <c r="K14" s="32">
        <v>10</v>
      </c>
      <c r="L14" s="25" t="b">
        <v>1</v>
      </c>
      <c r="M14" s="32">
        <v>10</v>
      </c>
      <c r="N14" s="25" t="b">
        <v>1</v>
      </c>
      <c r="O14" s="32">
        <v>0</v>
      </c>
      <c r="P14" s="25" t="b">
        <v>0</v>
      </c>
      <c r="Q14" s="32">
        <v>10</v>
      </c>
      <c r="R14" s="25" t="s">
        <v>14</v>
      </c>
      <c r="S14" s="32">
        <v>0</v>
      </c>
      <c r="T14" s="25" t="b">
        <v>0</v>
      </c>
      <c r="U14" s="32">
        <v>10</v>
      </c>
      <c r="V14" s="25" t="s">
        <v>33</v>
      </c>
      <c r="W14" s="32">
        <v>10</v>
      </c>
      <c r="X14" s="25">
        <v>23</v>
      </c>
      <c r="Y14" s="32">
        <v>10</v>
      </c>
      <c r="Z14" s="25" t="s">
        <v>35</v>
      </c>
      <c r="AA14" s="32">
        <v>10</v>
      </c>
      <c r="AB14" s="25">
        <v>100</v>
      </c>
      <c r="AC14" s="25">
        <f t="shared" si="1"/>
        <v>80</v>
      </c>
      <c r="AD14" s="17">
        <f t="shared" si="2"/>
        <v>0.8</v>
      </c>
    </row>
    <row r="15" spans="1:30" s="26" customFormat="1" x14ac:dyDescent="0.25">
      <c r="A15" s="33">
        <v>13</v>
      </c>
      <c r="B15" s="33" t="s">
        <v>137</v>
      </c>
      <c r="C15" s="25" t="s">
        <v>19</v>
      </c>
      <c r="D15" s="25">
        <v>28</v>
      </c>
      <c r="E15" s="25" t="s">
        <v>69</v>
      </c>
      <c r="F15" s="25" t="s">
        <v>17</v>
      </c>
      <c r="G15" s="25" t="s">
        <v>129</v>
      </c>
      <c r="H15" s="25" t="s">
        <v>14</v>
      </c>
      <c r="I15" s="32">
        <v>10</v>
      </c>
      <c r="J15" s="25" t="b">
        <v>1</v>
      </c>
      <c r="K15" s="32">
        <v>10</v>
      </c>
      <c r="L15" s="25" t="b">
        <v>1</v>
      </c>
      <c r="M15" s="32">
        <v>10</v>
      </c>
      <c r="N15" s="25" t="b">
        <v>0</v>
      </c>
      <c r="O15" s="32">
        <v>10</v>
      </c>
      <c r="P15" s="25" t="b">
        <v>0</v>
      </c>
      <c r="Q15" s="32">
        <v>10</v>
      </c>
      <c r="R15" s="25" t="s">
        <v>15</v>
      </c>
      <c r="S15" s="32">
        <v>10</v>
      </c>
      <c r="T15" s="25" t="b">
        <v>0</v>
      </c>
      <c r="U15" s="32">
        <v>10</v>
      </c>
      <c r="V15" s="25" t="s">
        <v>33</v>
      </c>
      <c r="W15" s="32">
        <v>10</v>
      </c>
      <c r="X15" s="25">
        <v>23</v>
      </c>
      <c r="Y15" s="32">
        <v>10</v>
      </c>
      <c r="Z15" s="25" t="s">
        <v>40</v>
      </c>
      <c r="AA15" s="32">
        <v>10</v>
      </c>
      <c r="AB15" s="25">
        <v>100</v>
      </c>
      <c r="AC15" s="25">
        <f t="shared" si="1"/>
        <v>100</v>
      </c>
      <c r="AD15" s="17">
        <f t="shared" si="2"/>
        <v>1</v>
      </c>
    </row>
    <row r="16" spans="1:30" s="26" customFormat="1" x14ac:dyDescent="0.25">
      <c r="A16" s="33">
        <v>14</v>
      </c>
      <c r="B16" s="33" t="s">
        <v>138</v>
      </c>
      <c r="C16" s="25" t="s">
        <v>19</v>
      </c>
      <c r="D16" s="25">
        <v>25</v>
      </c>
      <c r="E16" s="25" t="s">
        <v>71</v>
      </c>
      <c r="F16" s="25" t="s">
        <v>17</v>
      </c>
      <c r="G16" s="25" t="s">
        <v>129</v>
      </c>
      <c r="H16" s="25" t="s">
        <v>14</v>
      </c>
      <c r="I16" s="32">
        <v>10</v>
      </c>
      <c r="J16" s="25" t="b">
        <v>1</v>
      </c>
      <c r="K16" s="32">
        <v>10</v>
      </c>
      <c r="L16" s="25" t="b">
        <v>1</v>
      </c>
      <c r="M16" s="32">
        <v>10</v>
      </c>
      <c r="N16" s="25" t="b">
        <v>1</v>
      </c>
      <c r="O16" s="32">
        <v>0</v>
      </c>
      <c r="P16" s="25" t="b">
        <v>0</v>
      </c>
      <c r="Q16" s="32">
        <v>10</v>
      </c>
      <c r="R16" s="25" t="s">
        <v>15</v>
      </c>
      <c r="S16" s="32">
        <v>10</v>
      </c>
      <c r="T16" s="25" t="b">
        <v>0</v>
      </c>
      <c r="U16" s="32">
        <v>10</v>
      </c>
      <c r="V16" s="25" t="s">
        <v>33</v>
      </c>
      <c r="W16" s="32">
        <v>10</v>
      </c>
      <c r="X16" s="25">
        <v>24</v>
      </c>
      <c r="Y16" s="32">
        <v>0</v>
      </c>
      <c r="Z16" s="25" t="s">
        <v>39</v>
      </c>
      <c r="AA16" s="32">
        <v>0</v>
      </c>
      <c r="AB16" s="25">
        <v>100</v>
      </c>
      <c r="AC16" s="25">
        <f t="shared" si="1"/>
        <v>70</v>
      </c>
      <c r="AD16" s="17">
        <f t="shared" si="2"/>
        <v>0.7</v>
      </c>
    </row>
    <row r="17" spans="1:30" s="26" customFormat="1" x14ac:dyDescent="0.25">
      <c r="A17" s="33">
        <v>15</v>
      </c>
      <c r="B17" s="33" t="s">
        <v>139</v>
      </c>
      <c r="C17" s="25" t="s">
        <v>43</v>
      </c>
      <c r="D17" s="25">
        <v>29</v>
      </c>
      <c r="E17" s="25" t="s">
        <v>140</v>
      </c>
      <c r="F17" s="25" t="s">
        <v>48</v>
      </c>
      <c r="G17" s="25" t="s">
        <v>129</v>
      </c>
      <c r="H17" s="25" t="s">
        <v>14</v>
      </c>
      <c r="I17" s="32">
        <v>10</v>
      </c>
      <c r="J17" s="25" t="b">
        <v>1</v>
      </c>
      <c r="K17" s="32">
        <v>10</v>
      </c>
      <c r="L17" s="25" t="b">
        <v>1</v>
      </c>
      <c r="M17" s="32">
        <v>10</v>
      </c>
      <c r="N17" s="25" t="b">
        <v>0</v>
      </c>
      <c r="O17" s="32">
        <v>10</v>
      </c>
      <c r="P17" s="25" t="b">
        <v>0</v>
      </c>
      <c r="Q17" s="32">
        <v>10</v>
      </c>
      <c r="R17" s="25" t="s">
        <v>14</v>
      </c>
      <c r="S17" s="32">
        <v>0</v>
      </c>
      <c r="T17" s="25" t="b">
        <v>1</v>
      </c>
      <c r="U17" s="32">
        <v>0</v>
      </c>
      <c r="V17" s="25" t="s">
        <v>33</v>
      </c>
      <c r="W17" s="32">
        <v>10</v>
      </c>
      <c r="X17" s="25">
        <v>23</v>
      </c>
      <c r="Y17" s="32">
        <v>10</v>
      </c>
      <c r="Z17" s="25" t="s">
        <v>40</v>
      </c>
      <c r="AA17" s="32">
        <v>10</v>
      </c>
      <c r="AB17" s="25">
        <v>100</v>
      </c>
      <c r="AC17" s="25">
        <f t="shared" si="1"/>
        <v>80</v>
      </c>
      <c r="AD17" s="17">
        <f t="shared" si="2"/>
        <v>0.8</v>
      </c>
    </row>
    <row r="18" spans="1:30" s="26" customFormat="1" x14ac:dyDescent="0.25">
      <c r="A18" s="33">
        <v>16</v>
      </c>
      <c r="B18" s="33" t="s">
        <v>141</v>
      </c>
      <c r="C18" s="25" t="s">
        <v>19</v>
      </c>
      <c r="D18" s="25">
        <v>24</v>
      </c>
      <c r="E18" s="25" t="s">
        <v>142</v>
      </c>
      <c r="F18" s="25" t="s">
        <v>17</v>
      </c>
      <c r="G18" s="25" t="s">
        <v>129</v>
      </c>
      <c r="H18" s="25" t="s">
        <v>14</v>
      </c>
      <c r="I18" s="32">
        <v>10</v>
      </c>
      <c r="J18" s="25" t="b">
        <v>1</v>
      </c>
      <c r="K18" s="32">
        <v>10</v>
      </c>
      <c r="L18" s="25" t="b">
        <v>1</v>
      </c>
      <c r="M18" s="32">
        <v>10</v>
      </c>
      <c r="N18" s="25" t="b">
        <v>1</v>
      </c>
      <c r="O18" s="32">
        <v>0</v>
      </c>
      <c r="P18" s="25" t="b">
        <v>1</v>
      </c>
      <c r="Q18" s="32">
        <v>0</v>
      </c>
      <c r="R18" s="25" t="s">
        <v>15</v>
      </c>
      <c r="S18" s="32">
        <v>10</v>
      </c>
      <c r="T18" s="25" t="b">
        <v>0</v>
      </c>
      <c r="U18" s="32">
        <v>10</v>
      </c>
      <c r="V18" s="25" t="s">
        <v>33</v>
      </c>
      <c r="W18" s="32">
        <v>10</v>
      </c>
      <c r="X18" s="25">
        <v>23</v>
      </c>
      <c r="Y18" s="32">
        <v>10</v>
      </c>
      <c r="Z18" s="25" t="s">
        <v>39</v>
      </c>
      <c r="AA18" s="32">
        <v>10</v>
      </c>
      <c r="AB18" s="25">
        <v>100</v>
      </c>
      <c r="AC18" s="25">
        <f t="shared" si="1"/>
        <v>80</v>
      </c>
      <c r="AD18" s="17">
        <f t="shared" si="2"/>
        <v>0.8</v>
      </c>
    </row>
    <row r="19" spans="1:30" s="26" customFormat="1" x14ac:dyDescent="0.25">
      <c r="A19" s="33">
        <v>17</v>
      </c>
      <c r="B19" s="33" t="s">
        <v>143</v>
      </c>
      <c r="C19" s="25" t="s">
        <v>19</v>
      </c>
      <c r="D19" s="25">
        <v>28</v>
      </c>
      <c r="E19" s="25" t="s">
        <v>144</v>
      </c>
      <c r="F19" s="25" t="s">
        <v>48</v>
      </c>
      <c r="G19" s="25" t="s">
        <v>129</v>
      </c>
      <c r="H19" s="25" t="s">
        <v>14</v>
      </c>
      <c r="I19" s="32">
        <v>10</v>
      </c>
      <c r="J19" s="25" t="b">
        <v>1</v>
      </c>
      <c r="K19" s="32">
        <v>10</v>
      </c>
      <c r="L19" s="25" t="b">
        <v>1</v>
      </c>
      <c r="M19" s="32">
        <v>10</v>
      </c>
      <c r="N19" s="25" t="b">
        <v>0</v>
      </c>
      <c r="O19" s="32">
        <v>10</v>
      </c>
      <c r="P19" s="25" t="b">
        <v>1</v>
      </c>
      <c r="Q19" s="32">
        <v>0</v>
      </c>
      <c r="R19" s="25" t="s">
        <v>16</v>
      </c>
      <c r="S19" s="32">
        <v>10</v>
      </c>
      <c r="T19" s="25" t="b">
        <v>0</v>
      </c>
      <c r="U19" s="32">
        <v>10</v>
      </c>
      <c r="V19" s="25" t="s">
        <v>33</v>
      </c>
      <c r="W19" s="32">
        <v>10</v>
      </c>
      <c r="X19" s="25">
        <v>23</v>
      </c>
      <c r="Y19" s="32">
        <v>10</v>
      </c>
      <c r="Z19" s="25" t="s">
        <v>40</v>
      </c>
      <c r="AA19" s="32">
        <v>10</v>
      </c>
      <c r="AB19" s="25">
        <v>100</v>
      </c>
      <c r="AC19" s="25">
        <f t="shared" si="1"/>
        <v>90</v>
      </c>
      <c r="AD19" s="17">
        <f t="shared" si="2"/>
        <v>0.9</v>
      </c>
    </row>
    <row r="20" spans="1:30" s="26" customFormat="1" ht="30" x14ac:dyDescent="0.25">
      <c r="A20" s="33">
        <v>18</v>
      </c>
      <c r="B20" s="34" t="s">
        <v>145</v>
      </c>
      <c r="C20" s="25" t="s">
        <v>19</v>
      </c>
      <c r="D20" s="25">
        <v>29</v>
      </c>
      <c r="E20" s="25" t="s">
        <v>146</v>
      </c>
      <c r="F20" s="25" t="s">
        <v>48</v>
      </c>
      <c r="G20" s="25" t="s">
        <v>129</v>
      </c>
      <c r="H20" s="25" t="s">
        <v>14</v>
      </c>
      <c r="I20" s="32">
        <v>10</v>
      </c>
      <c r="J20" s="25" t="b">
        <v>1</v>
      </c>
      <c r="K20" s="32">
        <v>10</v>
      </c>
      <c r="L20" s="25" t="b">
        <v>1</v>
      </c>
      <c r="M20" s="32">
        <v>10</v>
      </c>
      <c r="N20" s="25" t="b">
        <v>0</v>
      </c>
      <c r="O20" s="32">
        <v>10</v>
      </c>
      <c r="P20" s="25" t="b">
        <v>0</v>
      </c>
      <c r="Q20" s="32">
        <v>10</v>
      </c>
      <c r="R20" s="25" t="s">
        <v>15</v>
      </c>
      <c r="S20" s="32">
        <v>10</v>
      </c>
      <c r="T20" s="25" t="b">
        <v>0</v>
      </c>
      <c r="U20" s="32">
        <v>10</v>
      </c>
      <c r="V20" s="25" t="s">
        <v>33</v>
      </c>
      <c r="W20" s="32">
        <v>10</v>
      </c>
      <c r="X20" s="25">
        <v>23</v>
      </c>
      <c r="Y20" s="32">
        <v>10</v>
      </c>
      <c r="Z20" s="25" t="s">
        <v>40</v>
      </c>
      <c r="AA20" s="32">
        <v>10</v>
      </c>
      <c r="AB20" s="25">
        <v>100</v>
      </c>
      <c r="AC20" s="25">
        <f t="shared" si="1"/>
        <v>100</v>
      </c>
      <c r="AD20" s="17">
        <f t="shared" si="2"/>
        <v>1</v>
      </c>
    </row>
    <row r="21" spans="1:30" s="26" customFormat="1" x14ac:dyDescent="0.25">
      <c r="A21" s="33">
        <v>19</v>
      </c>
      <c r="B21" s="33" t="s">
        <v>135</v>
      </c>
      <c r="C21" s="25" t="s">
        <v>19</v>
      </c>
      <c r="D21" s="25">
        <v>26</v>
      </c>
      <c r="E21" s="25" t="s">
        <v>136</v>
      </c>
      <c r="F21" s="25" t="s">
        <v>48</v>
      </c>
      <c r="G21" s="25" t="s">
        <v>129</v>
      </c>
      <c r="H21" s="25" t="s">
        <v>14</v>
      </c>
      <c r="I21" s="32">
        <v>10</v>
      </c>
      <c r="J21" s="25" t="b">
        <v>1</v>
      </c>
      <c r="K21" s="32">
        <v>10</v>
      </c>
      <c r="L21" s="25" t="b">
        <v>1</v>
      </c>
      <c r="M21" s="32">
        <v>10</v>
      </c>
      <c r="N21" s="25" t="b">
        <v>0</v>
      </c>
      <c r="O21" s="32">
        <v>10</v>
      </c>
      <c r="P21" s="25" t="b">
        <v>1</v>
      </c>
      <c r="Q21" s="32">
        <v>0</v>
      </c>
      <c r="R21" s="25" t="s">
        <v>14</v>
      </c>
      <c r="S21" s="32">
        <v>0</v>
      </c>
      <c r="T21" s="25" t="b">
        <v>0</v>
      </c>
      <c r="U21" s="32">
        <v>10</v>
      </c>
      <c r="V21" s="25" t="s">
        <v>33</v>
      </c>
      <c r="W21" s="32">
        <v>10</v>
      </c>
      <c r="X21" s="25">
        <v>23</v>
      </c>
      <c r="Y21" s="32">
        <v>10</v>
      </c>
      <c r="Z21" s="25" t="s">
        <v>40</v>
      </c>
      <c r="AA21" s="32">
        <v>10</v>
      </c>
      <c r="AB21" s="25">
        <v>100</v>
      </c>
      <c r="AC21" s="25">
        <f t="shared" si="1"/>
        <v>80</v>
      </c>
      <c r="AD21" s="17">
        <f t="shared" si="2"/>
        <v>0.8</v>
      </c>
    </row>
    <row r="22" spans="1:30" s="26" customFormat="1" x14ac:dyDescent="0.25">
      <c r="A22" s="33">
        <v>20</v>
      </c>
      <c r="B22" s="33" t="s">
        <v>83</v>
      </c>
      <c r="C22" s="25" t="s">
        <v>19</v>
      </c>
      <c r="D22" s="25">
        <v>24</v>
      </c>
      <c r="E22" s="25" t="s">
        <v>148</v>
      </c>
      <c r="F22" s="25" t="s">
        <v>48</v>
      </c>
      <c r="G22" s="25" t="s">
        <v>129</v>
      </c>
      <c r="H22" s="25" t="s">
        <v>14</v>
      </c>
      <c r="I22" s="32">
        <v>10</v>
      </c>
      <c r="J22" s="25" t="b">
        <v>1</v>
      </c>
      <c r="K22" s="32">
        <v>10</v>
      </c>
      <c r="L22" s="25" t="b">
        <v>1</v>
      </c>
      <c r="M22" s="32">
        <v>10</v>
      </c>
      <c r="N22" s="25" t="b">
        <v>1</v>
      </c>
      <c r="O22" s="32">
        <v>0</v>
      </c>
      <c r="P22" s="25" t="b">
        <v>1</v>
      </c>
      <c r="Q22" s="32">
        <v>0</v>
      </c>
      <c r="R22" s="25" t="s">
        <v>14</v>
      </c>
      <c r="S22" s="32">
        <v>0</v>
      </c>
      <c r="T22" s="25" t="b">
        <v>1</v>
      </c>
      <c r="U22" s="32">
        <v>0</v>
      </c>
      <c r="V22" s="25" t="s">
        <v>33</v>
      </c>
      <c r="W22" s="32">
        <v>10</v>
      </c>
      <c r="X22" s="25">
        <v>23</v>
      </c>
      <c r="Y22" s="32">
        <v>10</v>
      </c>
      <c r="Z22" s="25" t="s">
        <v>38</v>
      </c>
      <c r="AA22" s="32">
        <v>10</v>
      </c>
      <c r="AB22" s="25">
        <v>100</v>
      </c>
      <c r="AC22" s="25">
        <f t="shared" si="1"/>
        <v>60</v>
      </c>
      <c r="AD22" s="17">
        <f t="shared" si="2"/>
        <v>0.6</v>
      </c>
    </row>
    <row r="23" spans="1:30" s="26" customFormat="1" x14ac:dyDescent="0.25">
      <c r="A23" s="33">
        <v>27</v>
      </c>
      <c r="B23" s="33" t="s">
        <v>155</v>
      </c>
      <c r="C23" s="25" t="s">
        <v>43</v>
      </c>
      <c r="D23" s="25">
        <v>25</v>
      </c>
      <c r="E23" s="25" t="s">
        <v>85</v>
      </c>
      <c r="F23" s="25" t="s">
        <v>17</v>
      </c>
      <c r="G23" s="25" t="s">
        <v>129</v>
      </c>
      <c r="H23" s="25" t="s">
        <v>14</v>
      </c>
      <c r="I23" s="32">
        <v>10</v>
      </c>
      <c r="J23" s="25" t="b">
        <v>1</v>
      </c>
      <c r="K23" s="32">
        <v>10</v>
      </c>
      <c r="L23" s="25" t="b">
        <v>1</v>
      </c>
      <c r="M23" s="32">
        <v>10</v>
      </c>
      <c r="N23" s="25" t="b">
        <v>1</v>
      </c>
      <c r="O23" s="32">
        <v>0</v>
      </c>
      <c r="P23" s="25" t="b">
        <v>1</v>
      </c>
      <c r="Q23" s="32">
        <v>0</v>
      </c>
      <c r="R23" s="25" t="s">
        <v>15</v>
      </c>
      <c r="S23" s="32">
        <v>10</v>
      </c>
      <c r="T23" s="25" t="b">
        <v>0</v>
      </c>
      <c r="U23" s="32">
        <v>10</v>
      </c>
      <c r="V23" s="25" t="s">
        <v>33</v>
      </c>
      <c r="W23" s="32">
        <v>10</v>
      </c>
      <c r="X23" s="25">
        <v>23</v>
      </c>
      <c r="Y23" s="32">
        <v>10</v>
      </c>
      <c r="Z23" s="25" t="s">
        <v>39</v>
      </c>
      <c r="AA23" s="32">
        <v>10</v>
      </c>
      <c r="AB23" s="25">
        <v>100</v>
      </c>
      <c r="AC23" s="25">
        <f t="shared" si="1"/>
        <v>80</v>
      </c>
      <c r="AD23" s="17">
        <f t="shared" si="2"/>
        <v>0.8</v>
      </c>
    </row>
    <row r="24" spans="1:30" s="26" customFormat="1" x14ac:dyDescent="0.25">
      <c r="A24" s="25">
        <v>32</v>
      </c>
      <c r="B24" s="33" t="s">
        <v>157</v>
      </c>
      <c r="C24" s="25" t="s">
        <v>19</v>
      </c>
      <c r="D24" s="25">
        <v>32</v>
      </c>
      <c r="E24" s="25" t="s">
        <v>158</v>
      </c>
      <c r="F24" s="25" t="s">
        <v>48</v>
      </c>
      <c r="G24" s="25" t="s">
        <v>129</v>
      </c>
      <c r="H24" s="25" t="s">
        <v>14</v>
      </c>
      <c r="I24" s="32">
        <v>10</v>
      </c>
      <c r="J24" s="25" t="b">
        <v>1</v>
      </c>
      <c r="K24" s="32">
        <v>10</v>
      </c>
      <c r="L24" s="25" t="b">
        <v>1</v>
      </c>
      <c r="M24" s="32">
        <v>10</v>
      </c>
      <c r="N24" s="25" t="b">
        <v>0</v>
      </c>
      <c r="O24" s="32">
        <v>10</v>
      </c>
      <c r="P24" s="25" t="b">
        <v>0</v>
      </c>
      <c r="Q24" s="32">
        <v>10</v>
      </c>
      <c r="R24" s="25" t="s">
        <v>15</v>
      </c>
      <c r="S24" s="32">
        <v>10</v>
      </c>
      <c r="T24" s="25" t="b">
        <v>0</v>
      </c>
      <c r="U24" s="32">
        <v>10</v>
      </c>
      <c r="V24" s="25" t="s">
        <v>33</v>
      </c>
      <c r="W24" s="32">
        <v>10</v>
      </c>
      <c r="X24" s="25">
        <v>23</v>
      </c>
      <c r="Y24" s="32">
        <v>10</v>
      </c>
      <c r="Z24" s="25" t="s">
        <v>40</v>
      </c>
      <c r="AA24" s="32">
        <v>10</v>
      </c>
      <c r="AB24" s="25">
        <v>100</v>
      </c>
      <c r="AC24" s="25">
        <f t="shared" si="1"/>
        <v>100</v>
      </c>
      <c r="AD24" s="17">
        <f t="shared" si="2"/>
        <v>1</v>
      </c>
    </row>
    <row r="25" spans="1:30" s="26" customFormat="1" x14ac:dyDescent="0.25">
      <c r="A25" s="25">
        <v>33</v>
      </c>
      <c r="B25" s="33" t="s">
        <v>88</v>
      </c>
      <c r="C25" s="25" t="s">
        <v>43</v>
      </c>
      <c r="D25" s="25">
        <v>22</v>
      </c>
      <c r="E25" s="25" t="s">
        <v>156</v>
      </c>
      <c r="F25" s="25" t="s">
        <v>48</v>
      </c>
      <c r="G25" s="25" t="s">
        <v>129</v>
      </c>
      <c r="H25" s="25" t="s">
        <v>14</v>
      </c>
      <c r="I25" s="32">
        <v>10</v>
      </c>
      <c r="J25" s="25" t="b">
        <v>1</v>
      </c>
      <c r="K25" s="32">
        <v>10</v>
      </c>
      <c r="L25" s="25" t="b">
        <v>1</v>
      </c>
      <c r="M25" s="32">
        <v>10</v>
      </c>
      <c r="N25" s="25" t="b">
        <v>0</v>
      </c>
      <c r="O25" s="32">
        <v>10</v>
      </c>
      <c r="P25" s="25" t="b">
        <v>1</v>
      </c>
      <c r="Q25" s="32">
        <v>0</v>
      </c>
      <c r="R25" s="25" t="s">
        <v>15</v>
      </c>
      <c r="S25" s="32">
        <v>10</v>
      </c>
      <c r="T25" s="25" t="b">
        <v>0</v>
      </c>
      <c r="U25" s="32">
        <v>10</v>
      </c>
      <c r="V25" s="25" t="s">
        <v>33</v>
      </c>
      <c r="W25" s="32">
        <v>10</v>
      </c>
      <c r="X25" s="25">
        <v>23</v>
      </c>
      <c r="Y25" s="32">
        <v>10</v>
      </c>
      <c r="Z25" s="25" t="s">
        <v>40</v>
      </c>
      <c r="AA25" s="32">
        <v>10</v>
      </c>
      <c r="AB25" s="25">
        <v>100</v>
      </c>
      <c r="AC25" s="25">
        <f t="shared" si="1"/>
        <v>90</v>
      </c>
      <c r="AD25" s="17">
        <f t="shared" si="2"/>
        <v>0.9</v>
      </c>
    </row>
    <row r="26" spans="1:30" s="26" customFormat="1" x14ac:dyDescent="0.25">
      <c r="A26" s="25">
        <v>34</v>
      </c>
      <c r="B26" s="33" t="s">
        <v>89</v>
      </c>
      <c r="C26" s="25" t="s">
        <v>43</v>
      </c>
      <c r="D26" s="25">
        <v>24</v>
      </c>
      <c r="E26" s="25" t="s">
        <v>67</v>
      </c>
      <c r="F26" s="25" t="s">
        <v>48</v>
      </c>
      <c r="G26" s="25" t="s">
        <v>129</v>
      </c>
      <c r="H26" s="25" t="s">
        <v>14</v>
      </c>
      <c r="I26" s="32">
        <v>10</v>
      </c>
      <c r="J26" s="25" t="b">
        <v>1</v>
      </c>
      <c r="K26" s="32">
        <v>10</v>
      </c>
      <c r="L26" s="25" t="b">
        <v>1</v>
      </c>
      <c r="M26" s="32">
        <v>10</v>
      </c>
      <c r="N26" s="25" t="b">
        <v>0</v>
      </c>
      <c r="O26" s="32">
        <v>10</v>
      </c>
      <c r="P26" s="25" t="b">
        <v>1</v>
      </c>
      <c r="Q26" s="32">
        <v>0</v>
      </c>
      <c r="R26" s="25" t="s">
        <v>15</v>
      </c>
      <c r="S26" s="32">
        <v>10</v>
      </c>
      <c r="T26" s="25" t="b">
        <v>0</v>
      </c>
      <c r="U26" s="32">
        <v>10</v>
      </c>
      <c r="V26" s="25" t="s">
        <v>33</v>
      </c>
      <c r="W26" s="32">
        <v>10</v>
      </c>
      <c r="X26" s="25">
        <v>23</v>
      </c>
      <c r="Y26" s="32">
        <v>10</v>
      </c>
      <c r="Z26" s="25" t="s">
        <v>40</v>
      </c>
      <c r="AA26" s="32">
        <v>10</v>
      </c>
      <c r="AB26" s="25">
        <v>100</v>
      </c>
      <c r="AC26" s="25">
        <f t="shared" si="1"/>
        <v>90</v>
      </c>
      <c r="AD26" s="17">
        <f t="shared" si="2"/>
        <v>0.9</v>
      </c>
    </row>
    <row r="27" spans="1:30" s="26" customFormat="1" x14ac:dyDescent="0.25">
      <c r="A27" s="25">
        <v>35</v>
      </c>
      <c r="B27" s="33" t="s">
        <v>97</v>
      </c>
      <c r="C27" s="25" t="s">
        <v>43</v>
      </c>
      <c r="D27" s="25">
        <v>22</v>
      </c>
      <c r="E27" s="25" t="s">
        <v>154</v>
      </c>
      <c r="F27" s="25" t="s">
        <v>17</v>
      </c>
      <c r="G27" s="25" t="s">
        <v>129</v>
      </c>
      <c r="H27" s="25" t="s">
        <v>14</v>
      </c>
      <c r="I27" s="32">
        <v>10</v>
      </c>
      <c r="J27" s="25" t="b">
        <v>1</v>
      </c>
      <c r="K27" s="32">
        <v>10</v>
      </c>
      <c r="L27" s="25" t="b">
        <v>1</v>
      </c>
      <c r="M27" s="32">
        <v>10</v>
      </c>
      <c r="N27" s="25" t="b">
        <v>0</v>
      </c>
      <c r="O27" s="32">
        <v>10</v>
      </c>
      <c r="P27" s="25" t="b">
        <v>0</v>
      </c>
      <c r="Q27" s="32">
        <v>10</v>
      </c>
      <c r="R27" s="25" t="s">
        <v>14</v>
      </c>
      <c r="S27" s="32">
        <v>0</v>
      </c>
      <c r="T27" s="25" t="b">
        <v>0</v>
      </c>
      <c r="U27" s="32">
        <v>10</v>
      </c>
      <c r="V27" s="25" t="s">
        <v>33</v>
      </c>
      <c r="W27" s="32">
        <v>10</v>
      </c>
      <c r="X27" s="25">
        <v>23</v>
      </c>
      <c r="Y27" s="32">
        <v>10</v>
      </c>
      <c r="Z27" s="25" t="s">
        <v>38</v>
      </c>
      <c r="AA27" s="32">
        <v>10</v>
      </c>
      <c r="AB27" s="25">
        <v>100</v>
      </c>
      <c r="AC27" s="25">
        <f t="shared" si="1"/>
        <v>90</v>
      </c>
      <c r="AD27" s="17">
        <f t="shared" si="2"/>
        <v>0.9</v>
      </c>
    </row>
    <row r="28" spans="1:30" s="26" customFormat="1" x14ac:dyDescent="0.25">
      <c r="A28" s="25">
        <v>36</v>
      </c>
      <c r="B28" s="33" t="s">
        <v>153</v>
      </c>
      <c r="C28" s="25" t="s">
        <v>43</v>
      </c>
      <c r="D28" s="25">
        <v>21</v>
      </c>
      <c r="E28" s="25" t="s">
        <v>71</v>
      </c>
      <c r="F28" s="25" t="s">
        <v>17</v>
      </c>
      <c r="G28" s="25" t="s">
        <v>129</v>
      </c>
      <c r="H28" s="25" t="s">
        <v>14</v>
      </c>
      <c r="I28" s="32">
        <v>10</v>
      </c>
      <c r="J28" s="25" t="b">
        <v>1</v>
      </c>
      <c r="K28" s="32">
        <v>10</v>
      </c>
      <c r="L28" s="25" t="b">
        <v>1</v>
      </c>
      <c r="M28" s="32">
        <v>10</v>
      </c>
      <c r="N28" s="25" t="b">
        <v>1</v>
      </c>
      <c r="O28" s="32">
        <v>0</v>
      </c>
      <c r="P28" s="25" t="b">
        <v>0</v>
      </c>
      <c r="Q28" s="32">
        <v>10</v>
      </c>
      <c r="R28" s="25" t="s">
        <v>16</v>
      </c>
      <c r="S28" s="32">
        <v>10</v>
      </c>
      <c r="T28" s="25" t="b">
        <v>0</v>
      </c>
      <c r="U28" s="32">
        <v>10</v>
      </c>
      <c r="V28" s="25" t="s">
        <v>33</v>
      </c>
      <c r="W28" s="32">
        <v>10</v>
      </c>
      <c r="X28" s="25">
        <v>24</v>
      </c>
      <c r="Y28" s="32">
        <v>0</v>
      </c>
      <c r="Z28" s="25" t="s">
        <v>39</v>
      </c>
      <c r="AA28" s="32">
        <v>0</v>
      </c>
      <c r="AB28" s="25">
        <v>100</v>
      </c>
      <c r="AC28" s="25">
        <f t="shared" si="1"/>
        <v>70</v>
      </c>
      <c r="AD28" s="17">
        <f t="shared" si="2"/>
        <v>0.7</v>
      </c>
    </row>
    <row r="29" spans="1:30" s="26" customFormat="1" x14ac:dyDescent="0.25">
      <c r="A29" s="25">
        <v>37</v>
      </c>
      <c r="B29" s="33" t="s">
        <v>152</v>
      </c>
      <c r="C29" s="25" t="s">
        <v>43</v>
      </c>
      <c r="D29" s="25">
        <v>24</v>
      </c>
      <c r="E29" s="25" t="s">
        <v>92</v>
      </c>
      <c r="F29" s="25" t="s">
        <v>17</v>
      </c>
      <c r="G29" s="25" t="s">
        <v>129</v>
      </c>
      <c r="H29" s="25" t="s">
        <v>14</v>
      </c>
      <c r="I29" s="32">
        <v>10</v>
      </c>
      <c r="J29" s="25" t="b">
        <v>1</v>
      </c>
      <c r="K29" s="32">
        <v>10</v>
      </c>
      <c r="L29" s="25" t="b">
        <v>1</v>
      </c>
      <c r="M29" s="32">
        <v>10</v>
      </c>
      <c r="N29" s="25" t="b">
        <v>1</v>
      </c>
      <c r="O29" s="32">
        <v>0</v>
      </c>
      <c r="P29" s="25" t="b">
        <v>1</v>
      </c>
      <c r="Q29" s="32">
        <v>0</v>
      </c>
      <c r="R29" s="25" t="s">
        <v>15</v>
      </c>
      <c r="S29" s="32">
        <v>10</v>
      </c>
      <c r="T29" s="25" t="b">
        <v>0</v>
      </c>
      <c r="U29" s="32">
        <v>10</v>
      </c>
      <c r="V29" s="25" t="s">
        <v>33</v>
      </c>
      <c r="W29" s="32">
        <v>10</v>
      </c>
      <c r="X29" s="25">
        <v>23</v>
      </c>
      <c r="Y29" s="32">
        <v>10</v>
      </c>
      <c r="Z29" s="25" t="s">
        <v>40</v>
      </c>
      <c r="AA29" s="32">
        <v>10</v>
      </c>
      <c r="AB29" s="25">
        <v>100</v>
      </c>
      <c r="AC29" s="25">
        <f t="shared" si="1"/>
        <v>80</v>
      </c>
      <c r="AD29" s="17">
        <f t="shared" si="2"/>
        <v>0.8</v>
      </c>
    </row>
    <row r="30" spans="1:30" s="26" customFormat="1" x14ac:dyDescent="0.25">
      <c r="A30" s="25">
        <v>38</v>
      </c>
      <c r="B30" s="33" t="s">
        <v>93</v>
      </c>
      <c r="C30" s="25" t="s">
        <v>43</v>
      </c>
      <c r="D30" s="25">
        <v>25</v>
      </c>
      <c r="E30" s="25" t="s">
        <v>94</v>
      </c>
      <c r="F30" s="25" t="s">
        <v>17</v>
      </c>
      <c r="G30" s="25" t="s">
        <v>129</v>
      </c>
      <c r="H30" s="25" t="s">
        <v>14</v>
      </c>
      <c r="I30" s="32">
        <v>10</v>
      </c>
      <c r="J30" s="25" t="b">
        <v>1</v>
      </c>
      <c r="K30" s="32">
        <v>10</v>
      </c>
      <c r="L30" s="25" t="b">
        <v>1</v>
      </c>
      <c r="M30" s="32">
        <v>10</v>
      </c>
      <c r="N30" s="25" t="b">
        <v>0</v>
      </c>
      <c r="O30" s="32">
        <v>10</v>
      </c>
      <c r="P30" s="25" t="b">
        <v>1</v>
      </c>
      <c r="Q30" s="32">
        <v>0</v>
      </c>
      <c r="R30" s="25" t="s">
        <v>15</v>
      </c>
      <c r="S30" s="32">
        <v>10</v>
      </c>
      <c r="T30" s="25" t="b">
        <v>0</v>
      </c>
      <c r="U30" s="32">
        <v>10</v>
      </c>
      <c r="V30" s="25" t="s">
        <v>32</v>
      </c>
      <c r="W30" s="32">
        <v>0</v>
      </c>
      <c r="X30" s="25">
        <v>23</v>
      </c>
      <c r="Y30" s="32">
        <v>10</v>
      </c>
      <c r="Z30" s="25" t="s">
        <v>38</v>
      </c>
      <c r="AA30" s="32">
        <v>10</v>
      </c>
      <c r="AB30" s="25">
        <v>100</v>
      </c>
      <c r="AC30" s="25">
        <f t="shared" si="1"/>
        <v>80</v>
      </c>
      <c r="AD30" s="17">
        <f t="shared" si="2"/>
        <v>0.8</v>
      </c>
    </row>
    <row r="31" spans="1:30" s="26" customFormat="1" x14ac:dyDescent="0.25">
      <c r="A31" s="25">
        <v>39</v>
      </c>
      <c r="B31" s="33" t="s">
        <v>151</v>
      </c>
      <c r="C31" s="25" t="s">
        <v>43</v>
      </c>
      <c r="D31" s="25">
        <v>21</v>
      </c>
      <c r="E31" s="25" t="s">
        <v>87</v>
      </c>
      <c r="F31" s="25" t="s">
        <v>48</v>
      </c>
      <c r="G31" s="25" t="s">
        <v>129</v>
      </c>
      <c r="H31" s="25" t="s">
        <v>14</v>
      </c>
      <c r="I31" s="32">
        <v>10</v>
      </c>
      <c r="J31" s="25" t="b">
        <v>1</v>
      </c>
      <c r="K31" s="32">
        <v>10</v>
      </c>
      <c r="L31" s="25" t="b">
        <v>1</v>
      </c>
      <c r="M31" s="32">
        <v>10</v>
      </c>
      <c r="N31" s="25" t="b">
        <v>1</v>
      </c>
      <c r="O31" s="32">
        <v>0</v>
      </c>
      <c r="P31" s="25" t="b">
        <v>1</v>
      </c>
      <c r="Q31" s="32">
        <v>0</v>
      </c>
      <c r="R31" s="25" t="s">
        <v>14</v>
      </c>
      <c r="S31" s="32">
        <v>0</v>
      </c>
      <c r="T31" s="25" t="b">
        <v>0</v>
      </c>
      <c r="U31" s="32">
        <v>10</v>
      </c>
      <c r="V31" s="25" t="s">
        <v>33</v>
      </c>
      <c r="W31" s="32">
        <v>10</v>
      </c>
      <c r="X31" s="25">
        <v>23</v>
      </c>
      <c r="Y31" s="32">
        <v>10</v>
      </c>
      <c r="Z31" s="25" t="s">
        <v>40</v>
      </c>
      <c r="AA31" s="32">
        <v>10</v>
      </c>
      <c r="AB31" s="25">
        <v>100</v>
      </c>
      <c r="AC31" s="25">
        <f t="shared" si="1"/>
        <v>70</v>
      </c>
      <c r="AD31" s="17">
        <f t="shared" si="2"/>
        <v>0.7</v>
      </c>
    </row>
    <row r="32" spans="1:30" s="26" customFormat="1" x14ac:dyDescent="0.25">
      <c r="A32" s="27">
        <v>40</v>
      </c>
      <c r="B32" s="25" t="s">
        <v>149</v>
      </c>
      <c r="C32" s="25" t="s">
        <v>43</v>
      </c>
      <c r="D32" s="25">
        <v>27</v>
      </c>
      <c r="E32" s="25" t="s">
        <v>150</v>
      </c>
      <c r="F32" s="25" t="s">
        <v>48</v>
      </c>
      <c r="G32" s="25" t="s">
        <v>129</v>
      </c>
      <c r="H32" s="25" t="s">
        <v>14</v>
      </c>
      <c r="I32" s="32">
        <v>10</v>
      </c>
      <c r="J32" s="25" t="b">
        <v>0</v>
      </c>
      <c r="K32" s="32">
        <v>0</v>
      </c>
      <c r="L32" s="25" t="b">
        <v>1</v>
      </c>
      <c r="M32" s="32">
        <v>10</v>
      </c>
      <c r="N32" s="25" t="b">
        <v>1</v>
      </c>
      <c r="O32" s="32">
        <v>0</v>
      </c>
      <c r="P32" s="25" t="s">
        <v>24</v>
      </c>
      <c r="Q32" s="32">
        <v>0</v>
      </c>
      <c r="R32" s="25" t="s">
        <v>15</v>
      </c>
      <c r="S32" s="32">
        <v>10</v>
      </c>
      <c r="T32" s="25" t="b">
        <v>0</v>
      </c>
      <c r="U32" s="32">
        <v>10</v>
      </c>
      <c r="V32" s="25" t="s">
        <v>33</v>
      </c>
      <c r="W32" s="32">
        <v>10</v>
      </c>
      <c r="X32" s="25">
        <v>23</v>
      </c>
      <c r="Y32" s="32">
        <v>10</v>
      </c>
      <c r="Z32" s="25" t="s">
        <v>35</v>
      </c>
      <c r="AA32" s="32">
        <v>10</v>
      </c>
      <c r="AB32" s="25">
        <v>100</v>
      </c>
      <c r="AC32" s="25">
        <f t="shared" si="1"/>
        <v>70</v>
      </c>
      <c r="AD32" s="17">
        <f t="shared" si="2"/>
        <v>0.7</v>
      </c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9E1C890-246D-46D7-9285-8DC09B2CAAB4}">
          <x14:formula1>
            <xm:f>'Data Validation'!$D$4:$D$7</xm:f>
          </x14:formula1>
          <xm:sqref>V5:V32</xm:sqref>
        </x14:dataValidation>
        <x14:dataValidation type="list" allowBlank="1" showInputMessage="1" showErrorMessage="1" xr:uid="{8E9A2147-5A34-4187-B583-AF5FC3DFF0D9}">
          <x14:formula1>
            <xm:f>'Data Validation'!$E$4:$E$7</xm:f>
          </x14:formula1>
          <xm:sqref>X5:X32</xm:sqref>
        </x14:dataValidation>
        <x14:dataValidation type="list" allowBlank="1" showInputMessage="1" showErrorMessage="1" xr:uid="{503890ED-4BE1-475E-B796-C335762D214D}">
          <x14:formula1>
            <xm:f>'Data Validation'!$B$4:$B$6</xm:f>
          </x14:formula1>
          <xm:sqref>H5:H32 R5:R32</xm:sqref>
        </x14:dataValidation>
        <x14:dataValidation type="list" allowBlank="1" showInputMessage="1" showErrorMessage="1" xr:uid="{40F330F7-F3F1-4801-B42C-B617A7D229E2}">
          <x14:formula1>
            <xm:f>'Data Validation'!$C$4:$C$6</xm:f>
          </x14:formula1>
          <xm:sqref>P5:P32 J5:J32 L5:L32 N5:N32 T5:T32</xm:sqref>
        </x14:dataValidation>
        <x14:dataValidation type="list" allowBlank="1" showInputMessage="1" showErrorMessage="1" xr:uid="{A6A5AAB5-DC5C-41E0-A095-FA1ACC127D4C}">
          <x14:formula1>
            <xm:f>'Data Validation'!$G$4:$G$6</xm:f>
          </x14:formula1>
          <xm:sqref>C5</xm:sqref>
        </x14:dataValidation>
        <x14:dataValidation type="list" allowBlank="1" showInputMessage="1" showErrorMessage="1" xr:uid="{16FCFB1F-9282-433E-A1FC-04CE2DDC8800}">
          <x14:formula1>
            <xm:f>'Data Validation'!$F$4:$F$7</xm:f>
          </x14:formula1>
          <xm:sqref>Z5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06A4B-99E6-49E0-9F7C-4CBD0A58CF7E}">
  <dimension ref="A1:AY33"/>
  <sheetViews>
    <sheetView topLeftCell="A6" workbookViewId="0">
      <selection activeCell="A18" sqref="A18"/>
    </sheetView>
  </sheetViews>
  <sheetFormatPr defaultRowHeight="15" x14ac:dyDescent="0.25"/>
  <cols>
    <col min="1" max="1" width="8.85546875" style="13" customWidth="1"/>
    <col min="2" max="2" width="19.140625" style="13" bestFit="1" customWidth="1"/>
    <col min="3" max="3" width="8.7109375" style="13" bestFit="1" customWidth="1"/>
    <col min="4" max="4" width="8.85546875" style="13" customWidth="1"/>
    <col min="5" max="5" width="12.85546875" style="13" bestFit="1" customWidth="1"/>
    <col min="6" max="6" width="13.28515625" style="13" bestFit="1" customWidth="1"/>
    <col min="7" max="7" width="17.42578125" style="13" hidden="1" customWidth="1"/>
    <col min="8" max="25" width="13.28515625" style="13" hidden="1" customWidth="1"/>
    <col min="26" max="28" width="13.28515625" style="13" customWidth="1"/>
    <col min="29" max="29" width="9.28515625" style="13" hidden="1" customWidth="1"/>
    <col min="30" max="30" width="14" style="13" hidden="1" customWidth="1"/>
    <col min="31" max="35" width="16.7109375" style="13" hidden="1" customWidth="1"/>
    <col min="36" max="36" width="14" style="13" hidden="1" customWidth="1"/>
    <col min="37" max="38" width="16.7109375" style="13" hidden="1" customWidth="1"/>
    <col min="39" max="40" width="16.7109375" style="13" customWidth="1"/>
    <col min="41" max="41" width="14.85546875" style="13" customWidth="1"/>
    <col min="42" max="42" width="11.7109375" style="13" bestFit="1" customWidth="1"/>
    <col min="43" max="43" width="18.140625" style="13" bestFit="1" customWidth="1"/>
    <col min="44" max="44" width="9.140625" style="13"/>
    <col min="45" max="45" width="25" style="13" customWidth="1"/>
    <col min="46" max="49" width="9.140625" style="13"/>
    <col min="50" max="50" width="11" style="13" bestFit="1" customWidth="1"/>
    <col min="51" max="16384" width="9.140625" style="13"/>
  </cols>
  <sheetData>
    <row r="1" spans="1:51" s="12" customFormat="1" ht="26.25" x14ac:dyDescent="0.4">
      <c r="A1" s="11" t="s">
        <v>101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51" s="12" customFormat="1" ht="18.75" x14ac:dyDescent="0.3">
      <c r="A2" s="21" t="s">
        <v>159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51" s="12" customFormat="1" ht="18.75" x14ac:dyDescent="0.3">
      <c r="A3" s="22" t="s">
        <v>100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51" s="12" customFormat="1" ht="15.75" x14ac:dyDescent="0.25">
      <c r="A4" s="22"/>
      <c r="B4" s="22"/>
      <c r="C4" s="22"/>
      <c r="D4" s="22"/>
      <c r="E4" s="22"/>
      <c r="F4" s="22"/>
      <c r="G4" s="50" t="s">
        <v>172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47" t="s">
        <v>171</v>
      </c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51" s="23" customFormat="1" ht="150" x14ac:dyDescent="0.25">
      <c r="A5" s="20" t="s">
        <v>2</v>
      </c>
      <c r="B5" s="20" t="s">
        <v>41</v>
      </c>
      <c r="C5" s="20" t="s">
        <v>1</v>
      </c>
      <c r="D5" s="20" t="s">
        <v>3</v>
      </c>
      <c r="E5" s="20" t="s">
        <v>44</v>
      </c>
      <c r="F5" s="20" t="s">
        <v>0</v>
      </c>
      <c r="G5" s="16" t="s">
        <v>115</v>
      </c>
      <c r="H5" s="20" t="s">
        <v>25</v>
      </c>
      <c r="I5" s="16" t="s">
        <v>116</v>
      </c>
      <c r="J5" s="20" t="s">
        <v>26</v>
      </c>
      <c r="K5" s="16" t="s">
        <v>117</v>
      </c>
      <c r="L5" s="20" t="s">
        <v>27</v>
      </c>
      <c r="M5" s="16" t="s">
        <v>118</v>
      </c>
      <c r="N5" s="20" t="s">
        <v>28</v>
      </c>
      <c r="O5" s="16" t="s">
        <v>119</v>
      </c>
      <c r="P5" s="20" t="s">
        <v>29</v>
      </c>
      <c r="Q5" s="16" t="s">
        <v>120</v>
      </c>
      <c r="R5" s="20" t="s">
        <v>30</v>
      </c>
      <c r="S5" s="16" t="s">
        <v>121</v>
      </c>
      <c r="T5" s="20" t="s">
        <v>31</v>
      </c>
      <c r="U5" s="16" t="s">
        <v>123</v>
      </c>
      <c r="V5" s="20" t="s">
        <v>36</v>
      </c>
      <c r="W5" s="16" t="s">
        <v>122</v>
      </c>
      <c r="X5" s="20" t="s">
        <v>37</v>
      </c>
      <c r="Y5" s="16" t="s">
        <v>124</v>
      </c>
      <c r="Z5" s="20" t="s">
        <v>125</v>
      </c>
      <c r="AA5" s="20" t="s">
        <v>126</v>
      </c>
      <c r="AB5" s="20" t="s">
        <v>127</v>
      </c>
      <c r="AC5" s="16" t="s">
        <v>161</v>
      </c>
      <c r="AD5" s="16" t="s">
        <v>162</v>
      </c>
      <c r="AE5" s="16" t="s">
        <v>163</v>
      </c>
      <c r="AF5" s="16" t="s">
        <v>164</v>
      </c>
      <c r="AG5" s="16" t="s">
        <v>165</v>
      </c>
      <c r="AH5" s="16" t="s">
        <v>166</v>
      </c>
      <c r="AI5" s="16" t="s">
        <v>167</v>
      </c>
      <c r="AJ5" s="16" t="s">
        <v>168</v>
      </c>
      <c r="AK5" s="16" t="s">
        <v>169</v>
      </c>
      <c r="AL5" s="16" t="s">
        <v>170</v>
      </c>
      <c r="AM5" s="20" t="s">
        <v>125</v>
      </c>
      <c r="AN5" s="20" t="s">
        <v>126</v>
      </c>
      <c r="AO5" s="20" t="s">
        <v>127</v>
      </c>
      <c r="AP5" s="38" t="s">
        <v>173</v>
      </c>
      <c r="AQ5" s="20" t="s">
        <v>174</v>
      </c>
    </row>
    <row r="6" spans="1:51" s="26" customFormat="1" x14ac:dyDescent="0.25">
      <c r="A6" s="33">
        <v>1</v>
      </c>
      <c r="B6" s="33" t="s">
        <v>128</v>
      </c>
      <c r="C6" s="25" t="s">
        <v>19</v>
      </c>
      <c r="D6" s="25">
        <v>27</v>
      </c>
      <c r="E6" s="25" t="s">
        <v>47</v>
      </c>
      <c r="F6" s="25" t="s">
        <v>48</v>
      </c>
      <c r="G6" s="32">
        <v>10</v>
      </c>
      <c r="H6" s="25" t="b">
        <v>1</v>
      </c>
      <c r="I6" s="32">
        <v>10</v>
      </c>
      <c r="J6" s="25" t="b">
        <v>1</v>
      </c>
      <c r="K6" s="32">
        <v>10</v>
      </c>
      <c r="L6" s="25" t="b">
        <v>0</v>
      </c>
      <c r="M6" s="32">
        <v>10</v>
      </c>
      <c r="N6" s="25" t="b">
        <v>1</v>
      </c>
      <c r="O6" s="32">
        <v>0</v>
      </c>
      <c r="P6" s="25" t="s">
        <v>15</v>
      </c>
      <c r="Q6" s="32">
        <v>10</v>
      </c>
      <c r="R6" s="25" t="b">
        <v>0</v>
      </c>
      <c r="S6" s="32">
        <v>10</v>
      </c>
      <c r="T6" s="25" t="s">
        <v>33</v>
      </c>
      <c r="U6" s="32">
        <v>10</v>
      </c>
      <c r="V6" s="25">
        <v>22</v>
      </c>
      <c r="W6" s="32">
        <v>0</v>
      </c>
      <c r="X6" s="25" t="s">
        <v>35</v>
      </c>
      <c r="Y6" s="32">
        <v>0</v>
      </c>
      <c r="Z6" s="25">
        <v>100</v>
      </c>
      <c r="AA6" s="25">
        <f>SUM(G6+I6+K6+M6+O6+Q6+S6+U6+W6+Y6)</f>
        <v>70</v>
      </c>
      <c r="AB6" s="17">
        <f>AA6/Z6</f>
        <v>0.7</v>
      </c>
      <c r="AC6" s="32">
        <v>10</v>
      </c>
      <c r="AD6" s="32">
        <v>10</v>
      </c>
      <c r="AE6" s="32">
        <v>10</v>
      </c>
      <c r="AF6" s="32">
        <v>10</v>
      </c>
      <c r="AG6" s="32">
        <v>10</v>
      </c>
      <c r="AH6" s="32">
        <v>10</v>
      </c>
      <c r="AI6" s="32">
        <v>10</v>
      </c>
      <c r="AJ6" s="32">
        <v>10</v>
      </c>
      <c r="AK6" s="32">
        <v>10</v>
      </c>
      <c r="AL6" s="32">
        <v>10</v>
      </c>
      <c r="AM6" s="25">
        <v>100</v>
      </c>
      <c r="AN6" s="25">
        <f t="shared" ref="AN6:AN33" si="0">SUM(AC6+AD6+AE6+AF6+AG6+AH6+AI6+AJ6+AK6+AL6)</f>
        <v>100</v>
      </c>
      <c r="AO6" s="17">
        <f t="shared" ref="AO6:AO11" si="1">AN6/AM6</f>
        <v>1</v>
      </c>
      <c r="AP6" s="37">
        <f>AB6-AO6</f>
        <v>-0.30000000000000004</v>
      </c>
      <c r="AQ6" s="17" t="s">
        <v>15</v>
      </c>
    </row>
    <row r="7" spans="1:51" s="26" customFormat="1" ht="30" customHeight="1" x14ac:dyDescent="0.25">
      <c r="A7" s="33">
        <v>2</v>
      </c>
      <c r="B7" s="33" t="s">
        <v>50</v>
      </c>
      <c r="C7" s="25" t="s">
        <v>19</v>
      </c>
      <c r="D7" s="25">
        <v>30</v>
      </c>
      <c r="E7" s="25" t="s">
        <v>51</v>
      </c>
      <c r="F7" s="25" t="s">
        <v>17</v>
      </c>
      <c r="G7" s="32">
        <v>10</v>
      </c>
      <c r="H7" s="25" t="b">
        <v>1</v>
      </c>
      <c r="I7" s="32">
        <v>10</v>
      </c>
      <c r="J7" s="25" t="b">
        <v>1</v>
      </c>
      <c r="K7" s="32">
        <v>10</v>
      </c>
      <c r="L7" s="25" t="b">
        <v>0</v>
      </c>
      <c r="M7" s="32">
        <v>10</v>
      </c>
      <c r="N7" s="25" t="b">
        <v>1</v>
      </c>
      <c r="O7" s="32">
        <v>0</v>
      </c>
      <c r="P7" s="25" t="s">
        <v>14</v>
      </c>
      <c r="Q7" s="32">
        <v>0</v>
      </c>
      <c r="R7" s="25" t="b">
        <v>0</v>
      </c>
      <c r="S7" s="32">
        <v>10</v>
      </c>
      <c r="T7" s="25" t="s">
        <v>32</v>
      </c>
      <c r="U7" s="32">
        <v>0</v>
      </c>
      <c r="V7" s="25">
        <v>22</v>
      </c>
      <c r="W7" s="32">
        <v>0</v>
      </c>
      <c r="X7" s="25" t="s">
        <v>40</v>
      </c>
      <c r="Y7" s="32">
        <v>10</v>
      </c>
      <c r="Z7" s="25">
        <v>100</v>
      </c>
      <c r="AA7" s="25">
        <f t="shared" ref="AA7:AA33" si="2">SUM(G7+I7+K7+M7+O7+Q7+S7+U7+W7+Y7)</f>
        <v>60</v>
      </c>
      <c r="AB7" s="17">
        <f>AA7/Z7</f>
        <v>0.6</v>
      </c>
      <c r="AC7" s="32">
        <v>10</v>
      </c>
      <c r="AD7" s="32">
        <v>10</v>
      </c>
      <c r="AE7" s="32">
        <v>10</v>
      </c>
      <c r="AF7" s="32">
        <v>10</v>
      </c>
      <c r="AG7" s="32">
        <v>0</v>
      </c>
      <c r="AH7" s="32">
        <v>0</v>
      </c>
      <c r="AI7" s="32">
        <v>10</v>
      </c>
      <c r="AJ7" s="32">
        <v>0</v>
      </c>
      <c r="AK7" s="32">
        <v>0</v>
      </c>
      <c r="AL7" s="32">
        <v>10</v>
      </c>
      <c r="AM7" s="25">
        <v>100</v>
      </c>
      <c r="AN7" s="25">
        <f t="shared" si="0"/>
        <v>60</v>
      </c>
      <c r="AO7" s="17">
        <f t="shared" si="1"/>
        <v>0.6</v>
      </c>
      <c r="AP7" s="37">
        <f t="shared" ref="AP7:AP33" si="3">AB7-AO7</f>
        <v>0</v>
      </c>
      <c r="AQ7" s="25" t="s">
        <v>14</v>
      </c>
    </row>
    <row r="8" spans="1:51" s="26" customFormat="1" ht="30" x14ac:dyDescent="0.25">
      <c r="A8" s="33">
        <v>3</v>
      </c>
      <c r="B8" s="33" t="s">
        <v>130</v>
      </c>
      <c r="C8" s="25" t="s">
        <v>43</v>
      </c>
      <c r="D8" s="25">
        <v>24</v>
      </c>
      <c r="E8" s="25" t="s">
        <v>53</v>
      </c>
      <c r="F8" s="25" t="s">
        <v>48</v>
      </c>
      <c r="G8" s="32">
        <v>10</v>
      </c>
      <c r="H8" s="25" t="b">
        <v>0</v>
      </c>
      <c r="I8" s="32">
        <v>0</v>
      </c>
      <c r="J8" s="25" t="b">
        <v>1</v>
      </c>
      <c r="K8" s="32">
        <v>10</v>
      </c>
      <c r="L8" s="25" t="b">
        <v>0</v>
      </c>
      <c r="M8" s="32">
        <v>10</v>
      </c>
      <c r="N8" s="25" t="b">
        <v>1</v>
      </c>
      <c r="O8" s="32">
        <v>0</v>
      </c>
      <c r="P8" s="25" t="s">
        <v>16</v>
      </c>
      <c r="Q8" s="32">
        <v>10</v>
      </c>
      <c r="R8" s="25" t="b">
        <v>1</v>
      </c>
      <c r="S8" s="32">
        <v>0</v>
      </c>
      <c r="T8" s="25" t="s">
        <v>34</v>
      </c>
      <c r="U8" s="32">
        <v>0</v>
      </c>
      <c r="V8" s="25">
        <v>24</v>
      </c>
      <c r="W8" s="32">
        <v>0</v>
      </c>
      <c r="X8" s="25" t="s">
        <v>35</v>
      </c>
      <c r="Y8" s="32">
        <v>0</v>
      </c>
      <c r="Z8" s="25">
        <v>100</v>
      </c>
      <c r="AA8" s="25">
        <f t="shared" si="2"/>
        <v>40</v>
      </c>
      <c r="AB8" s="17">
        <f t="shared" ref="AB8:AB33" si="4">AA8/Z8</f>
        <v>0.4</v>
      </c>
      <c r="AC8" s="32">
        <v>10</v>
      </c>
      <c r="AD8" s="32">
        <v>10</v>
      </c>
      <c r="AE8" s="32">
        <v>10</v>
      </c>
      <c r="AF8" s="32">
        <v>10</v>
      </c>
      <c r="AG8" s="32">
        <v>10</v>
      </c>
      <c r="AH8" s="32">
        <v>10</v>
      </c>
      <c r="AI8" s="32">
        <v>10</v>
      </c>
      <c r="AJ8" s="32">
        <v>10</v>
      </c>
      <c r="AK8" s="32">
        <v>10</v>
      </c>
      <c r="AL8" s="32">
        <v>10</v>
      </c>
      <c r="AM8" s="25">
        <v>100</v>
      </c>
      <c r="AN8" s="25">
        <f t="shared" si="0"/>
        <v>100</v>
      </c>
      <c r="AO8" s="17">
        <f t="shared" si="1"/>
        <v>1</v>
      </c>
      <c r="AP8" s="37">
        <f t="shared" si="3"/>
        <v>-0.6</v>
      </c>
      <c r="AQ8" s="17" t="s">
        <v>15</v>
      </c>
      <c r="AS8" s="42" t="s">
        <v>175</v>
      </c>
      <c r="AT8" s="43" t="s">
        <v>19</v>
      </c>
      <c r="AU8" s="43" t="s">
        <v>43</v>
      </c>
      <c r="AV8" s="43" t="s">
        <v>176</v>
      </c>
      <c r="AW8" s="43" t="s">
        <v>177</v>
      </c>
      <c r="AX8" s="43" t="s">
        <v>178</v>
      </c>
      <c r="AY8" s="43" t="s">
        <v>179</v>
      </c>
    </row>
    <row r="9" spans="1:51" s="26" customFormat="1" x14ac:dyDescent="0.25">
      <c r="A9" s="33">
        <v>4</v>
      </c>
      <c r="B9" s="33" t="s">
        <v>131</v>
      </c>
      <c r="C9" s="25" t="s">
        <v>19</v>
      </c>
      <c r="D9" s="26">
        <v>28</v>
      </c>
      <c r="E9" s="25" t="s">
        <v>55</v>
      </c>
      <c r="F9" s="25" t="s">
        <v>17</v>
      </c>
      <c r="G9" s="32">
        <v>10</v>
      </c>
      <c r="H9" s="25" t="b">
        <v>1</v>
      </c>
      <c r="I9" s="32">
        <v>10</v>
      </c>
      <c r="J9" s="25" t="b">
        <v>1</v>
      </c>
      <c r="K9" s="32">
        <v>10</v>
      </c>
      <c r="L9" s="25" t="b">
        <v>1</v>
      </c>
      <c r="M9" s="32">
        <v>0</v>
      </c>
      <c r="N9" s="25" t="b">
        <v>1</v>
      </c>
      <c r="O9" s="32">
        <v>0</v>
      </c>
      <c r="P9" s="25" t="s">
        <v>15</v>
      </c>
      <c r="Q9" s="32">
        <v>10</v>
      </c>
      <c r="R9" s="25" t="b">
        <v>1</v>
      </c>
      <c r="S9" s="32">
        <v>0</v>
      </c>
      <c r="T9" s="25" t="s">
        <v>33</v>
      </c>
      <c r="U9" s="32">
        <v>10</v>
      </c>
      <c r="V9" s="25" t="s">
        <v>35</v>
      </c>
      <c r="W9" s="32">
        <v>0</v>
      </c>
      <c r="X9" s="25" t="s">
        <v>35</v>
      </c>
      <c r="Y9" s="32">
        <v>0</v>
      </c>
      <c r="Z9" s="25">
        <v>100</v>
      </c>
      <c r="AA9" s="25">
        <f t="shared" si="2"/>
        <v>50</v>
      </c>
      <c r="AB9" s="17">
        <f t="shared" si="4"/>
        <v>0.5</v>
      </c>
      <c r="AC9" s="32">
        <v>10</v>
      </c>
      <c r="AD9" s="32">
        <v>10</v>
      </c>
      <c r="AE9" s="32">
        <v>10</v>
      </c>
      <c r="AF9" s="32">
        <v>10</v>
      </c>
      <c r="AG9" s="32">
        <v>10</v>
      </c>
      <c r="AH9" s="32">
        <v>10</v>
      </c>
      <c r="AI9" s="32">
        <v>10</v>
      </c>
      <c r="AJ9" s="32">
        <v>10</v>
      </c>
      <c r="AK9" s="32">
        <v>10</v>
      </c>
      <c r="AL9" s="32">
        <v>10</v>
      </c>
      <c r="AM9" s="25">
        <v>100</v>
      </c>
      <c r="AN9" s="25">
        <f t="shared" si="0"/>
        <v>100</v>
      </c>
      <c r="AO9" s="17">
        <f t="shared" si="1"/>
        <v>1</v>
      </c>
      <c r="AP9" s="37">
        <f t="shared" si="3"/>
        <v>-0.5</v>
      </c>
      <c r="AQ9" s="17" t="s">
        <v>15</v>
      </c>
      <c r="AS9" s="25" t="s">
        <v>15</v>
      </c>
      <c r="AT9" s="25">
        <v>13</v>
      </c>
      <c r="AU9" s="25">
        <v>14</v>
      </c>
      <c r="AV9" s="30">
        <f>SUM(AT9:AU9)</f>
        <v>27</v>
      </c>
      <c r="AW9" s="17">
        <f>AT9/AV11</f>
        <v>0.4642857142857143</v>
      </c>
      <c r="AX9" s="17">
        <f>AU9/AV11</f>
        <v>0.5</v>
      </c>
      <c r="AY9" s="40">
        <f>SUM(AW9:AX9)</f>
        <v>0.9642857142857143</v>
      </c>
    </row>
    <row r="10" spans="1:51" s="26" customFormat="1" x14ac:dyDescent="0.25">
      <c r="A10" s="33">
        <v>5</v>
      </c>
      <c r="B10" s="33" t="s">
        <v>56</v>
      </c>
      <c r="C10" s="25" t="s">
        <v>19</v>
      </c>
      <c r="D10" s="25">
        <v>30</v>
      </c>
      <c r="E10" s="25" t="s">
        <v>53</v>
      </c>
      <c r="F10" s="25" t="s">
        <v>48</v>
      </c>
      <c r="G10" s="32">
        <v>0</v>
      </c>
      <c r="H10" s="25" t="s">
        <v>24</v>
      </c>
      <c r="I10" s="32">
        <v>0</v>
      </c>
      <c r="J10" s="25" t="b">
        <v>1</v>
      </c>
      <c r="K10" s="32">
        <v>10</v>
      </c>
      <c r="L10" s="25" t="b">
        <v>1</v>
      </c>
      <c r="M10" s="32">
        <v>0</v>
      </c>
      <c r="N10" s="25" t="s">
        <v>24</v>
      </c>
      <c r="O10" s="32">
        <v>0</v>
      </c>
      <c r="P10" s="25" t="s">
        <v>24</v>
      </c>
      <c r="Q10" s="32">
        <v>0</v>
      </c>
      <c r="R10" s="25" t="b">
        <v>0</v>
      </c>
      <c r="S10" s="32">
        <v>10</v>
      </c>
      <c r="T10" s="25" t="s">
        <v>34</v>
      </c>
      <c r="U10" s="32">
        <v>0</v>
      </c>
      <c r="V10" s="25" t="s">
        <v>35</v>
      </c>
      <c r="W10" s="32">
        <v>0</v>
      </c>
      <c r="X10" s="25" t="s">
        <v>35</v>
      </c>
      <c r="Y10" s="32">
        <v>0</v>
      </c>
      <c r="Z10" s="25">
        <v>100</v>
      </c>
      <c r="AA10" s="25">
        <f t="shared" si="2"/>
        <v>20</v>
      </c>
      <c r="AB10" s="17">
        <f t="shared" si="4"/>
        <v>0.2</v>
      </c>
      <c r="AC10" s="32">
        <v>10</v>
      </c>
      <c r="AD10" s="32">
        <v>10</v>
      </c>
      <c r="AE10" s="32">
        <v>10</v>
      </c>
      <c r="AF10" s="32">
        <v>0</v>
      </c>
      <c r="AG10" s="32">
        <v>0</v>
      </c>
      <c r="AH10" s="32">
        <v>10</v>
      </c>
      <c r="AI10" s="32">
        <v>0</v>
      </c>
      <c r="AJ10" s="32">
        <v>10</v>
      </c>
      <c r="AK10" s="32">
        <v>10</v>
      </c>
      <c r="AL10" s="32">
        <v>10</v>
      </c>
      <c r="AM10" s="25">
        <v>100</v>
      </c>
      <c r="AN10" s="25">
        <f t="shared" si="0"/>
        <v>70</v>
      </c>
      <c r="AO10" s="17">
        <f t="shared" si="1"/>
        <v>0.7</v>
      </c>
      <c r="AP10" s="37">
        <f t="shared" si="3"/>
        <v>-0.49999999999999994</v>
      </c>
      <c r="AQ10" s="17" t="s">
        <v>15</v>
      </c>
      <c r="AS10" s="25" t="s">
        <v>14</v>
      </c>
      <c r="AT10" s="25">
        <v>1</v>
      </c>
      <c r="AU10" s="25">
        <v>0</v>
      </c>
      <c r="AV10" s="30">
        <f>SUM(AT10:AU10)</f>
        <v>1</v>
      </c>
      <c r="AW10" s="17">
        <f>AT10/AV11</f>
        <v>3.5714285714285712E-2</v>
      </c>
      <c r="AX10" s="25">
        <f>AU10/AV11</f>
        <v>0</v>
      </c>
      <c r="AY10" s="40">
        <f t="shared" ref="AY10" si="5">SUM(AW10:AX10)</f>
        <v>3.5714285714285712E-2</v>
      </c>
    </row>
    <row r="11" spans="1:51" s="26" customFormat="1" x14ac:dyDescent="0.25">
      <c r="A11" s="33">
        <v>6</v>
      </c>
      <c r="B11" s="33" t="s">
        <v>58</v>
      </c>
      <c r="C11" s="25" t="s">
        <v>19</v>
      </c>
      <c r="D11" s="25">
        <v>22</v>
      </c>
      <c r="E11" s="25" t="s">
        <v>59</v>
      </c>
      <c r="F11" s="25" t="s">
        <v>17</v>
      </c>
      <c r="G11" s="32">
        <v>10</v>
      </c>
      <c r="H11" s="25" t="b">
        <v>1</v>
      </c>
      <c r="I11" s="32">
        <v>10</v>
      </c>
      <c r="J11" s="25" t="b">
        <v>1</v>
      </c>
      <c r="K11" s="32">
        <v>10</v>
      </c>
      <c r="L11" s="25" t="b">
        <v>1</v>
      </c>
      <c r="M11" s="32">
        <v>0</v>
      </c>
      <c r="N11" s="25" t="b">
        <v>1</v>
      </c>
      <c r="O11" s="32">
        <v>0</v>
      </c>
      <c r="P11" s="25" t="s">
        <v>14</v>
      </c>
      <c r="Q11" s="32">
        <v>0</v>
      </c>
      <c r="R11" s="25" t="b">
        <v>1</v>
      </c>
      <c r="S11" s="32">
        <v>0</v>
      </c>
      <c r="T11" s="25" t="s">
        <v>32</v>
      </c>
      <c r="U11" s="32">
        <v>0</v>
      </c>
      <c r="V11" s="25" t="s">
        <v>35</v>
      </c>
      <c r="W11" s="32">
        <v>0</v>
      </c>
      <c r="X11" s="25" t="s">
        <v>35</v>
      </c>
      <c r="Y11" s="32">
        <v>0</v>
      </c>
      <c r="Z11" s="25">
        <v>100</v>
      </c>
      <c r="AA11" s="25">
        <f t="shared" si="2"/>
        <v>30</v>
      </c>
      <c r="AB11" s="17">
        <f t="shared" si="4"/>
        <v>0.3</v>
      </c>
      <c r="AC11" s="32">
        <v>10</v>
      </c>
      <c r="AD11" s="32">
        <v>10</v>
      </c>
      <c r="AE11" s="32">
        <v>10</v>
      </c>
      <c r="AF11" s="32">
        <v>0</v>
      </c>
      <c r="AG11" s="32">
        <v>0</v>
      </c>
      <c r="AH11" s="32">
        <v>10</v>
      </c>
      <c r="AI11" s="32">
        <v>10</v>
      </c>
      <c r="AJ11" s="32">
        <v>10</v>
      </c>
      <c r="AK11" s="32">
        <v>10</v>
      </c>
      <c r="AL11" s="32">
        <v>10</v>
      </c>
      <c r="AM11" s="25">
        <v>100</v>
      </c>
      <c r="AN11" s="25">
        <f t="shared" si="0"/>
        <v>80</v>
      </c>
      <c r="AO11" s="17">
        <f t="shared" si="1"/>
        <v>0.8</v>
      </c>
      <c r="AP11" s="37">
        <f t="shared" si="3"/>
        <v>-0.5</v>
      </c>
      <c r="AQ11" s="17" t="s">
        <v>15</v>
      </c>
      <c r="AS11" s="30" t="s">
        <v>176</v>
      </c>
      <c r="AT11" s="30">
        <f t="shared" ref="AT11:AV11" si="6">SUM(AT9:AT10)</f>
        <v>14</v>
      </c>
      <c r="AU11" s="30">
        <f>SUM(AU9:AU10)</f>
        <v>14</v>
      </c>
      <c r="AV11" s="30">
        <f t="shared" si="6"/>
        <v>28</v>
      </c>
      <c r="AW11" s="40">
        <f t="shared" ref="AW11:AY11" si="7">SUM(AW9:AW10)</f>
        <v>0.5</v>
      </c>
      <c r="AX11" s="40">
        <f t="shared" si="7"/>
        <v>0.5</v>
      </c>
      <c r="AY11" s="40">
        <f t="shared" si="7"/>
        <v>1</v>
      </c>
    </row>
    <row r="12" spans="1:51" s="26" customFormat="1" x14ac:dyDescent="0.25">
      <c r="A12" s="33">
        <v>9</v>
      </c>
      <c r="B12" s="33" t="s">
        <v>132</v>
      </c>
      <c r="C12" s="25" t="s">
        <v>43</v>
      </c>
      <c r="D12" s="25">
        <v>28</v>
      </c>
      <c r="E12" s="25" t="s">
        <v>61</v>
      </c>
      <c r="F12" s="25" t="s">
        <v>17</v>
      </c>
      <c r="G12" s="32">
        <v>0</v>
      </c>
      <c r="H12" s="25" t="b">
        <v>0</v>
      </c>
      <c r="I12" s="32">
        <v>0</v>
      </c>
      <c r="J12" s="25" t="b">
        <v>1</v>
      </c>
      <c r="K12" s="32">
        <v>10</v>
      </c>
      <c r="L12" s="25" t="b">
        <v>0</v>
      </c>
      <c r="M12" s="32">
        <v>10</v>
      </c>
      <c r="N12" s="25" t="b">
        <v>1</v>
      </c>
      <c r="O12" s="32">
        <v>0</v>
      </c>
      <c r="P12" s="25" t="s">
        <v>16</v>
      </c>
      <c r="Q12" s="32">
        <v>10</v>
      </c>
      <c r="R12" s="25" t="b">
        <v>1</v>
      </c>
      <c r="S12" s="32">
        <v>0</v>
      </c>
      <c r="T12" s="25" t="s">
        <v>33</v>
      </c>
      <c r="U12" s="32">
        <v>10</v>
      </c>
      <c r="V12" s="25" t="s">
        <v>35</v>
      </c>
      <c r="W12" s="32">
        <v>0</v>
      </c>
      <c r="X12" s="25" t="s">
        <v>35</v>
      </c>
      <c r="Y12" s="32">
        <v>0</v>
      </c>
      <c r="Z12" s="25">
        <v>100</v>
      </c>
      <c r="AA12" s="25">
        <f t="shared" si="2"/>
        <v>40</v>
      </c>
      <c r="AB12" s="17">
        <f t="shared" si="4"/>
        <v>0.4</v>
      </c>
      <c r="AC12" s="32">
        <v>10</v>
      </c>
      <c r="AD12" s="32">
        <v>10</v>
      </c>
      <c r="AE12" s="32">
        <v>10</v>
      </c>
      <c r="AF12" s="32">
        <v>0</v>
      </c>
      <c r="AG12" s="32">
        <v>0</v>
      </c>
      <c r="AH12" s="32">
        <v>10</v>
      </c>
      <c r="AI12" s="32">
        <v>10</v>
      </c>
      <c r="AJ12" s="32">
        <v>10</v>
      </c>
      <c r="AK12" s="32">
        <v>10</v>
      </c>
      <c r="AL12" s="32">
        <v>10</v>
      </c>
      <c r="AM12" s="25">
        <v>100</v>
      </c>
      <c r="AN12" s="25">
        <f t="shared" si="0"/>
        <v>80</v>
      </c>
      <c r="AO12" s="17">
        <f t="shared" ref="AO12:AO33" si="8">AN12/AM12</f>
        <v>0.8</v>
      </c>
      <c r="AP12" s="37">
        <f t="shared" si="3"/>
        <v>-0.4</v>
      </c>
      <c r="AQ12" s="17" t="s">
        <v>15</v>
      </c>
    </row>
    <row r="13" spans="1:51" s="26" customFormat="1" x14ac:dyDescent="0.25">
      <c r="A13" s="33">
        <v>10</v>
      </c>
      <c r="B13" s="33" t="s">
        <v>133</v>
      </c>
      <c r="C13" s="25" t="s">
        <v>43</v>
      </c>
      <c r="D13" s="25">
        <v>29</v>
      </c>
      <c r="E13" s="25" t="s">
        <v>134</v>
      </c>
      <c r="F13" s="25" t="s">
        <v>48</v>
      </c>
      <c r="G13" s="32">
        <v>0</v>
      </c>
      <c r="H13" s="25" t="b">
        <v>0</v>
      </c>
      <c r="I13" s="32">
        <v>0</v>
      </c>
      <c r="J13" s="25" t="b">
        <v>1</v>
      </c>
      <c r="K13" s="32">
        <v>10</v>
      </c>
      <c r="L13" s="25" t="b">
        <v>1</v>
      </c>
      <c r="M13" s="32">
        <v>0</v>
      </c>
      <c r="N13" s="25" t="b">
        <v>0</v>
      </c>
      <c r="O13" s="32">
        <v>10</v>
      </c>
      <c r="P13" s="25" t="s">
        <v>15</v>
      </c>
      <c r="Q13" s="32">
        <v>10</v>
      </c>
      <c r="R13" s="25" t="b">
        <v>1</v>
      </c>
      <c r="S13" s="32">
        <v>0</v>
      </c>
      <c r="T13" s="25" t="s">
        <v>32</v>
      </c>
      <c r="U13" s="32">
        <v>0</v>
      </c>
      <c r="V13" s="25" t="s">
        <v>35</v>
      </c>
      <c r="W13" s="32">
        <v>0</v>
      </c>
      <c r="X13" s="25" t="s">
        <v>35</v>
      </c>
      <c r="Y13" s="32">
        <v>0</v>
      </c>
      <c r="Z13" s="25">
        <v>100</v>
      </c>
      <c r="AA13" s="25">
        <f t="shared" si="2"/>
        <v>30</v>
      </c>
      <c r="AB13" s="17">
        <f t="shared" si="4"/>
        <v>0.3</v>
      </c>
      <c r="AC13" s="32">
        <v>10</v>
      </c>
      <c r="AD13" s="32">
        <v>10</v>
      </c>
      <c r="AE13" s="32">
        <v>10</v>
      </c>
      <c r="AF13" s="32">
        <v>10</v>
      </c>
      <c r="AG13" s="32">
        <v>0</v>
      </c>
      <c r="AH13" s="32">
        <v>10</v>
      </c>
      <c r="AI13" s="32">
        <v>10</v>
      </c>
      <c r="AJ13" s="32">
        <v>10</v>
      </c>
      <c r="AK13" s="32">
        <v>10</v>
      </c>
      <c r="AL13" s="32">
        <v>10</v>
      </c>
      <c r="AM13" s="25">
        <v>100</v>
      </c>
      <c r="AN13" s="25">
        <f t="shared" si="0"/>
        <v>90</v>
      </c>
      <c r="AO13" s="17">
        <f t="shared" si="8"/>
        <v>0.9</v>
      </c>
      <c r="AP13" s="37">
        <f t="shared" si="3"/>
        <v>-0.60000000000000009</v>
      </c>
      <c r="AQ13" s="17" t="s">
        <v>15</v>
      </c>
    </row>
    <row r="14" spans="1:51" s="26" customFormat="1" x14ac:dyDescent="0.25">
      <c r="A14" s="35">
        <v>11</v>
      </c>
      <c r="B14" s="33" t="s">
        <v>64</v>
      </c>
      <c r="C14" s="25" t="s">
        <v>43</v>
      </c>
      <c r="D14" s="25">
        <v>16</v>
      </c>
      <c r="E14" s="25" t="s">
        <v>147</v>
      </c>
      <c r="F14" s="25" t="s">
        <v>48</v>
      </c>
      <c r="G14" s="32">
        <v>0</v>
      </c>
      <c r="H14" s="25" t="b">
        <v>0</v>
      </c>
      <c r="I14" s="32">
        <v>0</v>
      </c>
      <c r="J14" s="25" t="b">
        <v>1</v>
      </c>
      <c r="K14" s="32">
        <v>10</v>
      </c>
      <c r="L14" s="25" t="b">
        <v>1</v>
      </c>
      <c r="M14" s="32">
        <v>0</v>
      </c>
      <c r="N14" s="25" t="b">
        <v>0</v>
      </c>
      <c r="O14" s="32">
        <v>10</v>
      </c>
      <c r="P14" s="25" t="s">
        <v>15</v>
      </c>
      <c r="Q14" s="32">
        <v>10</v>
      </c>
      <c r="R14" s="25" t="b">
        <v>1</v>
      </c>
      <c r="S14" s="32">
        <v>0</v>
      </c>
      <c r="T14" s="25" t="s">
        <v>32</v>
      </c>
      <c r="U14" s="32">
        <v>0</v>
      </c>
      <c r="V14" s="25" t="s">
        <v>35</v>
      </c>
      <c r="W14" s="32">
        <v>0</v>
      </c>
      <c r="X14" s="25" t="s">
        <v>35</v>
      </c>
      <c r="Y14" s="32">
        <v>0</v>
      </c>
      <c r="Z14" s="25">
        <v>100</v>
      </c>
      <c r="AA14" s="25">
        <f t="shared" si="2"/>
        <v>30</v>
      </c>
      <c r="AB14" s="17">
        <f t="shared" si="4"/>
        <v>0.3</v>
      </c>
      <c r="AC14" s="32">
        <v>10</v>
      </c>
      <c r="AD14" s="32">
        <v>0</v>
      </c>
      <c r="AE14" s="32">
        <v>10</v>
      </c>
      <c r="AF14" s="32">
        <v>10</v>
      </c>
      <c r="AG14" s="32">
        <v>0</v>
      </c>
      <c r="AH14" s="32">
        <v>0</v>
      </c>
      <c r="AI14" s="32">
        <v>10</v>
      </c>
      <c r="AJ14" s="32">
        <v>10</v>
      </c>
      <c r="AK14" s="32">
        <v>10</v>
      </c>
      <c r="AL14" s="32">
        <v>10</v>
      </c>
      <c r="AM14" s="25">
        <v>100</v>
      </c>
      <c r="AN14" s="25">
        <f t="shared" si="0"/>
        <v>70</v>
      </c>
      <c r="AO14" s="17">
        <f t="shared" si="8"/>
        <v>0.7</v>
      </c>
      <c r="AP14" s="37">
        <f t="shared" si="3"/>
        <v>-0.39999999999999997</v>
      </c>
      <c r="AQ14" s="17" t="s">
        <v>15</v>
      </c>
      <c r="AR14" s="39"/>
    </row>
    <row r="15" spans="1:51" s="26" customFormat="1" x14ac:dyDescent="0.25">
      <c r="A15" s="33">
        <v>12</v>
      </c>
      <c r="B15" s="33" t="s">
        <v>66</v>
      </c>
      <c r="C15" s="25" t="s">
        <v>19</v>
      </c>
      <c r="D15" s="25">
        <v>29</v>
      </c>
      <c r="E15" s="25" t="s">
        <v>67</v>
      </c>
      <c r="F15" s="25" t="s">
        <v>48</v>
      </c>
      <c r="G15" s="32">
        <v>0</v>
      </c>
      <c r="H15" s="25" t="b">
        <v>1</v>
      </c>
      <c r="I15" s="32">
        <v>10</v>
      </c>
      <c r="J15" s="25" t="b">
        <v>1</v>
      </c>
      <c r="K15" s="32">
        <v>10</v>
      </c>
      <c r="L15" s="25" t="b">
        <v>1</v>
      </c>
      <c r="M15" s="32">
        <v>0</v>
      </c>
      <c r="N15" s="25" t="b">
        <v>1</v>
      </c>
      <c r="O15" s="32">
        <v>0</v>
      </c>
      <c r="P15" s="25" t="s">
        <v>16</v>
      </c>
      <c r="Q15" s="32">
        <v>10</v>
      </c>
      <c r="R15" s="25" t="b">
        <v>1</v>
      </c>
      <c r="S15" s="32">
        <v>0</v>
      </c>
      <c r="T15" s="25" t="s">
        <v>32</v>
      </c>
      <c r="U15" s="32">
        <v>0</v>
      </c>
      <c r="V15" s="25" t="s">
        <v>35</v>
      </c>
      <c r="W15" s="32">
        <v>0</v>
      </c>
      <c r="X15" s="25" t="s">
        <v>35</v>
      </c>
      <c r="Y15" s="32">
        <v>0</v>
      </c>
      <c r="Z15" s="25">
        <v>100</v>
      </c>
      <c r="AA15" s="25">
        <f t="shared" si="2"/>
        <v>30</v>
      </c>
      <c r="AB15" s="17">
        <f t="shared" si="4"/>
        <v>0.3</v>
      </c>
      <c r="AC15" s="32">
        <v>10</v>
      </c>
      <c r="AD15" s="32">
        <v>10</v>
      </c>
      <c r="AE15" s="32">
        <v>10</v>
      </c>
      <c r="AF15" s="32">
        <v>0</v>
      </c>
      <c r="AG15" s="32">
        <v>10</v>
      </c>
      <c r="AH15" s="32">
        <v>0</v>
      </c>
      <c r="AI15" s="32">
        <v>10</v>
      </c>
      <c r="AJ15" s="32">
        <v>10</v>
      </c>
      <c r="AK15" s="32">
        <v>10</v>
      </c>
      <c r="AL15" s="32">
        <v>10</v>
      </c>
      <c r="AM15" s="25">
        <v>100</v>
      </c>
      <c r="AN15" s="25">
        <f t="shared" si="0"/>
        <v>80</v>
      </c>
      <c r="AO15" s="17">
        <f t="shared" si="8"/>
        <v>0.8</v>
      </c>
      <c r="AP15" s="37">
        <f t="shared" si="3"/>
        <v>-0.5</v>
      </c>
      <c r="AQ15" s="17" t="s">
        <v>15</v>
      </c>
    </row>
    <row r="16" spans="1:51" s="26" customFormat="1" x14ac:dyDescent="0.25">
      <c r="A16" s="33">
        <v>13</v>
      </c>
      <c r="B16" s="33" t="s">
        <v>137</v>
      </c>
      <c r="C16" s="25" t="s">
        <v>19</v>
      </c>
      <c r="D16" s="25">
        <v>28</v>
      </c>
      <c r="E16" s="25" t="s">
        <v>69</v>
      </c>
      <c r="F16" s="25" t="s">
        <v>17</v>
      </c>
      <c r="G16" s="32">
        <v>0</v>
      </c>
      <c r="H16" s="25" t="b">
        <v>1</v>
      </c>
      <c r="I16" s="32">
        <v>10</v>
      </c>
      <c r="J16" s="25" t="b">
        <v>1</v>
      </c>
      <c r="K16" s="32">
        <v>10</v>
      </c>
      <c r="L16" s="25" t="b">
        <v>1</v>
      </c>
      <c r="M16" s="32">
        <v>0</v>
      </c>
      <c r="N16" s="25" t="b">
        <v>1</v>
      </c>
      <c r="O16" s="32">
        <v>0</v>
      </c>
      <c r="P16" s="25" t="s">
        <v>24</v>
      </c>
      <c r="Q16" s="32">
        <v>0</v>
      </c>
      <c r="R16" s="25" t="b">
        <v>1</v>
      </c>
      <c r="S16" s="32">
        <v>0</v>
      </c>
      <c r="T16" s="25" t="s">
        <v>33</v>
      </c>
      <c r="U16" s="32">
        <v>10</v>
      </c>
      <c r="V16" s="25" t="s">
        <v>35</v>
      </c>
      <c r="W16" s="32">
        <v>0</v>
      </c>
      <c r="X16" s="25" t="s">
        <v>35</v>
      </c>
      <c r="Y16" s="32">
        <v>0</v>
      </c>
      <c r="Z16" s="25">
        <v>100</v>
      </c>
      <c r="AA16" s="25">
        <f t="shared" si="2"/>
        <v>30</v>
      </c>
      <c r="AB16" s="17">
        <f t="shared" si="4"/>
        <v>0.3</v>
      </c>
      <c r="AC16" s="32">
        <v>10</v>
      </c>
      <c r="AD16" s="32">
        <v>10</v>
      </c>
      <c r="AE16" s="32">
        <v>10</v>
      </c>
      <c r="AF16" s="32">
        <v>10</v>
      </c>
      <c r="AG16" s="32">
        <v>10</v>
      </c>
      <c r="AH16" s="32">
        <v>10</v>
      </c>
      <c r="AI16" s="32">
        <v>10</v>
      </c>
      <c r="AJ16" s="32">
        <v>10</v>
      </c>
      <c r="AK16" s="32">
        <v>10</v>
      </c>
      <c r="AL16" s="32">
        <v>10</v>
      </c>
      <c r="AM16" s="25">
        <v>100</v>
      </c>
      <c r="AN16" s="25">
        <f t="shared" si="0"/>
        <v>100</v>
      </c>
      <c r="AO16" s="17">
        <f t="shared" si="8"/>
        <v>1</v>
      </c>
      <c r="AP16" s="37">
        <f t="shared" si="3"/>
        <v>-0.7</v>
      </c>
      <c r="AQ16" s="17" t="s">
        <v>15</v>
      </c>
    </row>
    <row r="17" spans="1:43" s="26" customFormat="1" x14ac:dyDescent="0.25">
      <c r="A17" s="33">
        <v>14</v>
      </c>
      <c r="B17" s="33" t="s">
        <v>138</v>
      </c>
      <c r="C17" s="25" t="s">
        <v>19</v>
      </c>
      <c r="D17" s="25">
        <v>25</v>
      </c>
      <c r="E17" s="25" t="s">
        <v>71</v>
      </c>
      <c r="F17" s="25" t="s">
        <v>17</v>
      </c>
      <c r="G17" s="32">
        <v>0</v>
      </c>
      <c r="H17" s="25" t="b">
        <v>1</v>
      </c>
      <c r="I17" s="32">
        <v>10</v>
      </c>
      <c r="J17" s="25" t="b">
        <v>1</v>
      </c>
      <c r="K17" s="32">
        <v>10</v>
      </c>
      <c r="L17" s="25" t="b">
        <v>1</v>
      </c>
      <c r="M17" s="32">
        <v>0</v>
      </c>
      <c r="N17" s="25" t="b">
        <v>1</v>
      </c>
      <c r="O17" s="32">
        <v>0</v>
      </c>
      <c r="P17" s="25" t="s">
        <v>15</v>
      </c>
      <c r="Q17" s="32">
        <v>10</v>
      </c>
      <c r="R17" s="25" t="b">
        <v>1</v>
      </c>
      <c r="S17" s="32">
        <v>0</v>
      </c>
      <c r="T17" s="25" t="s">
        <v>33</v>
      </c>
      <c r="U17" s="32">
        <v>10</v>
      </c>
      <c r="V17" s="25">
        <v>24</v>
      </c>
      <c r="W17" s="32">
        <v>0</v>
      </c>
      <c r="X17" s="25" t="s">
        <v>35</v>
      </c>
      <c r="Y17" s="32">
        <v>0</v>
      </c>
      <c r="Z17" s="25">
        <v>100</v>
      </c>
      <c r="AA17" s="25">
        <f t="shared" si="2"/>
        <v>40</v>
      </c>
      <c r="AB17" s="17">
        <f t="shared" si="4"/>
        <v>0.4</v>
      </c>
      <c r="AC17" s="32">
        <v>10</v>
      </c>
      <c r="AD17" s="32">
        <v>10</v>
      </c>
      <c r="AE17" s="32">
        <v>10</v>
      </c>
      <c r="AF17" s="32">
        <v>0</v>
      </c>
      <c r="AG17" s="32">
        <v>10</v>
      </c>
      <c r="AH17" s="32">
        <v>10</v>
      </c>
      <c r="AI17" s="32">
        <v>10</v>
      </c>
      <c r="AJ17" s="32">
        <v>10</v>
      </c>
      <c r="AK17" s="32">
        <v>0</v>
      </c>
      <c r="AL17" s="32">
        <v>0</v>
      </c>
      <c r="AM17" s="25">
        <v>100</v>
      </c>
      <c r="AN17" s="25">
        <f t="shared" si="0"/>
        <v>70</v>
      </c>
      <c r="AO17" s="17">
        <f t="shared" si="8"/>
        <v>0.7</v>
      </c>
      <c r="AP17" s="37">
        <f t="shared" si="3"/>
        <v>-0.29999999999999993</v>
      </c>
      <c r="AQ17" s="17" t="s">
        <v>15</v>
      </c>
    </row>
    <row r="18" spans="1:43" s="26" customFormat="1" x14ac:dyDescent="0.25">
      <c r="A18" s="33">
        <v>15</v>
      </c>
      <c r="B18" s="33" t="s">
        <v>139</v>
      </c>
      <c r="C18" s="25" t="s">
        <v>43</v>
      </c>
      <c r="D18" s="25">
        <v>29</v>
      </c>
      <c r="E18" s="25" t="s">
        <v>140</v>
      </c>
      <c r="F18" s="25" t="s">
        <v>48</v>
      </c>
      <c r="G18" s="32">
        <v>0</v>
      </c>
      <c r="H18" s="25" t="s">
        <v>24</v>
      </c>
      <c r="I18" s="32">
        <v>0</v>
      </c>
      <c r="J18" s="25" t="b">
        <v>1</v>
      </c>
      <c r="K18" s="32">
        <v>10</v>
      </c>
      <c r="L18" s="25" t="b">
        <v>1</v>
      </c>
      <c r="M18" s="32">
        <v>0</v>
      </c>
      <c r="N18" s="25" t="s">
        <v>24</v>
      </c>
      <c r="O18" s="32">
        <v>0</v>
      </c>
      <c r="P18" s="25" t="s">
        <v>15</v>
      </c>
      <c r="Q18" s="32">
        <v>10</v>
      </c>
      <c r="R18" s="25" t="b">
        <v>1</v>
      </c>
      <c r="S18" s="32">
        <v>0</v>
      </c>
      <c r="T18" s="25" t="s">
        <v>33</v>
      </c>
      <c r="U18" s="32">
        <v>10</v>
      </c>
      <c r="V18" s="25" t="s">
        <v>35</v>
      </c>
      <c r="W18" s="32">
        <v>0</v>
      </c>
      <c r="X18" s="25" t="s">
        <v>35</v>
      </c>
      <c r="Y18" s="32">
        <v>0</v>
      </c>
      <c r="Z18" s="25">
        <v>100</v>
      </c>
      <c r="AA18" s="25">
        <f t="shared" si="2"/>
        <v>30</v>
      </c>
      <c r="AB18" s="17">
        <f t="shared" si="4"/>
        <v>0.3</v>
      </c>
      <c r="AC18" s="32">
        <v>10</v>
      </c>
      <c r="AD18" s="32">
        <v>10</v>
      </c>
      <c r="AE18" s="32">
        <v>10</v>
      </c>
      <c r="AF18" s="32">
        <v>10</v>
      </c>
      <c r="AG18" s="32">
        <v>10</v>
      </c>
      <c r="AH18" s="32">
        <v>0</v>
      </c>
      <c r="AI18" s="32">
        <v>0</v>
      </c>
      <c r="AJ18" s="32">
        <v>10</v>
      </c>
      <c r="AK18" s="32">
        <v>10</v>
      </c>
      <c r="AL18" s="32">
        <v>10</v>
      </c>
      <c r="AM18" s="25">
        <v>100</v>
      </c>
      <c r="AN18" s="25">
        <f t="shared" si="0"/>
        <v>80</v>
      </c>
      <c r="AO18" s="17">
        <f t="shared" si="8"/>
        <v>0.8</v>
      </c>
      <c r="AP18" s="37">
        <f t="shared" si="3"/>
        <v>-0.5</v>
      </c>
      <c r="AQ18" s="17" t="s">
        <v>15</v>
      </c>
    </row>
    <row r="19" spans="1:43" s="26" customFormat="1" x14ac:dyDescent="0.25">
      <c r="A19" s="33">
        <v>16</v>
      </c>
      <c r="B19" s="33" t="s">
        <v>141</v>
      </c>
      <c r="C19" s="25" t="s">
        <v>19</v>
      </c>
      <c r="D19" s="25">
        <v>24</v>
      </c>
      <c r="E19" s="25" t="s">
        <v>142</v>
      </c>
      <c r="F19" s="25" t="s">
        <v>17</v>
      </c>
      <c r="G19" s="32">
        <v>10</v>
      </c>
      <c r="H19" s="25" t="b">
        <v>0</v>
      </c>
      <c r="I19" s="32">
        <v>0</v>
      </c>
      <c r="J19" s="25" t="b">
        <v>1</v>
      </c>
      <c r="K19" s="32">
        <v>10</v>
      </c>
      <c r="L19" s="25" t="b">
        <v>0</v>
      </c>
      <c r="M19" s="32">
        <v>10</v>
      </c>
      <c r="N19" s="25" t="b">
        <v>0</v>
      </c>
      <c r="O19" s="32">
        <v>10</v>
      </c>
      <c r="P19" s="25" t="s">
        <v>16</v>
      </c>
      <c r="Q19" s="32">
        <v>10</v>
      </c>
      <c r="R19" s="25" t="b">
        <v>1</v>
      </c>
      <c r="S19" s="32">
        <v>0</v>
      </c>
      <c r="T19" s="25" t="s">
        <v>33</v>
      </c>
      <c r="U19" s="32">
        <v>10</v>
      </c>
      <c r="V19" s="25" t="s">
        <v>35</v>
      </c>
      <c r="W19" s="32">
        <v>0</v>
      </c>
      <c r="X19" s="25" t="s">
        <v>35</v>
      </c>
      <c r="Y19" s="32">
        <v>0</v>
      </c>
      <c r="Z19" s="25">
        <v>100</v>
      </c>
      <c r="AA19" s="25">
        <f t="shared" si="2"/>
        <v>60</v>
      </c>
      <c r="AB19" s="17">
        <f t="shared" si="4"/>
        <v>0.6</v>
      </c>
      <c r="AC19" s="32">
        <v>10</v>
      </c>
      <c r="AD19" s="32">
        <v>10</v>
      </c>
      <c r="AE19" s="32">
        <v>10</v>
      </c>
      <c r="AF19" s="32">
        <v>0</v>
      </c>
      <c r="AG19" s="32">
        <v>0</v>
      </c>
      <c r="AH19" s="32">
        <v>10</v>
      </c>
      <c r="AI19" s="32">
        <v>10</v>
      </c>
      <c r="AJ19" s="32">
        <v>10</v>
      </c>
      <c r="AK19" s="32">
        <v>10</v>
      </c>
      <c r="AL19" s="32">
        <v>10</v>
      </c>
      <c r="AM19" s="25">
        <v>100</v>
      </c>
      <c r="AN19" s="25">
        <f t="shared" si="0"/>
        <v>80</v>
      </c>
      <c r="AO19" s="17">
        <f t="shared" si="8"/>
        <v>0.8</v>
      </c>
      <c r="AP19" s="37">
        <f t="shared" si="3"/>
        <v>-0.20000000000000007</v>
      </c>
      <c r="AQ19" s="17" t="s">
        <v>15</v>
      </c>
    </row>
    <row r="20" spans="1:43" s="26" customFormat="1" x14ac:dyDescent="0.25">
      <c r="A20" s="33">
        <v>17</v>
      </c>
      <c r="B20" s="33" t="s">
        <v>143</v>
      </c>
      <c r="C20" s="25" t="s">
        <v>19</v>
      </c>
      <c r="D20" s="25">
        <v>28</v>
      </c>
      <c r="E20" s="25" t="s">
        <v>144</v>
      </c>
      <c r="F20" s="25" t="s">
        <v>48</v>
      </c>
      <c r="G20" s="32">
        <v>10</v>
      </c>
      <c r="H20" s="25" t="b">
        <v>1</v>
      </c>
      <c r="I20" s="32">
        <v>10</v>
      </c>
      <c r="J20" s="25" t="b">
        <v>1</v>
      </c>
      <c r="K20" s="32">
        <v>10</v>
      </c>
      <c r="L20" s="25" t="b">
        <v>0</v>
      </c>
      <c r="M20" s="32">
        <v>10</v>
      </c>
      <c r="N20" s="25" t="b">
        <v>1</v>
      </c>
      <c r="O20" s="32">
        <v>0</v>
      </c>
      <c r="P20" s="25" t="s">
        <v>15</v>
      </c>
      <c r="Q20" s="32">
        <v>10</v>
      </c>
      <c r="R20" s="25" t="s">
        <v>24</v>
      </c>
      <c r="S20" s="32">
        <v>0</v>
      </c>
      <c r="T20" s="25" t="s">
        <v>33</v>
      </c>
      <c r="U20" s="32">
        <v>10</v>
      </c>
      <c r="V20" s="25" t="s">
        <v>35</v>
      </c>
      <c r="W20" s="32">
        <v>0</v>
      </c>
      <c r="X20" s="25" t="s">
        <v>35</v>
      </c>
      <c r="Y20" s="32">
        <v>0</v>
      </c>
      <c r="Z20" s="25">
        <v>100</v>
      </c>
      <c r="AA20" s="25">
        <f t="shared" si="2"/>
        <v>60</v>
      </c>
      <c r="AB20" s="17">
        <f t="shared" si="4"/>
        <v>0.6</v>
      </c>
      <c r="AC20" s="32">
        <v>10</v>
      </c>
      <c r="AD20" s="32">
        <v>10</v>
      </c>
      <c r="AE20" s="32">
        <v>10</v>
      </c>
      <c r="AF20" s="32">
        <v>10</v>
      </c>
      <c r="AG20" s="32">
        <v>0</v>
      </c>
      <c r="AH20" s="32">
        <v>10</v>
      </c>
      <c r="AI20" s="32">
        <v>10</v>
      </c>
      <c r="AJ20" s="32">
        <v>10</v>
      </c>
      <c r="AK20" s="32">
        <v>10</v>
      </c>
      <c r="AL20" s="32">
        <v>10</v>
      </c>
      <c r="AM20" s="25">
        <v>100</v>
      </c>
      <c r="AN20" s="25">
        <f t="shared" si="0"/>
        <v>90</v>
      </c>
      <c r="AO20" s="17">
        <f t="shared" si="8"/>
        <v>0.9</v>
      </c>
      <c r="AP20" s="37">
        <f t="shared" si="3"/>
        <v>-0.30000000000000004</v>
      </c>
      <c r="AQ20" s="17" t="s">
        <v>15</v>
      </c>
    </row>
    <row r="21" spans="1:43" s="26" customFormat="1" ht="30" x14ac:dyDescent="0.25">
      <c r="A21" s="33">
        <v>18</v>
      </c>
      <c r="B21" s="34" t="s">
        <v>145</v>
      </c>
      <c r="C21" s="25" t="s">
        <v>19</v>
      </c>
      <c r="D21" s="25">
        <v>29</v>
      </c>
      <c r="E21" s="25" t="s">
        <v>146</v>
      </c>
      <c r="F21" s="25" t="s">
        <v>48</v>
      </c>
      <c r="G21" s="32">
        <v>10</v>
      </c>
      <c r="H21" s="25" t="b">
        <v>0</v>
      </c>
      <c r="I21" s="32">
        <v>0</v>
      </c>
      <c r="J21" s="25" t="b">
        <v>1</v>
      </c>
      <c r="K21" s="32">
        <v>10</v>
      </c>
      <c r="L21" s="25" t="b">
        <v>0</v>
      </c>
      <c r="M21" s="32">
        <v>10</v>
      </c>
      <c r="N21" s="25" t="b">
        <v>0</v>
      </c>
      <c r="O21" s="32">
        <v>10</v>
      </c>
      <c r="P21" s="25" t="s">
        <v>14</v>
      </c>
      <c r="Q21" s="32">
        <v>0</v>
      </c>
      <c r="R21" s="25" t="b">
        <v>1</v>
      </c>
      <c r="S21" s="32">
        <v>0</v>
      </c>
      <c r="T21" s="25" t="s">
        <v>33</v>
      </c>
      <c r="U21" s="32">
        <v>10</v>
      </c>
      <c r="V21" s="25" t="s">
        <v>35</v>
      </c>
      <c r="W21" s="32">
        <v>0</v>
      </c>
      <c r="X21" s="25" t="s">
        <v>35</v>
      </c>
      <c r="Y21" s="32">
        <v>0</v>
      </c>
      <c r="Z21" s="25">
        <v>100</v>
      </c>
      <c r="AA21" s="25">
        <f t="shared" si="2"/>
        <v>50</v>
      </c>
      <c r="AB21" s="17">
        <f t="shared" si="4"/>
        <v>0.5</v>
      </c>
      <c r="AC21" s="32">
        <v>10</v>
      </c>
      <c r="AD21" s="32">
        <v>10</v>
      </c>
      <c r="AE21" s="32">
        <v>10</v>
      </c>
      <c r="AF21" s="32">
        <v>10</v>
      </c>
      <c r="AG21" s="32">
        <v>10</v>
      </c>
      <c r="AH21" s="32">
        <v>10</v>
      </c>
      <c r="AI21" s="32">
        <v>10</v>
      </c>
      <c r="AJ21" s="32">
        <v>10</v>
      </c>
      <c r="AK21" s="32">
        <v>10</v>
      </c>
      <c r="AL21" s="32">
        <v>10</v>
      </c>
      <c r="AM21" s="25">
        <v>100</v>
      </c>
      <c r="AN21" s="25">
        <f t="shared" si="0"/>
        <v>100</v>
      </c>
      <c r="AO21" s="17">
        <f t="shared" si="8"/>
        <v>1</v>
      </c>
      <c r="AP21" s="37">
        <f t="shared" si="3"/>
        <v>-0.5</v>
      </c>
      <c r="AQ21" s="17" t="s">
        <v>15</v>
      </c>
    </row>
    <row r="22" spans="1:43" s="26" customFormat="1" x14ac:dyDescent="0.25">
      <c r="A22" s="33">
        <v>19</v>
      </c>
      <c r="B22" s="33" t="s">
        <v>135</v>
      </c>
      <c r="C22" s="25" t="s">
        <v>19</v>
      </c>
      <c r="D22" s="25">
        <v>26</v>
      </c>
      <c r="E22" s="25" t="s">
        <v>136</v>
      </c>
      <c r="F22" s="25" t="s">
        <v>48</v>
      </c>
      <c r="G22" s="32">
        <v>0</v>
      </c>
      <c r="H22" s="25" t="b">
        <v>1</v>
      </c>
      <c r="I22" s="32">
        <v>10</v>
      </c>
      <c r="J22" s="25" t="b">
        <v>1</v>
      </c>
      <c r="K22" s="32">
        <v>10</v>
      </c>
      <c r="L22" s="25" t="b">
        <v>0</v>
      </c>
      <c r="M22" s="32">
        <v>10</v>
      </c>
      <c r="N22" s="25" t="b">
        <v>1</v>
      </c>
      <c r="O22" s="32">
        <v>0</v>
      </c>
      <c r="P22" s="25" t="s">
        <v>15</v>
      </c>
      <c r="Q22" s="32">
        <v>10</v>
      </c>
      <c r="R22" s="25" t="b">
        <v>0</v>
      </c>
      <c r="S22" s="32">
        <v>10</v>
      </c>
      <c r="T22" s="25" t="s">
        <v>33</v>
      </c>
      <c r="U22" s="32">
        <v>10</v>
      </c>
      <c r="V22" s="25">
        <v>22</v>
      </c>
      <c r="W22" s="32">
        <v>0</v>
      </c>
      <c r="X22" s="25" t="s">
        <v>80</v>
      </c>
      <c r="Y22" s="32">
        <v>10</v>
      </c>
      <c r="Z22" s="25">
        <v>100</v>
      </c>
      <c r="AA22" s="25">
        <f t="shared" si="2"/>
        <v>70</v>
      </c>
      <c r="AB22" s="17">
        <f t="shared" si="4"/>
        <v>0.7</v>
      </c>
      <c r="AC22" s="32">
        <v>10</v>
      </c>
      <c r="AD22" s="32">
        <v>10</v>
      </c>
      <c r="AE22" s="32">
        <v>10</v>
      </c>
      <c r="AF22" s="32">
        <v>10</v>
      </c>
      <c r="AG22" s="32">
        <v>0</v>
      </c>
      <c r="AH22" s="32">
        <v>0</v>
      </c>
      <c r="AI22" s="32">
        <v>10</v>
      </c>
      <c r="AJ22" s="32">
        <v>10</v>
      </c>
      <c r="AK22" s="32">
        <v>10</v>
      </c>
      <c r="AL22" s="32">
        <v>10</v>
      </c>
      <c r="AM22" s="25">
        <v>100</v>
      </c>
      <c r="AN22" s="25">
        <f t="shared" si="0"/>
        <v>80</v>
      </c>
      <c r="AO22" s="17">
        <f t="shared" si="8"/>
        <v>0.8</v>
      </c>
      <c r="AP22" s="37">
        <f t="shared" si="3"/>
        <v>-0.10000000000000009</v>
      </c>
      <c r="AQ22" s="17" t="s">
        <v>15</v>
      </c>
    </row>
    <row r="23" spans="1:43" s="26" customFormat="1" x14ac:dyDescent="0.25">
      <c r="A23" s="33">
        <v>20</v>
      </c>
      <c r="B23" s="33" t="s">
        <v>83</v>
      </c>
      <c r="C23" s="25" t="s">
        <v>19</v>
      </c>
      <c r="D23" s="25">
        <v>24</v>
      </c>
      <c r="E23" s="25" t="s">
        <v>148</v>
      </c>
      <c r="F23" s="25" t="s">
        <v>48</v>
      </c>
      <c r="G23" s="32">
        <v>10</v>
      </c>
      <c r="H23" s="25" t="b">
        <v>1</v>
      </c>
      <c r="I23" s="32">
        <v>10</v>
      </c>
      <c r="J23" s="25" t="b">
        <v>1</v>
      </c>
      <c r="K23" s="32">
        <v>10</v>
      </c>
      <c r="L23" s="25" t="b">
        <v>1</v>
      </c>
      <c r="M23" s="32">
        <v>0</v>
      </c>
      <c r="N23" s="25" t="b">
        <v>0</v>
      </c>
      <c r="O23" s="32">
        <v>10</v>
      </c>
      <c r="P23" s="25" t="s">
        <v>14</v>
      </c>
      <c r="Q23" s="32">
        <v>0</v>
      </c>
      <c r="R23" s="25" t="b">
        <v>1</v>
      </c>
      <c r="S23" s="32">
        <v>0</v>
      </c>
      <c r="T23" s="25" t="s">
        <v>33</v>
      </c>
      <c r="U23" s="32">
        <v>10</v>
      </c>
      <c r="V23" s="25" t="s">
        <v>35</v>
      </c>
      <c r="W23" s="32">
        <v>0</v>
      </c>
      <c r="X23" s="25" t="s">
        <v>35</v>
      </c>
      <c r="Y23" s="32">
        <v>0</v>
      </c>
      <c r="Z23" s="25">
        <v>100</v>
      </c>
      <c r="AA23" s="25">
        <f t="shared" si="2"/>
        <v>50</v>
      </c>
      <c r="AB23" s="17">
        <f t="shared" si="4"/>
        <v>0.5</v>
      </c>
      <c r="AC23" s="32">
        <v>10</v>
      </c>
      <c r="AD23" s="32">
        <v>10</v>
      </c>
      <c r="AE23" s="32">
        <v>10</v>
      </c>
      <c r="AF23" s="32">
        <v>0</v>
      </c>
      <c r="AG23" s="32">
        <v>0</v>
      </c>
      <c r="AH23" s="32">
        <v>0</v>
      </c>
      <c r="AI23" s="32">
        <v>0</v>
      </c>
      <c r="AJ23" s="32">
        <v>10</v>
      </c>
      <c r="AK23" s="32">
        <v>10</v>
      </c>
      <c r="AL23" s="32">
        <v>10</v>
      </c>
      <c r="AM23" s="25">
        <v>100</v>
      </c>
      <c r="AN23" s="25">
        <f t="shared" si="0"/>
        <v>60</v>
      </c>
      <c r="AO23" s="17">
        <f t="shared" si="8"/>
        <v>0.6</v>
      </c>
      <c r="AP23" s="37">
        <f t="shared" si="3"/>
        <v>-9.9999999999999978E-2</v>
      </c>
      <c r="AQ23" s="17" t="s">
        <v>15</v>
      </c>
    </row>
    <row r="24" spans="1:43" s="26" customFormat="1" x14ac:dyDescent="0.25">
      <c r="A24" s="33">
        <v>27</v>
      </c>
      <c r="B24" s="33" t="s">
        <v>155</v>
      </c>
      <c r="C24" s="25" t="s">
        <v>43</v>
      </c>
      <c r="D24" s="25">
        <v>25</v>
      </c>
      <c r="E24" s="25" t="s">
        <v>85</v>
      </c>
      <c r="F24" s="25" t="s">
        <v>17</v>
      </c>
      <c r="G24" s="32">
        <v>0</v>
      </c>
      <c r="H24" s="25" t="b">
        <v>1</v>
      </c>
      <c r="I24" s="32">
        <v>10</v>
      </c>
      <c r="J24" s="25" t="b">
        <v>1</v>
      </c>
      <c r="K24" s="32">
        <v>10</v>
      </c>
      <c r="L24" s="25" t="b">
        <v>0</v>
      </c>
      <c r="M24" s="32">
        <v>10</v>
      </c>
      <c r="N24" s="25" t="b">
        <v>1</v>
      </c>
      <c r="O24" s="32">
        <v>0</v>
      </c>
      <c r="P24" s="25" t="s">
        <v>15</v>
      </c>
      <c r="Q24" s="32">
        <v>10</v>
      </c>
      <c r="R24" s="25" t="b">
        <v>1</v>
      </c>
      <c r="S24" s="32">
        <v>0</v>
      </c>
      <c r="T24" s="25" t="s">
        <v>34</v>
      </c>
      <c r="U24" s="32">
        <v>0</v>
      </c>
      <c r="V24" s="25">
        <v>24</v>
      </c>
      <c r="W24" s="32">
        <v>0</v>
      </c>
      <c r="X24" s="25" t="s">
        <v>38</v>
      </c>
      <c r="Y24" s="32">
        <v>0</v>
      </c>
      <c r="Z24" s="25">
        <v>100</v>
      </c>
      <c r="AA24" s="25">
        <f t="shared" si="2"/>
        <v>40</v>
      </c>
      <c r="AB24" s="17">
        <f t="shared" si="4"/>
        <v>0.4</v>
      </c>
      <c r="AC24" s="32">
        <v>10</v>
      </c>
      <c r="AD24" s="32">
        <v>10</v>
      </c>
      <c r="AE24" s="32">
        <v>10</v>
      </c>
      <c r="AF24" s="32">
        <v>0</v>
      </c>
      <c r="AG24" s="32">
        <v>0</v>
      </c>
      <c r="AH24" s="32">
        <v>10</v>
      </c>
      <c r="AI24" s="32">
        <v>10</v>
      </c>
      <c r="AJ24" s="32">
        <v>10</v>
      </c>
      <c r="AK24" s="32">
        <v>10</v>
      </c>
      <c r="AL24" s="32">
        <v>10</v>
      </c>
      <c r="AM24" s="25">
        <v>100</v>
      </c>
      <c r="AN24" s="25">
        <f t="shared" si="0"/>
        <v>80</v>
      </c>
      <c r="AO24" s="17">
        <f t="shared" si="8"/>
        <v>0.8</v>
      </c>
      <c r="AP24" s="37">
        <f t="shared" si="3"/>
        <v>-0.4</v>
      </c>
      <c r="AQ24" s="17" t="s">
        <v>15</v>
      </c>
    </row>
    <row r="25" spans="1:43" s="26" customFormat="1" x14ac:dyDescent="0.25">
      <c r="A25" s="25">
        <v>32</v>
      </c>
      <c r="B25" s="33" t="s">
        <v>157</v>
      </c>
      <c r="C25" s="25" t="s">
        <v>19</v>
      </c>
      <c r="D25" s="25">
        <v>32</v>
      </c>
      <c r="E25" s="25" t="s">
        <v>158</v>
      </c>
      <c r="F25" s="25" t="s">
        <v>48</v>
      </c>
      <c r="G25" s="32">
        <v>10</v>
      </c>
      <c r="H25" s="25" t="s">
        <v>24</v>
      </c>
      <c r="I25" s="32">
        <v>0</v>
      </c>
      <c r="J25" s="25" t="b">
        <v>1</v>
      </c>
      <c r="K25" s="32">
        <v>10</v>
      </c>
      <c r="L25" s="25" t="b">
        <v>0</v>
      </c>
      <c r="M25" s="32">
        <v>10</v>
      </c>
      <c r="N25" s="25" t="b">
        <v>0</v>
      </c>
      <c r="O25" s="32">
        <v>10</v>
      </c>
      <c r="P25" s="25" t="s">
        <v>15</v>
      </c>
      <c r="Q25" s="32">
        <v>10</v>
      </c>
      <c r="R25" s="25" t="b">
        <v>0</v>
      </c>
      <c r="S25" s="32">
        <v>10</v>
      </c>
      <c r="T25" s="25" t="s">
        <v>33</v>
      </c>
      <c r="U25" s="32">
        <v>10</v>
      </c>
      <c r="V25" s="25" t="s">
        <v>35</v>
      </c>
      <c r="W25" s="32">
        <v>0</v>
      </c>
      <c r="X25" s="25" t="s">
        <v>35</v>
      </c>
      <c r="Y25" s="32">
        <v>0</v>
      </c>
      <c r="Z25" s="25">
        <v>100</v>
      </c>
      <c r="AA25" s="25">
        <f t="shared" si="2"/>
        <v>70</v>
      </c>
      <c r="AB25" s="17">
        <f t="shared" si="4"/>
        <v>0.7</v>
      </c>
      <c r="AC25" s="32">
        <v>10</v>
      </c>
      <c r="AD25" s="32">
        <v>10</v>
      </c>
      <c r="AE25" s="32">
        <v>10</v>
      </c>
      <c r="AF25" s="32">
        <v>10</v>
      </c>
      <c r="AG25" s="32">
        <v>10</v>
      </c>
      <c r="AH25" s="32">
        <v>10</v>
      </c>
      <c r="AI25" s="32">
        <v>10</v>
      </c>
      <c r="AJ25" s="32">
        <v>10</v>
      </c>
      <c r="AK25" s="32">
        <v>10</v>
      </c>
      <c r="AL25" s="32">
        <v>10</v>
      </c>
      <c r="AM25" s="25">
        <v>100</v>
      </c>
      <c r="AN25" s="25">
        <f t="shared" si="0"/>
        <v>100</v>
      </c>
      <c r="AO25" s="17">
        <f t="shared" si="8"/>
        <v>1</v>
      </c>
      <c r="AP25" s="37">
        <f t="shared" si="3"/>
        <v>-0.30000000000000004</v>
      </c>
      <c r="AQ25" s="17" t="s">
        <v>15</v>
      </c>
    </row>
    <row r="26" spans="1:43" s="26" customFormat="1" x14ac:dyDescent="0.25">
      <c r="A26" s="25">
        <v>33</v>
      </c>
      <c r="B26" s="33" t="s">
        <v>88</v>
      </c>
      <c r="C26" s="25" t="s">
        <v>43</v>
      </c>
      <c r="D26" s="25">
        <v>22</v>
      </c>
      <c r="E26" s="25" t="s">
        <v>156</v>
      </c>
      <c r="F26" s="25" t="s">
        <v>48</v>
      </c>
      <c r="G26" s="32">
        <v>10</v>
      </c>
      <c r="H26" s="25" t="s">
        <v>24</v>
      </c>
      <c r="I26" s="32">
        <v>0</v>
      </c>
      <c r="J26" s="25" t="b">
        <v>0</v>
      </c>
      <c r="K26" s="32">
        <v>0</v>
      </c>
      <c r="L26" s="25" t="b">
        <v>1</v>
      </c>
      <c r="M26" s="32">
        <v>0</v>
      </c>
      <c r="N26" s="25" t="b">
        <v>0</v>
      </c>
      <c r="O26" s="32">
        <v>10</v>
      </c>
      <c r="P26" s="25" t="s">
        <v>15</v>
      </c>
      <c r="Q26" s="32">
        <v>10</v>
      </c>
      <c r="R26" s="25" t="b">
        <v>1</v>
      </c>
      <c r="S26" s="32">
        <v>0</v>
      </c>
      <c r="T26" s="25" t="s">
        <v>34</v>
      </c>
      <c r="U26" s="32">
        <v>0</v>
      </c>
      <c r="V26" s="25">
        <v>23</v>
      </c>
      <c r="W26" s="32">
        <v>10</v>
      </c>
      <c r="X26" s="25" t="s">
        <v>35</v>
      </c>
      <c r="Y26" s="32">
        <v>0</v>
      </c>
      <c r="Z26" s="25">
        <v>100</v>
      </c>
      <c r="AA26" s="25">
        <f t="shared" si="2"/>
        <v>40</v>
      </c>
      <c r="AB26" s="17">
        <f t="shared" si="4"/>
        <v>0.4</v>
      </c>
      <c r="AC26" s="32">
        <v>10</v>
      </c>
      <c r="AD26" s="32">
        <v>10</v>
      </c>
      <c r="AE26" s="32">
        <v>10</v>
      </c>
      <c r="AF26" s="32">
        <v>10</v>
      </c>
      <c r="AG26" s="32">
        <v>0</v>
      </c>
      <c r="AH26" s="32">
        <v>10</v>
      </c>
      <c r="AI26" s="32">
        <v>10</v>
      </c>
      <c r="AJ26" s="32">
        <v>10</v>
      </c>
      <c r="AK26" s="32">
        <v>10</v>
      </c>
      <c r="AL26" s="32">
        <v>10</v>
      </c>
      <c r="AM26" s="25">
        <v>100</v>
      </c>
      <c r="AN26" s="25">
        <f t="shared" si="0"/>
        <v>90</v>
      </c>
      <c r="AO26" s="17">
        <f t="shared" si="8"/>
        <v>0.9</v>
      </c>
      <c r="AP26" s="37">
        <f t="shared" si="3"/>
        <v>-0.5</v>
      </c>
      <c r="AQ26" s="17" t="s">
        <v>15</v>
      </c>
    </row>
    <row r="27" spans="1:43" s="26" customFormat="1" x14ac:dyDescent="0.25">
      <c r="A27" s="25">
        <v>34</v>
      </c>
      <c r="B27" s="33" t="s">
        <v>89</v>
      </c>
      <c r="C27" s="25" t="s">
        <v>43</v>
      </c>
      <c r="D27" s="25">
        <v>24</v>
      </c>
      <c r="E27" s="25" t="s">
        <v>67</v>
      </c>
      <c r="F27" s="25" t="s">
        <v>48</v>
      </c>
      <c r="G27" s="32">
        <v>10</v>
      </c>
      <c r="H27" s="25" t="b">
        <v>0</v>
      </c>
      <c r="I27" s="32">
        <v>0</v>
      </c>
      <c r="J27" s="25" t="b">
        <v>1</v>
      </c>
      <c r="K27" s="32">
        <v>10</v>
      </c>
      <c r="L27" s="25" t="b">
        <v>0</v>
      </c>
      <c r="M27" s="32">
        <v>10</v>
      </c>
      <c r="N27" s="25" t="b">
        <v>1</v>
      </c>
      <c r="O27" s="32">
        <v>0</v>
      </c>
      <c r="P27" s="25" t="s">
        <v>15</v>
      </c>
      <c r="Q27" s="32">
        <v>10</v>
      </c>
      <c r="R27" s="25" t="b">
        <v>1</v>
      </c>
      <c r="S27" s="32">
        <v>0</v>
      </c>
      <c r="T27" s="25" t="s">
        <v>32</v>
      </c>
      <c r="U27" s="32">
        <v>0</v>
      </c>
      <c r="V27" s="25" t="s">
        <v>35</v>
      </c>
      <c r="W27" s="32">
        <v>0</v>
      </c>
      <c r="X27" s="25" t="s">
        <v>35</v>
      </c>
      <c r="Y27" s="32">
        <v>0</v>
      </c>
      <c r="Z27" s="25">
        <v>100</v>
      </c>
      <c r="AA27" s="25">
        <f t="shared" si="2"/>
        <v>40</v>
      </c>
      <c r="AB27" s="17">
        <f t="shared" si="4"/>
        <v>0.4</v>
      </c>
      <c r="AC27" s="32">
        <v>10</v>
      </c>
      <c r="AD27" s="32">
        <v>10</v>
      </c>
      <c r="AE27" s="32">
        <v>10</v>
      </c>
      <c r="AF27" s="32">
        <v>10</v>
      </c>
      <c r="AG27" s="32">
        <v>0</v>
      </c>
      <c r="AH27" s="32">
        <v>10</v>
      </c>
      <c r="AI27" s="32">
        <v>10</v>
      </c>
      <c r="AJ27" s="32">
        <v>10</v>
      </c>
      <c r="AK27" s="32">
        <v>10</v>
      </c>
      <c r="AL27" s="32">
        <v>10</v>
      </c>
      <c r="AM27" s="25">
        <v>100</v>
      </c>
      <c r="AN27" s="25">
        <f t="shared" si="0"/>
        <v>90</v>
      </c>
      <c r="AO27" s="17">
        <f t="shared" si="8"/>
        <v>0.9</v>
      </c>
      <c r="AP27" s="37">
        <f t="shared" si="3"/>
        <v>-0.5</v>
      </c>
      <c r="AQ27" s="17" t="s">
        <v>15</v>
      </c>
    </row>
    <row r="28" spans="1:43" s="26" customFormat="1" x14ac:dyDescent="0.25">
      <c r="A28" s="25">
        <v>35</v>
      </c>
      <c r="B28" s="33" t="s">
        <v>97</v>
      </c>
      <c r="C28" s="25" t="s">
        <v>43</v>
      </c>
      <c r="D28" s="25">
        <v>22</v>
      </c>
      <c r="E28" s="25" t="s">
        <v>154</v>
      </c>
      <c r="F28" s="25" t="s">
        <v>17</v>
      </c>
      <c r="G28" s="32">
        <v>0</v>
      </c>
      <c r="H28" s="25" t="b">
        <v>1</v>
      </c>
      <c r="I28" s="32">
        <v>10</v>
      </c>
      <c r="J28" s="25" t="b">
        <v>1</v>
      </c>
      <c r="K28" s="32">
        <v>10</v>
      </c>
      <c r="L28" s="25" t="b">
        <v>1</v>
      </c>
      <c r="M28" s="32">
        <v>0</v>
      </c>
      <c r="N28" s="25" t="b">
        <v>1</v>
      </c>
      <c r="O28" s="32">
        <v>0</v>
      </c>
      <c r="P28" s="25" t="s">
        <v>15</v>
      </c>
      <c r="Q28" s="32">
        <v>10</v>
      </c>
      <c r="R28" s="25" t="b">
        <v>1</v>
      </c>
      <c r="S28" s="32">
        <v>0</v>
      </c>
      <c r="T28" s="25" t="s">
        <v>32</v>
      </c>
      <c r="U28" s="32">
        <v>0</v>
      </c>
      <c r="V28" s="25" t="s">
        <v>35</v>
      </c>
      <c r="W28" s="32">
        <v>0</v>
      </c>
      <c r="X28" s="25" t="s">
        <v>35</v>
      </c>
      <c r="Y28" s="32">
        <v>0</v>
      </c>
      <c r="Z28" s="25">
        <v>100</v>
      </c>
      <c r="AA28" s="25">
        <f t="shared" si="2"/>
        <v>30</v>
      </c>
      <c r="AB28" s="17">
        <f t="shared" si="4"/>
        <v>0.3</v>
      </c>
      <c r="AC28" s="32">
        <v>10</v>
      </c>
      <c r="AD28" s="32">
        <v>10</v>
      </c>
      <c r="AE28" s="32">
        <v>10</v>
      </c>
      <c r="AF28" s="32">
        <v>10</v>
      </c>
      <c r="AG28" s="32">
        <v>10</v>
      </c>
      <c r="AH28" s="32">
        <v>0</v>
      </c>
      <c r="AI28" s="32">
        <v>10</v>
      </c>
      <c r="AJ28" s="32">
        <v>10</v>
      </c>
      <c r="AK28" s="32">
        <v>10</v>
      </c>
      <c r="AL28" s="32">
        <v>10</v>
      </c>
      <c r="AM28" s="25">
        <v>100</v>
      </c>
      <c r="AN28" s="25">
        <f t="shared" si="0"/>
        <v>90</v>
      </c>
      <c r="AO28" s="17">
        <f t="shared" si="8"/>
        <v>0.9</v>
      </c>
      <c r="AP28" s="37">
        <f t="shared" si="3"/>
        <v>-0.60000000000000009</v>
      </c>
      <c r="AQ28" s="17" t="s">
        <v>15</v>
      </c>
    </row>
    <row r="29" spans="1:43" s="26" customFormat="1" x14ac:dyDescent="0.25">
      <c r="A29" s="25">
        <v>36</v>
      </c>
      <c r="B29" s="33" t="s">
        <v>153</v>
      </c>
      <c r="C29" s="25" t="s">
        <v>43</v>
      </c>
      <c r="D29" s="25">
        <v>21</v>
      </c>
      <c r="E29" s="25" t="s">
        <v>71</v>
      </c>
      <c r="F29" s="25" t="s">
        <v>17</v>
      </c>
      <c r="G29" s="32">
        <v>0</v>
      </c>
      <c r="H29" s="25" t="b">
        <v>1</v>
      </c>
      <c r="I29" s="32">
        <v>10</v>
      </c>
      <c r="J29" s="25" t="b">
        <v>1</v>
      </c>
      <c r="K29" s="32">
        <v>10</v>
      </c>
      <c r="L29" s="25" t="b">
        <v>0</v>
      </c>
      <c r="M29" s="32">
        <v>10</v>
      </c>
      <c r="N29" s="25" t="b">
        <v>1</v>
      </c>
      <c r="O29" s="32">
        <v>0</v>
      </c>
      <c r="P29" s="25" t="s">
        <v>15</v>
      </c>
      <c r="Q29" s="32">
        <v>10</v>
      </c>
      <c r="R29" s="25" t="b">
        <v>1</v>
      </c>
      <c r="S29" s="32">
        <v>0</v>
      </c>
      <c r="T29" s="25" t="s">
        <v>33</v>
      </c>
      <c r="U29" s="32">
        <v>10</v>
      </c>
      <c r="V29" s="25">
        <v>24</v>
      </c>
      <c r="W29" s="32">
        <v>0</v>
      </c>
      <c r="X29" s="25" t="s">
        <v>35</v>
      </c>
      <c r="Y29" s="32">
        <v>0</v>
      </c>
      <c r="Z29" s="25">
        <v>100</v>
      </c>
      <c r="AA29" s="25">
        <f t="shared" si="2"/>
        <v>50</v>
      </c>
      <c r="AB29" s="17">
        <f t="shared" si="4"/>
        <v>0.5</v>
      </c>
      <c r="AC29" s="32">
        <v>10</v>
      </c>
      <c r="AD29" s="32">
        <v>10</v>
      </c>
      <c r="AE29" s="32">
        <v>10</v>
      </c>
      <c r="AF29" s="32">
        <v>0</v>
      </c>
      <c r="AG29" s="32">
        <v>10</v>
      </c>
      <c r="AH29" s="32">
        <v>10</v>
      </c>
      <c r="AI29" s="32">
        <v>10</v>
      </c>
      <c r="AJ29" s="32">
        <v>10</v>
      </c>
      <c r="AK29" s="32">
        <v>0</v>
      </c>
      <c r="AL29" s="32">
        <v>0</v>
      </c>
      <c r="AM29" s="25">
        <v>100</v>
      </c>
      <c r="AN29" s="25">
        <f t="shared" si="0"/>
        <v>70</v>
      </c>
      <c r="AO29" s="17">
        <f t="shared" si="8"/>
        <v>0.7</v>
      </c>
      <c r="AP29" s="37">
        <f t="shared" si="3"/>
        <v>-0.19999999999999996</v>
      </c>
      <c r="AQ29" s="17" t="s">
        <v>15</v>
      </c>
    </row>
    <row r="30" spans="1:43" s="26" customFormat="1" x14ac:dyDescent="0.25">
      <c r="A30" s="25">
        <v>37</v>
      </c>
      <c r="B30" s="33" t="s">
        <v>152</v>
      </c>
      <c r="C30" s="25" t="s">
        <v>43</v>
      </c>
      <c r="D30" s="25">
        <v>24</v>
      </c>
      <c r="E30" s="25" t="s">
        <v>92</v>
      </c>
      <c r="F30" s="25" t="s">
        <v>17</v>
      </c>
      <c r="G30" s="32">
        <v>0</v>
      </c>
      <c r="H30" s="25" t="b">
        <v>1</v>
      </c>
      <c r="I30" s="32">
        <v>10</v>
      </c>
      <c r="J30" s="25" t="b">
        <v>1</v>
      </c>
      <c r="K30" s="32">
        <v>10</v>
      </c>
      <c r="L30" s="25" t="b">
        <v>0</v>
      </c>
      <c r="M30" s="32">
        <v>10</v>
      </c>
      <c r="N30" s="25" t="b">
        <v>1</v>
      </c>
      <c r="O30" s="32">
        <v>0</v>
      </c>
      <c r="P30" s="25" t="s">
        <v>24</v>
      </c>
      <c r="Q30" s="32">
        <v>0</v>
      </c>
      <c r="R30" s="25" t="b">
        <v>1</v>
      </c>
      <c r="S30" s="32">
        <v>0</v>
      </c>
      <c r="T30" s="25" t="s">
        <v>34</v>
      </c>
      <c r="U30" s="32">
        <v>0</v>
      </c>
      <c r="V30" s="25">
        <v>22</v>
      </c>
      <c r="W30" s="32">
        <v>0</v>
      </c>
      <c r="X30" s="25" t="s">
        <v>35</v>
      </c>
      <c r="Y30" s="32">
        <v>0</v>
      </c>
      <c r="Z30" s="25">
        <v>100</v>
      </c>
      <c r="AA30" s="25">
        <f t="shared" si="2"/>
        <v>30</v>
      </c>
      <c r="AB30" s="17">
        <f t="shared" si="4"/>
        <v>0.3</v>
      </c>
      <c r="AC30" s="32">
        <v>10</v>
      </c>
      <c r="AD30" s="32">
        <v>10</v>
      </c>
      <c r="AE30" s="32">
        <v>10</v>
      </c>
      <c r="AF30" s="32">
        <v>0</v>
      </c>
      <c r="AG30" s="32">
        <v>0</v>
      </c>
      <c r="AH30" s="32">
        <v>10</v>
      </c>
      <c r="AI30" s="32">
        <v>10</v>
      </c>
      <c r="AJ30" s="32">
        <v>10</v>
      </c>
      <c r="AK30" s="32">
        <v>10</v>
      </c>
      <c r="AL30" s="32">
        <v>10</v>
      </c>
      <c r="AM30" s="25">
        <v>100</v>
      </c>
      <c r="AN30" s="25">
        <f t="shared" si="0"/>
        <v>80</v>
      </c>
      <c r="AO30" s="17">
        <f t="shared" si="8"/>
        <v>0.8</v>
      </c>
      <c r="AP30" s="37">
        <f t="shared" si="3"/>
        <v>-0.5</v>
      </c>
      <c r="AQ30" s="17" t="s">
        <v>15</v>
      </c>
    </row>
    <row r="31" spans="1:43" s="26" customFormat="1" x14ac:dyDescent="0.25">
      <c r="A31" s="25">
        <v>38</v>
      </c>
      <c r="B31" s="33" t="s">
        <v>93</v>
      </c>
      <c r="C31" s="25" t="s">
        <v>43</v>
      </c>
      <c r="D31" s="25">
        <v>25</v>
      </c>
      <c r="E31" s="25" t="s">
        <v>94</v>
      </c>
      <c r="F31" s="25" t="s">
        <v>17</v>
      </c>
      <c r="G31" s="32">
        <v>0</v>
      </c>
      <c r="H31" s="25" t="b">
        <v>1</v>
      </c>
      <c r="I31" s="32">
        <v>10</v>
      </c>
      <c r="J31" s="25" t="b">
        <v>1</v>
      </c>
      <c r="K31" s="32">
        <v>10</v>
      </c>
      <c r="L31" s="25" t="b">
        <v>1</v>
      </c>
      <c r="M31" s="32">
        <v>0</v>
      </c>
      <c r="N31" s="25" t="b">
        <v>1</v>
      </c>
      <c r="O31" s="32">
        <v>0</v>
      </c>
      <c r="P31" s="25" t="s">
        <v>15</v>
      </c>
      <c r="Q31" s="32">
        <v>10</v>
      </c>
      <c r="R31" s="25" t="b">
        <v>1</v>
      </c>
      <c r="S31" s="32">
        <v>0</v>
      </c>
      <c r="T31" s="25" t="s">
        <v>32</v>
      </c>
      <c r="U31" s="32">
        <v>0</v>
      </c>
      <c r="V31" s="25" t="s">
        <v>35</v>
      </c>
      <c r="W31" s="32">
        <v>0</v>
      </c>
      <c r="X31" s="25" t="s">
        <v>35</v>
      </c>
      <c r="Y31" s="32">
        <v>0</v>
      </c>
      <c r="Z31" s="25">
        <v>100</v>
      </c>
      <c r="AA31" s="25">
        <f t="shared" si="2"/>
        <v>30</v>
      </c>
      <c r="AB31" s="17">
        <f t="shared" si="4"/>
        <v>0.3</v>
      </c>
      <c r="AC31" s="32">
        <v>10</v>
      </c>
      <c r="AD31" s="32">
        <v>10</v>
      </c>
      <c r="AE31" s="32">
        <v>10</v>
      </c>
      <c r="AF31" s="32">
        <v>10</v>
      </c>
      <c r="AG31" s="32">
        <v>0</v>
      </c>
      <c r="AH31" s="32">
        <v>10</v>
      </c>
      <c r="AI31" s="32">
        <v>10</v>
      </c>
      <c r="AJ31" s="32">
        <v>0</v>
      </c>
      <c r="AK31" s="32">
        <v>10</v>
      </c>
      <c r="AL31" s="32">
        <v>10</v>
      </c>
      <c r="AM31" s="25">
        <v>100</v>
      </c>
      <c r="AN31" s="25">
        <f t="shared" si="0"/>
        <v>80</v>
      </c>
      <c r="AO31" s="17">
        <f t="shared" si="8"/>
        <v>0.8</v>
      </c>
      <c r="AP31" s="37">
        <f t="shared" si="3"/>
        <v>-0.5</v>
      </c>
      <c r="AQ31" s="17" t="s">
        <v>15</v>
      </c>
    </row>
    <row r="32" spans="1:43" s="26" customFormat="1" x14ac:dyDescent="0.25">
      <c r="A32" s="25">
        <v>39</v>
      </c>
      <c r="B32" s="33" t="s">
        <v>151</v>
      </c>
      <c r="C32" s="25" t="s">
        <v>43</v>
      </c>
      <c r="D32" s="25">
        <v>21</v>
      </c>
      <c r="E32" s="25" t="s">
        <v>87</v>
      </c>
      <c r="F32" s="25" t="s">
        <v>48</v>
      </c>
      <c r="G32" s="32">
        <v>0</v>
      </c>
      <c r="H32" s="25" t="b">
        <v>1</v>
      </c>
      <c r="I32" s="32">
        <v>10</v>
      </c>
      <c r="J32" s="25" t="b">
        <v>1</v>
      </c>
      <c r="K32" s="32">
        <v>10</v>
      </c>
      <c r="L32" s="25" t="b">
        <v>1</v>
      </c>
      <c r="M32" s="32">
        <v>0</v>
      </c>
      <c r="N32" s="25" t="b">
        <v>1</v>
      </c>
      <c r="O32" s="32">
        <v>0</v>
      </c>
      <c r="P32" s="25" t="s">
        <v>24</v>
      </c>
      <c r="Q32" s="32">
        <v>0</v>
      </c>
      <c r="R32" s="25" t="b">
        <v>1</v>
      </c>
      <c r="S32" s="32">
        <v>0</v>
      </c>
      <c r="T32" s="25" t="s">
        <v>32</v>
      </c>
      <c r="U32" s="32">
        <v>0</v>
      </c>
      <c r="V32" s="25" t="s">
        <v>35</v>
      </c>
      <c r="W32" s="32">
        <v>0</v>
      </c>
      <c r="X32" s="25" t="s">
        <v>35</v>
      </c>
      <c r="Y32" s="32">
        <v>0</v>
      </c>
      <c r="Z32" s="25">
        <v>100</v>
      </c>
      <c r="AA32" s="25">
        <f t="shared" si="2"/>
        <v>20</v>
      </c>
      <c r="AB32" s="17">
        <f t="shared" si="4"/>
        <v>0.2</v>
      </c>
      <c r="AC32" s="32">
        <v>10</v>
      </c>
      <c r="AD32" s="32">
        <v>10</v>
      </c>
      <c r="AE32" s="32">
        <v>10</v>
      </c>
      <c r="AF32" s="32">
        <v>0</v>
      </c>
      <c r="AG32" s="32">
        <v>0</v>
      </c>
      <c r="AH32" s="32">
        <v>0</v>
      </c>
      <c r="AI32" s="32">
        <v>10</v>
      </c>
      <c r="AJ32" s="32">
        <v>10</v>
      </c>
      <c r="AK32" s="32">
        <v>10</v>
      </c>
      <c r="AL32" s="32">
        <v>10</v>
      </c>
      <c r="AM32" s="25">
        <v>100</v>
      </c>
      <c r="AN32" s="25">
        <f t="shared" si="0"/>
        <v>70</v>
      </c>
      <c r="AO32" s="17">
        <f t="shared" si="8"/>
        <v>0.7</v>
      </c>
      <c r="AP32" s="37">
        <f t="shared" si="3"/>
        <v>-0.49999999999999994</v>
      </c>
      <c r="AQ32" s="17" t="s">
        <v>15</v>
      </c>
    </row>
    <row r="33" spans="1:43" s="26" customFormat="1" x14ac:dyDescent="0.25">
      <c r="A33" s="27">
        <v>40</v>
      </c>
      <c r="B33" s="25" t="s">
        <v>149</v>
      </c>
      <c r="C33" s="25" t="s">
        <v>43</v>
      </c>
      <c r="D33" s="25">
        <v>27</v>
      </c>
      <c r="E33" s="25" t="s">
        <v>150</v>
      </c>
      <c r="F33" s="25" t="s">
        <v>48</v>
      </c>
      <c r="G33" s="32">
        <v>0</v>
      </c>
      <c r="H33" s="25" t="s">
        <v>24</v>
      </c>
      <c r="I33" s="32">
        <v>0</v>
      </c>
      <c r="J33" s="25" t="b">
        <v>1</v>
      </c>
      <c r="K33" s="32">
        <v>10</v>
      </c>
      <c r="L33" s="25" t="b">
        <v>0</v>
      </c>
      <c r="M33" s="32">
        <v>10</v>
      </c>
      <c r="N33" s="25" t="b">
        <v>1</v>
      </c>
      <c r="O33" s="32">
        <v>0</v>
      </c>
      <c r="P33" s="25" t="s">
        <v>24</v>
      </c>
      <c r="Q33" s="32">
        <v>0</v>
      </c>
      <c r="R33" s="25" t="b">
        <v>1</v>
      </c>
      <c r="S33" s="32">
        <v>0</v>
      </c>
      <c r="T33" s="25" t="s">
        <v>33</v>
      </c>
      <c r="U33" s="32">
        <v>10</v>
      </c>
      <c r="V33" s="25" t="s">
        <v>35</v>
      </c>
      <c r="W33" s="32">
        <v>0</v>
      </c>
      <c r="X33" s="25" t="s">
        <v>35</v>
      </c>
      <c r="Y33" s="32">
        <v>0</v>
      </c>
      <c r="Z33" s="25">
        <v>100</v>
      </c>
      <c r="AA33" s="25">
        <f t="shared" si="2"/>
        <v>30</v>
      </c>
      <c r="AB33" s="17">
        <f t="shared" si="4"/>
        <v>0.3</v>
      </c>
      <c r="AC33" s="32">
        <v>10</v>
      </c>
      <c r="AD33" s="32">
        <v>0</v>
      </c>
      <c r="AE33" s="32">
        <v>10</v>
      </c>
      <c r="AF33" s="32">
        <v>0</v>
      </c>
      <c r="AG33" s="32">
        <v>0</v>
      </c>
      <c r="AH33" s="32">
        <v>10</v>
      </c>
      <c r="AI33" s="32">
        <v>10</v>
      </c>
      <c r="AJ33" s="32">
        <v>10</v>
      </c>
      <c r="AK33" s="32">
        <v>10</v>
      </c>
      <c r="AL33" s="32">
        <v>10</v>
      </c>
      <c r="AM33" s="25">
        <v>100</v>
      </c>
      <c r="AN33" s="25">
        <f t="shared" si="0"/>
        <v>70</v>
      </c>
      <c r="AO33" s="17">
        <f t="shared" si="8"/>
        <v>0.7</v>
      </c>
      <c r="AP33" s="37">
        <f t="shared" si="3"/>
        <v>-0.39999999999999997</v>
      </c>
      <c r="AQ33" s="17" t="s">
        <v>15</v>
      </c>
    </row>
  </sheetData>
  <mergeCells count="2">
    <mergeCell ref="AC4:AO4"/>
    <mergeCell ref="G4:AB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2BC902A-62E4-496E-8A34-BACD051BA5C9}">
          <x14:formula1>
            <xm:f>'Data Validation'!$G$4:$G$6</xm:f>
          </x14:formula1>
          <xm:sqref>C6</xm:sqref>
        </x14:dataValidation>
        <x14:dataValidation type="list" allowBlank="1" showInputMessage="1" showErrorMessage="1" xr:uid="{93601154-CB65-46E8-8DC7-B2A2891A8808}">
          <x14:formula1>
            <xm:f>'Data Validation'!$D$4:$D$7</xm:f>
          </x14:formula1>
          <xm:sqref>T6:T33</xm:sqref>
        </x14:dataValidation>
        <x14:dataValidation type="list" allowBlank="1" showInputMessage="1" showErrorMessage="1" xr:uid="{CE75B7DD-8AAD-4DA3-9D7B-50E4AA8940DA}">
          <x14:formula1>
            <xm:f>'Data Validation'!$C$4:$C$6</xm:f>
          </x14:formula1>
          <xm:sqref>H6:H9 P10 R6:R33 L6:L33 J6:J33 H11:H33 N6:N33</xm:sqref>
        </x14:dataValidation>
        <x14:dataValidation type="list" allowBlank="1" showInputMessage="1" showErrorMessage="1" xr:uid="{65332D0C-41BB-4D6B-BED2-DF684EC9D86D}">
          <x14:formula1>
            <xm:f>'Data Validation'!$B$4:$B$6</xm:f>
          </x14:formula1>
          <xm:sqref>H10 P6:P9 P11:P33</xm:sqref>
        </x14:dataValidation>
        <x14:dataValidation type="list" allowBlank="1" showInputMessage="1" showErrorMessage="1" xr:uid="{D3B7DA09-7D8D-4A54-AEAF-2914EE87A155}">
          <x14:formula1>
            <xm:f>'Data Validation'!$E$4:$E$7</xm:f>
          </x14:formula1>
          <xm:sqref>X9 V6:V33</xm:sqref>
        </x14:dataValidation>
        <x14:dataValidation type="list" allowBlank="1" showInputMessage="1" showErrorMessage="1" xr:uid="{45935A88-E54E-4986-9698-CEF41E7DCECC}">
          <x14:formula1>
            <xm:f>'Data Validation'!$F$4:$F$7</xm:f>
          </x14:formula1>
          <xm:sqref>X6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16EFD-2E5D-4B73-9387-56CAC25A835D}">
  <dimension ref="A3:D6"/>
  <sheetViews>
    <sheetView workbookViewId="0">
      <selection activeCell="F13" sqref="F13"/>
    </sheetView>
  </sheetViews>
  <sheetFormatPr defaultRowHeight="15" x14ac:dyDescent="0.25"/>
  <cols>
    <col min="1" max="1" width="37.42578125" bestFit="1" customWidth="1"/>
    <col min="2" max="2" width="16.28515625" bestFit="1" customWidth="1"/>
    <col min="3" max="3" width="7.140625" bestFit="1" customWidth="1"/>
    <col min="4" max="4" width="11.28515625" bestFit="1" customWidth="1"/>
  </cols>
  <sheetData>
    <row r="3" spans="1:4" x14ac:dyDescent="0.25">
      <c r="A3" s="2" t="s">
        <v>102</v>
      </c>
      <c r="B3" s="2" t="s">
        <v>21</v>
      </c>
    </row>
    <row r="4" spans="1:4" x14ac:dyDescent="0.25">
      <c r="A4" s="2" t="s">
        <v>7</v>
      </c>
      <c r="B4" s="12" t="s">
        <v>43</v>
      </c>
      <c r="C4" s="12" t="s">
        <v>19</v>
      </c>
      <c r="D4" s="12" t="s">
        <v>10</v>
      </c>
    </row>
    <row r="5" spans="1:4" x14ac:dyDescent="0.25">
      <c r="A5" s="3" t="s">
        <v>14</v>
      </c>
      <c r="B5" s="5">
        <v>0.5</v>
      </c>
      <c r="C5" s="5">
        <v>0.5</v>
      </c>
      <c r="D5" s="5">
        <v>1</v>
      </c>
    </row>
    <row r="6" spans="1:4" x14ac:dyDescent="0.25">
      <c r="A6" s="3" t="s">
        <v>10</v>
      </c>
      <c r="B6" s="5">
        <v>0.5</v>
      </c>
      <c r="C6" s="5">
        <v>0.5</v>
      </c>
      <c r="D6" s="5">
        <v>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BD701-B6CB-4FD6-9C08-41CD0EF3CA2B}">
  <dimension ref="A3:D7"/>
  <sheetViews>
    <sheetView workbookViewId="0">
      <selection activeCell="A13" sqref="A13"/>
    </sheetView>
  </sheetViews>
  <sheetFormatPr defaultRowHeight="15" x14ac:dyDescent="0.25"/>
  <cols>
    <col min="1" max="1" width="56" style="12" customWidth="1"/>
    <col min="2" max="2" width="16.28515625" style="12" bestFit="1" customWidth="1"/>
    <col min="3" max="3" width="7.140625" style="12" bestFit="1" customWidth="1"/>
    <col min="4" max="4" width="11.28515625" style="12" bestFit="1" customWidth="1"/>
    <col min="5" max="16384" width="9.140625" style="12"/>
  </cols>
  <sheetData>
    <row r="3" spans="1:4" x14ac:dyDescent="0.25">
      <c r="A3" s="2" t="s">
        <v>103</v>
      </c>
      <c r="B3" s="2" t="s">
        <v>21</v>
      </c>
      <c r="C3"/>
      <c r="D3"/>
    </row>
    <row r="4" spans="1:4" x14ac:dyDescent="0.25">
      <c r="A4" s="2" t="s">
        <v>7</v>
      </c>
      <c r="B4" s="12" t="s">
        <v>43</v>
      </c>
      <c r="C4" s="12" t="s">
        <v>19</v>
      </c>
      <c r="D4" s="12" t="s">
        <v>10</v>
      </c>
    </row>
    <row r="5" spans="1:4" x14ac:dyDescent="0.25">
      <c r="A5" s="3" t="s">
        <v>8</v>
      </c>
      <c r="B5" s="5">
        <v>7.1428571428571425E-2</v>
      </c>
      <c r="C5" s="5">
        <v>0</v>
      </c>
      <c r="D5" s="5">
        <v>7.1428571428571425E-2</v>
      </c>
    </row>
    <row r="6" spans="1:4" x14ac:dyDescent="0.25">
      <c r="A6" s="3" t="s">
        <v>9</v>
      </c>
      <c r="B6" s="5">
        <v>0.42857142857142855</v>
      </c>
      <c r="C6" s="5">
        <v>0.5</v>
      </c>
      <c r="D6" s="5">
        <v>0.9285714285714286</v>
      </c>
    </row>
    <row r="7" spans="1:4" x14ac:dyDescent="0.25">
      <c r="A7" s="3" t="s">
        <v>10</v>
      </c>
      <c r="B7" s="5">
        <v>0.5</v>
      </c>
      <c r="C7" s="5">
        <v>0.5</v>
      </c>
      <c r="D7" s="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02EBF-6C27-44F2-934A-1AA2E3065D14}">
  <dimension ref="A1:Q32"/>
  <sheetViews>
    <sheetView topLeftCell="M1" workbookViewId="0">
      <pane ySplit="4" topLeftCell="A25" activePane="bottomLeft" state="frozen"/>
      <selection pane="bottomLeft" activeCell="Y26" sqref="Y26"/>
    </sheetView>
  </sheetViews>
  <sheetFormatPr defaultRowHeight="15" x14ac:dyDescent="0.25"/>
  <cols>
    <col min="1" max="1" width="8.85546875" style="13" customWidth="1"/>
    <col min="2" max="2" width="19.5703125" style="13" bestFit="1" customWidth="1"/>
    <col min="3" max="4" width="8.85546875" style="13" customWidth="1"/>
    <col min="5" max="5" width="13.140625" style="13" bestFit="1" customWidth="1"/>
    <col min="6" max="6" width="13.28515625" style="13" bestFit="1" customWidth="1"/>
    <col min="7" max="7" width="12" style="13" bestFit="1" customWidth="1"/>
    <col min="8" max="8" width="16.140625" style="13" customWidth="1"/>
    <col min="9" max="9" width="17.28515625" style="13" customWidth="1"/>
    <col min="10" max="14" width="16.7109375" style="13" customWidth="1"/>
    <col min="15" max="15" width="34.140625" style="13" customWidth="1"/>
    <col min="16" max="17" width="16.7109375" style="13" customWidth="1"/>
    <col min="18" max="16384" width="9.140625" style="13"/>
  </cols>
  <sheetData>
    <row r="1" spans="1:17" s="12" customFormat="1" ht="26.25" x14ac:dyDescent="0.4">
      <c r="A1" s="11" t="s">
        <v>101</v>
      </c>
      <c r="B1" s="11"/>
      <c r="C1" s="11"/>
      <c r="D1" s="11"/>
      <c r="E1" s="11"/>
      <c r="F1" s="11"/>
      <c r="G1" s="11"/>
    </row>
    <row r="2" spans="1:17" s="12" customFormat="1" ht="18.75" x14ac:dyDescent="0.3">
      <c r="A2" s="21" t="s">
        <v>22</v>
      </c>
      <c r="B2" s="21"/>
      <c r="C2" s="21"/>
      <c r="D2" s="21"/>
      <c r="E2" s="21"/>
      <c r="F2" s="21"/>
      <c r="G2" s="21"/>
    </row>
    <row r="3" spans="1:17" s="12" customFormat="1" ht="15.75" x14ac:dyDescent="0.25">
      <c r="A3" s="22" t="s">
        <v>100</v>
      </c>
      <c r="B3" s="22"/>
      <c r="C3" s="22"/>
      <c r="D3" s="22"/>
      <c r="E3" s="22"/>
      <c r="F3" s="22"/>
      <c r="G3" s="22"/>
    </row>
    <row r="4" spans="1:17" s="23" customFormat="1" ht="121.5" customHeight="1" x14ac:dyDescent="0.25">
      <c r="A4" s="20" t="s">
        <v>2</v>
      </c>
      <c r="B4" s="20" t="s">
        <v>41</v>
      </c>
      <c r="C4" s="20" t="s">
        <v>1</v>
      </c>
      <c r="D4" s="20" t="s">
        <v>3</v>
      </c>
      <c r="E4" s="20" t="s">
        <v>44</v>
      </c>
      <c r="F4" s="20" t="s">
        <v>0</v>
      </c>
      <c r="G4" s="20" t="s">
        <v>45</v>
      </c>
      <c r="H4" s="20" t="s">
        <v>23</v>
      </c>
      <c r="I4" s="20" t="s">
        <v>25</v>
      </c>
      <c r="J4" s="20" t="s">
        <v>26</v>
      </c>
      <c r="K4" s="20" t="s">
        <v>27</v>
      </c>
      <c r="L4" s="20" t="s">
        <v>28</v>
      </c>
      <c r="M4" s="20" t="s">
        <v>29</v>
      </c>
      <c r="N4" s="20" t="s">
        <v>30</v>
      </c>
      <c r="O4" s="20" t="s">
        <v>31</v>
      </c>
      <c r="P4" s="20" t="s">
        <v>36</v>
      </c>
      <c r="Q4" s="20" t="s">
        <v>37</v>
      </c>
    </row>
    <row r="5" spans="1:17" s="26" customFormat="1" x14ac:dyDescent="0.25">
      <c r="A5" s="33">
        <v>1</v>
      </c>
      <c r="B5" s="33" t="s">
        <v>46</v>
      </c>
      <c r="C5" s="25" t="s">
        <v>19</v>
      </c>
      <c r="D5" s="25">
        <v>27</v>
      </c>
      <c r="E5" s="25" t="s">
        <v>47</v>
      </c>
      <c r="F5" s="25" t="s">
        <v>48</v>
      </c>
      <c r="G5" s="25" t="s">
        <v>49</v>
      </c>
      <c r="H5" s="25" t="s">
        <v>14</v>
      </c>
      <c r="I5" s="25" t="b">
        <v>1</v>
      </c>
      <c r="J5" s="25" t="b">
        <v>1</v>
      </c>
      <c r="K5" s="25" t="b">
        <v>0</v>
      </c>
      <c r="L5" s="25" t="b">
        <v>1</v>
      </c>
      <c r="M5" s="25" t="s">
        <v>15</v>
      </c>
      <c r="N5" s="25" t="b">
        <v>0</v>
      </c>
      <c r="O5" s="25" t="s">
        <v>33</v>
      </c>
      <c r="P5" s="25">
        <v>22</v>
      </c>
      <c r="Q5" s="25" t="s">
        <v>35</v>
      </c>
    </row>
    <row r="6" spans="1:17" s="26" customFormat="1" x14ac:dyDescent="0.25">
      <c r="A6" s="33">
        <v>2</v>
      </c>
      <c r="B6" s="33" t="s">
        <v>50</v>
      </c>
      <c r="C6" s="25" t="s">
        <v>19</v>
      </c>
      <c r="D6" s="25">
        <v>30</v>
      </c>
      <c r="E6" s="25" t="s">
        <v>51</v>
      </c>
      <c r="F6" s="25" t="s">
        <v>17</v>
      </c>
      <c r="G6" s="25" t="s">
        <v>49</v>
      </c>
      <c r="H6" s="25" t="s">
        <v>14</v>
      </c>
      <c r="I6" s="25" t="b">
        <v>1</v>
      </c>
      <c r="J6" s="25" t="b">
        <v>1</v>
      </c>
      <c r="K6" s="25" t="b">
        <v>0</v>
      </c>
      <c r="L6" s="25" t="b">
        <v>1</v>
      </c>
      <c r="M6" s="25" t="s">
        <v>14</v>
      </c>
      <c r="N6" s="25" t="b">
        <v>0</v>
      </c>
      <c r="O6" s="25" t="s">
        <v>32</v>
      </c>
      <c r="P6" s="25">
        <v>22</v>
      </c>
      <c r="Q6" s="25" t="s">
        <v>40</v>
      </c>
    </row>
    <row r="7" spans="1:17" s="26" customFormat="1" x14ac:dyDescent="0.25">
      <c r="A7" s="33">
        <v>3</v>
      </c>
      <c r="B7" s="33" t="s">
        <v>52</v>
      </c>
      <c r="C7" s="25" t="s">
        <v>43</v>
      </c>
      <c r="D7" s="25">
        <v>24</v>
      </c>
      <c r="E7" s="25" t="s">
        <v>53</v>
      </c>
      <c r="F7" s="25" t="s">
        <v>48</v>
      </c>
      <c r="G7" s="25" t="s">
        <v>49</v>
      </c>
      <c r="H7" s="25" t="s">
        <v>14</v>
      </c>
      <c r="I7" s="25" t="b">
        <v>0</v>
      </c>
      <c r="J7" s="25" t="b">
        <v>1</v>
      </c>
      <c r="K7" s="25" t="b">
        <v>0</v>
      </c>
      <c r="L7" s="25" t="b">
        <v>1</v>
      </c>
      <c r="M7" s="25" t="s">
        <v>16</v>
      </c>
      <c r="N7" s="25" t="b">
        <v>1</v>
      </c>
      <c r="O7" s="25" t="s">
        <v>34</v>
      </c>
      <c r="P7" s="25">
        <v>24</v>
      </c>
      <c r="Q7" s="25" t="s">
        <v>35</v>
      </c>
    </row>
    <row r="8" spans="1:17" s="26" customFormat="1" x14ac:dyDescent="0.25">
      <c r="A8" s="33">
        <v>4</v>
      </c>
      <c r="B8" s="33" t="s">
        <v>54</v>
      </c>
      <c r="C8" s="25" t="s">
        <v>19</v>
      </c>
      <c r="D8" s="25">
        <v>28</v>
      </c>
      <c r="E8" s="25" t="s">
        <v>55</v>
      </c>
      <c r="F8" s="25" t="s">
        <v>17</v>
      </c>
      <c r="G8" s="25" t="s">
        <v>49</v>
      </c>
      <c r="H8" s="25" t="s">
        <v>14</v>
      </c>
      <c r="I8" s="25" t="b">
        <v>1</v>
      </c>
      <c r="J8" s="25" t="b">
        <v>1</v>
      </c>
      <c r="K8" s="25" t="b">
        <v>1</v>
      </c>
      <c r="L8" s="25" t="b">
        <v>1</v>
      </c>
      <c r="M8" s="25" t="s">
        <v>15</v>
      </c>
      <c r="N8" s="25" t="b">
        <v>1</v>
      </c>
      <c r="O8" s="25" t="s">
        <v>33</v>
      </c>
      <c r="P8" s="25" t="s">
        <v>35</v>
      </c>
      <c r="Q8" s="25" t="s">
        <v>35</v>
      </c>
    </row>
    <row r="9" spans="1:17" s="26" customFormat="1" x14ac:dyDescent="0.25">
      <c r="A9" s="33">
        <v>5</v>
      </c>
      <c r="B9" s="33" t="s">
        <v>56</v>
      </c>
      <c r="C9" s="25" t="s">
        <v>19</v>
      </c>
      <c r="D9" s="25">
        <v>30</v>
      </c>
      <c r="E9" s="25" t="s">
        <v>57</v>
      </c>
      <c r="F9" s="25" t="s">
        <v>48</v>
      </c>
      <c r="G9" s="25" t="s">
        <v>49</v>
      </c>
      <c r="H9" s="25" t="s">
        <v>24</v>
      </c>
      <c r="I9" s="25" t="s">
        <v>24</v>
      </c>
      <c r="J9" s="25" t="b">
        <v>1</v>
      </c>
      <c r="K9" s="25" t="b">
        <v>1</v>
      </c>
      <c r="L9" s="25" t="s">
        <v>24</v>
      </c>
      <c r="M9" s="25" t="s">
        <v>24</v>
      </c>
      <c r="N9" s="25" t="b">
        <v>0</v>
      </c>
      <c r="O9" s="25" t="s">
        <v>34</v>
      </c>
      <c r="P9" s="25" t="s">
        <v>35</v>
      </c>
      <c r="Q9" s="25" t="s">
        <v>35</v>
      </c>
    </row>
    <row r="10" spans="1:17" s="26" customFormat="1" x14ac:dyDescent="0.25">
      <c r="A10" s="33">
        <v>6</v>
      </c>
      <c r="B10" s="33" t="s">
        <v>58</v>
      </c>
      <c r="C10" s="25" t="s">
        <v>19</v>
      </c>
      <c r="D10" s="25">
        <v>22</v>
      </c>
      <c r="E10" s="25" t="s">
        <v>59</v>
      </c>
      <c r="F10" s="25" t="s">
        <v>17</v>
      </c>
      <c r="G10" s="25" t="s">
        <v>49</v>
      </c>
      <c r="H10" s="25" t="s">
        <v>14</v>
      </c>
      <c r="I10" s="25" t="b">
        <v>1</v>
      </c>
      <c r="J10" s="25" t="b">
        <v>1</v>
      </c>
      <c r="K10" s="25" t="b">
        <v>1</v>
      </c>
      <c r="L10" s="25" t="b">
        <v>1</v>
      </c>
      <c r="M10" s="25" t="s">
        <v>14</v>
      </c>
      <c r="N10" s="25" t="b">
        <v>1</v>
      </c>
      <c r="O10" s="25" t="s">
        <v>32</v>
      </c>
      <c r="P10" s="25" t="s">
        <v>35</v>
      </c>
      <c r="Q10" s="25" t="s">
        <v>35</v>
      </c>
    </row>
    <row r="11" spans="1:17" s="26" customFormat="1" x14ac:dyDescent="0.25">
      <c r="A11" s="33">
        <v>9</v>
      </c>
      <c r="B11" s="33" t="s">
        <v>60</v>
      </c>
      <c r="C11" s="25" t="s">
        <v>43</v>
      </c>
      <c r="D11" s="25">
        <v>28</v>
      </c>
      <c r="E11" s="25" t="s">
        <v>61</v>
      </c>
      <c r="F11" s="25" t="s">
        <v>17</v>
      </c>
      <c r="G11" s="25" t="s">
        <v>49</v>
      </c>
      <c r="H11" s="25" t="s">
        <v>15</v>
      </c>
      <c r="I11" s="25" t="b">
        <v>0</v>
      </c>
      <c r="J11" s="25" t="b">
        <v>1</v>
      </c>
      <c r="K11" s="25" t="b">
        <v>0</v>
      </c>
      <c r="L11" s="25" t="b">
        <v>1</v>
      </c>
      <c r="M11" s="25" t="s">
        <v>16</v>
      </c>
      <c r="N11" s="25" t="b">
        <v>1</v>
      </c>
      <c r="O11" s="25" t="s">
        <v>33</v>
      </c>
      <c r="P11" s="25" t="s">
        <v>35</v>
      </c>
      <c r="Q11" s="25" t="s">
        <v>35</v>
      </c>
    </row>
    <row r="12" spans="1:17" s="26" customFormat="1" x14ac:dyDescent="0.25">
      <c r="A12" s="33">
        <v>10</v>
      </c>
      <c r="B12" s="33" t="s">
        <v>62</v>
      </c>
      <c r="C12" s="25" t="s">
        <v>43</v>
      </c>
      <c r="D12" s="25">
        <v>27</v>
      </c>
      <c r="E12" s="25" t="s">
        <v>63</v>
      </c>
      <c r="F12" s="25" t="s">
        <v>48</v>
      </c>
      <c r="G12" s="25" t="s">
        <v>49</v>
      </c>
      <c r="H12" s="25" t="s">
        <v>15</v>
      </c>
      <c r="I12" s="25" t="b">
        <v>0</v>
      </c>
      <c r="J12" s="25" t="b">
        <v>1</v>
      </c>
      <c r="K12" s="25" t="b">
        <v>1</v>
      </c>
      <c r="L12" s="25" t="b">
        <v>0</v>
      </c>
      <c r="M12" s="25" t="s">
        <v>15</v>
      </c>
      <c r="N12" s="25" t="b">
        <v>1</v>
      </c>
      <c r="O12" s="25" t="s">
        <v>32</v>
      </c>
      <c r="P12" s="25" t="s">
        <v>35</v>
      </c>
      <c r="Q12" s="25" t="s">
        <v>35</v>
      </c>
    </row>
    <row r="13" spans="1:17" s="26" customFormat="1" x14ac:dyDescent="0.25">
      <c r="A13" s="33">
        <v>11</v>
      </c>
      <c r="B13" s="33" t="s">
        <v>64</v>
      </c>
      <c r="C13" s="25" t="s">
        <v>43</v>
      </c>
      <c r="D13" s="25">
        <v>16</v>
      </c>
      <c r="E13" s="25" t="s">
        <v>65</v>
      </c>
      <c r="F13" s="25" t="s">
        <v>48</v>
      </c>
      <c r="G13" s="25" t="s">
        <v>49</v>
      </c>
      <c r="H13" s="25" t="s">
        <v>15</v>
      </c>
      <c r="I13" s="25" t="b">
        <v>0</v>
      </c>
      <c r="J13" s="25" t="b">
        <v>1</v>
      </c>
      <c r="K13" s="25" t="b">
        <v>1</v>
      </c>
      <c r="L13" s="25" t="b">
        <v>0</v>
      </c>
      <c r="M13" s="25" t="s">
        <v>15</v>
      </c>
      <c r="N13" s="25" t="b">
        <v>1</v>
      </c>
      <c r="O13" s="25" t="s">
        <v>32</v>
      </c>
      <c r="P13" s="25" t="s">
        <v>35</v>
      </c>
      <c r="Q13" s="25" t="s">
        <v>35</v>
      </c>
    </row>
    <row r="14" spans="1:17" s="26" customFormat="1" x14ac:dyDescent="0.25">
      <c r="A14" s="33">
        <v>12</v>
      </c>
      <c r="B14" s="33" t="s">
        <v>66</v>
      </c>
      <c r="C14" s="25" t="s">
        <v>19</v>
      </c>
      <c r="D14" s="25">
        <v>29</v>
      </c>
      <c r="E14" s="25" t="s">
        <v>67</v>
      </c>
      <c r="F14" s="25" t="s">
        <v>48</v>
      </c>
      <c r="G14" s="25" t="s">
        <v>49</v>
      </c>
      <c r="H14" s="25" t="s">
        <v>15</v>
      </c>
      <c r="I14" s="25" t="b">
        <v>1</v>
      </c>
      <c r="J14" s="25" t="b">
        <v>1</v>
      </c>
      <c r="K14" s="25" t="b">
        <v>1</v>
      </c>
      <c r="L14" s="25" t="b">
        <v>1</v>
      </c>
      <c r="M14" s="25" t="s">
        <v>16</v>
      </c>
      <c r="N14" s="25" t="b">
        <v>1</v>
      </c>
      <c r="O14" s="25" t="s">
        <v>32</v>
      </c>
      <c r="P14" s="25" t="s">
        <v>35</v>
      </c>
      <c r="Q14" s="25" t="s">
        <v>35</v>
      </c>
    </row>
    <row r="15" spans="1:17" s="26" customFormat="1" x14ac:dyDescent="0.25">
      <c r="A15" s="33">
        <v>13</v>
      </c>
      <c r="B15" s="33" t="s">
        <v>68</v>
      </c>
      <c r="C15" s="25" t="s">
        <v>19</v>
      </c>
      <c r="D15" s="25">
        <v>28</v>
      </c>
      <c r="E15" s="25" t="s">
        <v>69</v>
      </c>
      <c r="F15" s="25" t="s">
        <v>17</v>
      </c>
      <c r="G15" s="25" t="s">
        <v>49</v>
      </c>
      <c r="H15" s="25" t="s">
        <v>15</v>
      </c>
      <c r="I15" s="25" t="b">
        <v>1</v>
      </c>
      <c r="J15" s="25" t="b">
        <v>1</v>
      </c>
      <c r="K15" s="25" t="b">
        <v>1</v>
      </c>
      <c r="L15" s="25" t="b">
        <v>1</v>
      </c>
      <c r="M15" s="25" t="s">
        <v>24</v>
      </c>
      <c r="N15" s="25" t="b">
        <v>1</v>
      </c>
      <c r="O15" s="25" t="s">
        <v>33</v>
      </c>
      <c r="P15" s="25" t="s">
        <v>35</v>
      </c>
      <c r="Q15" s="25" t="s">
        <v>35</v>
      </c>
    </row>
    <row r="16" spans="1:17" s="26" customFormat="1" x14ac:dyDescent="0.25">
      <c r="A16" s="33">
        <v>14</v>
      </c>
      <c r="B16" s="33" t="s">
        <v>70</v>
      </c>
      <c r="C16" s="25" t="s">
        <v>19</v>
      </c>
      <c r="D16" s="25">
        <v>24</v>
      </c>
      <c r="E16" s="25" t="s">
        <v>71</v>
      </c>
      <c r="F16" s="25" t="s">
        <v>17</v>
      </c>
      <c r="G16" s="25" t="s">
        <v>49</v>
      </c>
      <c r="H16" s="25" t="s">
        <v>15</v>
      </c>
      <c r="I16" s="25" t="b">
        <v>1</v>
      </c>
      <c r="J16" s="25" t="b">
        <v>1</v>
      </c>
      <c r="K16" s="25" t="b">
        <v>1</v>
      </c>
      <c r="L16" s="25" t="b">
        <v>1</v>
      </c>
      <c r="M16" s="25" t="s">
        <v>15</v>
      </c>
      <c r="N16" s="25" t="b">
        <v>1</v>
      </c>
      <c r="O16" s="25" t="s">
        <v>33</v>
      </c>
      <c r="P16" s="25">
        <v>24</v>
      </c>
      <c r="Q16" s="25" t="s">
        <v>35</v>
      </c>
    </row>
    <row r="17" spans="1:17" s="26" customFormat="1" x14ac:dyDescent="0.25">
      <c r="A17" s="33">
        <v>15</v>
      </c>
      <c r="B17" s="33" t="s">
        <v>72</v>
      </c>
      <c r="C17" s="25" t="s">
        <v>43</v>
      </c>
      <c r="D17" s="25">
        <v>25</v>
      </c>
      <c r="E17" s="25" t="s">
        <v>73</v>
      </c>
      <c r="F17" s="25" t="s">
        <v>48</v>
      </c>
      <c r="G17" s="25" t="s">
        <v>49</v>
      </c>
      <c r="H17" s="25" t="s">
        <v>15</v>
      </c>
      <c r="I17" s="25" t="s">
        <v>24</v>
      </c>
      <c r="J17" s="25" t="b">
        <v>1</v>
      </c>
      <c r="K17" s="25" t="b">
        <v>1</v>
      </c>
      <c r="L17" s="25" t="s">
        <v>24</v>
      </c>
      <c r="M17" s="25" t="s">
        <v>15</v>
      </c>
      <c r="N17" s="25" t="b">
        <v>1</v>
      </c>
      <c r="O17" s="25" t="s">
        <v>33</v>
      </c>
      <c r="P17" s="25" t="s">
        <v>35</v>
      </c>
      <c r="Q17" s="25" t="s">
        <v>35</v>
      </c>
    </row>
    <row r="18" spans="1:17" s="26" customFormat="1" x14ac:dyDescent="0.25">
      <c r="A18" s="33">
        <v>16</v>
      </c>
      <c r="B18" s="33" t="s">
        <v>76</v>
      </c>
      <c r="C18" s="25" t="s">
        <v>19</v>
      </c>
      <c r="D18" s="25">
        <v>24</v>
      </c>
      <c r="E18" s="25" t="s">
        <v>77</v>
      </c>
      <c r="F18" s="25" t="s">
        <v>17</v>
      </c>
      <c r="G18" s="25" t="s">
        <v>49</v>
      </c>
      <c r="H18" s="25" t="s">
        <v>14</v>
      </c>
      <c r="I18" s="25" t="b">
        <v>0</v>
      </c>
      <c r="J18" s="25" t="b">
        <v>1</v>
      </c>
      <c r="K18" s="25" t="b">
        <v>0</v>
      </c>
      <c r="L18" s="25" t="b">
        <v>0</v>
      </c>
      <c r="M18" s="25" t="s">
        <v>16</v>
      </c>
      <c r="N18" s="25" t="b">
        <v>1</v>
      </c>
      <c r="O18" s="25" t="s">
        <v>33</v>
      </c>
      <c r="P18" s="25" t="s">
        <v>35</v>
      </c>
      <c r="Q18" s="25" t="s">
        <v>35</v>
      </c>
    </row>
    <row r="19" spans="1:17" s="26" customFormat="1" x14ac:dyDescent="0.25">
      <c r="A19" s="33">
        <v>17</v>
      </c>
      <c r="B19" s="33" t="s">
        <v>78</v>
      </c>
      <c r="C19" s="25" t="s">
        <v>19</v>
      </c>
      <c r="D19" s="25">
        <v>27</v>
      </c>
      <c r="E19" s="25" t="s">
        <v>79</v>
      </c>
      <c r="F19" s="25" t="s">
        <v>48</v>
      </c>
      <c r="G19" s="25" t="s">
        <v>49</v>
      </c>
      <c r="H19" s="25" t="s">
        <v>14</v>
      </c>
      <c r="I19" s="25" t="b">
        <v>1</v>
      </c>
      <c r="J19" s="25" t="b">
        <v>1</v>
      </c>
      <c r="K19" s="25" t="b">
        <v>0</v>
      </c>
      <c r="L19" s="25" t="b">
        <v>1</v>
      </c>
      <c r="M19" s="25" t="s">
        <v>15</v>
      </c>
      <c r="N19" s="25" t="s">
        <v>24</v>
      </c>
      <c r="O19" s="25" t="s">
        <v>33</v>
      </c>
      <c r="P19" s="25" t="s">
        <v>35</v>
      </c>
      <c r="Q19" s="25" t="s">
        <v>35</v>
      </c>
    </row>
    <row r="20" spans="1:17" s="26" customFormat="1" x14ac:dyDescent="0.25">
      <c r="A20" s="33">
        <v>18</v>
      </c>
      <c r="B20" s="33" t="s">
        <v>74</v>
      </c>
      <c r="C20" s="25" t="s">
        <v>19</v>
      </c>
      <c r="D20" s="25">
        <v>30</v>
      </c>
      <c r="E20" s="25" t="s">
        <v>75</v>
      </c>
      <c r="F20" s="25" t="s">
        <v>48</v>
      </c>
      <c r="G20" s="25" t="s">
        <v>49</v>
      </c>
      <c r="H20" s="25" t="s">
        <v>14</v>
      </c>
      <c r="I20" s="25" t="b">
        <v>0</v>
      </c>
      <c r="J20" s="25" t="b">
        <v>1</v>
      </c>
      <c r="K20" s="25" t="b">
        <v>0</v>
      </c>
      <c r="L20" s="25" t="b">
        <v>0</v>
      </c>
      <c r="M20" s="25" t="s">
        <v>14</v>
      </c>
      <c r="N20" s="25" t="b">
        <v>1</v>
      </c>
      <c r="O20" s="25" t="s">
        <v>33</v>
      </c>
      <c r="P20" s="25" t="s">
        <v>35</v>
      </c>
      <c r="Q20" s="25" t="s">
        <v>35</v>
      </c>
    </row>
    <row r="21" spans="1:17" s="26" customFormat="1" x14ac:dyDescent="0.25">
      <c r="A21" s="33">
        <v>19</v>
      </c>
      <c r="B21" s="33" t="s">
        <v>81</v>
      </c>
      <c r="C21" s="25" t="s">
        <v>19</v>
      </c>
      <c r="D21" s="25">
        <v>29</v>
      </c>
      <c r="E21" s="25" t="s">
        <v>82</v>
      </c>
      <c r="F21" s="25" t="s">
        <v>48</v>
      </c>
      <c r="G21" s="25" t="s">
        <v>49</v>
      </c>
      <c r="H21" s="25" t="s">
        <v>15</v>
      </c>
      <c r="I21" s="25" t="b">
        <v>1</v>
      </c>
      <c r="J21" s="25" t="b">
        <v>1</v>
      </c>
      <c r="K21" s="25" t="b">
        <v>0</v>
      </c>
      <c r="L21" s="25" t="b">
        <v>1</v>
      </c>
      <c r="M21" s="25" t="s">
        <v>15</v>
      </c>
      <c r="N21" s="25" t="b">
        <v>0</v>
      </c>
      <c r="O21" s="25" t="s">
        <v>33</v>
      </c>
      <c r="P21" s="25">
        <v>22</v>
      </c>
      <c r="Q21" s="25" t="s">
        <v>80</v>
      </c>
    </row>
    <row r="22" spans="1:17" s="26" customFormat="1" x14ac:dyDescent="0.25">
      <c r="A22" s="33">
        <v>20</v>
      </c>
      <c r="B22" s="33" t="s">
        <v>83</v>
      </c>
      <c r="C22" s="25" t="s">
        <v>19</v>
      </c>
      <c r="D22" s="25">
        <v>24</v>
      </c>
      <c r="E22" s="25" t="s">
        <v>82</v>
      </c>
      <c r="F22" s="25" t="s">
        <v>48</v>
      </c>
      <c r="G22" s="25" t="s">
        <v>49</v>
      </c>
      <c r="H22" s="25" t="s">
        <v>14</v>
      </c>
      <c r="I22" s="25" t="b">
        <v>1</v>
      </c>
      <c r="J22" s="25" t="b">
        <v>1</v>
      </c>
      <c r="K22" s="25" t="b">
        <v>1</v>
      </c>
      <c r="L22" s="25" t="b">
        <v>0</v>
      </c>
      <c r="M22" s="25" t="s">
        <v>14</v>
      </c>
      <c r="N22" s="25" t="b">
        <v>1</v>
      </c>
      <c r="O22" s="25" t="s">
        <v>33</v>
      </c>
      <c r="P22" s="25" t="s">
        <v>35</v>
      </c>
      <c r="Q22" s="25" t="s">
        <v>35</v>
      </c>
    </row>
    <row r="23" spans="1:17" s="26" customFormat="1" x14ac:dyDescent="0.25">
      <c r="A23" s="33">
        <v>27</v>
      </c>
      <c r="B23" s="33" t="s">
        <v>84</v>
      </c>
      <c r="C23" s="25" t="s">
        <v>43</v>
      </c>
      <c r="D23" s="25">
        <v>25</v>
      </c>
      <c r="E23" s="25" t="s">
        <v>85</v>
      </c>
      <c r="F23" s="25" t="s">
        <v>17</v>
      </c>
      <c r="G23" s="25" t="s">
        <v>49</v>
      </c>
      <c r="H23" s="25" t="s">
        <v>15</v>
      </c>
      <c r="I23" s="25" t="b">
        <v>1</v>
      </c>
      <c r="J23" s="25" t="b">
        <v>1</v>
      </c>
      <c r="K23" s="25" t="b">
        <v>0</v>
      </c>
      <c r="L23" s="25" t="b">
        <v>1</v>
      </c>
      <c r="M23" s="25" t="s">
        <v>15</v>
      </c>
      <c r="N23" s="25" t="b">
        <v>1</v>
      </c>
      <c r="O23" s="25" t="s">
        <v>34</v>
      </c>
      <c r="P23" s="25">
        <v>24</v>
      </c>
      <c r="Q23" s="25" t="s">
        <v>38</v>
      </c>
    </row>
    <row r="24" spans="1:17" s="26" customFormat="1" x14ac:dyDescent="0.25">
      <c r="A24" s="25">
        <v>32</v>
      </c>
      <c r="B24" s="33" t="s">
        <v>86</v>
      </c>
      <c r="C24" s="25" t="s">
        <v>19</v>
      </c>
      <c r="D24" s="25">
        <v>32</v>
      </c>
      <c r="E24" s="25" t="s">
        <v>87</v>
      </c>
      <c r="F24" s="25" t="s">
        <v>48</v>
      </c>
      <c r="G24" s="25" t="s">
        <v>49</v>
      </c>
      <c r="H24" s="25" t="s">
        <v>14</v>
      </c>
      <c r="I24" s="25" t="s">
        <v>24</v>
      </c>
      <c r="J24" s="25" t="b">
        <v>1</v>
      </c>
      <c r="K24" s="25" t="b">
        <v>0</v>
      </c>
      <c r="L24" s="25" t="b">
        <v>0</v>
      </c>
      <c r="M24" s="25" t="s">
        <v>15</v>
      </c>
      <c r="N24" s="25" t="b">
        <v>0</v>
      </c>
      <c r="O24" s="25" t="s">
        <v>33</v>
      </c>
      <c r="P24" s="25" t="s">
        <v>35</v>
      </c>
      <c r="Q24" s="25" t="s">
        <v>35</v>
      </c>
    </row>
    <row r="25" spans="1:17" s="26" customFormat="1" x14ac:dyDescent="0.25">
      <c r="A25" s="25">
        <v>33</v>
      </c>
      <c r="B25" s="33" t="s">
        <v>88</v>
      </c>
      <c r="C25" s="25" t="s">
        <v>43</v>
      </c>
      <c r="D25" s="25">
        <v>22</v>
      </c>
      <c r="E25" s="25" t="s">
        <v>67</v>
      </c>
      <c r="F25" s="25" t="s">
        <v>48</v>
      </c>
      <c r="G25" s="25" t="s">
        <v>49</v>
      </c>
      <c r="H25" s="25" t="s">
        <v>14</v>
      </c>
      <c r="I25" s="25" t="s">
        <v>24</v>
      </c>
      <c r="J25" s="25" t="b">
        <v>0</v>
      </c>
      <c r="K25" s="25" t="b">
        <v>1</v>
      </c>
      <c r="L25" s="25" t="b">
        <v>0</v>
      </c>
      <c r="M25" s="25" t="s">
        <v>15</v>
      </c>
      <c r="N25" s="25" t="b">
        <v>1</v>
      </c>
      <c r="O25" s="25" t="s">
        <v>34</v>
      </c>
      <c r="P25" s="25">
        <v>23</v>
      </c>
      <c r="Q25" s="25" t="s">
        <v>35</v>
      </c>
    </row>
    <row r="26" spans="1:17" s="26" customFormat="1" x14ac:dyDescent="0.25">
      <c r="A26" s="25">
        <v>34</v>
      </c>
      <c r="B26" s="33" t="s">
        <v>89</v>
      </c>
      <c r="C26" s="25" t="s">
        <v>43</v>
      </c>
      <c r="D26" s="25">
        <v>24</v>
      </c>
      <c r="E26" s="25" t="s">
        <v>67</v>
      </c>
      <c r="F26" s="25" t="s">
        <v>48</v>
      </c>
      <c r="G26" s="25" t="s">
        <v>49</v>
      </c>
      <c r="H26" s="25" t="s">
        <v>14</v>
      </c>
      <c r="I26" s="25" t="b">
        <v>0</v>
      </c>
      <c r="J26" s="25" t="b">
        <v>1</v>
      </c>
      <c r="K26" s="25" t="b">
        <v>0</v>
      </c>
      <c r="L26" s="25" t="b">
        <v>1</v>
      </c>
      <c r="M26" s="25" t="s">
        <v>15</v>
      </c>
      <c r="N26" s="25" t="b">
        <v>1</v>
      </c>
      <c r="O26" s="25" t="s">
        <v>32</v>
      </c>
      <c r="P26" s="25" t="s">
        <v>35</v>
      </c>
      <c r="Q26" s="25" t="s">
        <v>35</v>
      </c>
    </row>
    <row r="27" spans="1:17" s="26" customFormat="1" x14ac:dyDescent="0.25">
      <c r="A27" s="25">
        <v>35</v>
      </c>
      <c r="B27" s="33" t="s">
        <v>97</v>
      </c>
      <c r="C27" s="25" t="s">
        <v>43</v>
      </c>
      <c r="D27" s="25">
        <v>22</v>
      </c>
      <c r="E27" s="25" t="s">
        <v>69</v>
      </c>
      <c r="F27" s="25" t="s">
        <v>17</v>
      </c>
      <c r="G27" s="25" t="s">
        <v>49</v>
      </c>
      <c r="H27" s="25" t="s">
        <v>15</v>
      </c>
      <c r="I27" s="25" t="b">
        <v>1</v>
      </c>
      <c r="J27" s="25" t="b">
        <v>1</v>
      </c>
      <c r="K27" s="25" t="b">
        <v>1</v>
      </c>
      <c r="L27" s="25" t="b">
        <v>1</v>
      </c>
      <c r="M27" s="25" t="s">
        <v>15</v>
      </c>
      <c r="N27" s="25" t="b">
        <v>1</v>
      </c>
      <c r="O27" s="25" t="s">
        <v>32</v>
      </c>
      <c r="P27" s="25" t="s">
        <v>35</v>
      </c>
      <c r="Q27" s="25" t="s">
        <v>35</v>
      </c>
    </row>
    <row r="28" spans="1:17" s="26" customFormat="1" x14ac:dyDescent="0.25">
      <c r="A28" s="25">
        <v>36</v>
      </c>
      <c r="B28" s="33" t="s">
        <v>90</v>
      </c>
      <c r="C28" s="25" t="s">
        <v>43</v>
      </c>
      <c r="D28" s="25">
        <v>21</v>
      </c>
      <c r="E28" s="25" t="s">
        <v>71</v>
      </c>
      <c r="F28" s="25" t="s">
        <v>17</v>
      </c>
      <c r="G28" s="25" t="s">
        <v>49</v>
      </c>
      <c r="H28" s="25" t="s">
        <v>15</v>
      </c>
      <c r="I28" s="25" t="b">
        <v>1</v>
      </c>
      <c r="J28" s="25" t="b">
        <v>1</v>
      </c>
      <c r="K28" s="25" t="b">
        <v>0</v>
      </c>
      <c r="L28" s="25" t="b">
        <v>1</v>
      </c>
      <c r="M28" s="25" t="s">
        <v>15</v>
      </c>
      <c r="N28" s="25" t="b">
        <v>1</v>
      </c>
      <c r="O28" s="25" t="s">
        <v>33</v>
      </c>
      <c r="P28" s="25">
        <v>24</v>
      </c>
      <c r="Q28" s="25" t="s">
        <v>35</v>
      </c>
    </row>
    <row r="29" spans="1:17" s="26" customFormat="1" x14ac:dyDescent="0.25">
      <c r="A29" s="25">
        <v>37</v>
      </c>
      <c r="B29" s="33" t="s">
        <v>91</v>
      </c>
      <c r="C29" s="25" t="s">
        <v>43</v>
      </c>
      <c r="D29" s="25">
        <v>24</v>
      </c>
      <c r="E29" s="25" t="s">
        <v>92</v>
      </c>
      <c r="F29" s="25" t="s">
        <v>17</v>
      </c>
      <c r="G29" s="25" t="s">
        <v>49</v>
      </c>
      <c r="H29" s="25" t="s">
        <v>15</v>
      </c>
      <c r="I29" s="25" t="b">
        <v>1</v>
      </c>
      <c r="J29" s="25" t="b">
        <v>1</v>
      </c>
      <c r="K29" s="25" t="b">
        <v>0</v>
      </c>
      <c r="L29" s="25" t="b">
        <v>1</v>
      </c>
      <c r="M29" s="25" t="s">
        <v>24</v>
      </c>
      <c r="N29" s="25" t="b">
        <v>1</v>
      </c>
      <c r="O29" s="25" t="s">
        <v>34</v>
      </c>
      <c r="P29" s="25">
        <v>22</v>
      </c>
      <c r="Q29" s="25" t="s">
        <v>35</v>
      </c>
    </row>
    <row r="30" spans="1:17" s="26" customFormat="1" x14ac:dyDescent="0.25">
      <c r="A30" s="25">
        <v>38</v>
      </c>
      <c r="B30" s="33" t="s">
        <v>93</v>
      </c>
      <c r="C30" s="25" t="s">
        <v>43</v>
      </c>
      <c r="D30" s="25">
        <v>25</v>
      </c>
      <c r="E30" s="25" t="s">
        <v>94</v>
      </c>
      <c r="F30" s="25" t="s">
        <v>17</v>
      </c>
      <c r="G30" s="25" t="s">
        <v>49</v>
      </c>
      <c r="H30" s="25" t="s">
        <v>24</v>
      </c>
      <c r="I30" s="25" t="b">
        <v>1</v>
      </c>
      <c r="J30" s="25" t="b">
        <v>1</v>
      </c>
      <c r="K30" s="25" t="b">
        <v>1</v>
      </c>
      <c r="L30" s="25" t="b">
        <v>1</v>
      </c>
      <c r="M30" s="25" t="s">
        <v>15</v>
      </c>
      <c r="N30" s="25" t="b">
        <v>1</v>
      </c>
      <c r="O30" s="25" t="s">
        <v>32</v>
      </c>
      <c r="P30" s="25" t="s">
        <v>35</v>
      </c>
      <c r="Q30" s="25" t="s">
        <v>35</v>
      </c>
    </row>
    <row r="31" spans="1:17" s="26" customFormat="1" x14ac:dyDescent="0.25">
      <c r="A31" s="25">
        <v>39</v>
      </c>
      <c r="B31" s="33" t="s">
        <v>95</v>
      </c>
      <c r="C31" s="25" t="s">
        <v>43</v>
      </c>
      <c r="D31" s="25">
        <v>21</v>
      </c>
      <c r="E31" s="25" t="s">
        <v>96</v>
      </c>
      <c r="F31" s="25" t="s">
        <v>48</v>
      </c>
      <c r="G31" s="25" t="s">
        <v>49</v>
      </c>
      <c r="H31" s="25" t="s">
        <v>15</v>
      </c>
      <c r="I31" s="25" t="b">
        <v>1</v>
      </c>
      <c r="J31" s="25" t="b">
        <v>1</v>
      </c>
      <c r="K31" s="25" t="b">
        <v>1</v>
      </c>
      <c r="L31" s="25" t="b">
        <v>1</v>
      </c>
      <c r="M31" s="25" t="s">
        <v>24</v>
      </c>
      <c r="N31" s="25" t="b">
        <v>1</v>
      </c>
      <c r="O31" s="25" t="s">
        <v>32</v>
      </c>
      <c r="P31" s="25" t="s">
        <v>35</v>
      </c>
      <c r="Q31" s="25" t="s">
        <v>35</v>
      </c>
    </row>
    <row r="32" spans="1:17" s="26" customFormat="1" x14ac:dyDescent="0.25">
      <c r="A32" s="27">
        <v>40</v>
      </c>
      <c r="B32" s="25" t="s">
        <v>98</v>
      </c>
      <c r="C32" s="25" t="s">
        <v>43</v>
      </c>
      <c r="D32" s="25">
        <v>27</v>
      </c>
      <c r="E32" s="25" t="s">
        <v>87</v>
      </c>
      <c r="F32" s="25" t="s">
        <v>48</v>
      </c>
      <c r="G32" s="25" t="s">
        <v>49</v>
      </c>
      <c r="H32" s="25" t="s">
        <v>15</v>
      </c>
      <c r="I32" s="25" t="s">
        <v>24</v>
      </c>
      <c r="J32" s="25" t="b">
        <v>1</v>
      </c>
      <c r="K32" s="25" t="b">
        <v>0</v>
      </c>
      <c r="L32" s="25" t="b">
        <v>1</v>
      </c>
      <c r="M32" s="25" t="s">
        <v>24</v>
      </c>
      <c r="N32" s="25" t="b">
        <v>1</v>
      </c>
      <c r="O32" s="25" t="s">
        <v>33</v>
      </c>
      <c r="P32" s="25" t="s">
        <v>35</v>
      </c>
      <c r="Q32" s="25" t="s">
        <v>35</v>
      </c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563A75B7-DAC5-4A2F-8792-DEDEC595687F}">
          <x14:formula1>
            <xm:f>'Data Validation'!$C$4:$C$6</xm:f>
          </x14:formula1>
          <xm:sqref>I5:I8 M9 I10:I32 J5:L32 N5:N32</xm:sqref>
        </x14:dataValidation>
        <x14:dataValidation type="list" allowBlank="1" showInputMessage="1" showErrorMessage="1" xr:uid="{A2E0C8BB-B382-4083-B75A-6C440AD04BA8}">
          <x14:formula1>
            <xm:f>'Data Validation'!$B$4:$B$6</xm:f>
          </x14:formula1>
          <xm:sqref>I9 M5:M8 H5:H32 M10:M32</xm:sqref>
        </x14:dataValidation>
        <x14:dataValidation type="list" allowBlank="1" showInputMessage="1" showErrorMessage="1" xr:uid="{09FC0E68-2ABF-48B3-8D37-6D924FB87602}">
          <x14:formula1>
            <xm:f>'Data Validation'!$E$4:$E$7</xm:f>
          </x14:formula1>
          <xm:sqref>Q8 P5:P32</xm:sqref>
        </x14:dataValidation>
        <x14:dataValidation type="list" allowBlank="1" showInputMessage="1" showErrorMessage="1" xr:uid="{F540B92E-9268-49CD-A1E7-7E72B9B1D388}">
          <x14:formula1>
            <xm:f>'Data Validation'!$F$4:$F$7</xm:f>
          </x14:formula1>
          <xm:sqref>Q5</xm:sqref>
        </x14:dataValidation>
        <x14:dataValidation type="list" allowBlank="1" showInputMessage="1" showErrorMessage="1" xr:uid="{64606B6D-AA95-4C4A-BC69-16A7685B7FBD}">
          <x14:formula1>
            <xm:f>'Data Validation'!$G$4:$G$6</xm:f>
          </x14:formula1>
          <xm:sqref>C5</xm:sqref>
        </x14:dataValidation>
        <x14:dataValidation type="list" allowBlank="1" showInputMessage="1" showErrorMessage="1" xr:uid="{4807C0E3-5533-4D34-9CFC-1A1EECF64AAA}">
          <x14:formula1>
            <xm:f>'Data Validation'!$D$4:$D$7</xm:f>
          </x14:formula1>
          <xm:sqref>O5:O32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70B3C-D38C-4F01-994C-78D16AABEFB9}">
  <dimension ref="A3:D7"/>
  <sheetViews>
    <sheetView workbookViewId="0">
      <selection activeCell="F7" sqref="F7"/>
    </sheetView>
  </sheetViews>
  <sheetFormatPr defaultRowHeight="15" x14ac:dyDescent="0.25"/>
  <cols>
    <col min="1" max="1" width="45.140625" style="12" bestFit="1" customWidth="1"/>
    <col min="2" max="2" width="16.28515625" style="12" bestFit="1" customWidth="1"/>
    <col min="3" max="3" width="7.140625" style="12" bestFit="1" customWidth="1"/>
    <col min="4" max="4" width="11.28515625" style="12" bestFit="1" customWidth="1"/>
    <col min="5" max="16384" width="9.140625" style="12"/>
  </cols>
  <sheetData>
    <row r="3" spans="1:4" x14ac:dyDescent="0.25">
      <c r="A3" s="2" t="s">
        <v>107</v>
      </c>
      <c r="B3" s="2" t="s">
        <v>21</v>
      </c>
      <c r="C3"/>
      <c r="D3"/>
    </row>
    <row r="4" spans="1:4" x14ac:dyDescent="0.25">
      <c r="A4" s="2" t="s">
        <v>7</v>
      </c>
      <c r="B4" s="12" t="s">
        <v>43</v>
      </c>
      <c r="C4" s="12" t="s">
        <v>19</v>
      </c>
      <c r="D4" s="12" t="s">
        <v>10</v>
      </c>
    </row>
    <row r="5" spans="1:4" x14ac:dyDescent="0.25">
      <c r="A5" s="3" t="s">
        <v>9</v>
      </c>
      <c r="B5" s="5">
        <v>0.5</v>
      </c>
      <c r="C5" s="5">
        <v>0.5</v>
      </c>
      <c r="D5" s="5">
        <v>1</v>
      </c>
    </row>
    <row r="6" spans="1:4" x14ac:dyDescent="0.25">
      <c r="A6" s="3" t="s">
        <v>10</v>
      </c>
      <c r="B6" s="5">
        <v>0.5</v>
      </c>
      <c r="C6" s="5">
        <v>0.5</v>
      </c>
      <c r="D6" s="5">
        <v>1</v>
      </c>
    </row>
    <row r="7" spans="1:4" x14ac:dyDescent="0.25">
      <c r="A7"/>
      <c r="B7"/>
      <c r="C7"/>
      <c r="D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4A3BC-9A41-47E1-A8E4-E0995BFF39E6}">
  <dimension ref="A3:D7"/>
  <sheetViews>
    <sheetView workbookViewId="0">
      <selection activeCell="D13" sqref="D13"/>
    </sheetView>
  </sheetViews>
  <sheetFormatPr defaultRowHeight="15" x14ac:dyDescent="0.25"/>
  <cols>
    <col min="1" max="1" width="65.5703125" style="12" bestFit="1" customWidth="1"/>
    <col min="2" max="2" width="16.28515625" style="12" bestFit="1" customWidth="1"/>
    <col min="3" max="3" width="7.140625" style="12" bestFit="1" customWidth="1"/>
    <col min="4" max="4" width="11.28515625" style="12" bestFit="1" customWidth="1"/>
    <col min="5" max="16384" width="9.140625" style="12"/>
  </cols>
  <sheetData>
    <row r="3" spans="1:4" x14ac:dyDescent="0.25">
      <c r="A3" s="2" t="s">
        <v>108</v>
      </c>
      <c r="B3" s="2" t="s">
        <v>21</v>
      </c>
      <c r="C3"/>
      <c r="D3"/>
    </row>
    <row r="4" spans="1:4" x14ac:dyDescent="0.25">
      <c r="A4" s="2" t="s">
        <v>7</v>
      </c>
      <c r="B4" s="12" t="s">
        <v>43</v>
      </c>
      <c r="C4" s="12" t="s">
        <v>19</v>
      </c>
      <c r="D4" s="12" t="s">
        <v>10</v>
      </c>
    </row>
    <row r="5" spans="1:4" x14ac:dyDescent="0.25">
      <c r="A5" s="3" t="s">
        <v>8</v>
      </c>
      <c r="B5" s="5">
        <v>0.2857142857142857</v>
      </c>
      <c r="C5" s="5">
        <v>0.2857142857142857</v>
      </c>
      <c r="D5" s="5">
        <v>0.5714285714285714</v>
      </c>
    </row>
    <row r="6" spans="1:4" x14ac:dyDescent="0.25">
      <c r="A6" s="3" t="s">
        <v>9</v>
      </c>
      <c r="B6" s="5">
        <v>0.21428571428571427</v>
      </c>
      <c r="C6" s="5">
        <v>0.21428571428571427</v>
      </c>
      <c r="D6" s="5">
        <v>0.42857142857142855</v>
      </c>
    </row>
    <row r="7" spans="1:4" x14ac:dyDescent="0.25">
      <c r="A7" s="3" t="s">
        <v>10</v>
      </c>
      <c r="B7" s="5">
        <v>0.5</v>
      </c>
      <c r="C7" s="5">
        <v>0.5</v>
      </c>
      <c r="D7" s="5">
        <v>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7B28D-5E7F-4F02-B628-79CEE178E67C}">
  <dimension ref="A3:D8"/>
  <sheetViews>
    <sheetView workbookViewId="0">
      <selection activeCell="F11" sqref="F11"/>
    </sheetView>
  </sheetViews>
  <sheetFormatPr defaultRowHeight="15" x14ac:dyDescent="0.25"/>
  <cols>
    <col min="1" max="1" width="48.42578125" style="12" customWidth="1"/>
    <col min="2" max="2" width="16.28515625" style="12" bestFit="1" customWidth="1"/>
    <col min="3" max="3" width="7.140625" style="12" bestFit="1" customWidth="1"/>
    <col min="4" max="4" width="11.28515625" style="12" bestFit="1" customWidth="1"/>
    <col min="5" max="16384" width="9.140625" style="12"/>
  </cols>
  <sheetData>
    <row r="3" spans="1:4" x14ac:dyDescent="0.25">
      <c r="A3" s="2" t="s">
        <v>109</v>
      </c>
      <c r="B3" s="2" t="s">
        <v>21</v>
      </c>
      <c r="C3"/>
      <c r="D3"/>
    </row>
    <row r="4" spans="1:4" x14ac:dyDescent="0.25">
      <c r="A4" s="2" t="s">
        <v>7</v>
      </c>
      <c r="B4" s="12" t="s">
        <v>43</v>
      </c>
      <c r="C4" s="12" t="s">
        <v>19</v>
      </c>
      <c r="D4" s="12" t="s">
        <v>10</v>
      </c>
    </row>
    <row r="5" spans="1:4" x14ac:dyDescent="0.25">
      <c r="A5" s="3" t="s">
        <v>24</v>
      </c>
      <c r="B5" s="5">
        <v>3.5714285714285712E-2</v>
      </c>
      <c r="C5" s="5">
        <v>0</v>
      </c>
      <c r="D5" s="5">
        <v>3.5714285714285712E-2</v>
      </c>
    </row>
    <row r="6" spans="1:4" x14ac:dyDescent="0.25">
      <c r="A6" s="3" t="s">
        <v>8</v>
      </c>
      <c r="B6" s="5">
        <v>0.14285714285714285</v>
      </c>
      <c r="C6" s="5">
        <v>0.25</v>
      </c>
      <c r="D6" s="5">
        <v>0.39285714285714285</v>
      </c>
    </row>
    <row r="7" spans="1:4" x14ac:dyDescent="0.25">
      <c r="A7" s="3" t="s">
        <v>9</v>
      </c>
      <c r="B7" s="5">
        <v>0.32142857142857145</v>
      </c>
      <c r="C7" s="5">
        <v>0.25</v>
      </c>
      <c r="D7" s="5">
        <v>0.5714285714285714</v>
      </c>
    </row>
    <row r="8" spans="1:4" x14ac:dyDescent="0.25">
      <c r="A8" s="3" t="s">
        <v>10</v>
      </c>
      <c r="B8" s="5">
        <v>0.5</v>
      </c>
      <c r="C8" s="5">
        <v>0.5</v>
      </c>
      <c r="D8" s="5">
        <v>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B4F42-C10F-4ADD-AFD0-0EB5F0C5E3A1}">
  <dimension ref="A3:D8"/>
  <sheetViews>
    <sheetView workbookViewId="0">
      <selection activeCell="D13" sqref="D13"/>
    </sheetView>
  </sheetViews>
  <sheetFormatPr defaultRowHeight="15" x14ac:dyDescent="0.25"/>
  <cols>
    <col min="1" max="1" width="60" style="12" bestFit="1" customWidth="1"/>
    <col min="2" max="2" width="16.28515625" style="12" bestFit="1" customWidth="1"/>
    <col min="3" max="3" width="7.140625" style="12" bestFit="1" customWidth="1"/>
    <col min="4" max="4" width="11.28515625" style="12" bestFit="1" customWidth="1"/>
    <col min="5" max="16384" width="9.140625" style="12"/>
  </cols>
  <sheetData>
    <row r="3" spans="1:4" x14ac:dyDescent="0.25">
      <c r="A3" s="2" t="s">
        <v>110</v>
      </c>
      <c r="B3" s="2" t="s">
        <v>21</v>
      </c>
      <c r="C3"/>
      <c r="D3"/>
    </row>
    <row r="4" spans="1:4" x14ac:dyDescent="0.25">
      <c r="A4" s="2" t="s">
        <v>7</v>
      </c>
      <c r="B4" s="12" t="s">
        <v>43</v>
      </c>
      <c r="C4" s="12" t="s">
        <v>19</v>
      </c>
      <c r="D4" s="12" t="s">
        <v>10</v>
      </c>
    </row>
    <row r="5" spans="1:4" x14ac:dyDescent="0.25">
      <c r="A5" s="3" t="s">
        <v>14</v>
      </c>
      <c r="B5" s="5">
        <v>0.14285714285714285</v>
      </c>
      <c r="C5" s="5">
        <v>0.14285714285714285</v>
      </c>
      <c r="D5" s="5">
        <v>0.2857142857142857</v>
      </c>
    </row>
    <row r="6" spans="1:4" x14ac:dyDescent="0.25">
      <c r="A6" s="3" t="s">
        <v>15</v>
      </c>
      <c r="B6" s="5">
        <v>0.35714285714285715</v>
      </c>
      <c r="C6" s="5">
        <v>0.35714285714285715</v>
      </c>
      <c r="D6" s="5">
        <v>0.7142857142857143</v>
      </c>
    </row>
    <row r="7" spans="1:4" x14ac:dyDescent="0.25">
      <c r="A7" s="3" t="s">
        <v>10</v>
      </c>
      <c r="B7" s="5">
        <v>0.5</v>
      </c>
      <c r="C7" s="5">
        <v>0.5</v>
      </c>
      <c r="D7" s="5">
        <v>1</v>
      </c>
    </row>
    <row r="8" spans="1:4" x14ac:dyDescent="0.25">
      <c r="A8"/>
      <c r="B8"/>
      <c r="C8"/>
      <c r="D8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5AE-8C27-472C-836A-0A54E432E89F}">
  <dimension ref="A3:D7"/>
  <sheetViews>
    <sheetView workbookViewId="0">
      <selection activeCell="C11" sqref="C11"/>
    </sheetView>
  </sheetViews>
  <sheetFormatPr defaultRowHeight="15" x14ac:dyDescent="0.25"/>
  <cols>
    <col min="1" max="1" width="74.28515625" style="12" bestFit="1" customWidth="1"/>
    <col min="2" max="2" width="16.28515625" style="12" bestFit="1" customWidth="1"/>
    <col min="3" max="3" width="7.140625" style="12" bestFit="1" customWidth="1"/>
    <col min="4" max="4" width="11.28515625" style="12" bestFit="1" customWidth="1"/>
    <col min="5" max="16384" width="9.140625" style="12"/>
  </cols>
  <sheetData>
    <row r="3" spans="1:4" x14ac:dyDescent="0.25">
      <c r="A3" s="2" t="s">
        <v>111</v>
      </c>
      <c r="B3" s="2" t="s">
        <v>21</v>
      </c>
      <c r="C3"/>
      <c r="D3"/>
    </row>
    <row r="4" spans="1:4" x14ac:dyDescent="0.25">
      <c r="A4" s="2" t="s">
        <v>7</v>
      </c>
      <c r="B4" s="12" t="s">
        <v>43</v>
      </c>
      <c r="C4" s="12" t="s">
        <v>19</v>
      </c>
      <c r="D4" s="12" t="s">
        <v>10</v>
      </c>
    </row>
    <row r="5" spans="1:4" x14ac:dyDescent="0.25">
      <c r="A5" s="3" t="s">
        <v>8</v>
      </c>
      <c r="B5" s="5">
        <v>0.4642857142857143</v>
      </c>
      <c r="C5" s="5">
        <v>0.42857142857142855</v>
      </c>
      <c r="D5" s="5">
        <v>0.8928571428571429</v>
      </c>
    </row>
    <row r="6" spans="1:4" x14ac:dyDescent="0.25">
      <c r="A6" s="3" t="s">
        <v>9</v>
      </c>
      <c r="B6" s="5">
        <v>3.5714285714285712E-2</v>
      </c>
      <c r="C6" s="5">
        <v>7.1428571428571425E-2</v>
      </c>
      <c r="D6" s="5">
        <v>0.10714285714285714</v>
      </c>
    </row>
    <row r="7" spans="1:4" x14ac:dyDescent="0.25">
      <c r="A7" s="3" t="s">
        <v>10</v>
      </c>
      <c r="B7" s="5">
        <v>0.5</v>
      </c>
      <c r="C7" s="5">
        <v>0.5</v>
      </c>
      <c r="D7" s="5">
        <v>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8799C-7E7A-4D57-9D60-100C39B0FA90}">
  <dimension ref="A3:D7"/>
  <sheetViews>
    <sheetView workbookViewId="0">
      <selection activeCell="F8" sqref="F8"/>
    </sheetView>
  </sheetViews>
  <sheetFormatPr defaultRowHeight="15" x14ac:dyDescent="0.25"/>
  <cols>
    <col min="1" max="1" width="34.140625" style="12" bestFit="1" customWidth="1"/>
    <col min="2" max="2" width="16.28515625" style="12" bestFit="1" customWidth="1"/>
    <col min="3" max="3" width="7.140625" style="12" bestFit="1" customWidth="1"/>
    <col min="4" max="4" width="11.28515625" style="12" bestFit="1" customWidth="1"/>
    <col min="5" max="16384" width="9.140625" style="12"/>
  </cols>
  <sheetData>
    <row r="3" spans="1:4" x14ac:dyDescent="0.25">
      <c r="A3" s="2" t="s">
        <v>112</v>
      </c>
      <c r="B3" s="2" t="s">
        <v>21</v>
      </c>
      <c r="C3"/>
      <c r="D3"/>
    </row>
    <row r="4" spans="1:4" x14ac:dyDescent="0.25">
      <c r="A4" s="2" t="s">
        <v>7</v>
      </c>
      <c r="B4" s="12" t="s">
        <v>43</v>
      </c>
      <c r="C4" s="12" t="s">
        <v>19</v>
      </c>
      <c r="D4" s="12" t="s">
        <v>10</v>
      </c>
    </row>
    <row r="5" spans="1:4" x14ac:dyDescent="0.25">
      <c r="A5" s="3" t="s">
        <v>32</v>
      </c>
      <c r="B5" s="5">
        <v>3.5714285714285712E-2</v>
      </c>
      <c r="C5" s="5">
        <v>3.5714285714285712E-2</v>
      </c>
      <c r="D5" s="5">
        <v>7.1428571428571425E-2</v>
      </c>
    </row>
    <row r="6" spans="1:4" x14ac:dyDescent="0.25">
      <c r="A6" s="3" t="s">
        <v>33</v>
      </c>
      <c r="B6" s="5">
        <v>0.4642857142857143</v>
      </c>
      <c r="C6" s="5">
        <v>0.4642857142857143</v>
      </c>
      <c r="D6" s="5">
        <v>0.9285714285714286</v>
      </c>
    </row>
    <row r="7" spans="1:4" x14ac:dyDescent="0.25">
      <c r="A7" s="3" t="s">
        <v>10</v>
      </c>
      <c r="B7" s="5">
        <v>0.5</v>
      </c>
      <c r="C7" s="5">
        <v>0.5</v>
      </c>
      <c r="D7" s="5">
        <v>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8E6E9-6A99-4EA1-B350-183835A31C20}">
  <dimension ref="A3:D8"/>
  <sheetViews>
    <sheetView workbookViewId="0">
      <selection activeCell="E15" sqref="E15"/>
    </sheetView>
  </sheetViews>
  <sheetFormatPr defaultRowHeight="15" x14ac:dyDescent="0.25"/>
  <cols>
    <col min="1" max="1" width="68.7109375" style="12" bestFit="1" customWidth="1"/>
    <col min="2" max="2" width="16.28515625" style="12" bestFit="1" customWidth="1"/>
    <col min="3" max="3" width="7.140625" style="12" bestFit="1" customWidth="1"/>
    <col min="4" max="4" width="11.28515625" style="12" bestFit="1" customWidth="1"/>
    <col min="5" max="16384" width="9.140625" style="12"/>
  </cols>
  <sheetData>
    <row r="3" spans="1:4" x14ac:dyDescent="0.25">
      <c r="A3" s="2" t="s">
        <v>160</v>
      </c>
      <c r="B3" s="2" t="s">
        <v>21</v>
      </c>
      <c r="C3"/>
      <c r="D3"/>
    </row>
    <row r="4" spans="1:4" x14ac:dyDescent="0.25">
      <c r="A4" s="2" t="s">
        <v>7</v>
      </c>
      <c r="B4" s="12" t="s">
        <v>43</v>
      </c>
      <c r="C4" s="12" t="s">
        <v>19</v>
      </c>
      <c r="D4" s="12" t="s">
        <v>10</v>
      </c>
    </row>
    <row r="5" spans="1:4" x14ac:dyDescent="0.25">
      <c r="A5" s="3">
        <v>22</v>
      </c>
      <c r="B5" s="5">
        <v>0</v>
      </c>
      <c r="C5" s="5">
        <v>3.4108527131782945E-2</v>
      </c>
      <c r="D5" s="5">
        <v>3.4108527131782945E-2</v>
      </c>
    </row>
    <row r="6" spans="1:4" x14ac:dyDescent="0.25">
      <c r="A6" s="3">
        <v>23</v>
      </c>
      <c r="B6" s="5">
        <v>0.4635658914728682</v>
      </c>
      <c r="C6" s="5">
        <v>0.42790697674418604</v>
      </c>
      <c r="D6" s="5">
        <v>0.89147286821705429</v>
      </c>
    </row>
    <row r="7" spans="1:4" x14ac:dyDescent="0.25">
      <c r="A7" s="3">
        <v>24</v>
      </c>
      <c r="B7" s="5">
        <v>3.7209302325581395E-2</v>
      </c>
      <c r="C7" s="5">
        <v>3.7209302325581395E-2</v>
      </c>
      <c r="D7" s="5">
        <v>7.441860465116279E-2</v>
      </c>
    </row>
    <row r="8" spans="1:4" x14ac:dyDescent="0.25">
      <c r="A8" s="3" t="s">
        <v>10</v>
      </c>
      <c r="B8" s="5">
        <v>0.50077519379844959</v>
      </c>
      <c r="C8" s="5">
        <v>0.49922480620155041</v>
      </c>
      <c r="D8" s="5">
        <v>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9B82D-633D-4448-A8C7-9A289003E7E1}">
  <dimension ref="A3:D9"/>
  <sheetViews>
    <sheetView workbookViewId="0">
      <selection activeCell="E6" sqref="E6"/>
    </sheetView>
  </sheetViews>
  <sheetFormatPr defaultRowHeight="15" x14ac:dyDescent="0.25"/>
  <cols>
    <col min="1" max="1" width="57.28515625" style="12" customWidth="1"/>
    <col min="2" max="2" width="16.28515625" style="12" bestFit="1" customWidth="1"/>
    <col min="3" max="3" width="7.140625" style="12" bestFit="1" customWidth="1"/>
    <col min="4" max="4" width="11.28515625" style="12" bestFit="1" customWidth="1"/>
    <col min="5" max="16384" width="9.140625" style="12"/>
  </cols>
  <sheetData>
    <row r="3" spans="1:4" x14ac:dyDescent="0.25">
      <c r="A3" s="2" t="s">
        <v>114</v>
      </c>
      <c r="B3" s="2" t="s">
        <v>21</v>
      </c>
      <c r="C3"/>
      <c r="D3"/>
    </row>
    <row r="4" spans="1:4" x14ac:dyDescent="0.25">
      <c r="A4" s="2" t="s">
        <v>7</v>
      </c>
      <c r="B4" s="12" t="s">
        <v>43</v>
      </c>
      <c r="C4" s="12" t="s">
        <v>19</v>
      </c>
      <c r="D4" s="12" t="s">
        <v>10</v>
      </c>
    </row>
    <row r="5" spans="1:4" x14ac:dyDescent="0.25">
      <c r="A5" s="3" t="s">
        <v>35</v>
      </c>
      <c r="B5" s="5">
        <v>3.5714285714285712E-2</v>
      </c>
      <c r="C5" s="5">
        <v>3.5714285714285712E-2</v>
      </c>
      <c r="D5" s="5">
        <v>7.1428571428571425E-2</v>
      </c>
    </row>
    <row r="6" spans="1:4" x14ac:dyDescent="0.25">
      <c r="A6" s="3" t="s">
        <v>39</v>
      </c>
      <c r="B6" s="5">
        <v>0.10714285714285714</v>
      </c>
      <c r="C6" s="5">
        <v>7.1428571428571425E-2</v>
      </c>
      <c r="D6" s="5">
        <v>0.17857142857142858</v>
      </c>
    </row>
    <row r="7" spans="1:4" x14ac:dyDescent="0.25">
      <c r="A7" s="3" t="s">
        <v>40</v>
      </c>
      <c r="B7" s="5">
        <v>0.25</v>
      </c>
      <c r="C7" s="5">
        <v>0.2857142857142857</v>
      </c>
      <c r="D7" s="5">
        <v>0.5357142857142857</v>
      </c>
    </row>
    <row r="8" spans="1:4" x14ac:dyDescent="0.25">
      <c r="A8" s="3" t="s">
        <v>38</v>
      </c>
      <c r="B8" s="5">
        <v>0.10714285714285714</v>
      </c>
      <c r="C8" s="5">
        <v>0.10714285714285714</v>
      </c>
      <c r="D8" s="5">
        <v>0.21428571428571427</v>
      </c>
    </row>
    <row r="9" spans="1:4" x14ac:dyDescent="0.25">
      <c r="A9" s="3" t="s">
        <v>10</v>
      </c>
      <c r="B9" s="5">
        <v>0.5</v>
      </c>
      <c r="C9" s="5">
        <v>0.5</v>
      </c>
      <c r="D9" s="5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E1EC2-E40D-421F-AB17-24F2063C537B}">
  <dimension ref="A1:AD33"/>
  <sheetViews>
    <sheetView topLeftCell="K1" workbookViewId="0">
      <pane ySplit="4" topLeftCell="A27" activePane="bottomLeft" state="frozen"/>
      <selection pane="bottomLeft" activeCell="I4" sqref="I4:AD32"/>
    </sheetView>
  </sheetViews>
  <sheetFormatPr defaultRowHeight="15" x14ac:dyDescent="0.25"/>
  <cols>
    <col min="1" max="1" width="8.85546875" style="13" customWidth="1"/>
    <col min="2" max="2" width="19.5703125" style="13" bestFit="1" customWidth="1"/>
    <col min="3" max="5" width="8.85546875" style="13" customWidth="1"/>
    <col min="6" max="6" width="13.28515625" style="13" bestFit="1" customWidth="1"/>
    <col min="7" max="7" width="12" style="13" bestFit="1" customWidth="1"/>
    <col min="8" max="8" width="16.140625" style="13" customWidth="1"/>
    <col min="9" max="9" width="14.42578125" style="13" bestFit="1" customWidth="1"/>
    <col min="10" max="10" width="17.28515625" style="13" hidden="1" customWidth="1"/>
    <col min="11" max="11" width="14.42578125" style="13" bestFit="1" customWidth="1"/>
    <col min="12" max="12" width="16.7109375" style="13" hidden="1" customWidth="1"/>
    <col min="13" max="13" width="16.7109375" style="13" customWidth="1"/>
    <col min="14" max="14" width="16.7109375" style="13" hidden="1" customWidth="1"/>
    <col min="15" max="15" width="16.7109375" style="13" customWidth="1"/>
    <col min="16" max="16" width="16.7109375" style="13" hidden="1" customWidth="1"/>
    <col min="17" max="17" width="16.7109375" style="13" customWidth="1"/>
    <col min="18" max="18" width="16.7109375" style="13" hidden="1" customWidth="1"/>
    <col min="19" max="19" width="16.7109375" style="13" customWidth="1"/>
    <col min="20" max="20" width="16.7109375" style="13" hidden="1" customWidth="1"/>
    <col min="21" max="21" width="16.7109375" style="13" customWidth="1"/>
    <col min="22" max="22" width="34.140625" style="13" hidden="1" customWidth="1"/>
    <col min="23" max="23" width="14.42578125" style="13" bestFit="1" customWidth="1"/>
    <col min="24" max="24" width="16.7109375" style="13" hidden="1" customWidth="1"/>
    <col min="25" max="25" width="16.7109375" style="13" customWidth="1"/>
    <col min="26" max="26" width="16.7109375" style="13" hidden="1" customWidth="1"/>
    <col min="27" max="27" width="16.7109375" style="13" customWidth="1"/>
    <col min="28" max="28" width="10.28515625" style="13" customWidth="1"/>
    <col min="29" max="16384" width="9.140625" style="13"/>
  </cols>
  <sheetData>
    <row r="1" spans="1:30" s="12" customFormat="1" ht="26.25" x14ac:dyDescent="0.4">
      <c r="A1" s="11" t="s">
        <v>101</v>
      </c>
      <c r="B1" s="11"/>
      <c r="C1" s="11"/>
      <c r="D1" s="11"/>
      <c r="E1" s="11"/>
      <c r="F1" s="11"/>
      <c r="G1" s="11"/>
    </row>
    <row r="2" spans="1:30" s="12" customFormat="1" ht="18.75" x14ac:dyDescent="0.3">
      <c r="A2" s="21" t="s">
        <v>22</v>
      </c>
      <c r="B2" s="21"/>
      <c r="C2" s="21"/>
      <c r="D2" s="21"/>
      <c r="E2" s="21"/>
      <c r="F2" s="21"/>
      <c r="G2" s="21"/>
    </row>
    <row r="3" spans="1:30" s="12" customFormat="1" ht="15.75" x14ac:dyDescent="0.25">
      <c r="A3" s="22" t="s">
        <v>100</v>
      </c>
      <c r="B3" s="22"/>
      <c r="C3" s="22"/>
      <c r="D3" s="22"/>
      <c r="E3" s="22"/>
      <c r="F3" s="22"/>
      <c r="G3" s="22"/>
    </row>
    <row r="4" spans="1:30" s="23" customFormat="1" ht="121.5" customHeight="1" x14ac:dyDescent="0.25">
      <c r="A4" s="20" t="s">
        <v>2</v>
      </c>
      <c r="B4" s="20" t="s">
        <v>41</v>
      </c>
      <c r="C4" s="20" t="s">
        <v>1</v>
      </c>
      <c r="D4" s="20" t="s">
        <v>3</v>
      </c>
      <c r="E4" s="20" t="s">
        <v>44</v>
      </c>
      <c r="F4" s="20" t="s">
        <v>0</v>
      </c>
      <c r="G4" s="20" t="s">
        <v>45</v>
      </c>
      <c r="H4" s="20" t="s">
        <v>23</v>
      </c>
      <c r="I4" s="16" t="s">
        <v>115</v>
      </c>
      <c r="J4" s="20" t="s">
        <v>25</v>
      </c>
      <c r="K4" s="16" t="s">
        <v>116</v>
      </c>
      <c r="L4" s="20" t="s">
        <v>26</v>
      </c>
      <c r="M4" s="16" t="s">
        <v>117</v>
      </c>
      <c r="N4" s="20" t="s">
        <v>27</v>
      </c>
      <c r="O4" s="16" t="s">
        <v>118</v>
      </c>
      <c r="P4" s="20" t="s">
        <v>28</v>
      </c>
      <c r="Q4" s="16" t="s">
        <v>119</v>
      </c>
      <c r="R4" s="20" t="s">
        <v>29</v>
      </c>
      <c r="S4" s="16" t="s">
        <v>120</v>
      </c>
      <c r="T4" s="20" t="s">
        <v>30</v>
      </c>
      <c r="U4" s="16" t="s">
        <v>121</v>
      </c>
      <c r="V4" s="20" t="s">
        <v>31</v>
      </c>
      <c r="W4" s="16" t="s">
        <v>123</v>
      </c>
      <c r="X4" s="20" t="s">
        <v>36</v>
      </c>
      <c r="Y4" s="16" t="s">
        <v>122</v>
      </c>
      <c r="Z4" s="20" t="s">
        <v>37</v>
      </c>
      <c r="AA4" s="16" t="s">
        <v>124</v>
      </c>
      <c r="AB4" s="20" t="s">
        <v>125</v>
      </c>
      <c r="AC4" s="20" t="s">
        <v>126</v>
      </c>
      <c r="AD4" s="20" t="s">
        <v>127</v>
      </c>
    </row>
    <row r="5" spans="1:30" s="26" customFormat="1" x14ac:dyDescent="0.25">
      <c r="A5" s="24">
        <v>1</v>
      </c>
      <c r="B5" s="24" t="s">
        <v>46</v>
      </c>
      <c r="C5" s="25" t="s">
        <v>19</v>
      </c>
      <c r="D5" s="25">
        <v>27</v>
      </c>
      <c r="E5" s="25" t="s">
        <v>47</v>
      </c>
      <c r="F5" s="25" t="s">
        <v>48</v>
      </c>
      <c r="G5" s="25" t="s">
        <v>49</v>
      </c>
      <c r="H5" s="25" t="s">
        <v>14</v>
      </c>
      <c r="I5" s="32">
        <v>10</v>
      </c>
      <c r="J5" s="25" t="b">
        <v>1</v>
      </c>
      <c r="K5" s="32">
        <v>10</v>
      </c>
      <c r="L5" s="25" t="b">
        <v>1</v>
      </c>
      <c r="M5" s="32">
        <v>10</v>
      </c>
      <c r="N5" s="25" t="b">
        <v>0</v>
      </c>
      <c r="O5" s="32">
        <v>10</v>
      </c>
      <c r="P5" s="25" t="b">
        <v>1</v>
      </c>
      <c r="Q5" s="32">
        <v>0</v>
      </c>
      <c r="R5" s="25" t="s">
        <v>15</v>
      </c>
      <c r="S5" s="32">
        <v>10</v>
      </c>
      <c r="T5" s="25" t="b">
        <v>0</v>
      </c>
      <c r="U5" s="32">
        <v>10</v>
      </c>
      <c r="V5" s="25" t="s">
        <v>33</v>
      </c>
      <c r="W5" s="32">
        <v>10</v>
      </c>
      <c r="X5" s="25">
        <v>22</v>
      </c>
      <c r="Y5" s="32">
        <v>0</v>
      </c>
      <c r="Z5" s="25" t="s">
        <v>35</v>
      </c>
      <c r="AA5" s="32">
        <v>0</v>
      </c>
      <c r="AB5" s="25">
        <v>100</v>
      </c>
      <c r="AC5" s="25">
        <f>SUM(I5+K5+M5+O5+Q5+S5+U5+W5+Y5+AA5)</f>
        <v>70</v>
      </c>
      <c r="AD5" s="17">
        <f>AC5/AB5</f>
        <v>0.7</v>
      </c>
    </row>
    <row r="6" spans="1:30" s="26" customFormat="1" x14ac:dyDescent="0.25">
      <c r="A6" s="24">
        <v>2</v>
      </c>
      <c r="B6" s="24" t="s">
        <v>50</v>
      </c>
      <c r="C6" s="25" t="s">
        <v>19</v>
      </c>
      <c r="D6" s="25">
        <v>30</v>
      </c>
      <c r="E6" s="25" t="s">
        <v>51</v>
      </c>
      <c r="F6" s="25" t="s">
        <v>17</v>
      </c>
      <c r="G6" s="25" t="s">
        <v>49</v>
      </c>
      <c r="H6" s="25" t="s">
        <v>14</v>
      </c>
      <c r="I6" s="32">
        <v>10</v>
      </c>
      <c r="J6" s="25" t="b">
        <v>1</v>
      </c>
      <c r="K6" s="32">
        <v>10</v>
      </c>
      <c r="L6" s="25" t="b">
        <v>1</v>
      </c>
      <c r="M6" s="32">
        <v>10</v>
      </c>
      <c r="N6" s="25" t="b">
        <v>0</v>
      </c>
      <c r="O6" s="32">
        <v>10</v>
      </c>
      <c r="P6" s="25" t="b">
        <v>1</v>
      </c>
      <c r="Q6" s="32">
        <v>0</v>
      </c>
      <c r="R6" s="25" t="s">
        <v>14</v>
      </c>
      <c r="S6" s="32">
        <v>0</v>
      </c>
      <c r="T6" s="25" t="b">
        <v>0</v>
      </c>
      <c r="U6" s="32">
        <v>10</v>
      </c>
      <c r="V6" s="25" t="s">
        <v>32</v>
      </c>
      <c r="W6" s="32">
        <v>0</v>
      </c>
      <c r="X6" s="25">
        <v>22</v>
      </c>
      <c r="Y6" s="32">
        <v>0</v>
      </c>
      <c r="Z6" s="25" t="s">
        <v>40</v>
      </c>
      <c r="AA6" s="32">
        <v>10</v>
      </c>
      <c r="AB6" s="25">
        <v>100</v>
      </c>
      <c r="AC6" s="25">
        <f t="shared" ref="AC6:AC32" si="0">SUM(I6+K6+M6+O6+Q6+S6+U6+W6+Y6+AA6)</f>
        <v>60</v>
      </c>
      <c r="AD6" s="17">
        <f>AC6/AB6</f>
        <v>0.6</v>
      </c>
    </row>
    <row r="7" spans="1:30" s="26" customFormat="1" x14ac:dyDescent="0.25">
      <c r="A7" s="24">
        <v>3</v>
      </c>
      <c r="B7" s="24" t="s">
        <v>52</v>
      </c>
      <c r="C7" s="25" t="s">
        <v>43</v>
      </c>
      <c r="D7" s="25">
        <v>24</v>
      </c>
      <c r="E7" s="25" t="s">
        <v>53</v>
      </c>
      <c r="F7" s="25" t="s">
        <v>48</v>
      </c>
      <c r="G7" s="25" t="s">
        <v>49</v>
      </c>
      <c r="H7" s="25" t="s">
        <v>14</v>
      </c>
      <c r="I7" s="32">
        <v>10</v>
      </c>
      <c r="J7" s="25" t="b">
        <v>0</v>
      </c>
      <c r="K7" s="32">
        <v>0</v>
      </c>
      <c r="L7" s="25" t="b">
        <v>1</v>
      </c>
      <c r="M7" s="32">
        <v>10</v>
      </c>
      <c r="N7" s="25" t="b">
        <v>0</v>
      </c>
      <c r="O7" s="32">
        <v>10</v>
      </c>
      <c r="P7" s="25" t="b">
        <v>1</v>
      </c>
      <c r="Q7" s="32">
        <v>0</v>
      </c>
      <c r="R7" s="25" t="s">
        <v>16</v>
      </c>
      <c r="S7" s="32">
        <v>10</v>
      </c>
      <c r="T7" s="25" t="b">
        <v>1</v>
      </c>
      <c r="U7" s="32">
        <v>0</v>
      </c>
      <c r="V7" s="25" t="s">
        <v>34</v>
      </c>
      <c r="W7" s="32">
        <v>0</v>
      </c>
      <c r="X7" s="25">
        <v>24</v>
      </c>
      <c r="Y7" s="32">
        <v>0</v>
      </c>
      <c r="Z7" s="25" t="s">
        <v>35</v>
      </c>
      <c r="AA7" s="32">
        <v>0</v>
      </c>
      <c r="AB7" s="25">
        <v>100</v>
      </c>
      <c r="AC7" s="25">
        <f t="shared" si="0"/>
        <v>40</v>
      </c>
      <c r="AD7" s="17">
        <f t="shared" ref="AD7:AD32" si="1">AC7/AB7</f>
        <v>0.4</v>
      </c>
    </row>
    <row r="8" spans="1:30" s="26" customFormat="1" x14ac:dyDescent="0.25">
      <c r="A8" s="24">
        <v>4</v>
      </c>
      <c r="B8" s="24" t="s">
        <v>54</v>
      </c>
      <c r="C8" s="25" t="s">
        <v>19</v>
      </c>
      <c r="D8" s="25">
        <v>28</v>
      </c>
      <c r="E8" s="25" t="s">
        <v>55</v>
      </c>
      <c r="F8" s="25" t="s">
        <v>17</v>
      </c>
      <c r="G8" s="25" t="s">
        <v>49</v>
      </c>
      <c r="H8" s="25" t="s">
        <v>14</v>
      </c>
      <c r="I8" s="32">
        <v>10</v>
      </c>
      <c r="J8" s="25" t="b">
        <v>1</v>
      </c>
      <c r="K8" s="32">
        <v>10</v>
      </c>
      <c r="L8" s="25" t="b">
        <v>1</v>
      </c>
      <c r="M8" s="32">
        <v>10</v>
      </c>
      <c r="N8" s="25" t="b">
        <v>1</v>
      </c>
      <c r="O8" s="32">
        <v>0</v>
      </c>
      <c r="P8" s="25" t="b">
        <v>1</v>
      </c>
      <c r="Q8" s="32">
        <v>0</v>
      </c>
      <c r="R8" s="25" t="s">
        <v>15</v>
      </c>
      <c r="S8" s="32">
        <v>10</v>
      </c>
      <c r="T8" s="25" t="b">
        <v>1</v>
      </c>
      <c r="U8" s="32">
        <v>0</v>
      </c>
      <c r="V8" s="25" t="s">
        <v>33</v>
      </c>
      <c r="W8" s="32">
        <v>10</v>
      </c>
      <c r="X8" s="25" t="s">
        <v>35</v>
      </c>
      <c r="Y8" s="32">
        <v>0</v>
      </c>
      <c r="Z8" s="25" t="s">
        <v>35</v>
      </c>
      <c r="AA8" s="32">
        <v>0</v>
      </c>
      <c r="AB8" s="25">
        <v>100</v>
      </c>
      <c r="AC8" s="25">
        <f t="shared" si="0"/>
        <v>50</v>
      </c>
      <c r="AD8" s="17">
        <f t="shared" si="1"/>
        <v>0.5</v>
      </c>
    </row>
    <row r="9" spans="1:30" s="26" customFormat="1" x14ac:dyDescent="0.25">
      <c r="A9" s="24">
        <v>5</v>
      </c>
      <c r="B9" s="24" t="s">
        <v>56</v>
      </c>
      <c r="C9" s="25" t="s">
        <v>19</v>
      </c>
      <c r="D9" s="25">
        <v>30</v>
      </c>
      <c r="E9" s="25" t="s">
        <v>57</v>
      </c>
      <c r="F9" s="25" t="s">
        <v>48</v>
      </c>
      <c r="G9" s="25" t="s">
        <v>49</v>
      </c>
      <c r="H9" s="25" t="s">
        <v>24</v>
      </c>
      <c r="I9" s="32">
        <v>0</v>
      </c>
      <c r="J9" s="25" t="s">
        <v>24</v>
      </c>
      <c r="K9" s="32">
        <v>0</v>
      </c>
      <c r="L9" s="25" t="b">
        <v>1</v>
      </c>
      <c r="M9" s="32">
        <v>10</v>
      </c>
      <c r="N9" s="25" t="b">
        <v>1</v>
      </c>
      <c r="O9" s="32">
        <v>0</v>
      </c>
      <c r="P9" s="25" t="s">
        <v>24</v>
      </c>
      <c r="Q9" s="32">
        <v>0</v>
      </c>
      <c r="R9" s="25" t="s">
        <v>24</v>
      </c>
      <c r="S9" s="32">
        <v>0</v>
      </c>
      <c r="T9" s="25" t="b">
        <v>0</v>
      </c>
      <c r="U9" s="32">
        <v>10</v>
      </c>
      <c r="V9" s="25" t="s">
        <v>34</v>
      </c>
      <c r="W9" s="32">
        <v>0</v>
      </c>
      <c r="X9" s="25" t="s">
        <v>35</v>
      </c>
      <c r="Y9" s="32">
        <v>0</v>
      </c>
      <c r="Z9" s="25" t="s">
        <v>35</v>
      </c>
      <c r="AA9" s="32">
        <v>0</v>
      </c>
      <c r="AB9" s="25">
        <v>100</v>
      </c>
      <c r="AC9" s="25">
        <f t="shared" si="0"/>
        <v>20</v>
      </c>
      <c r="AD9" s="17">
        <f t="shared" si="1"/>
        <v>0.2</v>
      </c>
    </row>
    <row r="10" spans="1:30" s="26" customFormat="1" x14ac:dyDescent="0.25">
      <c r="A10" s="24">
        <v>6</v>
      </c>
      <c r="B10" s="24" t="s">
        <v>58</v>
      </c>
      <c r="C10" s="25" t="s">
        <v>19</v>
      </c>
      <c r="D10" s="25">
        <v>22</v>
      </c>
      <c r="E10" s="25" t="s">
        <v>59</v>
      </c>
      <c r="F10" s="25" t="s">
        <v>17</v>
      </c>
      <c r="G10" s="25" t="s">
        <v>49</v>
      </c>
      <c r="H10" s="25" t="s">
        <v>14</v>
      </c>
      <c r="I10" s="32">
        <v>10</v>
      </c>
      <c r="J10" s="25" t="b">
        <v>1</v>
      </c>
      <c r="K10" s="32">
        <v>10</v>
      </c>
      <c r="L10" s="25" t="b">
        <v>1</v>
      </c>
      <c r="M10" s="32">
        <v>10</v>
      </c>
      <c r="N10" s="25" t="b">
        <v>1</v>
      </c>
      <c r="O10" s="32">
        <v>0</v>
      </c>
      <c r="P10" s="25" t="b">
        <v>1</v>
      </c>
      <c r="Q10" s="32">
        <v>0</v>
      </c>
      <c r="R10" s="25" t="s">
        <v>14</v>
      </c>
      <c r="S10" s="32">
        <v>0</v>
      </c>
      <c r="T10" s="25" t="b">
        <v>1</v>
      </c>
      <c r="U10" s="32">
        <v>0</v>
      </c>
      <c r="V10" s="25" t="s">
        <v>32</v>
      </c>
      <c r="W10" s="32">
        <v>0</v>
      </c>
      <c r="X10" s="25" t="s">
        <v>35</v>
      </c>
      <c r="Y10" s="32">
        <v>0</v>
      </c>
      <c r="Z10" s="25" t="s">
        <v>35</v>
      </c>
      <c r="AA10" s="32">
        <v>0</v>
      </c>
      <c r="AB10" s="25">
        <v>100</v>
      </c>
      <c r="AC10" s="25">
        <f t="shared" si="0"/>
        <v>30</v>
      </c>
      <c r="AD10" s="17">
        <f t="shared" si="1"/>
        <v>0.3</v>
      </c>
    </row>
    <row r="11" spans="1:30" s="26" customFormat="1" x14ac:dyDescent="0.25">
      <c r="A11" s="24">
        <v>9</v>
      </c>
      <c r="B11" s="24" t="s">
        <v>60</v>
      </c>
      <c r="C11" s="25" t="s">
        <v>43</v>
      </c>
      <c r="D11" s="25">
        <v>28</v>
      </c>
      <c r="E11" s="25" t="s">
        <v>61</v>
      </c>
      <c r="F11" s="25" t="s">
        <v>17</v>
      </c>
      <c r="G11" s="25" t="s">
        <v>49</v>
      </c>
      <c r="H11" s="25" t="s">
        <v>15</v>
      </c>
      <c r="I11" s="32">
        <v>0</v>
      </c>
      <c r="J11" s="25" t="b">
        <v>0</v>
      </c>
      <c r="K11" s="32">
        <v>0</v>
      </c>
      <c r="L11" s="25" t="b">
        <v>1</v>
      </c>
      <c r="M11" s="32">
        <v>10</v>
      </c>
      <c r="N11" s="25" t="b">
        <v>0</v>
      </c>
      <c r="O11" s="32">
        <v>10</v>
      </c>
      <c r="P11" s="25" t="b">
        <v>1</v>
      </c>
      <c r="Q11" s="32">
        <v>0</v>
      </c>
      <c r="R11" s="25" t="s">
        <v>16</v>
      </c>
      <c r="S11" s="32">
        <v>10</v>
      </c>
      <c r="T11" s="25" t="b">
        <v>1</v>
      </c>
      <c r="U11" s="32">
        <v>0</v>
      </c>
      <c r="V11" s="25" t="s">
        <v>33</v>
      </c>
      <c r="W11" s="32">
        <v>10</v>
      </c>
      <c r="X11" s="25" t="s">
        <v>35</v>
      </c>
      <c r="Y11" s="32">
        <v>0</v>
      </c>
      <c r="Z11" s="25" t="s">
        <v>35</v>
      </c>
      <c r="AA11" s="32">
        <v>0</v>
      </c>
      <c r="AB11" s="25">
        <v>100</v>
      </c>
      <c r="AC11" s="25">
        <f t="shared" si="0"/>
        <v>40</v>
      </c>
      <c r="AD11" s="17">
        <f t="shared" si="1"/>
        <v>0.4</v>
      </c>
    </row>
    <row r="12" spans="1:30" s="26" customFormat="1" x14ac:dyDescent="0.25">
      <c r="A12" s="24">
        <v>10</v>
      </c>
      <c r="B12" s="24" t="s">
        <v>62</v>
      </c>
      <c r="C12" s="25" t="s">
        <v>43</v>
      </c>
      <c r="D12" s="25">
        <v>27</v>
      </c>
      <c r="E12" s="25" t="s">
        <v>63</v>
      </c>
      <c r="F12" s="25" t="s">
        <v>48</v>
      </c>
      <c r="G12" s="25" t="s">
        <v>49</v>
      </c>
      <c r="H12" s="25" t="s">
        <v>15</v>
      </c>
      <c r="I12" s="32">
        <v>0</v>
      </c>
      <c r="J12" s="25" t="b">
        <v>0</v>
      </c>
      <c r="K12" s="32">
        <v>0</v>
      </c>
      <c r="L12" s="25" t="b">
        <v>1</v>
      </c>
      <c r="M12" s="32">
        <v>10</v>
      </c>
      <c r="N12" s="25" t="b">
        <v>1</v>
      </c>
      <c r="O12" s="32">
        <v>0</v>
      </c>
      <c r="P12" s="25" t="b">
        <v>0</v>
      </c>
      <c r="Q12" s="32">
        <v>10</v>
      </c>
      <c r="R12" s="25" t="s">
        <v>15</v>
      </c>
      <c r="S12" s="32">
        <v>10</v>
      </c>
      <c r="T12" s="25" t="b">
        <v>1</v>
      </c>
      <c r="U12" s="32">
        <v>0</v>
      </c>
      <c r="V12" s="25" t="s">
        <v>32</v>
      </c>
      <c r="W12" s="32">
        <v>0</v>
      </c>
      <c r="X12" s="25" t="s">
        <v>35</v>
      </c>
      <c r="Y12" s="32">
        <v>0</v>
      </c>
      <c r="Z12" s="25" t="s">
        <v>35</v>
      </c>
      <c r="AA12" s="32">
        <v>0</v>
      </c>
      <c r="AB12" s="25">
        <v>100</v>
      </c>
      <c r="AC12" s="25">
        <f t="shared" si="0"/>
        <v>30</v>
      </c>
      <c r="AD12" s="17">
        <f t="shared" si="1"/>
        <v>0.3</v>
      </c>
    </row>
    <row r="13" spans="1:30" s="26" customFormat="1" x14ac:dyDescent="0.25">
      <c r="A13" s="24">
        <v>11</v>
      </c>
      <c r="B13" s="24" t="s">
        <v>64</v>
      </c>
      <c r="C13" s="25" t="s">
        <v>43</v>
      </c>
      <c r="D13" s="25">
        <v>16</v>
      </c>
      <c r="E13" s="25" t="s">
        <v>65</v>
      </c>
      <c r="F13" s="25" t="s">
        <v>48</v>
      </c>
      <c r="G13" s="25" t="s">
        <v>49</v>
      </c>
      <c r="H13" s="25" t="s">
        <v>15</v>
      </c>
      <c r="I13" s="32">
        <v>0</v>
      </c>
      <c r="J13" s="25" t="b">
        <v>0</v>
      </c>
      <c r="K13" s="32">
        <v>0</v>
      </c>
      <c r="L13" s="25" t="b">
        <v>1</v>
      </c>
      <c r="M13" s="32">
        <v>10</v>
      </c>
      <c r="N13" s="25" t="b">
        <v>1</v>
      </c>
      <c r="O13" s="32">
        <v>0</v>
      </c>
      <c r="P13" s="25" t="b">
        <v>0</v>
      </c>
      <c r="Q13" s="32">
        <v>10</v>
      </c>
      <c r="R13" s="25" t="s">
        <v>15</v>
      </c>
      <c r="S13" s="32">
        <v>10</v>
      </c>
      <c r="T13" s="25" t="b">
        <v>1</v>
      </c>
      <c r="U13" s="32">
        <v>0</v>
      </c>
      <c r="V13" s="25" t="s">
        <v>32</v>
      </c>
      <c r="W13" s="32">
        <v>0</v>
      </c>
      <c r="X13" s="25" t="s">
        <v>35</v>
      </c>
      <c r="Y13" s="32">
        <v>0</v>
      </c>
      <c r="Z13" s="25" t="s">
        <v>35</v>
      </c>
      <c r="AA13" s="32">
        <v>0</v>
      </c>
      <c r="AB13" s="25">
        <v>100</v>
      </c>
      <c r="AC13" s="25">
        <f t="shared" si="0"/>
        <v>30</v>
      </c>
      <c r="AD13" s="17">
        <f t="shared" si="1"/>
        <v>0.3</v>
      </c>
    </row>
    <row r="14" spans="1:30" s="26" customFormat="1" x14ac:dyDescent="0.25">
      <c r="A14" s="24">
        <v>12</v>
      </c>
      <c r="B14" s="24" t="s">
        <v>66</v>
      </c>
      <c r="C14" s="25" t="s">
        <v>19</v>
      </c>
      <c r="D14" s="25">
        <v>29</v>
      </c>
      <c r="E14" s="25" t="s">
        <v>67</v>
      </c>
      <c r="F14" s="25" t="s">
        <v>48</v>
      </c>
      <c r="G14" s="25" t="s">
        <v>49</v>
      </c>
      <c r="H14" s="25" t="s">
        <v>15</v>
      </c>
      <c r="I14" s="32">
        <v>0</v>
      </c>
      <c r="J14" s="25" t="b">
        <v>1</v>
      </c>
      <c r="K14" s="32">
        <v>10</v>
      </c>
      <c r="L14" s="25" t="b">
        <v>1</v>
      </c>
      <c r="M14" s="32">
        <v>10</v>
      </c>
      <c r="N14" s="25" t="b">
        <v>1</v>
      </c>
      <c r="O14" s="32">
        <v>0</v>
      </c>
      <c r="P14" s="25" t="b">
        <v>1</v>
      </c>
      <c r="Q14" s="32">
        <v>0</v>
      </c>
      <c r="R14" s="25" t="s">
        <v>16</v>
      </c>
      <c r="S14" s="32">
        <v>10</v>
      </c>
      <c r="T14" s="25" t="b">
        <v>1</v>
      </c>
      <c r="U14" s="32">
        <v>0</v>
      </c>
      <c r="V14" s="25" t="s">
        <v>32</v>
      </c>
      <c r="W14" s="32">
        <v>0</v>
      </c>
      <c r="X14" s="25" t="s">
        <v>35</v>
      </c>
      <c r="Y14" s="32">
        <v>0</v>
      </c>
      <c r="Z14" s="25" t="s">
        <v>35</v>
      </c>
      <c r="AA14" s="32">
        <v>0</v>
      </c>
      <c r="AB14" s="25">
        <v>100</v>
      </c>
      <c r="AC14" s="25">
        <f t="shared" si="0"/>
        <v>30</v>
      </c>
      <c r="AD14" s="17">
        <f t="shared" si="1"/>
        <v>0.3</v>
      </c>
    </row>
    <row r="15" spans="1:30" s="26" customFormat="1" x14ac:dyDescent="0.25">
      <c r="A15" s="24">
        <v>13</v>
      </c>
      <c r="B15" s="24" t="s">
        <v>68</v>
      </c>
      <c r="C15" s="25" t="s">
        <v>19</v>
      </c>
      <c r="D15" s="25">
        <v>28</v>
      </c>
      <c r="E15" s="25" t="s">
        <v>69</v>
      </c>
      <c r="F15" s="25" t="s">
        <v>17</v>
      </c>
      <c r="G15" s="25" t="s">
        <v>49</v>
      </c>
      <c r="H15" s="25" t="s">
        <v>15</v>
      </c>
      <c r="I15" s="32">
        <v>0</v>
      </c>
      <c r="J15" s="25" t="b">
        <v>1</v>
      </c>
      <c r="K15" s="32">
        <v>10</v>
      </c>
      <c r="L15" s="25" t="b">
        <v>1</v>
      </c>
      <c r="M15" s="32">
        <v>10</v>
      </c>
      <c r="N15" s="25" t="b">
        <v>1</v>
      </c>
      <c r="O15" s="32">
        <v>0</v>
      </c>
      <c r="P15" s="25" t="b">
        <v>1</v>
      </c>
      <c r="Q15" s="32">
        <v>0</v>
      </c>
      <c r="R15" s="25" t="s">
        <v>24</v>
      </c>
      <c r="S15" s="32">
        <v>0</v>
      </c>
      <c r="T15" s="25" t="b">
        <v>1</v>
      </c>
      <c r="U15" s="32">
        <v>0</v>
      </c>
      <c r="V15" s="25" t="s">
        <v>33</v>
      </c>
      <c r="W15" s="32">
        <v>10</v>
      </c>
      <c r="X15" s="25" t="s">
        <v>35</v>
      </c>
      <c r="Y15" s="32">
        <v>0</v>
      </c>
      <c r="Z15" s="25" t="s">
        <v>35</v>
      </c>
      <c r="AA15" s="32">
        <v>0</v>
      </c>
      <c r="AB15" s="25">
        <v>100</v>
      </c>
      <c r="AC15" s="25">
        <f t="shared" si="0"/>
        <v>30</v>
      </c>
      <c r="AD15" s="17">
        <f t="shared" si="1"/>
        <v>0.3</v>
      </c>
    </row>
    <row r="16" spans="1:30" s="26" customFormat="1" x14ac:dyDescent="0.25">
      <c r="A16" s="24">
        <v>14</v>
      </c>
      <c r="B16" s="24" t="s">
        <v>70</v>
      </c>
      <c r="C16" s="25" t="s">
        <v>19</v>
      </c>
      <c r="D16" s="25">
        <v>24</v>
      </c>
      <c r="E16" s="25" t="s">
        <v>71</v>
      </c>
      <c r="F16" s="25" t="s">
        <v>17</v>
      </c>
      <c r="G16" s="25" t="s">
        <v>49</v>
      </c>
      <c r="H16" s="25" t="s">
        <v>15</v>
      </c>
      <c r="I16" s="32">
        <v>0</v>
      </c>
      <c r="J16" s="25" t="b">
        <v>1</v>
      </c>
      <c r="K16" s="32">
        <v>10</v>
      </c>
      <c r="L16" s="25" t="b">
        <v>1</v>
      </c>
      <c r="M16" s="32">
        <v>10</v>
      </c>
      <c r="N16" s="25" t="b">
        <v>1</v>
      </c>
      <c r="O16" s="32">
        <v>0</v>
      </c>
      <c r="P16" s="25" t="b">
        <v>1</v>
      </c>
      <c r="Q16" s="32">
        <v>0</v>
      </c>
      <c r="R16" s="25" t="s">
        <v>15</v>
      </c>
      <c r="S16" s="32">
        <v>10</v>
      </c>
      <c r="T16" s="25" t="b">
        <v>1</v>
      </c>
      <c r="U16" s="32">
        <v>0</v>
      </c>
      <c r="V16" s="25" t="s">
        <v>33</v>
      </c>
      <c r="W16" s="32">
        <v>10</v>
      </c>
      <c r="X16" s="25">
        <v>24</v>
      </c>
      <c r="Y16" s="32">
        <v>0</v>
      </c>
      <c r="Z16" s="25" t="s">
        <v>35</v>
      </c>
      <c r="AA16" s="32">
        <v>0</v>
      </c>
      <c r="AB16" s="25">
        <v>100</v>
      </c>
      <c r="AC16" s="25">
        <f t="shared" si="0"/>
        <v>40</v>
      </c>
      <c r="AD16" s="17">
        <f t="shared" si="1"/>
        <v>0.4</v>
      </c>
    </row>
    <row r="17" spans="1:30" s="26" customFormat="1" x14ac:dyDescent="0.25">
      <c r="A17" s="24">
        <v>15</v>
      </c>
      <c r="B17" s="24" t="s">
        <v>72</v>
      </c>
      <c r="C17" s="25" t="s">
        <v>43</v>
      </c>
      <c r="D17" s="25">
        <v>25</v>
      </c>
      <c r="E17" s="25" t="s">
        <v>73</v>
      </c>
      <c r="F17" s="25" t="s">
        <v>48</v>
      </c>
      <c r="G17" s="25" t="s">
        <v>49</v>
      </c>
      <c r="H17" s="25" t="s">
        <v>15</v>
      </c>
      <c r="I17" s="32">
        <v>0</v>
      </c>
      <c r="J17" s="25" t="s">
        <v>24</v>
      </c>
      <c r="K17" s="32">
        <v>0</v>
      </c>
      <c r="L17" s="25" t="b">
        <v>1</v>
      </c>
      <c r="M17" s="32">
        <v>10</v>
      </c>
      <c r="N17" s="25" t="b">
        <v>1</v>
      </c>
      <c r="O17" s="32">
        <v>0</v>
      </c>
      <c r="P17" s="25" t="s">
        <v>24</v>
      </c>
      <c r="Q17" s="32">
        <v>0</v>
      </c>
      <c r="R17" s="25" t="s">
        <v>15</v>
      </c>
      <c r="S17" s="32">
        <v>10</v>
      </c>
      <c r="T17" s="25" t="b">
        <v>1</v>
      </c>
      <c r="U17" s="32">
        <v>0</v>
      </c>
      <c r="V17" s="25" t="s">
        <v>33</v>
      </c>
      <c r="W17" s="32">
        <v>10</v>
      </c>
      <c r="X17" s="25" t="s">
        <v>35</v>
      </c>
      <c r="Y17" s="32">
        <v>0</v>
      </c>
      <c r="Z17" s="25" t="s">
        <v>35</v>
      </c>
      <c r="AA17" s="32">
        <v>0</v>
      </c>
      <c r="AB17" s="25">
        <v>100</v>
      </c>
      <c r="AC17" s="25">
        <f t="shared" si="0"/>
        <v>30</v>
      </c>
      <c r="AD17" s="17">
        <f t="shared" si="1"/>
        <v>0.3</v>
      </c>
    </row>
    <row r="18" spans="1:30" s="26" customFormat="1" x14ac:dyDescent="0.25">
      <c r="A18" s="24">
        <v>16</v>
      </c>
      <c r="B18" s="24" t="s">
        <v>76</v>
      </c>
      <c r="C18" s="25" t="s">
        <v>19</v>
      </c>
      <c r="D18" s="25">
        <v>24</v>
      </c>
      <c r="E18" s="25" t="s">
        <v>77</v>
      </c>
      <c r="F18" s="25" t="s">
        <v>17</v>
      </c>
      <c r="G18" s="25" t="s">
        <v>49</v>
      </c>
      <c r="H18" s="25" t="s">
        <v>14</v>
      </c>
      <c r="I18" s="32">
        <v>10</v>
      </c>
      <c r="J18" s="25" t="b">
        <v>0</v>
      </c>
      <c r="K18" s="32">
        <v>0</v>
      </c>
      <c r="L18" s="25" t="b">
        <v>1</v>
      </c>
      <c r="M18" s="32">
        <v>10</v>
      </c>
      <c r="N18" s="25" t="b">
        <v>0</v>
      </c>
      <c r="O18" s="32">
        <v>10</v>
      </c>
      <c r="P18" s="25" t="b">
        <v>0</v>
      </c>
      <c r="Q18" s="32">
        <v>10</v>
      </c>
      <c r="R18" s="25" t="s">
        <v>16</v>
      </c>
      <c r="S18" s="32">
        <v>10</v>
      </c>
      <c r="T18" s="25" t="b">
        <v>1</v>
      </c>
      <c r="U18" s="32">
        <v>0</v>
      </c>
      <c r="V18" s="25" t="s">
        <v>33</v>
      </c>
      <c r="W18" s="32">
        <v>10</v>
      </c>
      <c r="X18" s="25" t="s">
        <v>35</v>
      </c>
      <c r="Y18" s="32">
        <v>0</v>
      </c>
      <c r="Z18" s="25" t="s">
        <v>35</v>
      </c>
      <c r="AA18" s="32">
        <v>0</v>
      </c>
      <c r="AB18" s="25">
        <v>100</v>
      </c>
      <c r="AC18" s="25">
        <f t="shared" si="0"/>
        <v>60</v>
      </c>
      <c r="AD18" s="17">
        <f t="shared" si="1"/>
        <v>0.6</v>
      </c>
    </row>
    <row r="19" spans="1:30" s="26" customFormat="1" x14ac:dyDescent="0.25">
      <c r="A19" s="24">
        <v>17</v>
      </c>
      <c r="B19" s="24" t="s">
        <v>78</v>
      </c>
      <c r="C19" s="25" t="s">
        <v>19</v>
      </c>
      <c r="D19" s="25">
        <v>27</v>
      </c>
      <c r="E19" s="25" t="s">
        <v>79</v>
      </c>
      <c r="F19" s="25" t="s">
        <v>48</v>
      </c>
      <c r="G19" s="25" t="s">
        <v>49</v>
      </c>
      <c r="H19" s="25" t="s">
        <v>14</v>
      </c>
      <c r="I19" s="32">
        <v>10</v>
      </c>
      <c r="J19" s="25" t="b">
        <v>1</v>
      </c>
      <c r="K19" s="32">
        <v>10</v>
      </c>
      <c r="L19" s="25" t="b">
        <v>1</v>
      </c>
      <c r="M19" s="32">
        <v>10</v>
      </c>
      <c r="N19" s="25" t="b">
        <v>0</v>
      </c>
      <c r="O19" s="32">
        <v>10</v>
      </c>
      <c r="P19" s="25" t="b">
        <v>1</v>
      </c>
      <c r="Q19" s="32">
        <v>0</v>
      </c>
      <c r="R19" s="25" t="s">
        <v>15</v>
      </c>
      <c r="S19" s="32">
        <v>10</v>
      </c>
      <c r="T19" s="25" t="s">
        <v>24</v>
      </c>
      <c r="U19" s="32">
        <v>0</v>
      </c>
      <c r="V19" s="25" t="s">
        <v>33</v>
      </c>
      <c r="W19" s="32">
        <v>10</v>
      </c>
      <c r="X19" s="25" t="s">
        <v>35</v>
      </c>
      <c r="Y19" s="32">
        <v>0</v>
      </c>
      <c r="Z19" s="25" t="s">
        <v>35</v>
      </c>
      <c r="AA19" s="32">
        <v>0</v>
      </c>
      <c r="AB19" s="25">
        <v>100</v>
      </c>
      <c r="AC19" s="25">
        <f t="shared" si="0"/>
        <v>60</v>
      </c>
      <c r="AD19" s="17">
        <f t="shared" si="1"/>
        <v>0.6</v>
      </c>
    </row>
    <row r="20" spans="1:30" s="26" customFormat="1" x14ac:dyDescent="0.25">
      <c r="A20" s="24">
        <v>18</v>
      </c>
      <c r="B20" s="24" t="s">
        <v>74</v>
      </c>
      <c r="C20" s="25" t="s">
        <v>19</v>
      </c>
      <c r="D20" s="25">
        <v>30</v>
      </c>
      <c r="E20" s="25" t="s">
        <v>75</v>
      </c>
      <c r="F20" s="25" t="s">
        <v>48</v>
      </c>
      <c r="G20" s="25" t="s">
        <v>49</v>
      </c>
      <c r="H20" s="25" t="s">
        <v>14</v>
      </c>
      <c r="I20" s="32">
        <v>10</v>
      </c>
      <c r="J20" s="25" t="b">
        <v>0</v>
      </c>
      <c r="K20" s="32">
        <v>0</v>
      </c>
      <c r="L20" s="25" t="b">
        <v>1</v>
      </c>
      <c r="M20" s="32">
        <v>10</v>
      </c>
      <c r="N20" s="25" t="b">
        <v>0</v>
      </c>
      <c r="O20" s="32">
        <v>10</v>
      </c>
      <c r="P20" s="25" t="b">
        <v>0</v>
      </c>
      <c r="Q20" s="32">
        <v>10</v>
      </c>
      <c r="R20" s="25" t="s">
        <v>14</v>
      </c>
      <c r="S20" s="32">
        <v>0</v>
      </c>
      <c r="T20" s="25" t="b">
        <v>1</v>
      </c>
      <c r="U20" s="32">
        <v>0</v>
      </c>
      <c r="V20" s="25" t="s">
        <v>33</v>
      </c>
      <c r="W20" s="32">
        <v>10</v>
      </c>
      <c r="X20" s="25" t="s">
        <v>35</v>
      </c>
      <c r="Y20" s="32">
        <v>0</v>
      </c>
      <c r="Z20" s="25" t="s">
        <v>35</v>
      </c>
      <c r="AA20" s="32">
        <v>0</v>
      </c>
      <c r="AB20" s="25">
        <v>100</v>
      </c>
      <c r="AC20" s="25">
        <f t="shared" si="0"/>
        <v>50</v>
      </c>
      <c r="AD20" s="17">
        <f t="shared" si="1"/>
        <v>0.5</v>
      </c>
    </row>
    <row r="21" spans="1:30" s="26" customFormat="1" x14ac:dyDescent="0.25">
      <c r="A21" s="24">
        <v>19</v>
      </c>
      <c r="B21" s="24" t="s">
        <v>81</v>
      </c>
      <c r="C21" s="25" t="s">
        <v>19</v>
      </c>
      <c r="D21" s="25">
        <v>29</v>
      </c>
      <c r="E21" s="25" t="s">
        <v>82</v>
      </c>
      <c r="F21" s="25" t="s">
        <v>48</v>
      </c>
      <c r="G21" s="25" t="s">
        <v>49</v>
      </c>
      <c r="H21" s="25" t="s">
        <v>15</v>
      </c>
      <c r="I21" s="32">
        <v>0</v>
      </c>
      <c r="J21" s="25" t="b">
        <v>1</v>
      </c>
      <c r="K21" s="32">
        <v>10</v>
      </c>
      <c r="L21" s="25" t="b">
        <v>1</v>
      </c>
      <c r="M21" s="32">
        <v>10</v>
      </c>
      <c r="N21" s="25" t="b">
        <v>0</v>
      </c>
      <c r="O21" s="32">
        <v>10</v>
      </c>
      <c r="P21" s="25" t="b">
        <v>1</v>
      </c>
      <c r="Q21" s="32">
        <v>0</v>
      </c>
      <c r="R21" s="25" t="s">
        <v>15</v>
      </c>
      <c r="S21" s="32">
        <v>10</v>
      </c>
      <c r="T21" s="25" t="b">
        <v>0</v>
      </c>
      <c r="U21" s="32">
        <v>10</v>
      </c>
      <c r="V21" s="25" t="s">
        <v>33</v>
      </c>
      <c r="W21" s="32">
        <v>10</v>
      </c>
      <c r="X21" s="25">
        <v>22</v>
      </c>
      <c r="Y21" s="32">
        <v>0</v>
      </c>
      <c r="Z21" s="25" t="s">
        <v>80</v>
      </c>
      <c r="AA21" s="32">
        <v>10</v>
      </c>
      <c r="AB21" s="25">
        <v>100</v>
      </c>
      <c r="AC21" s="25">
        <f t="shared" si="0"/>
        <v>70</v>
      </c>
      <c r="AD21" s="17">
        <f t="shared" si="1"/>
        <v>0.7</v>
      </c>
    </row>
    <row r="22" spans="1:30" s="26" customFormat="1" x14ac:dyDescent="0.25">
      <c r="A22" s="24">
        <v>20</v>
      </c>
      <c r="B22" s="24" t="s">
        <v>83</v>
      </c>
      <c r="C22" s="25" t="s">
        <v>19</v>
      </c>
      <c r="D22" s="25">
        <v>24</v>
      </c>
      <c r="E22" s="25" t="s">
        <v>82</v>
      </c>
      <c r="F22" s="25" t="s">
        <v>48</v>
      </c>
      <c r="G22" s="25" t="s">
        <v>49</v>
      </c>
      <c r="H22" s="25" t="s">
        <v>14</v>
      </c>
      <c r="I22" s="32">
        <v>10</v>
      </c>
      <c r="J22" s="25" t="b">
        <v>1</v>
      </c>
      <c r="K22" s="32">
        <v>10</v>
      </c>
      <c r="L22" s="25" t="b">
        <v>1</v>
      </c>
      <c r="M22" s="32">
        <v>10</v>
      </c>
      <c r="N22" s="25" t="b">
        <v>1</v>
      </c>
      <c r="O22" s="32">
        <v>0</v>
      </c>
      <c r="P22" s="25" t="b">
        <v>0</v>
      </c>
      <c r="Q22" s="32">
        <v>10</v>
      </c>
      <c r="R22" s="25" t="s">
        <v>14</v>
      </c>
      <c r="S22" s="32">
        <v>0</v>
      </c>
      <c r="T22" s="25" t="b">
        <v>1</v>
      </c>
      <c r="U22" s="32">
        <v>0</v>
      </c>
      <c r="V22" s="25" t="s">
        <v>33</v>
      </c>
      <c r="W22" s="32">
        <v>10</v>
      </c>
      <c r="X22" s="25" t="s">
        <v>35</v>
      </c>
      <c r="Y22" s="32">
        <v>0</v>
      </c>
      <c r="Z22" s="25" t="s">
        <v>35</v>
      </c>
      <c r="AA22" s="32">
        <v>0</v>
      </c>
      <c r="AB22" s="25">
        <v>100</v>
      </c>
      <c r="AC22" s="25">
        <f t="shared" si="0"/>
        <v>50</v>
      </c>
      <c r="AD22" s="17">
        <f t="shared" si="1"/>
        <v>0.5</v>
      </c>
    </row>
    <row r="23" spans="1:30" s="26" customFormat="1" x14ac:dyDescent="0.25">
      <c r="A23" s="24">
        <v>27</v>
      </c>
      <c r="B23" s="24" t="s">
        <v>84</v>
      </c>
      <c r="C23" s="25" t="s">
        <v>43</v>
      </c>
      <c r="D23" s="25">
        <v>25</v>
      </c>
      <c r="E23" s="25" t="s">
        <v>85</v>
      </c>
      <c r="F23" s="25" t="s">
        <v>17</v>
      </c>
      <c r="G23" s="25" t="s">
        <v>49</v>
      </c>
      <c r="H23" s="25" t="s">
        <v>15</v>
      </c>
      <c r="I23" s="32">
        <v>0</v>
      </c>
      <c r="J23" s="25" t="b">
        <v>1</v>
      </c>
      <c r="K23" s="32">
        <v>10</v>
      </c>
      <c r="L23" s="25" t="b">
        <v>1</v>
      </c>
      <c r="M23" s="32">
        <v>10</v>
      </c>
      <c r="N23" s="25" t="b">
        <v>0</v>
      </c>
      <c r="O23" s="32">
        <v>10</v>
      </c>
      <c r="P23" s="25" t="b">
        <v>1</v>
      </c>
      <c r="Q23" s="32">
        <v>0</v>
      </c>
      <c r="R23" s="25" t="s">
        <v>15</v>
      </c>
      <c r="S23" s="32">
        <v>10</v>
      </c>
      <c r="T23" s="25" t="b">
        <v>1</v>
      </c>
      <c r="U23" s="32">
        <v>0</v>
      </c>
      <c r="V23" s="25" t="s">
        <v>34</v>
      </c>
      <c r="W23" s="32">
        <v>0</v>
      </c>
      <c r="X23" s="25">
        <v>24</v>
      </c>
      <c r="Y23" s="32">
        <v>0</v>
      </c>
      <c r="Z23" s="25" t="s">
        <v>38</v>
      </c>
      <c r="AA23" s="32">
        <v>0</v>
      </c>
      <c r="AB23" s="25">
        <v>100</v>
      </c>
      <c r="AC23" s="25">
        <f t="shared" si="0"/>
        <v>40</v>
      </c>
      <c r="AD23" s="17">
        <f t="shared" si="1"/>
        <v>0.4</v>
      </c>
    </row>
    <row r="24" spans="1:30" s="26" customFormat="1" x14ac:dyDescent="0.25">
      <c r="A24" s="25">
        <v>32</v>
      </c>
      <c r="B24" s="24" t="s">
        <v>86</v>
      </c>
      <c r="C24" s="25" t="s">
        <v>19</v>
      </c>
      <c r="D24" s="25">
        <v>32</v>
      </c>
      <c r="E24" s="25" t="s">
        <v>87</v>
      </c>
      <c r="F24" s="25" t="s">
        <v>48</v>
      </c>
      <c r="G24" s="25" t="s">
        <v>49</v>
      </c>
      <c r="H24" s="25" t="s">
        <v>14</v>
      </c>
      <c r="I24" s="32">
        <v>10</v>
      </c>
      <c r="J24" s="25" t="s">
        <v>24</v>
      </c>
      <c r="K24" s="32">
        <v>0</v>
      </c>
      <c r="L24" s="25" t="b">
        <v>1</v>
      </c>
      <c r="M24" s="32">
        <v>10</v>
      </c>
      <c r="N24" s="25" t="b">
        <v>0</v>
      </c>
      <c r="O24" s="32">
        <v>10</v>
      </c>
      <c r="P24" s="25" t="b">
        <v>0</v>
      </c>
      <c r="Q24" s="32">
        <v>10</v>
      </c>
      <c r="R24" s="25" t="s">
        <v>15</v>
      </c>
      <c r="S24" s="32">
        <v>10</v>
      </c>
      <c r="T24" s="25" t="b">
        <v>0</v>
      </c>
      <c r="U24" s="32">
        <v>10</v>
      </c>
      <c r="V24" s="25" t="s">
        <v>33</v>
      </c>
      <c r="W24" s="32">
        <v>10</v>
      </c>
      <c r="X24" s="25" t="s">
        <v>35</v>
      </c>
      <c r="Y24" s="32">
        <v>0</v>
      </c>
      <c r="Z24" s="25" t="s">
        <v>35</v>
      </c>
      <c r="AA24" s="32">
        <v>0</v>
      </c>
      <c r="AB24" s="25">
        <v>100</v>
      </c>
      <c r="AC24" s="25">
        <f t="shared" si="0"/>
        <v>70</v>
      </c>
      <c r="AD24" s="17">
        <f t="shared" si="1"/>
        <v>0.7</v>
      </c>
    </row>
    <row r="25" spans="1:30" s="26" customFormat="1" x14ac:dyDescent="0.25">
      <c r="A25" s="25">
        <v>33</v>
      </c>
      <c r="B25" s="24" t="s">
        <v>88</v>
      </c>
      <c r="C25" s="25" t="s">
        <v>43</v>
      </c>
      <c r="D25" s="25">
        <v>22</v>
      </c>
      <c r="E25" s="25" t="s">
        <v>67</v>
      </c>
      <c r="F25" s="25" t="s">
        <v>48</v>
      </c>
      <c r="G25" s="25" t="s">
        <v>49</v>
      </c>
      <c r="H25" s="25" t="s">
        <v>14</v>
      </c>
      <c r="I25" s="32">
        <v>10</v>
      </c>
      <c r="J25" s="25" t="s">
        <v>24</v>
      </c>
      <c r="K25" s="32">
        <v>0</v>
      </c>
      <c r="L25" s="25" t="b">
        <v>0</v>
      </c>
      <c r="M25" s="32">
        <v>0</v>
      </c>
      <c r="N25" s="25" t="b">
        <v>1</v>
      </c>
      <c r="O25" s="32">
        <v>0</v>
      </c>
      <c r="P25" s="25" t="b">
        <v>0</v>
      </c>
      <c r="Q25" s="32">
        <v>10</v>
      </c>
      <c r="R25" s="25" t="s">
        <v>15</v>
      </c>
      <c r="S25" s="32">
        <v>10</v>
      </c>
      <c r="T25" s="25" t="b">
        <v>1</v>
      </c>
      <c r="U25" s="32">
        <v>0</v>
      </c>
      <c r="V25" s="25" t="s">
        <v>34</v>
      </c>
      <c r="W25" s="32">
        <v>0</v>
      </c>
      <c r="X25" s="25">
        <v>23</v>
      </c>
      <c r="Y25" s="32">
        <v>10</v>
      </c>
      <c r="Z25" s="25" t="s">
        <v>35</v>
      </c>
      <c r="AA25" s="32">
        <v>0</v>
      </c>
      <c r="AB25" s="25">
        <v>100</v>
      </c>
      <c r="AC25" s="25">
        <f t="shared" si="0"/>
        <v>40</v>
      </c>
      <c r="AD25" s="17">
        <f t="shared" si="1"/>
        <v>0.4</v>
      </c>
    </row>
    <row r="26" spans="1:30" s="26" customFormat="1" x14ac:dyDescent="0.25">
      <c r="A26" s="25">
        <v>34</v>
      </c>
      <c r="B26" s="24" t="s">
        <v>89</v>
      </c>
      <c r="C26" s="25" t="s">
        <v>43</v>
      </c>
      <c r="D26" s="25">
        <v>24</v>
      </c>
      <c r="E26" s="25" t="s">
        <v>67</v>
      </c>
      <c r="F26" s="25" t="s">
        <v>48</v>
      </c>
      <c r="G26" s="25" t="s">
        <v>49</v>
      </c>
      <c r="H26" s="25" t="s">
        <v>14</v>
      </c>
      <c r="I26" s="32">
        <v>10</v>
      </c>
      <c r="J26" s="25" t="b">
        <v>0</v>
      </c>
      <c r="K26" s="32">
        <v>0</v>
      </c>
      <c r="L26" s="25" t="b">
        <v>1</v>
      </c>
      <c r="M26" s="32">
        <v>10</v>
      </c>
      <c r="N26" s="25" t="b">
        <v>0</v>
      </c>
      <c r="O26" s="32">
        <v>10</v>
      </c>
      <c r="P26" s="25" t="b">
        <v>1</v>
      </c>
      <c r="Q26" s="32">
        <v>0</v>
      </c>
      <c r="R26" s="25" t="s">
        <v>15</v>
      </c>
      <c r="S26" s="32">
        <v>10</v>
      </c>
      <c r="T26" s="25" t="b">
        <v>1</v>
      </c>
      <c r="U26" s="32">
        <v>0</v>
      </c>
      <c r="V26" s="25" t="s">
        <v>32</v>
      </c>
      <c r="W26" s="32">
        <v>0</v>
      </c>
      <c r="X26" s="25" t="s">
        <v>35</v>
      </c>
      <c r="Y26" s="32">
        <v>0</v>
      </c>
      <c r="Z26" s="25" t="s">
        <v>35</v>
      </c>
      <c r="AA26" s="32">
        <v>0</v>
      </c>
      <c r="AB26" s="25">
        <v>100</v>
      </c>
      <c r="AC26" s="25">
        <f t="shared" si="0"/>
        <v>40</v>
      </c>
      <c r="AD26" s="17">
        <f t="shared" si="1"/>
        <v>0.4</v>
      </c>
    </row>
    <row r="27" spans="1:30" s="26" customFormat="1" x14ac:dyDescent="0.25">
      <c r="A27" s="25">
        <v>35</v>
      </c>
      <c r="B27" s="24" t="s">
        <v>97</v>
      </c>
      <c r="C27" s="25" t="s">
        <v>43</v>
      </c>
      <c r="D27" s="25">
        <v>22</v>
      </c>
      <c r="E27" s="25" t="s">
        <v>69</v>
      </c>
      <c r="F27" s="25" t="s">
        <v>17</v>
      </c>
      <c r="G27" s="25" t="s">
        <v>49</v>
      </c>
      <c r="H27" s="25" t="s">
        <v>15</v>
      </c>
      <c r="I27" s="32">
        <v>0</v>
      </c>
      <c r="J27" s="25" t="b">
        <v>1</v>
      </c>
      <c r="K27" s="32">
        <v>10</v>
      </c>
      <c r="L27" s="25" t="b">
        <v>1</v>
      </c>
      <c r="M27" s="32">
        <v>10</v>
      </c>
      <c r="N27" s="25" t="b">
        <v>1</v>
      </c>
      <c r="O27" s="32">
        <v>0</v>
      </c>
      <c r="P27" s="25" t="b">
        <v>1</v>
      </c>
      <c r="Q27" s="32">
        <v>0</v>
      </c>
      <c r="R27" s="25" t="s">
        <v>15</v>
      </c>
      <c r="S27" s="32">
        <v>10</v>
      </c>
      <c r="T27" s="25" t="b">
        <v>1</v>
      </c>
      <c r="U27" s="32">
        <v>0</v>
      </c>
      <c r="V27" s="25" t="s">
        <v>32</v>
      </c>
      <c r="W27" s="32">
        <v>0</v>
      </c>
      <c r="X27" s="25" t="s">
        <v>35</v>
      </c>
      <c r="Y27" s="32">
        <v>0</v>
      </c>
      <c r="Z27" s="25" t="s">
        <v>35</v>
      </c>
      <c r="AA27" s="32">
        <v>0</v>
      </c>
      <c r="AB27" s="25">
        <v>100</v>
      </c>
      <c r="AC27" s="25">
        <f t="shared" si="0"/>
        <v>30</v>
      </c>
      <c r="AD27" s="17">
        <f t="shared" si="1"/>
        <v>0.3</v>
      </c>
    </row>
    <row r="28" spans="1:30" s="26" customFormat="1" x14ac:dyDescent="0.25">
      <c r="A28" s="25">
        <v>36</v>
      </c>
      <c r="B28" s="24" t="s">
        <v>90</v>
      </c>
      <c r="C28" s="25" t="s">
        <v>43</v>
      </c>
      <c r="D28" s="25">
        <v>21</v>
      </c>
      <c r="E28" s="25" t="s">
        <v>71</v>
      </c>
      <c r="F28" s="25" t="s">
        <v>17</v>
      </c>
      <c r="G28" s="25" t="s">
        <v>49</v>
      </c>
      <c r="H28" s="25" t="s">
        <v>15</v>
      </c>
      <c r="I28" s="32">
        <v>0</v>
      </c>
      <c r="J28" s="25" t="b">
        <v>1</v>
      </c>
      <c r="K28" s="32">
        <v>10</v>
      </c>
      <c r="L28" s="25" t="b">
        <v>1</v>
      </c>
      <c r="M28" s="32">
        <v>10</v>
      </c>
      <c r="N28" s="25" t="b">
        <v>0</v>
      </c>
      <c r="O28" s="32">
        <v>10</v>
      </c>
      <c r="P28" s="25" t="b">
        <v>1</v>
      </c>
      <c r="Q28" s="32">
        <v>0</v>
      </c>
      <c r="R28" s="25" t="s">
        <v>15</v>
      </c>
      <c r="S28" s="32">
        <v>10</v>
      </c>
      <c r="T28" s="25" t="b">
        <v>1</v>
      </c>
      <c r="U28" s="32">
        <v>0</v>
      </c>
      <c r="V28" s="25" t="s">
        <v>33</v>
      </c>
      <c r="W28" s="32">
        <v>10</v>
      </c>
      <c r="X28" s="25">
        <v>24</v>
      </c>
      <c r="Y28" s="32">
        <v>0</v>
      </c>
      <c r="Z28" s="25" t="s">
        <v>35</v>
      </c>
      <c r="AA28" s="32">
        <v>0</v>
      </c>
      <c r="AB28" s="25">
        <v>100</v>
      </c>
      <c r="AC28" s="25">
        <f t="shared" si="0"/>
        <v>50</v>
      </c>
      <c r="AD28" s="17">
        <f t="shared" si="1"/>
        <v>0.5</v>
      </c>
    </row>
    <row r="29" spans="1:30" s="26" customFormat="1" x14ac:dyDescent="0.25">
      <c r="A29" s="25">
        <v>37</v>
      </c>
      <c r="B29" s="24" t="s">
        <v>91</v>
      </c>
      <c r="C29" s="25" t="s">
        <v>43</v>
      </c>
      <c r="D29" s="25">
        <v>24</v>
      </c>
      <c r="E29" s="25" t="s">
        <v>92</v>
      </c>
      <c r="F29" s="25" t="s">
        <v>17</v>
      </c>
      <c r="G29" s="25" t="s">
        <v>49</v>
      </c>
      <c r="H29" s="25" t="s">
        <v>15</v>
      </c>
      <c r="I29" s="32">
        <v>0</v>
      </c>
      <c r="J29" s="25" t="b">
        <v>1</v>
      </c>
      <c r="K29" s="32">
        <v>10</v>
      </c>
      <c r="L29" s="25" t="b">
        <v>1</v>
      </c>
      <c r="M29" s="32">
        <v>10</v>
      </c>
      <c r="N29" s="25" t="b">
        <v>0</v>
      </c>
      <c r="O29" s="32">
        <v>10</v>
      </c>
      <c r="P29" s="25" t="b">
        <v>1</v>
      </c>
      <c r="Q29" s="32">
        <v>0</v>
      </c>
      <c r="R29" s="25" t="s">
        <v>24</v>
      </c>
      <c r="S29" s="32">
        <v>0</v>
      </c>
      <c r="T29" s="25" t="b">
        <v>1</v>
      </c>
      <c r="U29" s="32">
        <v>0</v>
      </c>
      <c r="V29" s="25" t="s">
        <v>34</v>
      </c>
      <c r="W29" s="32">
        <v>0</v>
      </c>
      <c r="X29" s="25">
        <v>22</v>
      </c>
      <c r="Y29" s="32">
        <v>0</v>
      </c>
      <c r="Z29" s="25" t="s">
        <v>35</v>
      </c>
      <c r="AA29" s="32">
        <v>0</v>
      </c>
      <c r="AB29" s="25">
        <v>100</v>
      </c>
      <c r="AC29" s="25">
        <f t="shared" si="0"/>
        <v>30</v>
      </c>
      <c r="AD29" s="17">
        <f t="shared" si="1"/>
        <v>0.3</v>
      </c>
    </row>
    <row r="30" spans="1:30" s="26" customFormat="1" x14ac:dyDescent="0.25">
      <c r="A30" s="25">
        <v>38</v>
      </c>
      <c r="B30" s="24" t="s">
        <v>93</v>
      </c>
      <c r="C30" s="25" t="s">
        <v>43</v>
      </c>
      <c r="D30" s="25">
        <v>25</v>
      </c>
      <c r="E30" s="25" t="s">
        <v>94</v>
      </c>
      <c r="F30" s="25" t="s">
        <v>17</v>
      </c>
      <c r="G30" s="25" t="s">
        <v>49</v>
      </c>
      <c r="H30" s="25" t="s">
        <v>24</v>
      </c>
      <c r="I30" s="32">
        <v>0</v>
      </c>
      <c r="J30" s="25" t="b">
        <v>1</v>
      </c>
      <c r="K30" s="32">
        <v>10</v>
      </c>
      <c r="L30" s="25" t="b">
        <v>1</v>
      </c>
      <c r="M30" s="32">
        <v>10</v>
      </c>
      <c r="N30" s="25" t="b">
        <v>1</v>
      </c>
      <c r="O30" s="32">
        <v>0</v>
      </c>
      <c r="P30" s="25" t="b">
        <v>1</v>
      </c>
      <c r="Q30" s="32">
        <v>0</v>
      </c>
      <c r="R30" s="25" t="s">
        <v>15</v>
      </c>
      <c r="S30" s="32">
        <v>10</v>
      </c>
      <c r="T30" s="25" t="b">
        <v>1</v>
      </c>
      <c r="U30" s="32">
        <v>0</v>
      </c>
      <c r="V30" s="25" t="s">
        <v>32</v>
      </c>
      <c r="W30" s="32">
        <v>0</v>
      </c>
      <c r="X30" s="25" t="s">
        <v>35</v>
      </c>
      <c r="Y30" s="32">
        <v>0</v>
      </c>
      <c r="Z30" s="25" t="s">
        <v>35</v>
      </c>
      <c r="AA30" s="32">
        <v>0</v>
      </c>
      <c r="AB30" s="25">
        <v>100</v>
      </c>
      <c r="AC30" s="25">
        <f t="shared" si="0"/>
        <v>30</v>
      </c>
      <c r="AD30" s="17">
        <f t="shared" si="1"/>
        <v>0.3</v>
      </c>
    </row>
    <row r="31" spans="1:30" s="26" customFormat="1" x14ac:dyDescent="0.25">
      <c r="A31" s="25">
        <v>39</v>
      </c>
      <c r="B31" s="24" t="s">
        <v>95</v>
      </c>
      <c r="C31" s="25" t="s">
        <v>43</v>
      </c>
      <c r="D31" s="25">
        <v>21</v>
      </c>
      <c r="E31" s="25" t="s">
        <v>96</v>
      </c>
      <c r="F31" s="25" t="s">
        <v>48</v>
      </c>
      <c r="G31" s="25" t="s">
        <v>49</v>
      </c>
      <c r="H31" s="25" t="s">
        <v>15</v>
      </c>
      <c r="I31" s="32">
        <v>0</v>
      </c>
      <c r="J31" s="25" t="b">
        <v>1</v>
      </c>
      <c r="K31" s="32">
        <v>10</v>
      </c>
      <c r="L31" s="25" t="b">
        <v>1</v>
      </c>
      <c r="M31" s="32">
        <v>10</v>
      </c>
      <c r="N31" s="25" t="b">
        <v>1</v>
      </c>
      <c r="O31" s="32">
        <v>0</v>
      </c>
      <c r="P31" s="25" t="b">
        <v>1</v>
      </c>
      <c r="Q31" s="32">
        <v>0</v>
      </c>
      <c r="R31" s="25" t="s">
        <v>24</v>
      </c>
      <c r="S31" s="32">
        <v>0</v>
      </c>
      <c r="T31" s="25" t="b">
        <v>1</v>
      </c>
      <c r="U31" s="32">
        <v>0</v>
      </c>
      <c r="V31" s="25" t="s">
        <v>32</v>
      </c>
      <c r="W31" s="32">
        <v>0</v>
      </c>
      <c r="X31" s="25" t="s">
        <v>35</v>
      </c>
      <c r="Y31" s="32">
        <v>0</v>
      </c>
      <c r="Z31" s="25" t="s">
        <v>35</v>
      </c>
      <c r="AA31" s="32">
        <v>0</v>
      </c>
      <c r="AB31" s="25">
        <v>100</v>
      </c>
      <c r="AC31" s="25">
        <f t="shared" si="0"/>
        <v>20</v>
      </c>
      <c r="AD31" s="17">
        <f t="shared" si="1"/>
        <v>0.2</v>
      </c>
    </row>
    <row r="32" spans="1:30" s="26" customFormat="1" x14ac:dyDescent="0.25">
      <c r="A32" s="27">
        <v>40</v>
      </c>
      <c r="B32" s="25" t="s">
        <v>98</v>
      </c>
      <c r="C32" s="25" t="s">
        <v>43</v>
      </c>
      <c r="D32" s="25">
        <v>27</v>
      </c>
      <c r="E32" s="25" t="s">
        <v>87</v>
      </c>
      <c r="F32" s="25" t="s">
        <v>48</v>
      </c>
      <c r="G32" s="25" t="s">
        <v>49</v>
      </c>
      <c r="H32" s="25" t="s">
        <v>15</v>
      </c>
      <c r="I32" s="32">
        <v>0</v>
      </c>
      <c r="J32" s="25" t="s">
        <v>24</v>
      </c>
      <c r="K32" s="32">
        <v>0</v>
      </c>
      <c r="L32" s="25" t="b">
        <v>1</v>
      </c>
      <c r="M32" s="32">
        <v>10</v>
      </c>
      <c r="N32" s="25" t="b">
        <v>0</v>
      </c>
      <c r="O32" s="32">
        <v>10</v>
      </c>
      <c r="P32" s="25" t="b">
        <v>1</v>
      </c>
      <c r="Q32" s="32">
        <v>0</v>
      </c>
      <c r="R32" s="25" t="s">
        <v>24</v>
      </c>
      <c r="S32" s="32">
        <v>0</v>
      </c>
      <c r="T32" s="25" t="b">
        <v>1</v>
      </c>
      <c r="U32" s="32">
        <v>0</v>
      </c>
      <c r="V32" s="25" t="s">
        <v>33</v>
      </c>
      <c r="W32" s="32">
        <v>10</v>
      </c>
      <c r="X32" s="25" t="s">
        <v>35</v>
      </c>
      <c r="Y32" s="32">
        <v>0</v>
      </c>
      <c r="Z32" s="25" t="s">
        <v>35</v>
      </c>
      <c r="AA32" s="32">
        <v>0</v>
      </c>
      <c r="AB32" s="25">
        <v>100</v>
      </c>
      <c r="AC32" s="25">
        <f t="shared" si="0"/>
        <v>30</v>
      </c>
      <c r="AD32" s="17">
        <f t="shared" si="1"/>
        <v>0.3</v>
      </c>
    </row>
    <row r="33" spans="30:30" x14ac:dyDescent="0.25">
      <c r="AD33" s="19">
        <f>AVERAGE(AD5:AD32)</f>
        <v>0.41785714285714287</v>
      </c>
    </row>
  </sheetData>
  <autoFilter ref="A4:AA32" xr:uid="{14DF8067-5C8B-48BC-8D9D-DAA7BFD2ED79}"/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3081C97-C0EC-480D-9D65-D6BC040EBBA7}">
          <x14:formula1>
            <xm:f>'Data Validation'!$G$4:$G$6</xm:f>
          </x14:formula1>
          <xm:sqref>C5</xm:sqref>
        </x14:dataValidation>
        <x14:dataValidation type="list" allowBlank="1" showInputMessage="1" showErrorMessage="1" xr:uid="{AB46EF4B-DAA6-4A66-9B1C-150A79B79A9F}">
          <x14:formula1>
            <xm:f>'Data Validation'!$F$4:$F$7</xm:f>
          </x14:formula1>
          <xm:sqref>Z5</xm:sqref>
        </x14:dataValidation>
        <x14:dataValidation type="list" allowBlank="1" showInputMessage="1" showErrorMessage="1" xr:uid="{6FEA3D70-266E-428D-A58B-B788BAAFFE3D}">
          <x14:formula1>
            <xm:f>'Data Validation'!$E$4:$E$7</xm:f>
          </x14:formula1>
          <xm:sqref>Z8 X5:X32</xm:sqref>
        </x14:dataValidation>
        <x14:dataValidation type="list" allowBlank="1" showInputMessage="1" showErrorMessage="1" xr:uid="{8AA995A4-B874-45EF-89DB-EEBA46C528DB}">
          <x14:formula1>
            <xm:f>'Data Validation'!$B$4:$B$6</xm:f>
          </x14:formula1>
          <xm:sqref>J9 R5:R8 R10:R32 H5:H32</xm:sqref>
        </x14:dataValidation>
        <x14:dataValidation type="list" allowBlank="1" showInputMessage="1" showErrorMessage="1" xr:uid="{4293A608-A5AA-45E5-8EB6-9488B781D588}">
          <x14:formula1>
            <xm:f>'Data Validation'!$C$4:$C$6</xm:f>
          </x14:formula1>
          <xm:sqref>J5:J8 R9 T5:T32 N5:N32 L5:L32 J10:J32 P5:P32</xm:sqref>
        </x14:dataValidation>
        <x14:dataValidation type="list" allowBlank="1" showInputMessage="1" showErrorMessage="1" xr:uid="{905CFB53-39BA-434F-AA5D-E25AE2CF951B}">
          <x14:formula1>
            <xm:f>'Data Validation'!$D$4:$D$7</xm:f>
          </x14:formula1>
          <xm:sqref>V5:V32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FC21E-B122-48CB-A896-F38F58150E64}">
  <dimension ref="A3:D8"/>
  <sheetViews>
    <sheetView workbookViewId="0">
      <selection activeCell="C11" sqref="C11"/>
    </sheetView>
  </sheetViews>
  <sheetFormatPr defaultRowHeight="15" x14ac:dyDescent="0.25"/>
  <cols>
    <col min="1" max="1" width="37.42578125" bestFit="1" customWidth="1"/>
    <col min="2" max="2" width="16.28515625" bestFit="1" customWidth="1"/>
    <col min="3" max="3" width="7.140625" bestFit="1" customWidth="1"/>
    <col min="4" max="4" width="11.28515625" bestFit="1" customWidth="1"/>
  </cols>
  <sheetData>
    <row r="3" spans="1:4" x14ac:dyDescent="0.25">
      <c r="A3" s="2" t="s">
        <v>102</v>
      </c>
      <c r="B3" s="2" t="s">
        <v>21</v>
      </c>
    </row>
    <row r="4" spans="1:4" x14ac:dyDescent="0.25">
      <c r="A4" s="2" t="s">
        <v>7</v>
      </c>
      <c r="B4" s="12" t="s">
        <v>43</v>
      </c>
      <c r="C4" s="12" t="s">
        <v>19</v>
      </c>
      <c r="D4" s="12" t="s">
        <v>10</v>
      </c>
    </row>
    <row r="5" spans="1:4" x14ac:dyDescent="0.25">
      <c r="A5" s="3" t="s">
        <v>24</v>
      </c>
      <c r="B5" s="5">
        <v>3.5714285714285712E-2</v>
      </c>
      <c r="C5" s="5">
        <v>3.5714285714285712E-2</v>
      </c>
      <c r="D5" s="5">
        <v>7.1428571428571425E-2</v>
      </c>
    </row>
    <row r="6" spans="1:4" x14ac:dyDescent="0.25">
      <c r="A6" s="3" t="s">
        <v>14</v>
      </c>
      <c r="B6" s="5">
        <v>0.10714285714285714</v>
      </c>
      <c r="C6" s="5">
        <v>0.32142857142857145</v>
      </c>
      <c r="D6" s="5">
        <v>0.42857142857142855</v>
      </c>
    </row>
    <row r="7" spans="1:4" x14ac:dyDescent="0.25">
      <c r="A7" s="3" t="s">
        <v>15</v>
      </c>
      <c r="B7" s="5">
        <v>0.35714285714285715</v>
      </c>
      <c r="C7" s="5">
        <v>0.14285714285714285</v>
      </c>
      <c r="D7" s="5">
        <v>0.5</v>
      </c>
    </row>
    <row r="8" spans="1:4" x14ac:dyDescent="0.25">
      <c r="A8" s="3" t="s">
        <v>10</v>
      </c>
      <c r="B8" s="5">
        <v>0.5</v>
      </c>
      <c r="C8" s="5">
        <v>0.5</v>
      </c>
      <c r="D8" s="5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3B99C-0519-4DBB-8CB6-383E8F0F128F}">
  <dimension ref="A3:D8"/>
  <sheetViews>
    <sheetView workbookViewId="0">
      <selection activeCell="B13" sqref="B13"/>
    </sheetView>
  </sheetViews>
  <sheetFormatPr defaultRowHeight="15" x14ac:dyDescent="0.25"/>
  <cols>
    <col min="1" max="1" width="46.5703125" style="12" customWidth="1"/>
    <col min="2" max="2" width="16.28515625" style="12" bestFit="1" customWidth="1"/>
    <col min="3" max="3" width="7.140625" style="12" bestFit="1" customWidth="1"/>
    <col min="4" max="4" width="11.28515625" style="12" bestFit="1" customWidth="1"/>
    <col min="5" max="16384" width="9.140625" style="12"/>
  </cols>
  <sheetData>
    <row r="3" spans="1:4" x14ac:dyDescent="0.25">
      <c r="A3" s="2" t="s">
        <v>103</v>
      </c>
      <c r="B3" s="2" t="s">
        <v>21</v>
      </c>
      <c r="C3"/>
      <c r="D3"/>
    </row>
    <row r="4" spans="1:4" x14ac:dyDescent="0.25">
      <c r="A4" s="2" t="s">
        <v>7</v>
      </c>
      <c r="B4" s="12" t="s">
        <v>43</v>
      </c>
      <c r="C4" s="12" t="s">
        <v>19</v>
      </c>
      <c r="D4" s="12" t="s">
        <v>10</v>
      </c>
    </row>
    <row r="5" spans="1:4" x14ac:dyDescent="0.25">
      <c r="A5" s="3" t="s">
        <v>24</v>
      </c>
      <c r="B5" s="5">
        <v>0.10714285714285714</v>
      </c>
      <c r="C5" s="5">
        <v>7.1428571428571425E-2</v>
      </c>
      <c r="D5" s="5">
        <v>0.17857142857142858</v>
      </c>
    </row>
    <row r="6" spans="1:4" x14ac:dyDescent="0.25">
      <c r="A6" s="3" t="s">
        <v>8</v>
      </c>
      <c r="B6" s="5">
        <v>0.17857142857142858</v>
      </c>
      <c r="C6" s="5">
        <v>7.1428571428571425E-2</v>
      </c>
      <c r="D6" s="5">
        <v>0.25</v>
      </c>
    </row>
    <row r="7" spans="1:4" x14ac:dyDescent="0.25">
      <c r="A7" s="3" t="s">
        <v>9</v>
      </c>
      <c r="B7" s="5">
        <v>0.21428571428571427</v>
      </c>
      <c r="C7" s="5">
        <v>0.35714285714285715</v>
      </c>
      <c r="D7" s="5">
        <v>0.5714285714285714</v>
      </c>
    </row>
    <row r="8" spans="1:4" x14ac:dyDescent="0.25">
      <c r="A8" s="3" t="s">
        <v>10</v>
      </c>
      <c r="B8" s="5">
        <v>0.5</v>
      </c>
      <c r="C8" s="5">
        <v>0.5</v>
      </c>
      <c r="D8" s="5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8BCA8-BFA4-4601-A7A5-5DC09707A640}">
  <dimension ref="A3:D8"/>
  <sheetViews>
    <sheetView workbookViewId="0">
      <selection activeCell="C11" sqref="C11"/>
    </sheetView>
  </sheetViews>
  <sheetFormatPr defaultRowHeight="15" x14ac:dyDescent="0.25"/>
  <cols>
    <col min="1" max="1" width="45.140625" style="12" bestFit="1" customWidth="1"/>
    <col min="2" max="2" width="16.28515625" style="12" bestFit="1" customWidth="1"/>
    <col min="3" max="3" width="7.140625" style="12" bestFit="1" customWidth="1"/>
    <col min="4" max="4" width="11.28515625" style="12" bestFit="1" customWidth="1"/>
    <col min="5" max="16384" width="9.140625" style="12"/>
  </cols>
  <sheetData>
    <row r="3" spans="1:4" x14ac:dyDescent="0.25">
      <c r="A3" s="2" t="s">
        <v>107</v>
      </c>
      <c r="B3" s="2" t="s">
        <v>21</v>
      </c>
      <c r="C3"/>
      <c r="D3"/>
    </row>
    <row r="4" spans="1:4" x14ac:dyDescent="0.25">
      <c r="A4" s="2" t="s">
        <v>7</v>
      </c>
      <c r="B4" s="12" t="s">
        <v>43</v>
      </c>
      <c r="C4" s="12" t="s">
        <v>19</v>
      </c>
      <c r="D4" s="12" t="s">
        <v>10</v>
      </c>
    </row>
    <row r="5" spans="1:4" x14ac:dyDescent="0.25">
      <c r="A5" s="3" t="s">
        <v>8</v>
      </c>
      <c r="B5" s="5">
        <v>3.5714285714285712E-2</v>
      </c>
      <c r="C5" s="5">
        <v>0</v>
      </c>
      <c r="D5" s="5">
        <v>3.5714285714285712E-2</v>
      </c>
    </row>
    <row r="6" spans="1:4" x14ac:dyDescent="0.25">
      <c r="A6" s="3" t="s">
        <v>9</v>
      </c>
      <c r="B6" s="5">
        <v>0.4642857142857143</v>
      </c>
      <c r="C6" s="5">
        <v>0.5</v>
      </c>
      <c r="D6" s="5">
        <v>0.9642857142857143</v>
      </c>
    </row>
    <row r="7" spans="1:4" x14ac:dyDescent="0.25">
      <c r="A7" s="3" t="s">
        <v>10</v>
      </c>
      <c r="B7" s="5">
        <v>0.5</v>
      </c>
      <c r="C7" s="5">
        <v>0.5</v>
      </c>
      <c r="D7" s="5">
        <v>1</v>
      </c>
    </row>
    <row r="8" spans="1:4" x14ac:dyDescent="0.25">
      <c r="A8"/>
      <c r="B8"/>
      <c r="C8"/>
      <c r="D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7E6B-39BE-482B-A38F-3DC7F37D3B7E}">
  <dimension ref="A3:D7"/>
  <sheetViews>
    <sheetView workbookViewId="0">
      <selection activeCell="D11" sqref="D11"/>
    </sheetView>
  </sheetViews>
  <sheetFormatPr defaultRowHeight="15" x14ac:dyDescent="0.25"/>
  <cols>
    <col min="1" max="1" width="50.42578125" style="12" customWidth="1"/>
    <col min="2" max="2" width="16.28515625" style="12" bestFit="1" customWidth="1"/>
    <col min="3" max="3" width="7.140625" style="12" bestFit="1" customWidth="1"/>
    <col min="4" max="4" width="11.28515625" style="12" bestFit="1" customWidth="1"/>
    <col min="5" max="16384" width="9.140625" style="12"/>
  </cols>
  <sheetData>
    <row r="3" spans="1:4" x14ac:dyDescent="0.25">
      <c r="A3" s="2" t="s">
        <v>108</v>
      </c>
      <c r="B3" s="2" t="s">
        <v>21</v>
      </c>
      <c r="C3"/>
      <c r="D3"/>
    </row>
    <row r="4" spans="1:4" x14ac:dyDescent="0.25">
      <c r="A4" s="2" t="s">
        <v>7</v>
      </c>
      <c r="B4" s="12" t="s">
        <v>43</v>
      </c>
      <c r="C4" s="12" t="s">
        <v>19</v>
      </c>
      <c r="D4" s="12" t="s">
        <v>10</v>
      </c>
    </row>
    <row r="5" spans="1:4" x14ac:dyDescent="0.25">
      <c r="A5" s="3" t="s">
        <v>8</v>
      </c>
      <c r="B5" s="5">
        <v>0.25</v>
      </c>
      <c r="C5" s="5">
        <v>0.25</v>
      </c>
      <c r="D5" s="5">
        <v>0.5</v>
      </c>
    </row>
    <row r="6" spans="1:4" x14ac:dyDescent="0.25">
      <c r="A6" s="3" t="s">
        <v>9</v>
      </c>
      <c r="B6" s="5">
        <v>0.25</v>
      </c>
      <c r="C6" s="5">
        <v>0.25</v>
      </c>
      <c r="D6" s="5">
        <v>0.5</v>
      </c>
    </row>
    <row r="7" spans="1:4" x14ac:dyDescent="0.25">
      <c r="A7" s="3" t="s">
        <v>10</v>
      </c>
      <c r="B7" s="5">
        <v>0.5</v>
      </c>
      <c r="C7" s="5">
        <v>0.5</v>
      </c>
      <c r="D7" s="5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942B1-3DB2-4164-933F-CB0DE7A27472}">
  <dimension ref="A3:D8"/>
  <sheetViews>
    <sheetView workbookViewId="0">
      <selection activeCell="B14" sqref="B14"/>
    </sheetView>
  </sheetViews>
  <sheetFormatPr defaultRowHeight="15" x14ac:dyDescent="0.25"/>
  <cols>
    <col min="1" max="1" width="55.7109375" style="12" customWidth="1"/>
    <col min="2" max="2" width="13.5703125" style="12" customWidth="1"/>
    <col min="3" max="3" width="7.140625" style="12" bestFit="1" customWidth="1"/>
    <col min="4" max="4" width="11.28515625" style="12" bestFit="1" customWidth="1"/>
    <col min="5" max="16384" width="9.140625" style="12"/>
  </cols>
  <sheetData>
    <row r="3" spans="1:4" x14ac:dyDescent="0.25">
      <c r="A3" s="2" t="s">
        <v>109</v>
      </c>
      <c r="B3" s="2" t="s">
        <v>21</v>
      </c>
      <c r="C3"/>
      <c r="D3"/>
    </row>
    <row r="4" spans="1:4" x14ac:dyDescent="0.25">
      <c r="A4" s="2" t="s">
        <v>7</v>
      </c>
      <c r="B4" s="12" t="s">
        <v>43</v>
      </c>
      <c r="C4" s="12" t="s">
        <v>19</v>
      </c>
      <c r="D4" s="12" t="s">
        <v>10</v>
      </c>
    </row>
    <row r="5" spans="1:4" x14ac:dyDescent="0.25">
      <c r="A5" s="3" t="s">
        <v>24</v>
      </c>
      <c r="B5" s="5">
        <v>3.5714285714285712E-2</v>
      </c>
      <c r="C5" s="5">
        <v>3.5714285714285712E-2</v>
      </c>
      <c r="D5" s="5">
        <v>7.1428571428571425E-2</v>
      </c>
    </row>
    <row r="6" spans="1:4" x14ac:dyDescent="0.25">
      <c r="A6" s="3" t="s">
        <v>8</v>
      </c>
      <c r="B6" s="5">
        <v>0.10714285714285714</v>
      </c>
      <c r="C6" s="5">
        <v>0.14285714285714285</v>
      </c>
      <c r="D6" s="5">
        <v>0.25</v>
      </c>
    </row>
    <row r="7" spans="1:4" x14ac:dyDescent="0.25">
      <c r="A7" s="3" t="s">
        <v>9</v>
      </c>
      <c r="B7" s="5">
        <v>0.35714285714285715</v>
      </c>
      <c r="C7" s="5">
        <v>0.32142857142857145</v>
      </c>
      <c r="D7" s="5">
        <v>0.6785714285714286</v>
      </c>
    </row>
    <row r="8" spans="1:4" x14ac:dyDescent="0.25">
      <c r="A8" s="3" t="s">
        <v>10</v>
      </c>
      <c r="B8" s="5">
        <v>0.5</v>
      </c>
      <c r="C8" s="5">
        <v>0.5</v>
      </c>
      <c r="D8" s="5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C0304-8DE3-4C34-A2B6-DE18145D5CAC}">
  <dimension ref="A3:D8"/>
  <sheetViews>
    <sheetView workbookViewId="0">
      <selection activeCell="C11" sqref="C11"/>
    </sheetView>
  </sheetViews>
  <sheetFormatPr defaultRowHeight="15" x14ac:dyDescent="0.25"/>
  <cols>
    <col min="1" max="1" width="60" style="12" bestFit="1" customWidth="1"/>
    <col min="2" max="2" width="16.28515625" style="12" bestFit="1" customWidth="1"/>
    <col min="3" max="3" width="7.140625" style="12" bestFit="1" customWidth="1"/>
    <col min="4" max="4" width="11.28515625" style="12" bestFit="1" customWidth="1"/>
    <col min="5" max="16384" width="9.140625" style="12"/>
  </cols>
  <sheetData>
    <row r="3" spans="1:4" x14ac:dyDescent="0.25">
      <c r="A3" s="2" t="s">
        <v>110</v>
      </c>
      <c r="B3" s="2" t="s">
        <v>21</v>
      </c>
      <c r="C3"/>
      <c r="D3"/>
    </row>
    <row r="4" spans="1:4" x14ac:dyDescent="0.25">
      <c r="A4" s="2" t="s">
        <v>7</v>
      </c>
      <c r="B4" s="12" t="s">
        <v>43</v>
      </c>
      <c r="C4" s="12" t="s">
        <v>19</v>
      </c>
      <c r="D4" s="12" t="s">
        <v>10</v>
      </c>
    </row>
    <row r="5" spans="1:4" x14ac:dyDescent="0.25">
      <c r="A5" s="3" t="s">
        <v>24</v>
      </c>
      <c r="B5" s="5">
        <v>0.10714285714285714</v>
      </c>
      <c r="C5" s="5">
        <v>7.1428571428571425E-2</v>
      </c>
      <c r="D5" s="5">
        <v>0.17857142857142858</v>
      </c>
    </row>
    <row r="6" spans="1:4" x14ac:dyDescent="0.25">
      <c r="A6" s="3" t="s">
        <v>14</v>
      </c>
      <c r="B6" s="5">
        <v>0</v>
      </c>
      <c r="C6" s="5">
        <v>0.14285714285714285</v>
      </c>
      <c r="D6" s="5">
        <v>0.14285714285714285</v>
      </c>
    </row>
    <row r="7" spans="1:4" x14ac:dyDescent="0.25">
      <c r="A7" s="3" t="s">
        <v>15</v>
      </c>
      <c r="B7" s="5">
        <v>0.39285714285714285</v>
      </c>
      <c r="C7" s="5">
        <v>0.2857142857142857</v>
      </c>
      <c r="D7" s="5">
        <v>0.6785714285714286</v>
      </c>
    </row>
    <row r="8" spans="1:4" x14ac:dyDescent="0.25">
      <c r="A8" s="3" t="s">
        <v>10</v>
      </c>
      <c r="B8" s="5">
        <v>0.5</v>
      </c>
      <c r="C8" s="5">
        <v>0.5</v>
      </c>
      <c r="D8" s="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Data Validation</vt:lpstr>
      <vt:lpstr>Pre Test</vt:lpstr>
      <vt:lpstr>Individual Analysis (Pre)</vt:lpstr>
      <vt:lpstr>Pre (Q1)</vt:lpstr>
      <vt:lpstr>Pre (Q2)</vt:lpstr>
      <vt:lpstr>Pre (Q3)</vt:lpstr>
      <vt:lpstr>Pre (Q4)</vt:lpstr>
      <vt:lpstr>Pre (Q5)</vt:lpstr>
      <vt:lpstr>Pre (Q6)</vt:lpstr>
      <vt:lpstr>Pre (Q7)</vt:lpstr>
      <vt:lpstr>Pre (Q8)</vt:lpstr>
      <vt:lpstr>Pre (Q9)</vt:lpstr>
      <vt:lpstr>Pre (Q10)</vt:lpstr>
      <vt:lpstr>Pre&amp;Post Consolidated Analysis</vt:lpstr>
      <vt:lpstr>Post Test Dataset</vt:lpstr>
      <vt:lpstr>Individual Analysis (Post)</vt:lpstr>
      <vt:lpstr>Consolidatated Individual Analy</vt:lpstr>
      <vt:lpstr>Post (Q1)</vt:lpstr>
      <vt:lpstr>Post (Q2)</vt:lpstr>
      <vt:lpstr>Post (Q3)</vt:lpstr>
      <vt:lpstr>Post (Q4)</vt:lpstr>
      <vt:lpstr>Post (Q5)</vt:lpstr>
      <vt:lpstr>Post (Q6)</vt:lpstr>
      <vt:lpstr>Post (Q7)</vt:lpstr>
      <vt:lpstr>Post (Q8)</vt:lpstr>
      <vt:lpstr>Post (Q9)</vt:lpstr>
      <vt:lpstr>Post (Q10)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Najib NB. Baig</dc:creator>
  <cp:lastModifiedBy>Najib NB. Baig</cp:lastModifiedBy>
  <cp:lastPrinted>2019-02-25T07:09:57Z</cp:lastPrinted>
  <dcterms:created xsi:type="dcterms:W3CDTF">2018-11-26T05:56:50Z</dcterms:created>
  <dcterms:modified xsi:type="dcterms:W3CDTF">2019-11-26T05:41:52Z</dcterms:modified>
</cp:coreProperties>
</file>