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C2A0A319-262D-41D7-83BA-DC0339EC86C5}" xr6:coauthVersionLast="36" xr6:coauthVersionMax="36" xr10:uidLastSave="{00000000-0000-0000-0000-000000000000}"/>
  <bookViews>
    <workbookView xWindow="0" yWindow="0" windowWidth="21600" windowHeight="10560" tabRatio="841" xr2:uid="{00000000-000D-0000-FFFF-FFFF00000000}"/>
  </bookViews>
  <sheets>
    <sheet name="CATEGORIE BUDTETAIRE DIALOGUE" sheetId="2" r:id="rId1"/>
    <sheet name=" RAP FIN YPI 500  03 06 2019" sheetId="1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9" i="2" l="1"/>
  <c r="D37" i="2"/>
  <c r="D35" i="2"/>
  <c r="D36" i="2"/>
  <c r="M22" i="2"/>
  <c r="H27" i="13"/>
  <c r="L28" i="2"/>
  <c r="L25" i="2"/>
  <c r="L26" i="2"/>
  <c r="L27" i="2"/>
  <c r="L22" i="2"/>
  <c r="L23" i="2"/>
  <c r="L24" i="2"/>
  <c r="J25" i="2"/>
  <c r="D27" i="2"/>
  <c r="D25" i="2"/>
  <c r="K47" i="13"/>
  <c r="K46" i="13"/>
  <c r="K42" i="13"/>
  <c r="K38" i="13"/>
  <c r="K39" i="13"/>
  <c r="K40" i="13"/>
  <c r="K37" i="13"/>
  <c r="K30" i="13"/>
  <c r="K31" i="13"/>
  <c r="K32" i="13"/>
  <c r="K33" i="13"/>
  <c r="K34" i="13"/>
  <c r="K35" i="13"/>
  <c r="K36" i="13"/>
  <c r="K29" i="13"/>
  <c r="K55" i="13"/>
  <c r="K24" i="2"/>
  <c r="K23" i="2"/>
  <c r="K22" i="2"/>
  <c r="N22" i="2"/>
  <c r="G30" i="2"/>
  <c r="H11" i="13"/>
  <c r="H16" i="13"/>
  <c r="H19" i="13"/>
  <c r="H18" i="13"/>
  <c r="H17" i="13"/>
  <c r="H15" i="13"/>
  <c r="H20" i="13"/>
  <c r="F70" i="13"/>
  <c r="E71" i="13"/>
  <c r="H22" i="13" l="1"/>
  <c r="K22" i="13" s="1"/>
  <c r="H43" i="13"/>
  <c r="H57" i="13"/>
  <c r="K54" i="13"/>
  <c r="K53" i="13"/>
  <c r="K51" i="13"/>
  <c r="K49" i="13"/>
  <c r="K45" i="13"/>
  <c r="K44" i="13"/>
  <c r="K25" i="13"/>
  <c r="K24" i="13"/>
  <c r="K19" i="13"/>
  <c r="K18" i="13"/>
  <c r="K17" i="13"/>
  <c r="K16" i="13"/>
  <c r="K15" i="13"/>
  <c r="K14" i="13"/>
  <c r="K13" i="13"/>
  <c r="K10" i="13"/>
  <c r="K11" i="13"/>
  <c r="K9" i="13"/>
  <c r="F72" i="13" l="1"/>
  <c r="F71" i="13"/>
  <c r="G62" i="13"/>
  <c r="J58" i="13"/>
  <c r="I58" i="13"/>
  <c r="F58" i="13"/>
  <c r="E58" i="13"/>
  <c r="D57" i="13"/>
  <c r="C57" i="13" s="1"/>
  <c r="H56" i="13"/>
  <c r="C56" i="13"/>
  <c r="C55" i="13"/>
  <c r="C54" i="13"/>
  <c r="C53" i="13"/>
  <c r="D52" i="13"/>
  <c r="C51" i="13"/>
  <c r="D50" i="13"/>
  <c r="K50" i="13" s="1"/>
  <c r="C49" i="13"/>
  <c r="J48" i="13"/>
  <c r="I48" i="13"/>
  <c r="H48" i="13"/>
  <c r="F48" i="13"/>
  <c r="E48" i="13"/>
  <c r="C47" i="13"/>
  <c r="C46" i="13"/>
  <c r="C45" i="13"/>
  <c r="C44" i="13"/>
  <c r="D43" i="13"/>
  <c r="C43" i="13" s="1"/>
  <c r="C42" i="13"/>
  <c r="J41" i="13"/>
  <c r="I41" i="13"/>
  <c r="F41" i="13"/>
  <c r="E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H28" i="13"/>
  <c r="K28" i="13" s="1"/>
  <c r="C28" i="13"/>
  <c r="D27" i="13"/>
  <c r="C27" i="13"/>
  <c r="H26" i="13"/>
  <c r="K26" i="13" s="1"/>
  <c r="C26" i="13"/>
  <c r="C25" i="13"/>
  <c r="C24" i="13"/>
  <c r="J23" i="13"/>
  <c r="I23" i="13"/>
  <c r="F23" i="13"/>
  <c r="E23" i="13"/>
  <c r="C22" i="13"/>
  <c r="D21" i="13"/>
  <c r="K21" i="13" s="1"/>
  <c r="H23" i="13"/>
  <c r="D20" i="13"/>
  <c r="C19" i="13"/>
  <c r="C18" i="13"/>
  <c r="C17" i="13"/>
  <c r="C16" i="13"/>
  <c r="C15" i="13"/>
  <c r="C14" i="13"/>
  <c r="C13" i="13"/>
  <c r="J12" i="13"/>
  <c r="I12" i="13"/>
  <c r="H12" i="13"/>
  <c r="F12" i="13"/>
  <c r="E12" i="13"/>
  <c r="D12" i="13"/>
  <c r="C11" i="13"/>
  <c r="C10" i="13"/>
  <c r="C9" i="13"/>
  <c r="C12" i="13" s="1"/>
  <c r="D41" i="13" l="1"/>
  <c r="K27" i="13"/>
  <c r="C52" i="13"/>
  <c r="K52" i="13"/>
  <c r="K57" i="13"/>
  <c r="D23" i="13"/>
  <c r="K20" i="13"/>
  <c r="H58" i="13"/>
  <c r="K58" i="13" s="1"/>
  <c r="K56" i="13"/>
  <c r="K43" i="13"/>
  <c r="F73" i="13"/>
  <c r="J60" i="13"/>
  <c r="J64" i="13" s="1"/>
  <c r="H70" i="13" s="1"/>
  <c r="H73" i="13" s="1"/>
  <c r="H41" i="13"/>
  <c r="C48" i="13"/>
  <c r="D48" i="13"/>
  <c r="D58" i="13"/>
  <c r="D60" i="13" s="1"/>
  <c r="C21" i="13"/>
  <c r="C41" i="13"/>
  <c r="C20" i="13"/>
  <c r="I60" i="13"/>
  <c r="I64" i="13" s="1"/>
  <c r="G70" i="13" s="1"/>
  <c r="E60" i="13"/>
  <c r="E62" i="13" s="1"/>
  <c r="E64" i="13" s="1"/>
  <c r="C71" i="13" s="1"/>
  <c r="F60" i="13"/>
  <c r="F62" i="13" s="1"/>
  <c r="F64" i="13" s="1"/>
  <c r="C72" i="13" s="1"/>
  <c r="J72" i="13" s="1"/>
  <c r="C50" i="13"/>
  <c r="C58" i="13" s="1"/>
  <c r="E73" i="13"/>
  <c r="J29" i="2"/>
  <c r="I29" i="2"/>
  <c r="H29" i="2"/>
  <c r="G29" i="2"/>
  <c r="G31" i="2" s="1"/>
  <c r="F29" i="2"/>
  <c r="F31" i="2" s="1"/>
  <c r="E29" i="2"/>
  <c r="E31" i="2" s="1"/>
  <c r="N28" i="2"/>
  <c r="K28" i="2"/>
  <c r="B28" i="2"/>
  <c r="D29" i="2"/>
  <c r="C27" i="2"/>
  <c r="K27" i="2" s="1"/>
  <c r="B27" i="2"/>
  <c r="K26" i="2"/>
  <c r="M26" i="2" s="1"/>
  <c r="B26" i="2"/>
  <c r="K25" i="2"/>
  <c r="M25" i="2" s="1"/>
  <c r="B25" i="2"/>
  <c r="M24" i="2"/>
  <c r="B24" i="2"/>
  <c r="M23" i="2"/>
  <c r="B23" i="2"/>
  <c r="B22" i="2"/>
  <c r="D14" i="2"/>
  <c r="C14" i="2"/>
  <c r="C15" i="2" s="1"/>
  <c r="B14" i="2"/>
  <c r="E13" i="2"/>
  <c r="E12" i="2"/>
  <c r="E11" i="2"/>
  <c r="E10" i="2"/>
  <c r="E9" i="2"/>
  <c r="E8" i="2"/>
  <c r="E7" i="2"/>
  <c r="E14" i="2" s="1"/>
  <c r="I71" i="13" l="1"/>
  <c r="J71" i="13"/>
  <c r="H60" i="13"/>
  <c r="G73" i="13"/>
  <c r="C23" i="13"/>
  <c r="C60" i="13" s="1"/>
  <c r="C62" i="13" s="1"/>
  <c r="H30" i="2"/>
  <c r="H31" i="2" s="1"/>
  <c r="D31" i="2"/>
  <c r="N26" i="2"/>
  <c r="N25" i="2"/>
  <c r="M27" i="2"/>
  <c r="M28" i="2"/>
  <c r="B29" i="2"/>
  <c r="N24" i="2"/>
  <c r="N23" i="2"/>
  <c r="H64" i="13"/>
  <c r="I72" i="13"/>
  <c r="D73" i="13"/>
  <c r="D62" i="13"/>
  <c r="D64" i="13" s="1"/>
  <c r="C70" i="13" s="1"/>
  <c r="I70" i="13" s="1"/>
  <c r="B30" i="2"/>
  <c r="N27" i="2"/>
  <c r="E15" i="2"/>
  <c r="E16" i="2" s="1"/>
  <c r="C29" i="2"/>
  <c r="K29" i="2"/>
  <c r="I30" i="2"/>
  <c r="I31" i="2" s="1"/>
  <c r="C16" i="2"/>
  <c r="D15" i="2"/>
  <c r="D16" i="2" s="1"/>
  <c r="J30" i="2"/>
  <c r="B15" i="2"/>
  <c r="B16" i="2" s="1"/>
  <c r="C64" i="13" l="1"/>
  <c r="K62" i="13"/>
  <c r="J70" i="13"/>
  <c r="K64" i="13"/>
  <c r="K60" i="13"/>
  <c r="I66" i="13"/>
  <c r="J31" i="2"/>
  <c r="L30" i="2"/>
  <c r="M30" i="2" s="1"/>
  <c r="M31" i="2" s="1"/>
  <c r="M29" i="2"/>
  <c r="C73" i="13"/>
  <c r="J73" i="13" s="1"/>
  <c r="I73" i="13"/>
  <c r="N29" i="2"/>
  <c r="L31" i="2"/>
  <c r="K30" i="2"/>
  <c r="C31" i="2"/>
  <c r="C30" i="2"/>
  <c r="B31" i="2"/>
  <c r="N31" i="2" l="1"/>
  <c r="D39" i="2"/>
  <c r="N30" i="2"/>
  <c r="K31" i="2"/>
</calcChain>
</file>

<file path=xl/sharedStrings.xml><?xml version="1.0" encoding="utf-8"?>
<sst xmlns="http://schemas.openxmlformats.org/spreadsheetml/2006/main" count="177" uniqueCount="137">
  <si>
    <t>3. Équipement, véhicules et mobilier (compte tenu de la dépréciation)</t>
  </si>
  <si>
    <t>4. Evaluation finale du projet</t>
  </si>
  <si>
    <t>Tableau 2 - Budget de projet PBF par categorie de cout de l'ONU</t>
  </si>
  <si>
    <t>Note: S'il s'agit d'une revision budgetaire, veuillez inclure des colonnes additionnelles pour montrer les changements</t>
  </si>
  <si>
    <t>CATEGORIES</t>
  </si>
  <si>
    <t>1. Personnel et autres employés</t>
  </si>
  <si>
    <t>2. Fournitures, produits de base, matériels</t>
  </si>
  <si>
    <t>4. Services contractuels</t>
  </si>
  <si>
    <t>5. Frais de déplacement</t>
  </si>
  <si>
    <t>6. Transferts et subventions aux homologues</t>
  </si>
  <si>
    <t>7. Frais généraux de fonctionnement et autres coûts directs</t>
  </si>
  <si>
    <t>Sous-total</t>
  </si>
  <si>
    <t xml:space="preserve">8. Coûts indirects*  </t>
  </si>
  <si>
    <t>TOTAL</t>
  </si>
  <si>
    <t>Nombre de resultat/ produit</t>
  </si>
  <si>
    <t>Formulation du resultat/ produit/ activite</t>
  </si>
  <si>
    <t>Budget par agence recipiendiaire en USD - Veuillez ajouter une nouvelle colonne par agence recipiendiaire PNUD</t>
  </si>
  <si>
    <t xml:space="preserve">Pourcentage du budget pour chaque produit ou activite reserve pour action directe sur le genre (cas echeant) </t>
  </si>
  <si>
    <t>Taux de Réalisation par ligne budgetaire</t>
  </si>
  <si>
    <t>Notes quelconque le cas echeant (.e.g sur types des entrants ou justification du budget)</t>
  </si>
  <si>
    <t>Budget par agence recipiendiaire en USD</t>
  </si>
  <si>
    <t>Montant budget</t>
  </si>
  <si>
    <t>Dépenses</t>
  </si>
  <si>
    <t>GMS 7%</t>
  </si>
  <si>
    <t>Commitment/PO</t>
  </si>
  <si>
    <t>Avance non Justifiée</t>
  </si>
  <si>
    <t>Solde</t>
  </si>
  <si>
    <t>%Tage de Réalisation</t>
  </si>
  <si>
    <t xml:space="preserve">Commentaire sur les dépenses / activités </t>
  </si>
  <si>
    <t>PNUD</t>
  </si>
  <si>
    <t>Totaux</t>
  </si>
  <si>
    <t>Commitment</t>
  </si>
  <si>
    <t>Décaissement PNUD</t>
  </si>
  <si>
    <t>Budget  PNUD</t>
  </si>
  <si>
    <t>BUDGET ONU HABITAT</t>
  </si>
  <si>
    <t>BUDGET  ONUDI</t>
  </si>
  <si>
    <t>BUDGET TOTAL</t>
  </si>
  <si>
    <t>ONUHABITT</t>
  </si>
  <si>
    <t>ONUDI</t>
  </si>
  <si>
    <t>TABLEAU  AVEC DELIVERY</t>
  </si>
  <si>
    <t>BUDGET GLOBAL</t>
  </si>
  <si>
    <t>BUDGET  PNUD</t>
  </si>
  <si>
    <t>Avances aux Partenaires</t>
  </si>
  <si>
    <t>Décaissement UN HABITAT</t>
  </si>
  <si>
    <t>BUDGET ONUDI</t>
  </si>
  <si>
    <t>Décaissement ONUI</t>
  </si>
  <si>
    <t>TOTALE Decaissement</t>
  </si>
  <si>
    <t>SOLDE TOTAL</t>
  </si>
  <si>
    <t>% de Realisation</t>
  </si>
  <si>
    <t>UN HABITAT</t>
  </si>
  <si>
    <t>Fait le 30 Mars 2019</t>
  </si>
  <si>
    <t>Délivery PNUD</t>
  </si>
  <si>
    <t>Délivery UN Habitat</t>
  </si>
  <si>
    <t>CONDE Sory</t>
  </si>
  <si>
    <t>Délivery ONUDI</t>
  </si>
  <si>
    <t>Délivery    Global</t>
  </si>
  <si>
    <t>Annexe D - Budget du projet PBF</t>
  </si>
  <si>
    <t>Note: S'il s'agit de revision de projet, veuillez inclure colonnes additionnelles pour montrer le changement.</t>
  </si>
  <si>
    <t>Tableau 1 - Budget du projet PBF par resultat, produit et activite</t>
  </si>
  <si>
    <t xml:space="preserve">BUDGET GLOBAL </t>
  </si>
  <si>
    <t>Budget par agence recipiendiaire en USD - Veuillez ajouter une nouvelle colonne par agence recipiendiaire ONUHABITAT</t>
  </si>
  <si>
    <t>Budget par agence recipiendiaire en USD - Veuillez ajouter une nouvelle colonne par agence recipiendiaire ONUDI</t>
  </si>
  <si>
    <t>Commitment /po</t>
  </si>
  <si>
    <t xml:space="preserve">Avance </t>
  </si>
  <si>
    <t>Résultat du Projet:  Le sentiment d’insécurité et les violences urbaines de nuit dans 2 communes  de Conakry et dans la commune de Nzérékoré est réduit de 10 points d'ici la fin du projet, à travers une implication active et citoyenne des jeunes et des femmes.</t>
  </si>
  <si>
    <t>Produit 1</t>
  </si>
  <si>
    <t>Les principales manifestations de la violence et de la délinquance, et les actions de réponse à appuyer par le projet sont identifiées de manière participative et inclusive par les communautés.</t>
  </si>
  <si>
    <t>BALAI CITOYEN + CENAFOD</t>
  </si>
  <si>
    <t>6. Informer et sensibiliser les leaders locaux, les associations de jeunes (filles et garçons) et les services de sécurités sur les objectifs du projet</t>
  </si>
  <si>
    <t>6. Organiser les réunions communautaires de diagnostic participatif de sécurité dans les 3 communes</t>
  </si>
  <si>
    <t>6. Elaborer les plans d'action du projet</t>
  </si>
  <si>
    <t>Sous total 1.1</t>
  </si>
  <si>
    <t>Produit 2</t>
  </si>
  <si>
    <t>Les forum et conseils locaux de sécurité et de prévention de la délinquance (CLSPD) sont redynamisés, avec l'implication active des jeunes et des femmes</t>
  </si>
  <si>
    <t>6. Organiser les sessions d'auto évaluation participative des CLSPD dans la gestion de la sécurité dans les quartiers cibles</t>
  </si>
  <si>
    <t>6. Appuyer le renouvèllement / redynamisation des CLSPD suivant les résultats de l'autoévaluation</t>
  </si>
  <si>
    <t>6.Assurer la formation / remise à niveau des CLSPD, les élus locaux et les leaders des associations de jeunes et des femmes</t>
  </si>
  <si>
    <t>6. Formations sur les notions de civisme et de citoyenneté</t>
  </si>
  <si>
    <t>6. Supports pédagogiques et fournitures</t>
  </si>
  <si>
    <t>6. Sensibilisation à travers les média</t>
  </si>
  <si>
    <t>6. Kits de fonctionnement des CLSPD et de gestion de sécurité locale</t>
  </si>
  <si>
    <t>4 Animateurs-trices communautaires (3)</t>
  </si>
  <si>
    <t>7. Motos et fonctionnement (3)</t>
  </si>
  <si>
    <t>4. Consultant en gestion communuataire de la sécurité</t>
  </si>
  <si>
    <t>Sous total 2</t>
  </si>
  <si>
    <t>Produit 3</t>
  </si>
  <si>
    <t>300 jeunes dont 100 jeunes filles sont mobilisées dans l'aménagement et la sécurisation des quartiers défavorisés des trois communes cibles.</t>
  </si>
  <si>
    <t>6. Outillages et equipements pour l'aménagement des espaces publics (outillage, charrettes, brouettes, etc)</t>
  </si>
  <si>
    <t>6. Formation des jeunes (filles et garçons) sur les travaux HIMO de voirie urbaine</t>
  </si>
  <si>
    <t>6. Travaux d'aménagement et de viabilisation dans les quartiers</t>
  </si>
  <si>
    <t>3. Un véhicule et fonctionnement</t>
  </si>
  <si>
    <t>4. Chauffeur (1)</t>
  </si>
  <si>
    <t>ONU HABITAT</t>
  </si>
  <si>
    <t>Au moins 6 sites à risque dans les trois communes cibles sont éclairés par la professionalisation de 100 jeunes (filles et garçons) dans les métiers de photovoltaique.</t>
  </si>
  <si>
    <t>6. Transfert Subvention Formations de 100 jeunes (filles et garçons) sur les photovoltaiques</t>
  </si>
  <si>
    <t>1. Personnel ONUHABITAT</t>
  </si>
  <si>
    <t>3. Equipments de travail pour les jeunes (filles et garçons)</t>
  </si>
  <si>
    <t>3. Equipements solaires et fournitures d'installation</t>
  </si>
  <si>
    <t>4. Consultant Expert en photovoltaique</t>
  </si>
  <si>
    <t>5. Voyages</t>
  </si>
  <si>
    <t>4. Elaboration et publication d'un manuel de formation</t>
  </si>
  <si>
    <t>7. General Opérating (Appui Conseil et suivi)</t>
  </si>
  <si>
    <t>100 jeunes à risque, dont 50% de jeunes filles mènent des activités génératrices de revenus viables et contribuent à la quiétude sociale dans leurs quartiers</t>
  </si>
  <si>
    <t xml:space="preserve"> 4. Formation de 100 jeunes (filles et garçons) en Esprit d'Entreprise, 4.Entreprenariat,  Gestion Simplifiée, Esprit de Groupement, Développement Personnel et Professionnel</t>
  </si>
  <si>
    <t>6. Transfert Subvention et Mentoring de 15 Projets d'entreprise/AGR de 200 jeunes (filles et garçons) vulnérables</t>
  </si>
  <si>
    <t xml:space="preserve">4. Expert en développement entrprenarial </t>
  </si>
  <si>
    <t>Sous total 3</t>
  </si>
  <si>
    <t>Monitoring /Suivi et évaluation</t>
  </si>
  <si>
    <t xml:space="preserve">4. Enquete de perception et de fin de projet </t>
  </si>
  <si>
    <t>5. Mission de suivi terrain à N'Zérékoré</t>
  </si>
  <si>
    <t>4.  Revues techniqes semestrielles (Comité Tecnique et Pilotage)</t>
  </si>
  <si>
    <t>HABITAT</t>
  </si>
  <si>
    <t>ONUHABITA</t>
  </si>
  <si>
    <t>7.General Opérating (Monitoring suivi evaluation ONUHABITAT)</t>
  </si>
  <si>
    <t>7. General Opérating (Monitoring suivi evaluation ONUDI)</t>
  </si>
  <si>
    <t>Sous total 3.1</t>
  </si>
  <si>
    <t>Coordination et gestion du projet</t>
  </si>
  <si>
    <t>1. Personnel ( Senior Programme manager appui au projet 15%)</t>
  </si>
  <si>
    <t>4. Expert national Chef de projet</t>
  </si>
  <si>
    <t>4. Assistant/e administratif/ve à 50% du temps</t>
  </si>
  <si>
    <t>3. ordinateurs et imprimantes (3)</t>
  </si>
  <si>
    <t>3. appareils photos numériques (3)</t>
  </si>
  <si>
    <t>3. radio VHF (6)</t>
  </si>
  <si>
    <t xml:space="preserve">3. Video projecteur </t>
  </si>
  <si>
    <t>2. Rehabilitation et mobilier de bureau</t>
  </si>
  <si>
    <t>7. Fournitures de bureau et communication</t>
  </si>
  <si>
    <t>Sous total 3.2</t>
  </si>
  <si>
    <t>TOTAL GENERAL</t>
  </si>
  <si>
    <t>UNHabitat</t>
  </si>
  <si>
    <t>RECAP Delivery par Agence</t>
  </si>
  <si>
    <t>Totale Dépenses</t>
  </si>
  <si>
    <t>ONUHBITAT</t>
  </si>
  <si>
    <t>Un autorisation financiere de 107 657 a été recue du Siège; le recrutement des psychologues est en cours avec UNDP (14000)</t>
  </si>
  <si>
    <t>Partenaire/ONG</t>
  </si>
  <si>
    <t xml:space="preserve">Niveau de depense/ engagement actuel en USD (a remplir au moment des rapports de projet)          </t>
  </si>
  <si>
    <t>TOTAL DECAISSEMENT</t>
  </si>
  <si>
    <t>Fait le 03 JUIN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</si>
</sst>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€_-;\-* #,##0.00\ _€_-;_-* &quot;-&quot;??\ _€_-;_-@_-"/>
    <numFmt numFmtId="164" formatCode="_-* #,##0\ _F_G_-;\-* #,##0\ _F_G_-;_-* &quot;-&quot;\ _F_G_-;_-@_-"/>
    <numFmt numFmtId="165" formatCode="_-* #,##0.00\ _F_G_-;\-* #,##0.00\ _F_G_-;_-* &quot;-&quot;??\ _F_G_-;_-@_-"/>
    <numFmt numFmtId="166" formatCode="_-* #,##0\ _€_-;\-* #,##0\ _€_-;_-* &quot;-&quot;??\ _€_-;_-@_-"/>
    <numFmt numFmtId="167" formatCode="[$-10C0A]#,##0.00;\(#,##0.00\);&quot;-&quot;"/>
    <numFmt numFmtId="168" formatCode="_-* #,##0.00\ _F_G_-;\-* #,##0.00\ _F_G_-;_-* &quot;-&quot;\ _F_G_-;_-@_-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Myriad pro"/>
    </font>
    <font>
      <sz val="10"/>
      <color theme="1"/>
      <name val="Calibri"/>
      <family val="2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name val="Times New Roman"/>
      <family val="1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Arial"/>
      <family val="2"/>
    </font>
    <font>
      <sz val="10"/>
      <color theme="1"/>
      <name val="Myriad pro"/>
    </font>
    <font>
      <sz val="12"/>
      <color theme="1"/>
      <name val="Arial"/>
      <family val="2"/>
    </font>
    <font>
      <sz val="9"/>
      <color theme="1"/>
      <name val="Myriad pro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</font>
    <font>
      <sz val="9"/>
      <color rgb="FF000000"/>
      <name val="Calibri"/>
      <family val="2"/>
    </font>
    <font>
      <sz val="9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36">
    <xf numFmtId="0" fontId="0" fillId="0" borderId="0" xfId="0"/>
    <xf numFmtId="0" fontId="0" fillId="0" borderId="0" xfId="0" applyFont="1"/>
    <xf numFmtId="43" fontId="8" fillId="0" borderId="16" xfId="1" applyFont="1" applyFill="1" applyBorder="1" applyAlignment="1">
      <alignment horizontal="center" vertical="center" wrapText="1"/>
    </xf>
    <xf numFmtId="0" fontId="0" fillId="0" borderId="0" xfId="0" applyFill="1"/>
    <xf numFmtId="43" fontId="8" fillId="0" borderId="1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/>
    <xf numFmtId="43" fontId="11" fillId="0" borderId="0" xfId="1" applyFont="1" applyFill="1" applyAlignment="1">
      <alignment horizontal="center"/>
    </xf>
    <xf numFmtId="43" fontId="0" fillId="0" borderId="0" xfId="0" applyNumberFormat="1"/>
    <xf numFmtId="43" fontId="11" fillId="0" borderId="0" xfId="1" applyFont="1" applyAlignment="1">
      <alignment horizontal="center"/>
    </xf>
    <xf numFmtId="0" fontId="13" fillId="0" borderId="0" xfId="0" applyFont="1"/>
    <xf numFmtId="0" fontId="3" fillId="0" borderId="0" xfId="0" applyFont="1"/>
    <xf numFmtId="0" fontId="0" fillId="0" borderId="0" xfId="0" applyFont="1" applyFill="1"/>
    <xf numFmtId="43" fontId="7" fillId="7" borderId="3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43" fontId="10" fillId="0" borderId="13" xfId="1" applyFont="1" applyFill="1" applyBorder="1" applyAlignment="1">
      <alignment horizontal="center" vertical="center" wrapText="1"/>
    </xf>
    <xf numFmtId="43" fontId="10" fillId="0" borderId="12" xfId="1" applyFont="1" applyFill="1" applyBorder="1" applyAlignment="1">
      <alignment horizontal="center" vertical="center" wrapText="1"/>
    </xf>
    <xf numFmtId="9" fontId="8" fillId="0" borderId="29" xfId="2" applyFont="1" applyFill="1" applyBorder="1" applyAlignment="1">
      <alignment horizontal="center" vertical="center" wrapText="1"/>
    </xf>
    <xf numFmtId="43" fontId="10" fillId="0" borderId="23" xfId="1" applyFont="1" applyFill="1" applyBorder="1" applyAlignment="1">
      <alignment horizontal="center" vertical="center" wrapText="1"/>
    </xf>
    <xf numFmtId="43" fontId="0" fillId="0" borderId="0" xfId="1" applyFont="1"/>
    <xf numFmtId="165" fontId="0" fillId="0" borderId="0" xfId="0" applyNumberFormat="1"/>
    <xf numFmtId="0" fontId="6" fillId="0" borderId="44" xfId="0" applyFont="1" applyBorder="1" applyAlignment="1">
      <alignment vertical="center" wrapText="1"/>
    </xf>
    <xf numFmtId="43" fontId="8" fillId="0" borderId="45" xfId="1" applyFont="1" applyFill="1" applyBorder="1" applyAlignment="1">
      <alignment vertical="center" wrapText="1"/>
    </xf>
    <xf numFmtId="43" fontId="8" fillId="0" borderId="3" xfId="1" applyFont="1" applyFill="1" applyBorder="1" applyAlignment="1">
      <alignment horizontal="right" vertical="center" wrapText="1"/>
    </xf>
    <xf numFmtId="43" fontId="15" fillId="0" borderId="46" xfId="0" applyNumberFormat="1" applyFont="1" applyBorder="1" applyAlignment="1">
      <alignment horizontal="right" vertical="center" wrapText="1"/>
    </xf>
    <xf numFmtId="0" fontId="6" fillId="0" borderId="43" xfId="0" applyFont="1" applyBorder="1" applyAlignment="1">
      <alignment vertical="center" wrapText="1"/>
    </xf>
    <xf numFmtId="43" fontId="8" fillId="0" borderId="1" xfId="1" applyFont="1" applyFill="1" applyBorder="1" applyAlignment="1">
      <alignment vertical="center" wrapText="1"/>
    </xf>
    <xf numFmtId="43" fontId="8" fillId="0" borderId="20" xfId="1" applyFont="1" applyFill="1" applyBorder="1" applyAlignment="1">
      <alignment horizontal="right" vertical="center" wrapText="1"/>
    </xf>
    <xf numFmtId="0" fontId="6" fillId="0" borderId="42" xfId="0" applyFont="1" applyBorder="1" applyAlignment="1">
      <alignment vertical="center" wrapText="1"/>
    </xf>
    <xf numFmtId="43" fontId="8" fillId="0" borderId="47" xfId="1" applyFont="1" applyFill="1" applyBorder="1" applyAlignment="1">
      <alignment vertical="center" wrapText="1"/>
    </xf>
    <xf numFmtId="43" fontId="8" fillId="0" borderId="10" xfId="1" applyFont="1" applyFill="1" applyBorder="1" applyAlignment="1">
      <alignment vertical="center" wrapText="1"/>
    </xf>
    <xf numFmtId="43" fontId="8" fillId="0" borderId="27" xfId="1" applyFont="1" applyFill="1" applyBorder="1" applyAlignment="1">
      <alignment horizontal="right" vertical="center" wrapText="1"/>
    </xf>
    <xf numFmtId="43" fontId="8" fillId="0" borderId="3" xfId="1" applyFont="1" applyFill="1" applyBorder="1" applyAlignment="1">
      <alignment vertical="center" wrapText="1"/>
    </xf>
    <xf numFmtId="43" fontId="8" fillId="0" borderId="15" xfId="1" applyFont="1" applyFill="1" applyBorder="1" applyAlignment="1">
      <alignment vertical="center" wrapText="1"/>
    </xf>
    <xf numFmtId="43" fontId="8" fillId="0" borderId="27" xfId="1" applyFont="1" applyFill="1" applyBorder="1" applyAlignment="1">
      <alignment vertical="center" wrapText="1"/>
    </xf>
    <xf numFmtId="0" fontId="5" fillId="8" borderId="42" xfId="0" applyFont="1" applyFill="1" applyBorder="1" applyAlignment="1">
      <alignment vertical="center" wrapText="1"/>
    </xf>
    <xf numFmtId="43" fontId="5" fillId="2" borderId="27" xfId="1" applyFont="1" applyFill="1" applyBorder="1" applyAlignment="1">
      <alignment horizontal="right" vertical="center" wrapText="1"/>
    </xf>
    <xf numFmtId="43" fontId="6" fillId="0" borderId="27" xfId="1" applyFont="1" applyFill="1" applyBorder="1" applyAlignment="1">
      <alignment horizontal="right" vertical="center" wrapText="1"/>
    </xf>
    <xf numFmtId="166" fontId="5" fillId="2" borderId="27" xfId="1" applyNumberFormat="1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43" fontId="6" fillId="0" borderId="0" xfId="0" applyNumberFormat="1" applyFont="1" applyBorder="1" applyAlignment="1">
      <alignment vertical="center" wrapText="1"/>
    </xf>
    <xf numFmtId="43" fontId="16" fillId="0" borderId="3" xfId="1" applyFont="1" applyFill="1" applyBorder="1" applyAlignment="1">
      <alignment horizontal="center" vertical="center" wrapText="1"/>
    </xf>
    <xf numFmtId="43" fontId="17" fillId="0" borderId="49" xfId="1" applyFont="1" applyFill="1" applyBorder="1" applyAlignment="1">
      <alignment horizontal="center" vertical="center" wrapText="1"/>
    </xf>
    <xf numFmtId="43" fontId="15" fillId="0" borderId="3" xfId="0" applyNumberFormat="1" applyFont="1" applyBorder="1" applyAlignment="1">
      <alignment horizontal="right" vertical="center" wrapText="1"/>
    </xf>
    <xf numFmtId="43" fontId="0" fillId="0" borderId="3" xfId="0" applyNumberFormat="1" applyBorder="1" applyAlignment="1">
      <alignment vertical="center"/>
    </xf>
    <xf numFmtId="9" fontId="0" fillId="0" borderId="10" xfId="2" applyFont="1" applyBorder="1"/>
    <xf numFmtId="43" fontId="6" fillId="0" borderId="3" xfId="0" applyNumberFormat="1" applyFont="1" applyBorder="1" applyAlignment="1">
      <alignment vertical="center" wrapText="1"/>
    </xf>
    <xf numFmtId="43" fontId="6" fillId="0" borderId="3" xfId="1" applyFont="1" applyBorder="1" applyAlignment="1">
      <alignment vertical="center" wrapText="1"/>
    </xf>
    <xf numFmtId="43" fontId="18" fillId="0" borderId="3" xfId="1" applyFont="1" applyFill="1" applyBorder="1" applyAlignment="1">
      <alignment vertical="center" wrapText="1"/>
    </xf>
    <xf numFmtId="43" fontId="6" fillId="0" borderId="27" xfId="1" applyFont="1" applyBorder="1" applyAlignment="1">
      <alignment vertical="center" wrapText="1"/>
    </xf>
    <xf numFmtId="43" fontId="18" fillId="0" borderId="26" xfId="1" applyFont="1" applyFill="1" applyBorder="1" applyAlignment="1">
      <alignment vertical="center" wrapText="1"/>
    </xf>
    <xf numFmtId="43" fontId="6" fillId="0" borderId="3" xfId="1" applyFont="1" applyFill="1" applyBorder="1" applyAlignment="1">
      <alignment vertical="center" wrapText="1"/>
    </xf>
    <xf numFmtId="0" fontId="5" fillId="8" borderId="43" xfId="0" applyFont="1" applyFill="1" applyBorder="1" applyAlignment="1">
      <alignment vertical="center" wrapText="1"/>
    </xf>
    <xf numFmtId="43" fontId="5" fillId="2" borderId="3" xfId="1" applyFont="1" applyFill="1" applyBorder="1" applyAlignment="1">
      <alignment horizontal="right" vertical="center" wrapText="1"/>
    </xf>
    <xf numFmtId="43" fontId="19" fillId="0" borderId="27" xfId="1" applyFont="1" applyBorder="1" applyAlignment="1">
      <alignment horizontal="right" vertical="center" wrapText="1"/>
    </xf>
    <xf numFmtId="43" fontId="6" fillId="0" borderId="27" xfId="1" applyFont="1" applyBorder="1" applyAlignment="1">
      <alignment horizontal="right" vertical="center" wrapText="1"/>
    </xf>
    <xf numFmtId="0" fontId="5" fillId="8" borderId="42" xfId="0" applyFont="1" applyFill="1" applyBorder="1" applyAlignment="1">
      <alignment horizontal="center" vertical="center" wrapText="1"/>
    </xf>
    <xf numFmtId="166" fontId="12" fillId="2" borderId="27" xfId="1" applyNumberFormat="1" applyFont="1" applyFill="1" applyBorder="1" applyAlignment="1">
      <alignment vertical="center" wrapText="1"/>
    </xf>
    <xf numFmtId="166" fontId="12" fillId="2" borderId="3" xfId="1" applyNumberFormat="1" applyFont="1" applyFill="1" applyBorder="1" applyAlignment="1">
      <alignment vertical="center" wrapText="1"/>
    </xf>
    <xf numFmtId="166" fontId="12" fillId="2" borderId="2" xfId="1" applyNumberFormat="1" applyFont="1" applyFill="1" applyBorder="1" applyAlignment="1">
      <alignment vertical="center" wrapText="1"/>
    </xf>
    <xf numFmtId="9" fontId="0" fillId="0" borderId="0" xfId="2" applyFont="1"/>
    <xf numFmtId="0" fontId="0" fillId="0" borderId="10" xfId="0" applyBorder="1"/>
    <xf numFmtId="9" fontId="0" fillId="11" borderId="3" xfId="2" applyFont="1" applyFill="1" applyBorder="1" applyAlignment="1">
      <alignment horizontal="center" vertical="center"/>
    </xf>
    <xf numFmtId="9" fontId="2" fillId="0" borderId="2" xfId="2" applyFont="1" applyBorder="1" applyAlignment="1">
      <alignment horizontal="center" vertical="center"/>
    </xf>
    <xf numFmtId="0" fontId="0" fillId="0" borderId="0" xfId="0" applyBorder="1"/>
    <xf numFmtId="0" fontId="21" fillId="0" borderId="0" xfId="0" applyFont="1"/>
    <xf numFmtId="0" fontId="22" fillId="0" borderId="0" xfId="0" applyFont="1"/>
    <xf numFmtId="43" fontId="0" fillId="0" borderId="0" xfId="1" applyFont="1" applyAlignment="1">
      <alignment horizontal="center"/>
    </xf>
    <xf numFmtId="43" fontId="0" fillId="0" borderId="0" xfId="1" applyFont="1" applyFill="1" applyAlignment="1">
      <alignment horizontal="center"/>
    </xf>
    <xf numFmtId="43" fontId="0" fillId="0" borderId="0" xfId="1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23" fillId="0" borderId="7" xfId="0" applyFont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top" wrapText="1"/>
    </xf>
    <xf numFmtId="0" fontId="6" fillId="4" borderId="32" xfId="0" applyFont="1" applyFill="1" applyBorder="1" applyAlignment="1">
      <alignment vertical="top" wrapText="1"/>
    </xf>
    <xf numFmtId="166" fontId="0" fillId="0" borderId="30" xfId="1" applyNumberFormat="1" applyFont="1" applyFill="1" applyBorder="1" applyAlignment="1">
      <alignment vertical="center"/>
    </xf>
    <xf numFmtId="43" fontId="10" fillId="0" borderId="52" xfId="1" applyFont="1" applyFill="1" applyBorder="1" applyAlignment="1">
      <alignment horizontal="center" vertical="center" wrapText="1"/>
    </xf>
    <xf numFmtId="9" fontId="8" fillId="0" borderId="50" xfId="2" applyFont="1" applyFill="1" applyBorder="1" applyAlignment="1">
      <alignment horizontal="center" vertical="center" wrapText="1"/>
    </xf>
    <xf numFmtId="166" fontId="0" fillId="13" borderId="19" xfId="1" applyNumberFormat="1" applyFont="1" applyFill="1" applyBorder="1" applyAlignment="1">
      <alignment vertical="center"/>
    </xf>
    <xf numFmtId="166" fontId="0" fillId="13" borderId="11" xfId="1" applyNumberFormat="1" applyFont="1" applyFill="1" applyBorder="1" applyAlignment="1">
      <alignment vertical="center"/>
    </xf>
    <xf numFmtId="166" fontId="0" fillId="13" borderId="29" xfId="1" applyNumberFormat="1" applyFont="1" applyFill="1" applyBorder="1" applyAlignment="1">
      <alignment vertical="center"/>
    </xf>
    <xf numFmtId="0" fontId="0" fillId="0" borderId="51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6" fillId="4" borderId="15" xfId="0" applyFont="1" applyFill="1" applyBorder="1" applyAlignment="1">
      <alignment vertical="top" wrapText="1"/>
    </xf>
    <xf numFmtId="43" fontId="10" fillId="0" borderId="30" xfId="1" applyFont="1" applyFill="1" applyBorder="1" applyAlignment="1">
      <alignment horizontal="center" vertical="center" wrapText="1"/>
    </xf>
    <xf numFmtId="166" fontId="0" fillId="13" borderId="16" xfId="1" applyNumberFormat="1" applyFont="1" applyFill="1" applyBorder="1" applyAlignment="1">
      <alignment vertical="center"/>
    </xf>
    <xf numFmtId="166" fontId="0" fillId="13" borderId="14" xfId="1" applyNumberFormat="1" applyFont="1" applyFill="1" applyBorder="1" applyAlignment="1">
      <alignment vertical="center"/>
    </xf>
    <xf numFmtId="0" fontId="0" fillId="0" borderId="17" xfId="0" applyFont="1" applyBorder="1" applyAlignment="1">
      <alignment wrapText="1"/>
    </xf>
    <xf numFmtId="0" fontId="0" fillId="0" borderId="0" xfId="0" applyFont="1" applyBorder="1" applyAlignment="1">
      <alignment wrapText="1"/>
    </xf>
    <xf numFmtId="166" fontId="6" fillId="0" borderId="53" xfId="0" applyNumberFormat="1" applyFont="1" applyBorder="1" applyAlignment="1">
      <alignment horizontal="left" vertical="center" wrapText="1"/>
    </xf>
    <xf numFmtId="9" fontId="8" fillId="0" borderId="26" xfId="2" applyFont="1" applyFill="1" applyBorder="1" applyAlignment="1">
      <alignment horizontal="center" vertical="center" wrapText="1"/>
    </xf>
    <xf numFmtId="166" fontId="0" fillId="13" borderId="54" xfId="1" applyNumberFormat="1" applyFont="1" applyFill="1" applyBorder="1" applyAlignment="1">
      <alignment vertical="center"/>
    </xf>
    <xf numFmtId="166" fontId="0" fillId="13" borderId="55" xfId="1" applyNumberFormat="1" applyFont="1" applyFill="1" applyBorder="1" applyAlignment="1">
      <alignment vertical="center"/>
    </xf>
    <xf numFmtId="0" fontId="0" fillId="0" borderId="56" xfId="0" applyFont="1" applyBorder="1" applyAlignment="1">
      <alignment wrapText="1"/>
    </xf>
    <xf numFmtId="0" fontId="0" fillId="0" borderId="0" xfId="0" applyFont="1" applyBorder="1"/>
    <xf numFmtId="43" fontId="7" fillId="3" borderId="15" xfId="1" applyFont="1" applyFill="1" applyBorder="1" applyAlignment="1">
      <alignment horizontal="right" vertical="center" wrapText="1"/>
    </xf>
    <xf numFmtId="43" fontId="7" fillId="3" borderId="3" xfId="1" applyFont="1" applyFill="1" applyBorder="1" applyAlignment="1">
      <alignment horizontal="right" vertical="center" wrapText="1"/>
    </xf>
    <xf numFmtId="9" fontId="8" fillId="3" borderId="3" xfId="2" applyFont="1" applyFill="1" applyBorder="1" applyAlignment="1">
      <alignment horizontal="center" vertical="center" wrapText="1"/>
    </xf>
    <xf numFmtId="43" fontId="7" fillId="3" borderId="3" xfId="1" applyFont="1" applyFill="1" applyBorder="1" applyAlignment="1">
      <alignment vertical="center" wrapText="1"/>
    </xf>
    <xf numFmtId="43" fontId="7" fillId="0" borderId="5" xfId="1" applyFont="1" applyFill="1" applyBorder="1" applyAlignment="1">
      <alignment vertical="center" wrapText="1"/>
    </xf>
    <xf numFmtId="0" fontId="25" fillId="3" borderId="3" xfId="0" applyFont="1" applyFill="1" applyBorder="1" applyAlignment="1">
      <alignment horizontal="left" vertical="center"/>
    </xf>
    <xf numFmtId="0" fontId="6" fillId="4" borderId="32" xfId="0" applyFont="1" applyFill="1" applyBorder="1" applyAlignment="1">
      <alignment vertical="center" wrapText="1"/>
    </xf>
    <xf numFmtId="166" fontId="26" fillId="0" borderId="51" xfId="0" applyNumberFormat="1" applyFont="1" applyBorder="1" applyAlignment="1">
      <alignment horizontal="left" vertical="center" wrapText="1"/>
    </xf>
    <xf numFmtId="166" fontId="0" fillId="0" borderId="11" xfId="1" applyNumberFormat="1" applyFont="1" applyFill="1" applyBorder="1" applyAlignment="1">
      <alignment vertical="center"/>
    </xf>
    <xf numFmtId="43" fontId="7" fillId="0" borderId="12" xfId="1" applyFont="1" applyFill="1" applyBorder="1" applyAlignment="1">
      <alignment horizontal="right" vertical="center" wrapText="1"/>
    </xf>
    <xf numFmtId="9" fontId="8" fillId="0" borderId="12" xfId="2" applyFont="1" applyFill="1" applyBorder="1" applyAlignment="1">
      <alignment horizontal="center" vertical="center" wrapText="1"/>
    </xf>
    <xf numFmtId="166" fontId="0" fillId="13" borderId="57" xfId="1" applyNumberFormat="1" applyFont="1" applyFill="1" applyBorder="1" applyAlignment="1">
      <alignment vertical="center"/>
    </xf>
    <xf numFmtId="0" fontId="6" fillId="0" borderId="32" xfId="0" applyFont="1" applyFill="1" applyBorder="1" applyAlignment="1">
      <alignment horizontal="center" vertical="center" wrapText="1"/>
    </xf>
    <xf numFmtId="166" fontId="26" fillId="0" borderId="17" xfId="0" applyNumberFormat="1" applyFont="1" applyBorder="1" applyAlignment="1">
      <alignment horizontal="left" vertical="center" wrapText="1"/>
    </xf>
    <xf numFmtId="166" fontId="0" fillId="0" borderId="16" xfId="1" applyNumberFormat="1" applyFont="1" applyFill="1" applyBorder="1" applyAlignment="1">
      <alignment vertical="center"/>
    </xf>
    <xf numFmtId="43" fontId="7" fillId="0" borderId="13" xfId="1" applyFont="1" applyFill="1" applyBorder="1" applyAlignment="1">
      <alignment horizontal="right" vertical="center" wrapText="1"/>
    </xf>
    <xf numFmtId="0" fontId="0" fillId="0" borderId="17" xfId="0" applyFont="1" applyBorder="1" applyAlignment="1">
      <alignment vertical="top" wrapText="1"/>
    </xf>
    <xf numFmtId="43" fontId="7" fillId="0" borderId="58" xfId="1" applyFont="1" applyFill="1" applyBorder="1" applyAlignment="1">
      <alignment horizontal="right" vertical="center" wrapText="1"/>
    </xf>
    <xf numFmtId="166" fontId="0" fillId="13" borderId="45" xfId="1" applyNumberFormat="1" applyFont="1" applyFill="1" applyBorder="1" applyAlignment="1">
      <alignment vertical="center"/>
    </xf>
    <xf numFmtId="166" fontId="26" fillId="0" borderId="53" xfId="0" applyNumberFormat="1" applyFont="1" applyBorder="1" applyAlignment="1">
      <alignment horizontal="left" vertical="center" wrapText="1"/>
    </xf>
    <xf numFmtId="166" fontId="0" fillId="0" borderId="22" xfId="1" applyNumberFormat="1" applyFont="1" applyFill="1" applyBorder="1" applyAlignment="1">
      <alignment vertical="center"/>
    </xf>
    <xf numFmtId="43" fontId="7" fillId="0" borderId="23" xfId="1" applyFont="1" applyFill="1" applyBorder="1" applyAlignment="1">
      <alignment horizontal="right" vertical="center" wrapText="1"/>
    </xf>
    <xf numFmtId="9" fontId="8" fillId="0" borderId="24" xfId="2" applyFont="1" applyFill="1" applyBorder="1" applyAlignment="1">
      <alignment horizontal="center" vertical="center" wrapText="1"/>
    </xf>
    <xf numFmtId="166" fontId="0" fillId="13" borderId="59" xfId="1" applyNumberFormat="1" applyFont="1" applyFill="1" applyBorder="1" applyAlignment="1">
      <alignment vertical="center"/>
    </xf>
    <xf numFmtId="166" fontId="0" fillId="13" borderId="31" xfId="1" applyNumberFormat="1" applyFont="1" applyFill="1" applyBorder="1" applyAlignment="1">
      <alignment vertical="center"/>
    </xf>
    <xf numFmtId="0" fontId="0" fillId="0" borderId="53" xfId="0" applyFont="1" applyBorder="1" applyAlignment="1">
      <alignment vertical="top" wrapText="1"/>
    </xf>
    <xf numFmtId="166" fontId="26" fillId="0" borderId="60" xfId="0" applyNumberFormat="1" applyFont="1" applyBorder="1" applyAlignment="1">
      <alignment horizontal="left" vertical="center" wrapText="1"/>
    </xf>
    <xf numFmtId="166" fontId="0" fillId="0" borderId="61" xfId="1" applyNumberFormat="1" applyFont="1" applyFill="1" applyBorder="1" applyAlignment="1">
      <alignment vertical="center"/>
    </xf>
    <xf numFmtId="43" fontId="7" fillId="0" borderId="26" xfId="1" applyFont="1" applyFill="1" applyBorder="1" applyAlignment="1">
      <alignment horizontal="right" vertical="center" wrapText="1"/>
    </xf>
    <xf numFmtId="166" fontId="0" fillId="13" borderId="47" xfId="1" applyNumberFormat="1" applyFont="1" applyFill="1" applyBorder="1" applyAlignment="1">
      <alignment vertical="center"/>
    </xf>
    <xf numFmtId="166" fontId="0" fillId="13" borderId="62" xfId="1" applyNumberFormat="1" applyFont="1" applyFill="1" applyBorder="1" applyAlignment="1">
      <alignment vertical="center"/>
    </xf>
    <xf numFmtId="166" fontId="0" fillId="0" borderId="0" xfId="1" applyNumberFormat="1" applyFont="1" applyFill="1" applyBorder="1" applyAlignment="1">
      <alignment horizontal="center" vertical="center"/>
    </xf>
    <xf numFmtId="0" fontId="0" fillId="0" borderId="60" xfId="0" applyFont="1" applyBorder="1" applyAlignment="1">
      <alignment wrapText="1"/>
    </xf>
    <xf numFmtId="166" fontId="0" fillId="0" borderId="21" xfId="1" applyNumberFormat="1" applyFont="1" applyFill="1" applyBorder="1" applyAlignment="1">
      <alignment horizontal="center" vertical="center"/>
    </xf>
    <xf numFmtId="0" fontId="0" fillId="0" borderId="53" xfId="0" applyFont="1" applyBorder="1" applyAlignment="1">
      <alignment wrapText="1"/>
    </xf>
    <xf numFmtId="43" fontId="7" fillId="3" borderId="2" xfId="1" applyFont="1" applyFill="1" applyBorder="1" applyAlignment="1">
      <alignment vertical="center" wrapText="1"/>
    </xf>
    <xf numFmtId="43" fontId="7" fillId="0" borderId="2" xfId="1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166" fontId="27" fillId="0" borderId="0" xfId="1" applyNumberFormat="1" applyFont="1" applyFill="1" applyBorder="1"/>
    <xf numFmtId="0" fontId="6" fillId="4" borderId="15" xfId="0" applyFont="1" applyFill="1" applyBorder="1" applyAlignment="1">
      <alignment vertical="center" wrapText="1"/>
    </xf>
    <xf numFmtId="166" fontId="28" fillId="0" borderId="51" xfId="0" applyNumberFormat="1" applyFont="1" applyBorder="1" applyAlignment="1">
      <alignment horizontal="center" vertical="center" wrapText="1"/>
    </xf>
    <xf numFmtId="43" fontId="10" fillId="0" borderId="63" xfId="1" applyFont="1" applyFill="1" applyBorder="1" applyAlignment="1">
      <alignment horizontal="center" vertical="center" wrapText="1"/>
    </xf>
    <xf numFmtId="43" fontId="8" fillId="13" borderId="29" xfId="1" applyFont="1" applyFill="1" applyBorder="1" applyAlignment="1">
      <alignment vertical="center" wrapText="1"/>
    </xf>
    <xf numFmtId="43" fontId="8" fillId="13" borderId="38" xfId="1" applyFont="1" applyFill="1" applyBorder="1" applyAlignment="1">
      <alignment vertical="center" wrapText="1"/>
    </xf>
    <xf numFmtId="43" fontId="8" fillId="13" borderId="51" xfId="1" applyFont="1" applyFill="1" applyBorder="1" applyAlignment="1">
      <alignment vertical="center" wrapText="1"/>
    </xf>
    <xf numFmtId="0" fontId="0" fillId="0" borderId="51" xfId="0" applyFont="1" applyBorder="1" applyAlignment="1">
      <alignment wrapText="1"/>
    </xf>
    <xf numFmtId="166" fontId="28" fillId="0" borderId="17" xfId="0" applyNumberFormat="1" applyFont="1" applyBorder="1" applyAlignment="1">
      <alignment horizontal="center" vertical="center" wrapText="1"/>
    </xf>
    <xf numFmtId="43" fontId="8" fillId="13" borderId="14" xfId="1" applyFont="1" applyFill="1" applyBorder="1" applyAlignment="1">
      <alignment vertical="center" wrapText="1"/>
    </xf>
    <xf numFmtId="43" fontId="8" fillId="13" borderId="39" xfId="1" applyFont="1" applyFill="1" applyBorder="1" applyAlignment="1">
      <alignment vertical="center" wrapText="1"/>
    </xf>
    <xf numFmtId="43" fontId="8" fillId="13" borderId="17" xfId="1" applyFont="1" applyFill="1" applyBorder="1" applyAlignment="1">
      <alignment vertical="center" wrapText="1"/>
    </xf>
    <xf numFmtId="43" fontId="8" fillId="0" borderId="18" xfId="1" applyFont="1" applyFill="1" applyBorder="1" applyAlignment="1">
      <alignment horizontal="center" vertical="center" wrapText="1"/>
    </xf>
    <xf numFmtId="166" fontId="27" fillId="0" borderId="0" xfId="1" applyNumberFormat="1" applyFont="1" applyFill="1" applyBorder="1" applyAlignment="1">
      <alignment horizontal="left" vertical="center"/>
    </xf>
    <xf numFmtId="166" fontId="28" fillId="0" borderId="53" xfId="0" applyNumberFormat="1" applyFont="1" applyBorder="1" applyAlignment="1">
      <alignment horizontal="center" vertical="center" wrapText="1"/>
    </xf>
    <xf numFmtId="9" fontId="8" fillId="0" borderId="23" xfId="2" applyFont="1" applyFill="1" applyBorder="1" applyAlignment="1">
      <alignment horizontal="center" vertical="center" wrapText="1"/>
    </xf>
    <xf numFmtId="43" fontId="8" fillId="13" borderId="14" xfId="1" applyFont="1" applyFill="1" applyBorder="1" applyAlignment="1">
      <alignment vertical="center"/>
    </xf>
    <xf numFmtId="43" fontId="8" fillId="13" borderId="39" xfId="1" applyFont="1" applyFill="1" applyBorder="1" applyAlignment="1">
      <alignment vertical="center"/>
    </xf>
    <xf numFmtId="43" fontId="8" fillId="13" borderId="53" xfId="1" applyFont="1" applyFill="1" applyBorder="1" applyAlignment="1">
      <alignment vertical="center"/>
    </xf>
    <xf numFmtId="43" fontId="8" fillId="0" borderId="64" xfId="1" applyFont="1" applyFill="1" applyBorder="1" applyAlignment="1">
      <alignment horizontal="center" vertical="center"/>
    </xf>
    <xf numFmtId="43" fontId="11" fillId="0" borderId="60" xfId="0" applyNumberFormat="1" applyFont="1" applyBorder="1" applyAlignment="1">
      <alignment horizontal="left" vertical="center" wrapText="1"/>
    </xf>
    <xf numFmtId="43" fontId="11" fillId="0" borderId="11" xfId="1" applyFont="1" applyBorder="1" applyAlignment="1">
      <alignment horizontal="center"/>
    </xf>
    <xf numFmtId="166" fontId="0" fillId="0" borderId="12" xfId="1" applyNumberFormat="1" applyFont="1" applyFill="1" applyBorder="1" applyAlignment="1">
      <alignment vertical="center"/>
    </xf>
    <xf numFmtId="43" fontId="1" fillId="14" borderId="12" xfId="1" applyFont="1" applyFill="1" applyBorder="1" applyAlignment="1">
      <alignment vertical="center"/>
    </xf>
    <xf numFmtId="43" fontId="1" fillId="13" borderId="57" xfId="1" applyFont="1" applyFill="1" applyBorder="1" applyAlignment="1">
      <alignment vertical="center"/>
    </xf>
    <xf numFmtId="43" fontId="1" fillId="13" borderId="28" xfId="1" applyFont="1" applyFill="1" applyBorder="1" applyAlignment="1">
      <alignment vertical="center"/>
    </xf>
    <xf numFmtId="166" fontId="27" fillId="0" borderId="0" xfId="1" applyNumberFormat="1" applyFont="1" applyFill="1" applyBorder="1" applyAlignment="1">
      <alignment horizontal="center" vertical="center"/>
    </xf>
    <xf numFmtId="43" fontId="11" fillId="0" borderId="16" xfId="1" applyFont="1" applyBorder="1" applyAlignment="1">
      <alignment horizontal="center"/>
    </xf>
    <xf numFmtId="166" fontId="0" fillId="0" borderId="13" xfId="1" applyNumberFormat="1" applyFont="1" applyFill="1" applyBorder="1" applyAlignment="1">
      <alignment vertical="center"/>
    </xf>
    <xf numFmtId="43" fontId="8" fillId="14" borderId="13" xfId="1" applyFont="1" applyFill="1" applyBorder="1" applyAlignment="1">
      <alignment vertical="center" wrapText="1"/>
    </xf>
    <xf numFmtId="43" fontId="8" fillId="13" borderId="19" xfId="1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43" fontId="11" fillId="0" borderId="17" xfId="0" applyNumberFormat="1" applyFont="1" applyBorder="1" applyAlignment="1">
      <alignment horizontal="left" vertical="center" wrapText="1"/>
    </xf>
    <xf numFmtId="0" fontId="0" fillId="0" borderId="17" xfId="0" applyFont="1" applyBorder="1"/>
    <xf numFmtId="0" fontId="0" fillId="0" borderId="17" xfId="0" applyFont="1" applyFill="1" applyBorder="1" applyAlignment="1">
      <alignment wrapText="1"/>
    </xf>
    <xf numFmtId="43" fontId="11" fillId="0" borderId="54" xfId="1" applyFont="1" applyBorder="1" applyAlignment="1">
      <alignment horizontal="center"/>
    </xf>
    <xf numFmtId="166" fontId="0" fillId="0" borderId="58" xfId="1" applyNumberFormat="1" applyFont="1" applyFill="1" applyBorder="1" applyAlignment="1">
      <alignment vertical="center"/>
    </xf>
    <xf numFmtId="43" fontId="10" fillId="0" borderId="58" xfId="1" applyFont="1" applyFill="1" applyBorder="1" applyAlignment="1">
      <alignment horizontal="center" vertical="center" wrapText="1"/>
    </xf>
    <xf numFmtId="9" fontId="8" fillId="0" borderId="58" xfId="2" applyFont="1" applyFill="1" applyBorder="1" applyAlignment="1">
      <alignment horizontal="center" vertical="center" wrapText="1"/>
    </xf>
    <xf numFmtId="43" fontId="8" fillId="14" borderId="58" xfId="1" applyFont="1" applyFill="1" applyBorder="1" applyAlignment="1">
      <alignment vertical="center" wrapText="1"/>
    </xf>
    <xf numFmtId="43" fontId="8" fillId="13" borderId="45" xfId="1" applyFont="1" applyFill="1" applyBorder="1" applyAlignment="1">
      <alignment vertical="center" wrapText="1"/>
    </xf>
    <xf numFmtId="43" fontId="8" fillId="13" borderId="55" xfId="1" applyFont="1" applyFill="1" applyBorder="1" applyAlignment="1">
      <alignment vertical="center" wrapText="1"/>
    </xf>
    <xf numFmtId="0" fontId="6" fillId="4" borderId="15" xfId="0" applyFont="1" applyFill="1" applyBorder="1" applyAlignment="1">
      <alignment horizontal="center" vertical="center" wrapText="1"/>
    </xf>
    <xf numFmtId="43" fontId="0" fillId="0" borderId="60" xfId="0" applyNumberFormat="1" applyFont="1" applyBorder="1" applyAlignment="1">
      <alignment horizontal="left" vertical="center" wrapText="1"/>
    </xf>
    <xf numFmtId="43" fontId="18" fillId="14" borderId="12" xfId="1" applyFont="1" applyFill="1" applyBorder="1" applyAlignment="1">
      <alignment vertical="center" wrapText="1"/>
    </xf>
    <xf numFmtId="43" fontId="8" fillId="13" borderId="12" xfId="1" applyFont="1" applyFill="1" applyBorder="1" applyAlignment="1">
      <alignment vertical="center" wrapText="1"/>
    </xf>
    <xf numFmtId="0" fontId="9" fillId="0" borderId="17" xfId="0" applyFont="1" applyBorder="1" applyAlignment="1">
      <alignment horizontal="left" wrapText="1"/>
    </xf>
    <xf numFmtId="43" fontId="0" fillId="0" borderId="17" xfId="0" applyNumberFormat="1" applyFont="1" applyBorder="1" applyAlignment="1">
      <alignment horizontal="left" vertical="center" wrapText="1"/>
    </xf>
    <xf numFmtId="9" fontId="8" fillId="0" borderId="13" xfId="2" applyFont="1" applyFill="1" applyBorder="1" applyAlignment="1">
      <alignment horizontal="center" vertical="center" wrapText="1"/>
    </xf>
    <xf numFmtId="43" fontId="8" fillId="13" borderId="13" xfId="1" applyFont="1" applyFill="1" applyBorder="1" applyAlignment="1">
      <alignment vertical="center" wrapText="1"/>
    </xf>
    <xf numFmtId="43" fontId="0" fillId="0" borderId="53" xfId="0" applyNumberFormat="1" applyFont="1" applyBorder="1" applyAlignment="1">
      <alignment horizontal="left" vertical="center" wrapText="1"/>
    </xf>
    <xf numFmtId="43" fontId="8" fillId="0" borderId="22" xfId="1" applyFont="1" applyFill="1" applyBorder="1" applyAlignment="1">
      <alignment horizontal="center" vertical="center" wrapText="1"/>
    </xf>
    <xf numFmtId="166" fontId="0" fillId="0" borderId="23" xfId="1" applyNumberFormat="1" applyFont="1" applyFill="1" applyBorder="1" applyAlignment="1">
      <alignment vertical="center"/>
    </xf>
    <xf numFmtId="43" fontId="8" fillId="14" borderId="23" xfId="1" applyFont="1" applyFill="1" applyBorder="1" applyAlignment="1">
      <alignment vertical="center" wrapText="1"/>
    </xf>
    <xf numFmtId="43" fontId="8" fillId="13" borderId="23" xfId="1" applyFont="1" applyFill="1" applyBorder="1" applyAlignment="1">
      <alignment vertical="center" wrapText="1"/>
    </xf>
    <xf numFmtId="43" fontId="8" fillId="13" borderId="31" xfId="1" applyFont="1" applyFill="1" applyBorder="1" applyAlignment="1">
      <alignment vertical="center" wrapText="1"/>
    </xf>
    <xf numFmtId="43" fontId="7" fillId="3" borderId="20" xfId="1" applyFont="1" applyFill="1" applyBorder="1" applyAlignment="1">
      <alignment horizontal="right" vertical="center" wrapText="1"/>
    </xf>
    <xf numFmtId="9" fontId="8" fillId="3" borderId="20" xfId="2" applyFont="1" applyFill="1" applyBorder="1" applyAlignment="1">
      <alignment horizontal="center" vertical="center" wrapText="1"/>
    </xf>
    <xf numFmtId="43" fontId="7" fillId="3" borderId="27" xfId="1" applyFont="1" applyFill="1" applyBorder="1" applyAlignment="1">
      <alignment vertical="center" wrapText="1"/>
    </xf>
    <xf numFmtId="43" fontId="7" fillId="0" borderId="34" xfId="1" applyFont="1" applyFill="1" applyBorder="1" applyAlignment="1">
      <alignment vertical="center" wrapText="1"/>
    </xf>
    <xf numFmtId="0" fontId="0" fillId="3" borderId="3" xfId="0" applyFont="1" applyFill="1" applyBorder="1"/>
    <xf numFmtId="166" fontId="0" fillId="0" borderId="51" xfId="0" applyNumberFormat="1" applyFont="1" applyBorder="1" applyAlignment="1">
      <alignment horizontal="left" vertical="center" wrapText="1"/>
    </xf>
    <xf numFmtId="166" fontId="1" fillId="0" borderId="11" xfId="1" applyNumberFormat="1" applyFont="1" applyFill="1" applyBorder="1" applyAlignment="1">
      <alignment vertical="center"/>
    </xf>
    <xf numFmtId="43" fontId="10" fillId="0" borderId="50" xfId="1" applyFont="1" applyFill="1" applyBorder="1" applyAlignment="1">
      <alignment horizontal="center" vertical="center" wrapText="1"/>
    </xf>
    <xf numFmtId="9" fontId="8" fillId="0" borderId="28" xfId="2" applyFont="1" applyFill="1" applyBorder="1" applyAlignment="1">
      <alignment horizontal="center" vertical="center" wrapText="1"/>
    </xf>
    <xf numFmtId="43" fontId="8" fillId="13" borderId="65" xfId="1" applyFont="1" applyFill="1" applyBorder="1" applyAlignment="1">
      <alignment vertical="center" wrapText="1"/>
    </xf>
    <xf numFmtId="43" fontId="8" fillId="13" borderId="28" xfId="1" applyFont="1" applyFill="1" applyBorder="1" applyAlignment="1">
      <alignment vertical="center" wrapText="1"/>
    </xf>
    <xf numFmtId="0" fontId="0" fillId="0" borderId="50" xfId="0" applyFont="1" applyBorder="1" applyAlignment="1">
      <alignment wrapText="1"/>
    </xf>
    <xf numFmtId="166" fontId="0" fillId="0" borderId="17" xfId="0" applyNumberFormat="1" applyFont="1" applyBorder="1" applyAlignment="1">
      <alignment horizontal="left" vertical="center" wrapText="1"/>
    </xf>
    <xf numFmtId="166" fontId="1" fillId="0" borderId="16" xfId="1" applyNumberFormat="1" applyFont="1" applyFill="1" applyBorder="1" applyAlignment="1">
      <alignment vertical="center"/>
    </xf>
    <xf numFmtId="43" fontId="8" fillId="13" borderId="30" xfId="1" applyFont="1" applyFill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6" fillId="4" borderId="20" xfId="0" applyFont="1" applyFill="1" applyBorder="1" applyAlignment="1">
      <alignment vertical="center" wrapText="1"/>
    </xf>
    <xf numFmtId="166" fontId="0" fillId="0" borderId="53" xfId="0" applyNumberFormat="1" applyFont="1" applyBorder="1" applyAlignment="1">
      <alignment horizontal="left" vertical="center" wrapText="1"/>
    </xf>
    <xf numFmtId="166" fontId="1" fillId="0" borderId="22" xfId="1" applyNumberFormat="1" applyFont="1" applyFill="1" applyBorder="1" applyAlignment="1">
      <alignment vertical="center"/>
    </xf>
    <xf numFmtId="9" fontId="8" fillId="0" borderId="67" xfId="2" applyFont="1" applyFill="1" applyBorder="1" applyAlignment="1">
      <alignment horizontal="center" vertical="center" wrapText="1"/>
    </xf>
    <xf numFmtId="43" fontId="8" fillId="14" borderId="27" xfId="1" applyFont="1" applyFill="1" applyBorder="1" applyAlignment="1">
      <alignment vertical="center" wrapText="1"/>
    </xf>
    <xf numFmtId="43" fontId="8" fillId="13" borderId="27" xfId="1" applyFont="1" applyFill="1" applyBorder="1" applyAlignment="1">
      <alignment vertical="center" wrapText="1"/>
    </xf>
    <xf numFmtId="43" fontId="8" fillId="0" borderId="34" xfId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166" fontId="0" fillId="0" borderId="51" xfId="0" applyNumberFormat="1" applyFont="1" applyBorder="1" applyAlignment="1">
      <alignment horizontal="center" vertical="center" wrapText="1"/>
    </xf>
    <xf numFmtId="43" fontId="8" fillId="13" borderId="50" xfId="1" applyFont="1" applyFill="1" applyBorder="1" applyAlignment="1">
      <alignment vertical="center" wrapText="1"/>
    </xf>
    <xf numFmtId="166" fontId="0" fillId="0" borderId="60" xfId="0" applyNumberFormat="1" applyFont="1" applyBorder="1" applyAlignment="1">
      <alignment horizontal="center" vertical="center" wrapText="1"/>
    </xf>
    <xf numFmtId="166" fontId="0" fillId="0" borderId="17" xfId="0" applyNumberFormat="1" applyFont="1" applyBorder="1" applyAlignment="1">
      <alignment horizontal="center" vertical="center" wrapText="1"/>
    </xf>
    <xf numFmtId="166" fontId="0" fillId="0" borderId="53" xfId="0" applyNumberFormat="1" applyFont="1" applyBorder="1" applyAlignment="1">
      <alignment horizontal="center" vertical="center" wrapText="1"/>
    </xf>
    <xf numFmtId="43" fontId="8" fillId="13" borderId="59" xfId="1" applyFont="1" applyFill="1" applyBorder="1" applyAlignment="1">
      <alignment vertical="center" wrapText="1"/>
    </xf>
    <xf numFmtId="0" fontId="0" fillId="0" borderId="23" xfId="0" applyFont="1" applyBorder="1" applyAlignment="1">
      <alignment wrapText="1"/>
    </xf>
    <xf numFmtId="9" fontId="7" fillId="3" borderId="3" xfId="2" applyFont="1" applyFill="1" applyBorder="1" applyAlignment="1">
      <alignment horizontal="center" vertical="center" wrapText="1"/>
    </xf>
    <xf numFmtId="43" fontId="7" fillId="0" borderId="27" xfId="1" applyFont="1" applyFill="1" applyBorder="1" applyAlignment="1">
      <alignment vertical="center" wrapText="1"/>
    </xf>
    <xf numFmtId="0" fontId="8" fillId="3" borderId="27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3" fontId="7" fillId="0" borderId="32" xfId="1" applyFont="1" applyFill="1" applyBorder="1" applyAlignment="1">
      <alignment horizontal="center" vertical="center" wrapText="1"/>
    </xf>
    <xf numFmtId="43" fontId="12" fillId="0" borderId="0" xfId="1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vertical="center" wrapText="1"/>
    </xf>
    <xf numFmtId="43" fontId="7" fillId="0" borderId="0" xfId="1" applyFont="1" applyFill="1" applyBorder="1" applyAlignment="1">
      <alignment vertical="center" wrapText="1"/>
    </xf>
    <xf numFmtId="43" fontId="7" fillId="0" borderId="35" xfId="1" applyFont="1" applyFill="1" applyBorder="1" applyAlignment="1">
      <alignment vertical="center" wrapText="1"/>
    </xf>
    <xf numFmtId="0" fontId="8" fillId="0" borderId="35" xfId="0" applyFont="1" applyFill="1" applyBorder="1" applyAlignment="1">
      <alignment vertical="center" wrapText="1"/>
    </xf>
    <xf numFmtId="0" fontId="0" fillId="0" borderId="32" xfId="0" applyBorder="1"/>
    <xf numFmtId="43" fontId="1" fillId="0" borderId="32" xfId="1" applyFont="1" applyFill="1" applyBorder="1" applyAlignment="1">
      <alignment horizontal="center"/>
    </xf>
    <xf numFmtId="43" fontId="11" fillId="0" borderId="0" xfId="1" applyFont="1" applyFill="1" applyBorder="1" applyAlignment="1">
      <alignment horizontal="center"/>
    </xf>
    <xf numFmtId="43" fontId="1" fillId="0" borderId="0" xfId="1" applyFont="1" applyFill="1" applyBorder="1" applyAlignment="1">
      <alignment vertical="center"/>
    </xf>
    <xf numFmtId="43" fontId="1" fillId="0" borderId="35" xfId="1" applyFont="1" applyFill="1" applyBorder="1" applyAlignment="1">
      <alignment vertical="center"/>
    </xf>
    <xf numFmtId="0" fontId="0" fillId="0" borderId="35" xfId="0" applyFont="1" applyFill="1" applyBorder="1"/>
    <xf numFmtId="43" fontId="1" fillId="0" borderId="5" xfId="1" applyFont="1" applyFill="1" applyBorder="1" applyAlignment="1">
      <alignment vertical="center"/>
    </xf>
    <xf numFmtId="0" fontId="0" fillId="4" borderId="1" xfId="0" applyFill="1" applyBorder="1"/>
    <xf numFmtId="0" fontId="0" fillId="4" borderId="5" xfId="0" applyFill="1" applyBorder="1"/>
    <xf numFmtId="43" fontId="1" fillId="0" borderId="1" xfId="1" applyFont="1" applyFill="1" applyBorder="1" applyAlignment="1">
      <alignment horizontal="center"/>
    </xf>
    <xf numFmtId="43" fontId="11" fillId="0" borderId="5" xfId="1" applyFont="1" applyFill="1" applyBorder="1" applyAlignment="1">
      <alignment horizontal="center"/>
    </xf>
    <xf numFmtId="43" fontId="0" fillId="0" borderId="5" xfId="1" applyFont="1" applyFill="1" applyBorder="1" applyAlignment="1">
      <alignment horizontal="center"/>
    </xf>
    <xf numFmtId="43" fontId="1" fillId="0" borderId="2" xfId="1" applyFont="1" applyFill="1" applyBorder="1" applyAlignment="1">
      <alignment vertical="center"/>
    </xf>
    <xf numFmtId="0" fontId="0" fillId="0" borderId="2" xfId="0" applyFont="1" applyFill="1" applyBorder="1"/>
    <xf numFmtId="43" fontId="0" fillId="0" borderId="0" xfId="1" applyFont="1" applyFill="1" applyAlignment="1">
      <alignment vertical="center"/>
    </xf>
    <xf numFmtId="43" fontId="3" fillId="0" borderId="0" xfId="1" applyFont="1" applyFill="1" applyAlignment="1">
      <alignment vertical="center"/>
    </xf>
    <xf numFmtId="0" fontId="29" fillId="0" borderId="0" xfId="0" applyFont="1"/>
    <xf numFmtId="0" fontId="10" fillId="0" borderId="0" xfId="0" applyFont="1" applyAlignment="1">
      <alignment vertical="center" wrapText="1"/>
    </xf>
    <xf numFmtId="0" fontId="3" fillId="5" borderId="37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center" vertical="center"/>
    </xf>
    <xf numFmtId="9" fontId="3" fillId="5" borderId="10" xfId="2" applyFont="1" applyFill="1" applyBorder="1" applyAlignment="1">
      <alignment horizontal="center" vertical="center" wrapText="1"/>
    </xf>
    <xf numFmtId="9" fontId="3" fillId="5" borderId="3" xfId="2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66" fontId="0" fillId="0" borderId="13" xfId="1" applyNumberFormat="1" applyFont="1" applyBorder="1" applyAlignment="1">
      <alignment vertical="center"/>
    </xf>
    <xf numFmtId="43" fontId="0" fillId="0" borderId="13" xfId="1" applyFont="1" applyFill="1" applyBorder="1" applyAlignment="1">
      <alignment horizontal="center" vertical="center"/>
    </xf>
    <xf numFmtId="43" fontId="0" fillId="0" borderId="13" xfId="2" applyNumberFormat="1" applyFont="1" applyFill="1" applyBorder="1" applyAlignment="1">
      <alignment horizontal="center" vertical="center"/>
    </xf>
    <xf numFmtId="43" fontId="3" fillId="0" borderId="13" xfId="2" applyNumberFormat="1" applyFont="1" applyFill="1" applyBorder="1" applyAlignment="1">
      <alignment horizontal="center" vertical="center"/>
    </xf>
    <xf numFmtId="9" fontId="0" fillId="0" borderId="0" xfId="2" applyFont="1" applyFill="1" applyAlignment="1">
      <alignment horizontal="center"/>
    </xf>
    <xf numFmtId="43" fontId="31" fillId="0" borderId="0" xfId="1" applyFont="1" applyFill="1" applyAlignment="1">
      <alignment horizontal="center"/>
    </xf>
    <xf numFmtId="43" fontId="7" fillId="3" borderId="5" xfId="1" applyFont="1" applyFill="1" applyBorder="1" applyAlignment="1">
      <alignment vertical="center" wrapText="1"/>
    </xf>
    <xf numFmtId="43" fontId="7" fillId="3" borderId="34" xfId="1" applyFont="1" applyFill="1" applyBorder="1" applyAlignment="1">
      <alignment vertical="center" wrapText="1"/>
    </xf>
    <xf numFmtId="166" fontId="13" fillId="7" borderId="68" xfId="1" applyNumberFormat="1" applyFont="1" applyFill="1" applyBorder="1" applyAlignment="1">
      <alignment horizontal="center" vertical="center"/>
    </xf>
    <xf numFmtId="9" fontId="8" fillId="7" borderId="3" xfId="2" applyFont="1" applyFill="1" applyBorder="1" applyAlignment="1">
      <alignment horizontal="center" vertical="center" wrapText="1"/>
    </xf>
    <xf numFmtId="43" fontId="13" fillId="7" borderId="4" xfId="1" applyFont="1" applyFill="1" applyBorder="1" applyAlignment="1">
      <alignment horizontal="center" vertical="center"/>
    </xf>
    <xf numFmtId="43" fontId="13" fillId="7" borderId="69" xfId="1" applyFont="1" applyFill="1" applyBorder="1" applyAlignment="1">
      <alignment horizontal="center" vertical="center"/>
    </xf>
    <xf numFmtId="9" fontId="8" fillId="7" borderId="29" xfId="2" applyFont="1" applyFill="1" applyBorder="1" applyAlignment="1">
      <alignment horizontal="center" vertical="center" wrapText="1"/>
    </xf>
    <xf numFmtId="43" fontId="1" fillId="7" borderId="68" xfId="1" applyFont="1" applyFill="1" applyBorder="1" applyAlignment="1">
      <alignment horizontal="center"/>
    </xf>
    <xf numFmtId="43" fontId="1" fillId="7" borderId="8" xfId="1" applyFont="1" applyFill="1" applyBorder="1" applyAlignment="1">
      <alignment vertical="center"/>
    </xf>
    <xf numFmtId="43" fontId="1" fillId="7" borderId="69" xfId="1" applyFont="1" applyFill="1" applyBorder="1" applyAlignment="1">
      <alignment vertical="center"/>
    </xf>
    <xf numFmtId="43" fontId="7" fillId="7" borderId="1" xfId="1" applyFont="1" applyFill="1" applyBorder="1" applyAlignment="1">
      <alignment horizontal="center" vertical="center" wrapText="1"/>
    </xf>
    <xf numFmtId="9" fontId="7" fillId="7" borderId="3" xfId="2" applyFont="1" applyFill="1" applyBorder="1" applyAlignment="1">
      <alignment horizontal="center" vertical="center" wrapText="1"/>
    </xf>
    <xf numFmtId="43" fontId="7" fillId="7" borderId="5" xfId="1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vertical="center" wrapText="1"/>
    </xf>
    <xf numFmtId="43" fontId="1" fillId="7" borderId="5" xfId="1" applyFont="1" applyFill="1" applyBorder="1" applyAlignment="1">
      <alignment vertical="center"/>
    </xf>
    <xf numFmtId="0" fontId="0" fillId="7" borderId="69" xfId="0" applyFont="1" applyFill="1" applyBorder="1"/>
    <xf numFmtId="43" fontId="13" fillId="7" borderId="5" xfId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24" fillId="6" borderId="7" xfId="0" applyFont="1" applyFill="1" applyBorder="1" applyAlignment="1">
      <alignment vertical="center" wrapText="1"/>
    </xf>
    <xf numFmtId="0" fontId="32" fillId="0" borderId="71" xfId="0" applyNumberFormat="1" applyFont="1" applyFill="1" applyBorder="1" applyAlignment="1">
      <alignment vertical="top" wrapText="1"/>
    </xf>
    <xf numFmtId="167" fontId="33" fillId="0" borderId="70" xfId="0" applyNumberFormat="1" applyFont="1" applyFill="1" applyBorder="1" applyAlignment="1">
      <alignment vertical="top" wrapText="1" readingOrder="1"/>
    </xf>
    <xf numFmtId="43" fontId="8" fillId="13" borderId="63" xfId="1" applyFont="1" applyFill="1" applyBorder="1" applyAlignment="1">
      <alignment vertical="center" wrapText="1"/>
    </xf>
    <xf numFmtId="43" fontId="8" fillId="13" borderId="57" xfId="1" applyFont="1" applyFill="1" applyBorder="1" applyAlignment="1">
      <alignment vertical="center" wrapText="1"/>
    </xf>
    <xf numFmtId="0" fontId="0" fillId="0" borderId="29" xfId="0" applyFont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43" fontId="8" fillId="13" borderId="72" xfId="1" applyFont="1" applyFill="1" applyBorder="1" applyAlignment="1">
      <alignment vertical="center" wrapText="1"/>
    </xf>
    <xf numFmtId="9" fontId="8" fillId="0" borderId="69" xfId="2" applyFont="1" applyFill="1" applyBorder="1" applyAlignment="1">
      <alignment horizontal="center" vertical="center" wrapText="1"/>
    </xf>
    <xf numFmtId="0" fontId="0" fillId="0" borderId="31" xfId="0" applyFont="1" applyBorder="1" applyAlignment="1">
      <alignment wrapText="1"/>
    </xf>
    <xf numFmtId="166" fontId="0" fillId="0" borderId="20" xfId="0" applyNumberFormat="1" applyFont="1" applyBorder="1" applyAlignment="1">
      <alignment horizontal="left" vertical="center" wrapText="1"/>
    </xf>
    <xf numFmtId="166" fontId="1" fillId="0" borderId="33" xfId="1" applyNumberFormat="1" applyFont="1" applyFill="1" applyBorder="1" applyAlignment="1">
      <alignment vertical="center"/>
    </xf>
    <xf numFmtId="43" fontId="10" fillId="0" borderId="24" xfId="1" applyFont="1" applyFill="1" applyBorder="1" applyAlignment="1">
      <alignment horizontal="center" vertical="center" wrapText="1"/>
    </xf>
    <xf numFmtId="166" fontId="0" fillId="0" borderId="3" xfId="0" applyNumberFormat="1" applyFont="1" applyBorder="1" applyAlignment="1">
      <alignment horizontal="left" vertical="center" wrapText="1"/>
    </xf>
    <xf numFmtId="166" fontId="1" fillId="0" borderId="68" xfId="1" applyNumberFormat="1" applyFont="1" applyFill="1" applyBorder="1" applyAlignment="1">
      <alignment vertical="center"/>
    </xf>
    <xf numFmtId="43" fontId="10" fillId="0" borderId="4" xfId="1" applyFont="1" applyFill="1" applyBorder="1" applyAlignment="1">
      <alignment horizontal="center" vertical="center" wrapText="1"/>
    </xf>
    <xf numFmtId="43" fontId="8" fillId="14" borderId="73" xfId="1" applyFont="1" applyFill="1" applyBorder="1" applyAlignment="1">
      <alignment vertical="center" wrapText="1"/>
    </xf>
    <xf numFmtId="43" fontId="8" fillId="13" borderId="8" xfId="1" applyFont="1" applyFill="1" applyBorder="1" applyAlignment="1">
      <alignment vertical="center" wrapText="1"/>
    </xf>
    <xf numFmtId="43" fontId="8" fillId="13" borderId="69" xfId="1" applyFont="1" applyFill="1" applyBorder="1" applyAlignment="1">
      <alignment vertical="center" wrapText="1"/>
    </xf>
    <xf numFmtId="43" fontId="8" fillId="0" borderId="5" xfId="1" applyFont="1" applyFill="1" applyBorder="1" applyAlignment="1">
      <alignment horizontal="center" vertical="center" wrapText="1"/>
    </xf>
    <xf numFmtId="0" fontId="0" fillId="0" borderId="69" xfId="0" applyFont="1" applyBorder="1" applyAlignment="1">
      <alignment wrapText="1"/>
    </xf>
    <xf numFmtId="43" fontId="8" fillId="11" borderId="23" xfId="1" applyFont="1" applyFill="1" applyBorder="1" applyAlignment="1">
      <alignment vertical="center" wrapText="1"/>
    </xf>
    <xf numFmtId="43" fontId="8" fillId="11" borderId="30" xfId="1" applyFont="1" applyFill="1" applyBorder="1" applyAlignment="1">
      <alignment vertical="center" wrapText="1"/>
    </xf>
    <xf numFmtId="168" fontId="0" fillId="0" borderId="0" xfId="3" applyNumberFormat="1" applyFont="1"/>
    <xf numFmtId="43" fontId="0" fillId="0" borderId="0" xfId="2" applyNumberFormat="1" applyFont="1" applyFill="1" applyAlignment="1">
      <alignment horizontal="center"/>
    </xf>
    <xf numFmtId="0" fontId="32" fillId="0" borderId="0" xfId="0" applyFont="1" applyFill="1" applyBorder="1" applyAlignment="1"/>
    <xf numFmtId="43" fontId="0" fillId="13" borderId="12" xfId="1" applyNumberFormat="1" applyFont="1" applyFill="1" applyBorder="1" applyAlignment="1">
      <alignment vertical="center"/>
    </xf>
    <xf numFmtId="43" fontId="0" fillId="13" borderId="13" xfId="1" applyNumberFormat="1" applyFont="1" applyFill="1" applyBorder="1" applyAlignment="1">
      <alignment vertical="center"/>
    </xf>
    <xf numFmtId="43" fontId="0" fillId="13" borderId="23" xfId="1" applyNumberFormat="1" applyFont="1" applyFill="1" applyBorder="1" applyAlignment="1">
      <alignment vertical="center"/>
    </xf>
    <xf numFmtId="43" fontId="0" fillId="13" borderId="50" xfId="1" applyNumberFormat="1" applyFont="1" applyFill="1" applyBorder="1" applyAlignment="1">
      <alignment vertical="center"/>
    </xf>
    <xf numFmtId="0" fontId="3" fillId="0" borderId="54" xfId="0" applyFont="1" applyBorder="1" applyAlignment="1">
      <alignment vertical="center"/>
    </xf>
    <xf numFmtId="43" fontId="0" fillId="0" borderId="26" xfId="2" applyNumberFormat="1" applyFont="1" applyFill="1" applyBorder="1" applyAlignment="1">
      <alignment horizontal="center" vertical="center"/>
    </xf>
    <xf numFmtId="0" fontId="3" fillId="0" borderId="68" xfId="0" applyFont="1" applyBorder="1"/>
    <xf numFmtId="166" fontId="3" fillId="0" borderId="4" xfId="0" applyNumberFormat="1" applyFont="1" applyBorder="1"/>
    <xf numFmtId="43" fontId="3" fillId="0" borderId="4" xfId="0" applyNumberFormat="1" applyFont="1" applyBorder="1"/>
    <xf numFmtId="43" fontId="3" fillId="0" borderId="8" xfId="0" applyNumberFormat="1" applyFont="1" applyBorder="1"/>
    <xf numFmtId="166" fontId="3" fillId="0" borderId="73" xfId="0" applyNumberFormat="1" applyFont="1" applyBorder="1"/>
    <xf numFmtId="43" fontId="12" fillId="2" borderId="27" xfId="1" applyNumberFormat="1" applyFont="1" applyFill="1" applyBorder="1" applyAlignment="1">
      <alignment vertical="center" wrapText="1"/>
    </xf>
    <xf numFmtId="43" fontId="3" fillId="0" borderId="3" xfId="0" applyNumberFormat="1" applyFont="1" applyBorder="1"/>
    <xf numFmtId="166" fontId="0" fillId="0" borderId="9" xfId="1" applyNumberFormat="1" applyFont="1" applyBorder="1" applyAlignment="1">
      <alignment vertical="center"/>
    </xf>
    <xf numFmtId="43" fontId="0" fillId="0" borderId="9" xfId="1" applyFont="1" applyFill="1" applyBorder="1" applyAlignment="1">
      <alignment horizontal="center" vertical="center"/>
    </xf>
    <xf numFmtId="43" fontId="3" fillId="0" borderId="26" xfId="2" applyNumberFormat="1" applyFont="1" applyFill="1" applyBorder="1" applyAlignment="1">
      <alignment horizontal="center" vertical="center"/>
    </xf>
    <xf numFmtId="43" fontId="0" fillId="0" borderId="9" xfId="2" applyNumberFormat="1" applyFont="1" applyFill="1" applyBorder="1" applyAlignment="1">
      <alignment horizontal="center" vertical="center"/>
    </xf>
    <xf numFmtId="166" fontId="0" fillId="0" borderId="26" xfId="1" applyNumberFormat="1" applyFont="1" applyBorder="1" applyAlignment="1">
      <alignment vertical="center"/>
    </xf>
    <xf numFmtId="43" fontId="0" fillId="0" borderId="26" xfId="1" applyFont="1" applyFill="1" applyBorder="1" applyAlignment="1">
      <alignment horizontal="center" vertical="center"/>
    </xf>
    <xf numFmtId="10" fontId="0" fillId="0" borderId="13" xfId="2" applyNumberFormat="1" applyFont="1" applyFill="1" applyBorder="1" applyAlignment="1">
      <alignment horizontal="center"/>
    </xf>
    <xf numFmtId="43" fontId="12" fillId="2" borderId="2" xfId="1" applyNumberFormat="1" applyFont="1" applyFill="1" applyBorder="1" applyAlignment="1">
      <alignment vertical="center" wrapText="1"/>
    </xf>
    <xf numFmtId="43" fontId="4" fillId="2" borderId="46" xfId="0" applyNumberFormat="1" applyFont="1" applyFill="1" applyBorder="1" applyAlignment="1">
      <alignment horizontal="right" vertical="center" wrapText="1"/>
    </xf>
    <xf numFmtId="9" fontId="3" fillId="2" borderId="3" xfId="2" applyNumberFormat="1" applyFont="1" applyFill="1" applyBorder="1"/>
    <xf numFmtId="9" fontId="1" fillId="0" borderId="10" xfId="2" applyNumberFormat="1" applyFont="1" applyBorder="1"/>
    <xf numFmtId="166" fontId="3" fillId="0" borderId="8" xfId="0" applyNumberFormat="1" applyFont="1" applyBorder="1"/>
    <xf numFmtId="10" fontId="0" fillId="0" borderId="58" xfId="2" applyNumberFormat="1" applyFont="1" applyFill="1" applyBorder="1" applyAlignment="1">
      <alignment horizontal="center"/>
    </xf>
    <xf numFmtId="166" fontId="3" fillId="0" borderId="68" xfId="0" applyNumberFormat="1" applyFont="1" applyBorder="1"/>
    <xf numFmtId="10" fontId="0" fillId="0" borderId="4" xfId="2" applyNumberFormat="1" applyFont="1" applyFill="1" applyBorder="1" applyAlignment="1">
      <alignment horizontal="center"/>
    </xf>
    <xf numFmtId="10" fontId="0" fillId="0" borderId="50" xfId="2" applyNumberFormat="1" applyFont="1" applyFill="1" applyBorder="1" applyAlignment="1">
      <alignment horizontal="center"/>
    </xf>
    <xf numFmtId="0" fontId="30" fillId="5" borderId="3" xfId="0" applyFont="1" applyFill="1" applyBorder="1" applyAlignment="1">
      <alignment horizontal="center" vertical="center" wrapText="1"/>
    </xf>
    <xf numFmtId="0" fontId="9" fillId="15" borderId="3" xfId="0" applyFont="1" applyFill="1" applyBorder="1"/>
    <xf numFmtId="9" fontId="9" fillId="15" borderId="2" xfId="2" applyNumberFormat="1" applyFont="1" applyFill="1" applyBorder="1" applyAlignment="1">
      <alignment horizontal="center" vertical="center"/>
    </xf>
    <xf numFmtId="0" fontId="34" fillId="0" borderId="3" xfId="0" applyFont="1" applyBorder="1" applyAlignment="1">
      <alignment wrapText="1"/>
    </xf>
    <xf numFmtId="43" fontId="8" fillId="0" borderId="0" xfId="1" applyFont="1" applyFill="1" applyBorder="1" applyAlignment="1">
      <alignment vertical="center" wrapText="1"/>
    </xf>
    <xf numFmtId="43" fontId="6" fillId="0" borderId="1" xfId="1" applyFont="1" applyFill="1" applyBorder="1" applyAlignment="1">
      <alignment vertical="center" wrapText="1"/>
    </xf>
    <xf numFmtId="43" fontId="6" fillId="0" borderId="25" xfId="1" applyFont="1" applyFill="1" applyBorder="1" applyAlignment="1">
      <alignment vertical="center" wrapText="1"/>
    </xf>
    <xf numFmtId="43" fontId="6" fillId="0" borderId="27" xfId="1" applyFont="1" applyFill="1" applyBorder="1" applyAlignment="1">
      <alignment vertical="center" wrapText="1"/>
    </xf>
    <xf numFmtId="43" fontId="6" fillId="0" borderId="20" xfId="1" applyFont="1" applyFill="1" applyBorder="1" applyAlignment="1">
      <alignment vertical="center" wrapText="1"/>
    </xf>
    <xf numFmtId="43" fontId="3" fillId="0" borderId="3" xfId="0" applyNumberFormat="1" applyFont="1" applyFill="1" applyBorder="1"/>
    <xf numFmtId="43" fontId="3" fillId="0" borderId="27" xfId="0" applyNumberFormat="1" applyFont="1" applyFill="1" applyBorder="1"/>
    <xf numFmtId="0" fontId="4" fillId="9" borderId="40" xfId="0" applyFont="1" applyFill="1" applyBorder="1" applyAlignment="1">
      <alignment horizontal="center" vertical="center" wrapText="1"/>
    </xf>
    <xf numFmtId="0" fontId="4" fillId="9" borderId="42" xfId="0" applyFont="1" applyFill="1" applyBorder="1" applyAlignment="1">
      <alignment horizontal="center" vertical="center" wrapText="1"/>
    </xf>
    <xf numFmtId="0" fontId="4" fillId="10" borderId="41" xfId="0" applyFont="1" applyFill="1" applyBorder="1" applyAlignment="1">
      <alignment horizontal="center" vertical="center" wrapText="1"/>
    </xf>
    <xf numFmtId="0" fontId="4" fillId="10" borderId="43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10" borderId="2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9" borderId="20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9" fontId="3" fillId="11" borderId="10" xfId="0" applyNumberFormat="1" applyFont="1" applyFill="1" applyBorder="1" applyAlignment="1">
      <alignment horizontal="center" vertical="center"/>
    </xf>
    <xf numFmtId="9" fontId="3" fillId="11" borderId="20" xfId="0" applyNumberFormat="1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14" fillId="12" borderId="1" xfId="0" applyFont="1" applyFill="1" applyBorder="1" applyAlignment="1">
      <alignment horizontal="left" vertical="top" wrapText="1"/>
    </xf>
    <xf numFmtId="0" fontId="14" fillId="12" borderId="5" xfId="0" applyFont="1" applyFill="1" applyBorder="1" applyAlignment="1">
      <alignment horizontal="left" vertical="top" wrapText="1"/>
    </xf>
    <xf numFmtId="0" fontId="14" fillId="12" borderId="6" xfId="0" applyFont="1" applyFill="1" applyBorder="1" applyAlignment="1">
      <alignment horizontal="left" vertical="top" wrapText="1"/>
    </xf>
    <xf numFmtId="0" fontId="14" fillId="12" borderId="2" xfId="0" applyFont="1" applyFill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166" fontId="0" fillId="0" borderId="10" xfId="1" applyNumberFormat="1" applyFont="1" applyFill="1" applyBorder="1" applyAlignment="1">
      <alignment horizontal="center" vertical="center" wrapText="1"/>
    </xf>
    <xf numFmtId="166" fontId="0" fillId="0" borderId="15" xfId="1" applyNumberFormat="1" applyFont="1" applyFill="1" applyBorder="1" applyAlignment="1">
      <alignment horizontal="center" vertical="center" wrapText="1"/>
    </xf>
    <xf numFmtId="166" fontId="0" fillId="0" borderId="20" xfId="1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26" fillId="0" borderId="49" xfId="0" applyFont="1" applyBorder="1" applyAlignment="1">
      <alignment horizontal="left" vertical="top" wrapText="1"/>
    </xf>
    <xf numFmtId="0" fontId="26" fillId="0" borderId="47" xfId="0" applyFont="1" applyBorder="1" applyAlignment="1">
      <alignment horizontal="left" vertical="top" wrapText="1"/>
    </xf>
    <xf numFmtId="0" fontId="28" fillId="0" borderId="36" xfId="0" applyFont="1" applyBorder="1" applyAlignment="1">
      <alignment horizontal="center" vertical="top" wrapText="1"/>
    </xf>
    <xf numFmtId="0" fontId="28" fillId="0" borderId="32" xfId="0" applyFont="1" applyBorder="1" applyAlignment="1">
      <alignment horizontal="center" vertical="top" wrapText="1"/>
    </xf>
    <xf numFmtId="0" fontId="28" fillId="0" borderId="25" xfId="0" applyFont="1" applyBorder="1" applyAlignment="1">
      <alignment horizontal="center" vertical="top" wrapText="1"/>
    </xf>
    <xf numFmtId="43" fontId="8" fillId="0" borderId="10" xfId="1" applyFont="1" applyFill="1" applyBorder="1" applyAlignment="1">
      <alignment horizontal="center" vertical="center" wrapText="1"/>
    </xf>
    <xf numFmtId="43" fontId="8" fillId="0" borderId="15" xfId="1" applyFont="1" applyFill="1" applyBorder="1" applyAlignment="1">
      <alignment horizontal="center" vertical="center" wrapText="1"/>
    </xf>
    <xf numFmtId="43" fontId="8" fillId="0" borderId="60" xfId="1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43" fontId="0" fillId="0" borderId="10" xfId="1" applyFont="1" applyFill="1" applyBorder="1" applyAlignment="1">
      <alignment horizontal="center" vertical="center"/>
    </xf>
    <xf numFmtId="43" fontId="0" fillId="0" borderId="15" xfId="1" applyFont="1" applyFill="1" applyBorder="1" applyAlignment="1">
      <alignment horizontal="center" vertical="center"/>
    </xf>
    <xf numFmtId="43" fontId="0" fillId="0" borderId="20" xfId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43" fontId="8" fillId="0" borderId="20" xfId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43" fontId="8" fillId="0" borderId="37" xfId="1" applyFont="1" applyFill="1" applyBorder="1" applyAlignment="1">
      <alignment horizontal="center" vertical="center" wrapText="1"/>
    </xf>
    <xf numFmtId="43" fontId="8" fillId="0" borderId="66" xfId="1" applyFont="1" applyFill="1" applyBorder="1" applyAlignment="1">
      <alignment horizontal="center" vertical="center" wrapText="1"/>
    </xf>
    <xf numFmtId="43" fontId="8" fillId="0" borderId="33" xfId="1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/>
    </xf>
    <xf numFmtId="9" fontId="3" fillId="0" borderId="69" xfId="2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43" fontId="0" fillId="0" borderId="50" xfId="2" applyNumberFormat="1" applyFont="1" applyFill="1" applyBorder="1" applyAlignment="1">
      <alignment horizontal="center" vertical="center"/>
    </xf>
    <xf numFmtId="9" fontId="31" fillId="0" borderId="13" xfId="2" applyFont="1" applyFill="1" applyBorder="1" applyAlignment="1">
      <alignment horizontal="center" vertical="center" wrapText="1"/>
    </xf>
    <xf numFmtId="9" fontId="29" fillId="0" borderId="58" xfId="2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</cellXfs>
  <cellStyles count="4">
    <cellStyle name="Milliers" xfId="1" builtinId="3"/>
    <cellStyle name="Milliers [0]" xfId="3" builtinId="6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5C2C2-44B5-491C-9ECD-10EA64DA93C1}">
  <dimension ref="A1:N40"/>
  <sheetViews>
    <sheetView tabSelected="1" zoomScaleNormal="100" workbookViewId="0">
      <selection activeCell="A19" sqref="A19:I19"/>
    </sheetView>
  </sheetViews>
  <sheetFormatPr baseColWidth="10" defaultColWidth="9.109375" defaultRowHeight="14.4"/>
  <cols>
    <col min="1" max="1" width="33.77734375" customWidth="1"/>
    <col min="2" max="2" width="14.21875" customWidth="1"/>
    <col min="3" max="3" width="16.21875" customWidth="1"/>
    <col min="4" max="4" width="14.44140625" customWidth="1"/>
    <col min="5" max="5" width="15.77734375" customWidth="1"/>
    <col min="6" max="6" width="12.5546875" customWidth="1"/>
    <col min="7" max="8" width="13.44140625" customWidth="1"/>
    <col min="9" max="9" width="13.77734375" customWidth="1"/>
    <col min="10" max="10" width="12.5546875" customWidth="1"/>
    <col min="11" max="11" width="13.77734375" customWidth="1"/>
    <col min="12" max="12" width="11.5546875" bestFit="1" customWidth="1"/>
    <col min="13" max="13" width="13.21875" customWidth="1"/>
  </cols>
  <sheetData>
    <row r="1" spans="1:5" ht="15.6">
      <c r="A1" s="10" t="s">
        <v>2</v>
      </c>
      <c r="B1" s="10"/>
      <c r="C1" s="10"/>
      <c r="D1" s="10"/>
    </row>
    <row r="2" spans="1:5">
      <c r="A2" s="11"/>
      <c r="B2" s="11"/>
      <c r="C2" s="11"/>
      <c r="D2" s="11"/>
    </row>
    <row r="3" spans="1:5">
      <c r="A3" s="11" t="s">
        <v>3</v>
      </c>
      <c r="B3" s="11"/>
      <c r="C3" s="11"/>
      <c r="D3" s="11"/>
    </row>
    <row r="4" spans="1:5" ht="15" thickBot="1"/>
    <row r="5" spans="1:5" ht="26.25" customHeight="1">
      <c r="A5" s="353" t="s">
        <v>4</v>
      </c>
      <c r="B5" s="355" t="s">
        <v>33</v>
      </c>
      <c r="C5" s="357" t="s">
        <v>34</v>
      </c>
      <c r="D5" s="359" t="s">
        <v>35</v>
      </c>
      <c r="E5" s="359" t="s">
        <v>36</v>
      </c>
    </row>
    <row r="6" spans="1:5" ht="15" thickBot="1">
      <c r="A6" s="354"/>
      <c r="B6" s="356"/>
      <c r="C6" s="358"/>
      <c r="D6" s="360"/>
      <c r="E6" s="360"/>
    </row>
    <row r="7" spans="1:5" ht="15" thickBot="1">
      <c r="A7" s="25" t="s">
        <v>5</v>
      </c>
      <c r="B7" s="26">
        <v>50000</v>
      </c>
      <c r="C7" s="27">
        <v>7000</v>
      </c>
      <c r="D7" s="27">
        <v>0</v>
      </c>
      <c r="E7" s="28">
        <f>B7+C7+D7</f>
        <v>57000</v>
      </c>
    </row>
    <row r="8" spans="1:5" ht="15" thickBot="1">
      <c r="A8" s="29" t="s">
        <v>6</v>
      </c>
      <c r="B8" s="30">
        <v>8600</v>
      </c>
      <c r="C8" s="31">
        <v>0</v>
      </c>
      <c r="D8" s="27">
        <v>0</v>
      </c>
      <c r="E8" s="28">
        <f t="shared" ref="E8:E13" si="0">B8+C8+D8</f>
        <v>8600</v>
      </c>
    </row>
    <row r="9" spans="1:5" ht="27" thickBot="1">
      <c r="A9" s="32" t="s">
        <v>0</v>
      </c>
      <c r="B9" s="33">
        <v>53100</v>
      </c>
      <c r="C9" s="31">
        <v>140000</v>
      </c>
      <c r="D9" s="27">
        <v>0</v>
      </c>
      <c r="E9" s="28">
        <f t="shared" si="0"/>
        <v>193100</v>
      </c>
    </row>
    <row r="10" spans="1:5" ht="15" thickBot="1">
      <c r="A10" s="29" t="s">
        <v>7</v>
      </c>
      <c r="B10" s="34">
        <v>111959</v>
      </c>
      <c r="C10" s="35">
        <v>23000</v>
      </c>
      <c r="D10" s="27">
        <v>40000</v>
      </c>
      <c r="E10" s="28">
        <f t="shared" si="0"/>
        <v>174959</v>
      </c>
    </row>
    <row r="11" spans="1:5" ht="15" thickBot="1">
      <c r="A11" s="29" t="s">
        <v>8</v>
      </c>
      <c r="B11" s="36">
        <v>0</v>
      </c>
      <c r="C11" s="35">
        <v>16000</v>
      </c>
      <c r="D11" s="27">
        <v>0</v>
      </c>
      <c r="E11" s="28">
        <f t="shared" si="0"/>
        <v>16000</v>
      </c>
    </row>
    <row r="12" spans="1:5" ht="27" thickBot="1">
      <c r="A12" s="29" t="s">
        <v>9</v>
      </c>
      <c r="B12" s="37">
        <v>242500</v>
      </c>
      <c r="C12" s="35">
        <v>50000</v>
      </c>
      <c r="D12" s="27">
        <v>90000</v>
      </c>
      <c r="E12" s="28">
        <f t="shared" si="0"/>
        <v>382500</v>
      </c>
    </row>
    <row r="13" spans="1:5" ht="27" thickBot="1">
      <c r="A13" s="29" t="s">
        <v>10</v>
      </c>
      <c r="B13" s="36">
        <v>62420</v>
      </c>
      <c r="C13" s="35">
        <v>20000</v>
      </c>
      <c r="D13" s="38">
        <v>20000</v>
      </c>
      <c r="E13" s="28">
        <f t="shared" si="0"/>
        <v>102420</v>
      </c>
    </row>
    <row r="14" spans="1:5" ht="15" thickBot="1">
      <c r="A14" s="39" t="s">
        <v>11</v>
      </c>
      <c r="B14" s="40">
        <f>SUM(B7:B13)</f>
        <v>528579</v>
      </c>
      <c r="C14" s="40">
        <f t="shared" ref="C14:E14" si="1">SUM(C7:C13)</f>
        <v>256000</v>
      </c>
      <c r="D14" s="40">
        <f t="shared" si="1"/>
        <v>150000</v>
      </c>
      <c r="E14" s="40">
        <f t="shared" si="1"/>
        <v>934579</v>
      </c>
    </row>
    <row r="15" spans="1:5" ht="15" thickBot="1">
      <c r="A15" s="32" t="s">
        <v>12</v>
      </c>
      <c r="B15" s="41">
        <f>B14*0.07</f>
        <v>37000.530000000006</v>
      </c>
      <c r="C15" s="41">
        <f t="shared" ref="C15:E15" si="2">C14*0.07</f>
        <v>17920</v>
      </c>
      <c r="D15" s="41">
        <f t="shared" si="2"/>
        <v>10500.000000000002</v>
      </c>
      <c r="E15" s="41">
        <f t="shared" si="2"/>
        <v>65420.530000000006</v>
      </c>
    </row>
    <row r="16" spans="1:5" ht="15" thickBot="1">
      <c r="A16" s="39" t="s">
        <v>13</v>
      </c>
      <c r="B16" s="42">
        <f>SUM(B14:B15)</f>
        <v>565579.53</v>
      </c>
      <c r="C16" s="42">
        <f t="shared" ref="C16:E16" si="3">SUM(C14:C15)</f>
        <v>273920</v>
      </c>
      <c r="D16" s="42">
        <f t="shared" si="3"/>
        <v>160500</v>
      </c>
      <c r="E16" s="42">
        <f t="shared" si="3"/>
        <v>999999.53</v>
      </c>
    </row>
    <row r="17" spans="1:14">
      <c r="B17" s="5" t="s">
        <v>29</v>
      </c>
      <c r="C17" s="5" t="s">
        <v>37</v>
      </c>
      <c r="D17" s="5" t="s">
        <v>38</v>
      </c>
    </row>
    <row r="18" spans="1:14" ht="15" thickBot="1"/>
    <row r="19" spans="1:14" ht="15" thickBot="1">
      <c r="A19" s="433" t="s">
        <v>39</v>
      </c>
      <c r="B19" s="434"/>
      <c r="C19" s="434"/>
      <c r="D19" s="434"/>
      <c r="E19" s="434"/>
      <c r="F19" s="434"/>
      <c r="G19" s="434"/>
      <c r="H19" s="434"/>
      <c r="I19" s="435"/>
    </row>
    <row r="20" spans="1:14" ht="27.6">
      <c r="A20" s="361" t="s">
        <v>4</v>
      </c>
      <c r="B20" s="431" t="s">
        <v>40</v>
      </c>
      <c r="C20" s="431" t="s">
        <v>41</v>
      </c>
      <c r="D20" s="431" t="s">
        <v>32</v>
      </c>
      <c r="E20" s="432" t="s">
        <v>31</v>
      </c>
      <c r="F20" s="432" t="s">
        <v>42</v>
      </c>
      <c r="G20" s="431" t="s">
        <v>34</v>
      </c>
      <c r="H20" s="431" t="s">
        <v>43</v>
      </c>
      <c r="I20" s="431" t="s">
        <v>44</v>
      </c>
      <c r="J20" s="370" t="s">
        <v>45</v>
      </c>
      <c r="K20" s="363" t="s">
        <v>36</v>
      </c>
      <c r="L20" s="363" t="s">
        <v>46</v>
      </c>
      <c r="M20" s="363" t="s">
        <v>47</v>
      </c>
      <c r="N20" s="429" t="s">
        <v>48</v>
      </c>
    </row>
    <row r="21" spans="1:14" ht="15" thickBot="1">
      <c r="A21" s="362"/>
      <c r="B21" s="364"/>
      <c r="C21" s="364"/>
      <c r="D21" s="364"/>
      <c r="E21" s="43"/>
      <c r="F21" s="43"/>
      <c r="G21" s="364"/>
      <c r="H21" s="364"/>
      <c r="I21" s="364"/>
      <c r="J21" s="371"/>
      <c r="K21" s="364"/>
      <c r="L21" s="364"/>
      <c r="M21" s="364"/>
      <c r="N21" s="430"/>
    </row>
    <row r="22" spans="1:14" ht="15" thickBot="1">
      <c r="A22" s="25" t="s">
        <v>5</v>
      </c>
      <c r="B22" s="44">
        <f t="shared" ref="B22:B28" si="4">C22+G22+I22</f>
        <v>57000</v>
      </c>
      <c r="C22" s="26">
        <v>50000</v>
      </c>
      <c r="D22" s="26">
        <v>50000</v>
      </c>
      <c r="E22" s="36"/>
      <c r="F22" s="346"/>
      <c r="G22" s="27">
        <v>7000</v>
      </c>
      <c r="H22" s="45"/>
      <c r="I22" s="27">
        <v>0</v>
      </c>
      <c r="J22" s="46"/>
      <c r="K22" s="47">
        <f>C22+G22+I22</f>
        <v>57000</v>
      </c>
      <c r="L22" s="28">
        <f t="shared" ref="L22:L27" si="5">D22+H22+J22</f>
        <v>50000</v>
      </c>
      <c r="M22" s="48">
        <f>K22-L22</f>
        <v>7000</v>
      </c>
      <c r="N22" s="49">
        <f>L22/K22</f>
        <v>0.8771929824561403</v>
      </c>
    </row>
    <row r="23" spans="1:14" ht="15" thickBot="1">
      <c r="A23" s="29" t="s">
        <v>6</v>
      </c>
      <c r="B23" s="50">
        <f t="shared" si="4"/>
        <v>8600</v>
      </c>
      <c r="C23" s="30">
        <v>8600</v>
      </c>
      <c r="D23" s="30">
        <v>6182.52</v>
      </c>
      <c r="E23" s="347"/>
      <c r="F23" s="55"/>
      <c r="G23" s="31">
        <v>0</v>
      </c>
      <c r="H23" s="51"/>
      <c r="I23" s="27">
        <v>0</v>
      </c>
      <c r="J23" s="52"/>
      <c r="K23" s="47">
        <f>C23+G23+I23</f>
        <v>8600</v>
      </c>
      <c r="L23" s="28">
        <f t="shared" si="5"/>
        <v>6182.52</v>
      </c>
      <c r="M23" s="48">
        <f t="shared" ref="M23:M28" si="6">K23-L23</f>
        <v>2417.4799999999996</v>
      </c>
      <c r="N23" s="49">
        <f t="shared" ref="N23:N30" si="7">L23/K23</f>
        <v>0.71889767441860475</v>
      </c>
    </row>
    <row r="24" spans="1:14" ht="27" thickBot="1">
      <c r="A24" s="32" t="s">
        <v>0</v>
      </c>
      <c r="B24" s="44">
        <f t="shared" si="4"/>
        <v>193100</v>
      </c>
      <c r="C24" s="36">
        <v>53100</v>
      </c>
      <c r="D24" s="30">
        <v>17518.990000000002</v>
      </c>
      <c r="E24" s="348"/>
      <c r="F24" s="348"/>
      <c r="G24" s="31">
        <v>140000</v>
      </c>
      <c r="H24" s="53"/>
      <c r="I24" s="27">
        <v>0</v>
      </c>
      <c r="J24" s="54"/>
      <c r="K24" s="47">
        <f>C24+G24+I24</f>
        <v>193100</v>
      </c>
      <c r="L24" s="28">
        <f t="shared" si="5"/>
        <v>17518.990000000002</v>
      </c>
      <c r="M24" s="48">
        <f t="shared" si="6"/>
        <v>175581.01</v>
      </c>
      <c r="N24" s="49">
        <f t="shared" si="7"/>
        <v>9.0724961160020726E-2</v>
      </c>
    </row>
    <row r="25" spans="1:14" ht="15" thickBot="1">
      <c r="A25" s="29" t="s">
        <v>7</v>
      </c>
      <c r="B25" s="50">
        <f t="shared" si="4"/>
        <v>174959</v>
      </c>
      <c r="C25" s="34">
        <v>111959</v>
      </c>
      <c r="D25" s="30">
        <f>154482.65+18000</f>
        <v>172482.65</v>
      </c>
      <c r="E25" s="55">
        <v>12229</v>
      </c>
      <c r="F25" s="349"/>
      <c r="G25" s="35">
        <v>23000</v>
      </c>
      <c r="H25" s="53"/>
      <c r="I25" s="27">
        <v>40000</v>
      </c>
      <c r="J25" s="52">
        <f>12240.26+6735.26</f>
        <v>18975.52</v>
      </c>
      <c r="K25" s="47">
        <f t="shared" ref="K25:K28" si="8">C25+G25+I25</f>
        <v>174959</v>
      </c>
      <c r="L25" s="28">
        <f t="shared" si="5"/>
        <v>191458.16999999998</v>
      </c>
      <c r="M25" s="48">
        <f t="shared" si="6"/>
        <v>-16499.169999999984</v>
      </c>
      <c r="N25" s="49">
        <f>L25/K25</f>
        <v>1.094303065289582</v>
      </c>
    </row>
    <row r="26" spans="1:14" ht="15" thickBot="1">
      <c r="A26" s="32" t="s">
        <v>8</v>
      </c>
      <c r="B26" s="44">
        <f t="shared" si="4"/>
        <v>26000</v>
      </c>
      <c r="C26" s="36">
        <v>10000</v>
      </c>
      <c r="D26" s="30">
        <v>8207.77</v>
      </c>
      <c r="E26" s="350"/>
      <c r="F26" s="349"/>
      <c r="G26" s="35">
        <v>16000</v>
      </c>
      <c r="H26" s="53">
        <v>6175.6399999999921</v>
      </c>
      <c r="I26" s="27">
        <v>0</v>
      </c>
      <c r="J26" s="52"/>
      <c r="K26" s="47">
        <f t="shared" si="8"/>
        <v>26000</v>
      </c>
      <c r="L26" s="28">
        <f t="shared" si="5"/>
        <v>14383.409999999993</v>
      </c>
      <c r="M26" s="48">
        <f t="shared" si="6"/>
        <v>11616.590000000007</v>
      </c>
      <c r="N26" s="49">
        <f t="shared" si="7"/>
        <v>0.55320807692307661</v>
      </c>
    </row>
    <row r="27" spans="1:14" ht="27" thickBot="1">
      <c r="A27" s="29" t="s">
        <v>9</v>
      </c>
      <c r="B27" s="50">
        <f t="shared" si="4"/>
        <v>372500</v>
      </c>
      <c r="C27" s="37">
        <f>242500-10000</f>
        <v>232500</v>
      </c>
      <c r="D27" s="30">
        <f>8765.11+130785.67+17718.58</f>
        <v>157269.35999999999</v>
      </c>
      <c r="E27" s="55"/>
      <c r="F27" s="349">
        <v>22385</v>
      </c>
      <c r="G27" s="35">
        <v>50000</v>
      </c>
      <c r="H27" s="51"/>
      <c r="I27" s="27">
        <v>90000</v>
      </c>
      <c r="J27" s="55">
        <v>45635.3</v>
      </c>
      <c r="K27" s="47">
        <f t="shared" si="8"/>
        <v>372500</v>
      </c>
      <c r="L27" s="28">
        <f t="shared" si="5"/>
        <v>202904.65999999997</v>
      </c>
      <c r="M27" s="48">
        <f t="shared" si="6"/>
        <v>169595.34000000003</v>
      </c>
      <c r="N27" s="49">
        <f t="shared" si="7"/>
        <v>0.54471049664429527</v>
      </c>
    </row>
    <row r="28" spans="1:14" ht="27" thickBot="1">
      <c r="A28" s="32" t="s">
        <v>10</v>
      </c>
      <c r="B28" s="44">
        <f t="shared" si="4"/>
        <v>102420</v>
      </c>
      <c r="C28" s="36">
        <v>62420</v>
      </c>
      <c r="D28" s="30">
        <v>58643.11</v>
      </c>
      <c r="E28" s="350"/>
      <c r="F28" s="349"/>
      <c r="G28" s="35">
        <v>20000</v>
      </c>
      <c r="H28" s="53">
        <v>7950.61</v>
      </c>
      <c r="I28" s="38">
        <v>20000</v>
      </c>
      <c r="J28" s="52"/>
      <c r="K28" s="47">
        <f t="shared" si="8"/>
        <v>102420</v>
      </c>
      <c r="L28" s="28">
        <f>D28+H28+J28</f>
        <v>66593.72</v>
      </c>
      <c r="M28" s="48">
        <f t="shared" si="6"/>
        <v>35826.28</v>
      </c>
      <c r="N28" s="49">
        <f t="shared" si="7"/>
        <v>0.65020230423745362</v>
      </c>
    </row>
    <row r="29" spans="1:14" ht="15" thickBot="1">
      <c r="A29" s="56" t="s">
        <v>11</v>
      </c>
      <c r="B29" s="57">
        <f>SUM(B22:B28)</f>
        <v>934579</v>
      </c>
      <c r="C29" s="40">
        <f>SUM(C22:C28)</f>
        <v>528579</v>
      </c>
      <c r="D29" s="40">
        <f>SUM(D22:D28)</f>
        <v>470304.39999999997</v>
      </c>
      <c r="E29" s="40">
        <f t="shared" ref="E29:M29" si="9">SUM(E22:E28)</f>
        <v>12229</v>
      </c>
      <c r="F29" s="40">
        <f t="shared" si="9"/>
        <v>22385</v>
      </c>
      <c r="G29" s="40">
        <f t="shared" si="9"/>
        <v>256000</v>
      </c>
      <c r="H29" s="40">
        <f t="shared" si="9"/>
        <v>14126.249999999993</v>
      </c>
      <c r="I29" s="40">
        <f t="shared" si="9"/>
        <v>150000</v>
      </c>
      <c r="J29" s="40">
        <f t="shared" si="9"/>
        <v>64610.820000000007</v>
      </c>
      <c r="K29" s="40">
        <f t="shared" si="9"/>
        <v>934579</v>
      </c>
      <c r="L29" s="334">
        <f>D29+H29+J29+E29</f>
        <v>561270.47</v>
      </c>
      <c r="M29" s="40">
        <f t="shared" si="9"/>
        <v>385537.53</v>
      </c>
      <c r="N29" s="335">
        <f>L29/K29</f>
        <v>0.60055968516305203</v>
      </c>
    </row>
    <row r="30" spans="1:14" ht="15" thickBot="1">
      <c r="A30" s="32" t="s">
        <v>12</v>
      </c>
      <c r="B30" s="41">
        <f>B29*0.07</f>
        <v>65420.530000000006</v>
      </c>
      <c r="C30" s="41">
        <f>C29*0.07</f>
        <v>37000.530000000006</v>
      </c>
      <c r="D30" s="351">
        <v>28834.01</v>
      </c>
      <c r="E30" s="352"/>
      <c r="F30" s="352"/>
      <c r="G30" s="41">
        <f>G29*0.07</f>
        <v>17920</v>
      </c>
      <c r="H30" s="41">
        <f>H29*0.07</f>
        <v>988.83749999999964</v>
      </c>
      <c r="I30" s="58">
        <f>I29*0.07</f>
        <v>10500.000000000002</v>
      </c>
      <c r="J30" s="58">
        <f t="shared" ref="J30:K30" si="10">J29*0.07</f>
        <v>4522.7574000000013</v>
      </c>
      <c r="K30" s="59">
        <f t="shared" si="10"/>
        <v>65420.530000000006</v>
      </c>
      <c r="L30" s="59">
        <f>D30+H30+J30</f>
        <v>34345.604899999998</v>
      </c>
      <c r="M30" s="59">
        <f>B30-L30</f>
        <v>31074.925100000008</v>
      </c>
      <c r="N30" s="336">
        <f t="shared" si="7"/>
        <v>0.52499735022018312</v>
      </c>
    </row>
    <row r="31" spans="1:14" s="5" customFormat="1" ht="16.2" thickBot="1">
      <c r="A31" s="60" t="s">
        <v>13</v>
      </c>
      <c r="B31" s="61">
        <f>SUM(B29:B30)</f>
        <v>999999.53</v>
      </c>
      <c r="C31" s="62">
        <f>SUM(C29:C30)</f>
        <v>565579.53</v>
      </c>
      <c r="D31" s="333">
        <f t="shared" ref="D31:K31" si="11">SUM(D29:D30)</f>
        <v>499138.41</v>
      </c>
      <c r="E31" s="63">
        <f t="shared" si="11"/>
        <v>12229</v>
      </c>
      <c r="F31" s="63">
        <f t="shared" si="11"/>
        <v>22385</v>
      </c>
      <c r="G31" s="61">
        <f t="shared" si="11"/>
        <v>273920</v>
      </c>
      <c r="H31" s="61">
        <f t="shared" si="11"/>
        <v>15115.087499999992</v>
      </c>
      <c r="I31" s="61">
        <f t="shared" si="11"/>
        <v>160500</v>
      </c>
      <c r="J31" s="324">
        <f t="shared" si="11"/>
        <v>69133.577400000009</v>
      </c>
      <c r="K31" s="61">
        <f t="shared" si="11"/>
        <v>999999.53</v>
      </c>
      <c r="L31" s="61">
        <f>SUM(L29:L30)</f>
        <v>595616.07490000001</v>
      </c>
      <c r="M31" s="61">
        <f>SUM(M29:M30)</f>
        <v>416612.45510000002</v>
      </c>
      <c r="N31" s="335">
        <f>L31/K31</f>
        <v>0.59561635483968678</v>
      </c>
    </row>
    <row r="32" spans="1:14" s="5" customFormat="1">
      <c r="C32" s="365" t="s">
        <v>29</v>
      </c>
      <c r="D32" s="365"/>
      <c r="E32" s="365"/>
      <c r="F32" s="365"/>
      <c r="G32" s="5" t="s">
        <v>49</v>
      </c>
      <c r="I32" s="5" t="s">
        <v>38</v>
      </c>
    </row>
    <row r="33" spans="1:11">
      <c r="B33" s="8"/>
      <c r="C33" s="23"/>
      <c r="D33" s="23"/>
      <c r="E33" s="23"/>
    </row>
    <row r="34" spans="1:11" ht="15" thickBot="1">
      <c r="F34" s="8"/>
      <c r="H34" s="64"/>
      <c r="I34" s="24"/>
      <c r="K34" s="310"/>
    </row>
    <row r="35" spans="1:11" ht="15" thickBot="1">
      <c r="A35" t="s">
        <v>50</v>
      </c>
      <c r="C35" s="65" t="s">
        <v>51</v>
      </c>
      <c r="D35" s="66">
        <f>(E31+D31)/C31</f>
        <v>0.90414766248700684</v>
      </c>
    </row>
    <row r="36" spans="1:11" ht="15" thickBot="1">
      <c r="C36" s="345" t="s">
        <v>52</v>
      </c>
      <c r="D36" s="67">
        <f>H31/G31</f>
        <v>5.5180664062499975E-2</v>
      </c>
    </row>
    <row r="37" spans="1:11" ht="15" thickBot="1">
      <c r="A37" t="s">
        <v>53</v>
      </c>
      <c r="C37" s="343" t="s">
        <v>54</v>
      </c>
      <c r="D37" s="344">
        <f>J31/I31</f>
        <v>0.43073880000000003</v>
      </c>
    </row>
    <row r="38" spans="1:11" ht="15" thickBot="1">
      <c r="C38" s="68"/>
      <c r="D38" s="68"/>
    </row>
    <row r="39" spans="1:11" ht="9.75" customHeight="1">
      <c r="C39" s="366" t="s">
        <v>55</v>
      </c>
      <c r="D39" s="368">
        <f>L31/K31</f>
        <v>0.59561635483968678</v>
      </c>
    </row>
    <row r="40" spans="1:11" ht="15" thickBot="1">
      <c r="C40" s="367"/>
      <c r="D40" s="369"/>
    </row>
  </sheetData>
  <mergeCells count="21">
    <mergeCell ref="M20:M21"/>
    <mergeCell ref="N20:N21"/>
    <mergeCell ref="C32:F32"/>
    <mergeCell ref="C39:C40"/>
    <mergeCell ref="D39:D40"/>
    <mergeCell ref="H20:H21"/>
    <mergeCell ref="I20:I21"/>
    <mergeCell ref="J20:J21"/>
    <mergeCell ref="K20:K21"/>
    <mergeCell ref="L20:L21"/>
    <mergeCell ref="A20:A21"/>
    <mergeCell ref="B20:B21"/>
    <mergeCell ref="C20:C21"/>
    <mergeCell ref="D20:D21"/>
    <mergeCell ref="G20:G21"/>
    <mergeCell ref="A5:A6"/>
    <mergeCell ref="B5:B6"/>
    <mergeCell ref="C5:C6"/>
    <mergeCell ref="D5:D6"/>
    <mergeCell ref="A19:I19"/>
    <mergeCell ref="E5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2A016-256A-4849-91D4-4207FD614BCD}">
  <dimension ref="A1:P572"/>
  <sheetViews>
    <sheetView topLeftCell="A61" zoomScale="90" zoomScaleNormal="90" workbookViewId="0">
      <selection activeCell="F83" sqref="F83"/>
    </sheetView>
  </sheetViews>
  <sheetFormatPr baseColWidth="10" defaultRowHeight="15.6"/>
  <cols>
    <col min="1" max="1" width="10.109375" customWidth="1"/>
    <col min="2" max="2" width="19.109375" customWidth="1"/>
    <col min="3" max="3" width="17.109375" customWidth="1"/>
    <col min="4" max="4" width="16.88671875" style="9" customWidth="1"/>
    <col min="5" max="5" width="16.5546875" style="9" customWidth="1"/>
    <col min="6" max="6" width="19.109375" style="9" customWidth="1"/>
    <col min="7" max="7" width="15.44140625" style="71" customWidth="1"/>
    <col min="8" max="8" width="17.109375" style="71" customWidth="1"/>
    <col min="9" max="9" width="18" style="71" customWidth="1"/>
    <col min="10" max="11" width="14.88671875" style="71" customWidth="1"/>
    <col min="12" max="12" width="15.21875" style="72" customWidth="1"/>
    <col min="13" max="13" width="47.88671875" style="72" customWidth="1"/>
    <col min="14" max="14" width="12.109375" style="73" customWidth="1"/>
  </cols>
  <sheetData>
    <row r="1" spans="1:14" ht="21">
      <c r="A1" s="69" t="s">
        <v>56</v>
      </c>
      <c r="B1" s="70"/>
      <c r="C1" s="70"/>
      <c r="D1"/>
      <c r="E1"/>
      <c r="F1"/>
      <c r="G1"/>
      <c r="H1"/>
      <c r="I1"/>
      <c r="J1"/>
      <c r="K1"/>
      <c r="L1" s="3"/>
      <c r="M1" s="1"/>
      <c r="N1" s="68"/>
    </row>
    <row r="2" spans="1:14">
      <c r="A2" s="10"/>
      <c r="B2" s="10"/>
      <c r="C2" s="10"/>
      <c r="D2"/>
      <c r="E2"/>
      <c r="F2"/>
      <c r="G2"/>
      <c r="H2"/>
      <c r="I2"/>
      <c r="J2"/>
      <c r="K2"/>
      <c r="L2" s="3"/>
      <c r="M2" s="1"/>
      <c r="N2" s="68"/>
    </row>
    <row r="3" spans="1:14">
      <c r="A3" s="10" t="s">
        <v>57</v>
      </c>
      <c r="B3" s="10"/>
      <c r="C3" s="10"/>
      <c r="D3"/>
      <c r="E3"/>
      <c r="F3"/>
      <c r="G3"/>
      <c r="H3"/>
      <c r="I3"/>
      <c r="J3"/>
      <c r="K3"/>
      <c r="L3" s="3"/>
      <c r="M3" s="1"/>
      <c r="N3" s="68"/>
    </row>
    <row r="4" spans="1:14" ht="14.4">
      <c r="D4"/>
      <c r="E4"/>
      <c r="F4"/>
      <c r="G4"/>
      <c r="H4"/>
      <c r="I4"/>
      <c r="J4"/>
      <c r="K4"/>
      <c r="L4" s="3"/>
      <c r="M4" s="1"/>
      <c r="N4" s="68"/>
    </row>
    <row r="5" spans="1:14">
      <c r="A5" s="10" t="s">
        <v>58</v>
      </c>
      <c r="D5"/>
      <c r="E5"/>
      <c r="F5"/>
      <c r="G5"/>
      <c r="H5"/>
      <c r="I5"/>
      <c r="J5"/>
      <c r="K5"/>
      <c r="L5" s="3"/>
      <c r="M5" s="1"/>
      <c r="N5" s="68"/>
    </row>
    <row r="6" spans="1:14" ht="16.2" thickBot="1"/>
    <row r="7" spans="1:14" ht="87" customHeight="1" thickBot="1">
      <c r="A7" s="15" t="s">
        <v>14</v>
      </c>
      <c r="B7" s="16" t="s">
        <v>15</v>
      </c>
      <c r="C7" s="74" t="s">
        <v>59</v>
      </c>
      <c r="D7" s="75" t="s">
        <v>16</v>
      </c>
      <c r="E7" s="75" t="s">
        <v>60</v>
      </c>
      <c r="F7" s="75" t="s">
        <v>61</v>
      </c>
      <c r="G7" s="75" t="s">
        <v>17</v>
      </c>
      <c r="H7" s="286" t="s">
        <v>134</v>
      </c>
      <c r="I7" s="285" t="s">
        <v>62</v>
      </c>
      <c r="J7" s="285" t="s">
        <v>63</v>
      </c>
      <c r="K7" s="17" t="s">
        <v>18</v>
      </c>
      <c r="L7" s="285" t="s">
        <v>133</v>
      </c>
      <c r="M7" s="18" t="s">
        <v>19</v>
      </c>
      <c r="N7" s="76"/>
    </row>
    <row r="8" spans="1:14" ht="30.75" customHeight="1" thickBot="1">
      <c r="A8" s="372" t="s">
        <v>64</v>
      </c>
      <c r="B8" s="373"/>
      <c r="C8" s="374"/>
      <c r="D8" s="373"/>
      <c r="E8" s="373"/>
      <c r="F8" s="373"/>
      <c r="G8" s="373"/>
      <c r="H8" s="373"/>
      <c r="I8" s="374"/>
      <c r="J8" s="374"/>
      <c r="K8" s="374"/>
      <c r="L8" s="374"/>
      <c r="M8" s="375"/>
      <c r="N8" s="77"/>
    </row>
    <row r="9" spans="1:14" ht="33" customHeight="1" thickBot="1">
      <c r="A9" s="78" t="s">
        <v>65</v>
      </c>
      <c r="B9" s="376" t="s">
        <v>66</v>
      </c>
      <c r="C9" s="79">
        <f>D9</f>
        <v>5000</v>
      </c>
      <c r="D9" s="79">
        <v>5000</v>
      </c>
      <c r="E9" s="80"/>
      <c r="F9" s="80"/>
      <c r="G9" s="81"/>
      <c r="H9" s="82">
        <v>5000</v>
      </c>
      <c r="I9" s="83"/>
      <c r="J9" s="84"/>
      <c r="K9" s="21">
        <f>H9/D9</f>
        <v>1</v>
      </c>
      <c r="L9" s="378" t="s">
        <v>67</v>
      </c>
      <c r="M9" s="85" t="s">
        <v>68</v>
      </c>
      <c r="N9" s="86"/>
    </row>
    <row r="10" spans="1:14" ht="34.5" customHeight="1" thickBot="1">
      <c r="A10" s="87"/>
      <c r="B10" s="377"/>
      <c r="C10" s="79">
        <f t="shared" ref="C10:C11" si="0">D10</f>
        <v>6000</v>
      </c>
      <c r="D10" s="79">
        <v>6000</v>
      </c>
      <c r="E10" s="88"/>
      <c r="F10" s="88"/>
      <c r="G10" s="81"/>
      <c r="H10" s="82">
        <v>6000</v>
      </c>
      <c r="I10" s="89"/>
      <c r="J10" s="90"/>
      <c r="K10" s="21">
        <f t="shared" ref="K10:K58" si="1">H10/D10</f>
        <v>1</v>
      </c>
      <c r="L10" s="379"/>
      <c r="M10" s="91" t="s">
        <v>69</v>
      </c>
      <c r="N10" s="92"/>
    </row>
    <row r="11" spans="1:14" ht="27" customHeight="1" thickBot="1">
      <c r="A11" s="87"/>
      <c r="B11" s="377"/>
      <c r="C11" s="93">
        <f t="shared" si="0"/>
        <v>10000</v>
      </c>
      <c r="D11" s="79">
        <v>10000</v>
      </c>
      <c r="E11" s="88"/>
      <c r="F11" s="88"/>
      <c r="G11" s="94"/>
      <c r="H11" s="82">
        <f>10000-0.17</f>
        <v>9999.83</v>
      </c>
      <c r="I11" s="95"/>
      <c r="J11" s="96"/>
      <c r="K11" s="21">
        <f t="shared" si="1"/>
        <v>0.99998299999999996</v>
      </c>
      <c r="L11" s="380"/>
      <c r="M11" s="97" t="s">
        <v>70</v>
      </c>
      <c r="N11" s="98"/>
    </row>
    <row r="12" spans="1:14" ht="26.25" customHeight="1" thickBot="1">
      <c r="A12" s="381" t="s">
        <v>71</v>
      </c>
      <c r="B12" s="382"/>
      <c r="C12" s="99">
        <f>SUM(C9:C11)</f>
        <v>21000</v>
      </c>
      <c r="D12" s="100">
        <f>SUM(D9:D11)</f>
        <v>21000</v>
      </c>
      <c r="E12" s="100">
        <f>SUM(E9:E11)</f>
        <v>0</v>
      </c>
      <c r="F12" s="100">
        <f>SUM(F9:F11)</f>
        <v>0</v>
      </c>
      <c r="G12" s="101"/>
      <c r="H12" s="102">
        <f>SUM(H9:H11)</f>
        <v>20999.83</v>
      </c>
      <c r="I12" s="102">
        <f>SUM(I9:I11)</f>
        <v>0</v>
      </c>
      <c r="J12" s="102">
        <f>SUM(J9:J11)</f>
        <v>0</v>
      </c>
      <c r="K12" s="268"/>
      <c r="L12" s="103"/>
      <c r="M12" s="104"/>
      <c r="N12" s="86"/>
    </row>
    <row r="13" spans="1:14" ht="26.25" customHeight="1" thickBot="1">
      <c r="A13" s="105" t="s">
        <v>72</v>
      </c>
      <c r="B13" s="383" t="s">
        <v>73</v>
      </c>
      <c r="C13" s="106">
        <f>D13</f>
        <v>10000</v>
      </c>
      <c r="D13" s="107">
        <v>10000</v>
      </c>
      <c r="E13" s="108"/>
      <c r="F13" s="108"/>
      <c r="G13" s="109"/>
      <c r="H13" s="313">
        <v>9999.7000000000007</v>
      </c>
      <c r="I13" s="110"/>
      <c r="J13" s="84"/>
      <c r="K13" s="21">
        <f t="shared" si="1"/>
        <v>0.99997000000000003</v>
      </c>
      <c r="L13" s="378" t="s">
        <v>67</v>
      </c>
      <c r="M13" s="85" t="s">
        <v>74</v>
      </c>
      <c r="N13" s="86"/>
    </row>
    <row r="14" spans="1:14" ht="32.25" customHeight="1" thickBot="1">
      <c r="A14" s="111"/>
      <c r="B14" s="384"/>
      <c r="C14" s="112">
        <f t="shared" ref="C14:C22" si="2">D14</f>
        <v>5000</v>
      </c>
      <c r="D14" s="113">
        <v>5000</v>
      </c>
      <c r="E14" s="114"/>
      <c r="F14" s="114"/>
      <c r="G14" s="81"/>
      <c r="H14" s="314">
        <v>5000.3</v>
      </c>
      <c r="I14" s="82"/>
      <c r="J14" s="90"/>
      <c r="K14" s="21">
        <f t="shared" si="1"/>
        <v>1.0000599999999999</v>
      </c>
      <c r="L14" s="379"/>
      <c r="M14" s="115" t="s">
        <v>75</v>
      </c>
      <c r="N14" s="86"/>
    </row>
    <row r="15" spans="1:14" ht="33.75" customHeight="1" thickBot="1">
      <c r="A15" s="111"/>
      <c r="B15" s="384"/>
      <c r="C15" s="112">
        <f t="shared" si="2"/>
        <v>12000</v>
      </c>
      <c r="D15" s="113">
        <v>12000</v>
      </c>
      <c r="E15" s="114"/>
      <c r="F15" s="114"/>
      <c r="G15" s="81"/>
      <c r="H15" s="314">
        <f>12000-2.12</f>
        <v>11997.88</v>
      </c>
      <c r="I15" s="82"/>
      <c r="J15" s="90"/>
      <c r="K15" s="21">
        <f t="shared" si="1"/>
        <v>0.99982333333333329</v>
      </c>
      <c r="L15" s="379"/>
      <c r="M15" s="115" t="s">
        <v>76</v>
      </c>
      <c r="N15" s="86"/>
    </row>
    <row r="16" spans="1:14" ht="26.25" customHeight="1" thickBot="1">
      <c r="A16" s="111"/>
      <c r="B16" s="384"/>
      <c r="C16" s="112">
        <f t="shared" si="2"/>
        <v>16000</v>
      </c>
      <c r="D16" s="113">
        <v>16000</v>
      </c>
      <c r="E16" s="114"/>
      <c r="F16" s="114"/>
      <c r="G16" s="81"/>
      <c r="H16" s="314">
        <f>16000+2.11+8.86</f>
        <v>16010.970000000001</v>
      </c>
      <c r="I16" s="82"/>
      <c r="J16" s="90"/>
      <c r="K16" s="21">
        <f t="shared" si="1"/>
        <v>1.000685625</v>
      </c>
      <c r="L16" s="379"/>
      <c r="M16" s="91" t="s">
        <v>77</v>
      </c>
      <c r="N16" s="86"/>
    </row>
    <row r="17" spans="1:14" ht="35.25" customHeight="1" thickBot="1">
      <c r="A17" s="111"/>
      <c r="B17" s="384"/>
      <c r="C17" s="112">
        <f t="shared" si="2"/>
        <v>6000</v>
      </c>
      <c r="D17" s="113">
        <v>6000</v>
      </c>
      <c r="E17" s="114"/>
      <c r="F17" s="114"/>
      <c r="G17" s="81"/>
      <c r="H17" s="314">
        <f>6000-2.2</f>
        <v>5997.8</v>
      </c>
      <c r="I17" s="82"/>
      <c r="J17" s="90"/>
      <c r="K17" s="21">
        <f t="shared" si="1"/>
        <v>0.99963333333333337</v>
      </c>
      <c r="L17" s="379"/>
      <c r="M17" s="91" t="s">
        <v>78</v>
      </c>
      <c r="N17" s="86"/>
    </row>
    <row r="18" spans="1:14" ht="26.25" customHeight="1" thickBot="1">
      <c r="A18" s="111"/>
      <c r="B18" s="384"/>
      <c r="C18" s="112">
        <f t="shared" si="2"/>
        <v>10000</v>
      </c>
      <c r="D18" s="113">
        <v>10000</v>
      </c>
      <c r="E18" s="116"/>
      <c r="F18" s="116"/>
      <c r="G18" s="81"/>
      <c r="H18" s="314">
        <f>10000+4.3</f>
        <v>10004.299999999999</v>
      </c>
      <c r="I18" s="117"/>
      <c r="J18" s="96"/>
      <c r="K18" s="21">
        <f t="shared" si="1"/>
        <v>1.0004299999999999</v>
      </c>
      <c r="L18" s="379"/>
      <c r="M18" s="91" t="s">
        <v>79</v>
      </c>
      <c r="N18" s="86"/>
    </row>
    <row r="19" spans="1:14" ht="32.25" customHeight="1" thickBot="1">
      <c r="A19" s="111"/>
      <c r="B19" s="384"/>
      <c r="C19" s="118">
        <f t="shared" si="2"/>
        <v>30000</v>
      </c>
      <c r="D19" s="119">
        <v>30000</v>
      </c>
      <c r="E19" s="120"/>
      <c r="F19" s="120"/>
      <c r="G19" s="121"/>
      <c r="H19" s="315">
        <f>30000-2.78-8</f>
        <v>29989.22</v>
      </c>
      <c r="I19" s="122"/>
      <c r="J19" s="123"/>
      <c r="K19" s="21">
        <f t="shared" si="1"/>
        <v>0.99964066666666673</v>
      </c>
      <c r="L19" s="380"/>
      <c r="M19" s="124" t="s">
        <v>80</v>
      </c>
      <c r="N19" s="86"/>
    </row>
    <row r="20" spans="1:14" ht="26.25" customHeight="1" thickBot="1">
      <c r="A20" s="111"/>
      <c r="B20" s="384"/>
      <c r="C20" s="125">
        <f t="shared" si="2"/>
        <v>47654</v>
      </c>
      <c r="D20" s="126">
        <f>800*3*18+(447+523)*3*1.5+89</f>
        <v>47654</v>
      </c>
      <c r="E20" s="127"/>
      <c r="F20" s="127"/>
      <c r="G20" s="81"/>
      <c r="H20" s="316">
        <f>13127.27+2948.73+21296-0.16</f>
        <v>37371.839999999997</v>
      </c>
      <c r="I20" s="128"/>
      <c r="J20" s="129"/>
      <c r="K20" s="21">
        <f t="shared" si="1"/>
        <v>0.78423301296848102</v>
      </c>
      <c r="L20" s="130" t="s">
        <v>29</v>
      </c>
      <c r="M20" s="131" t="s">
        <v>81</v>
      </c>
      <c r="N20" s="86"/>
    </row>
    <row r="21" spans="1:14" ht="21" customHeight="1" thickBot="1">
      <c r="A21" s="111"/>
      <c r="B21" s="384"/>
      <c r="C21" s="112">
        <f t="shared" si="2"/>
        <v>7320</v>
      </c>
      <c r="D21" s="113">
        <f>3000+80*3*18</f>
        <v>7320</v>
      </c>
      <c r="E21" s="116"/>
      <c r="F21" s="116"/>
      <c r="G21" s="81"/>
      <c r="H21" s="314">
        <v>2063.64</v>
      </c>
      <c r="I21" s="117">
        <v>12229</v>
      </c>
      <c r="J21" s="96"/>
      <c r="K21" s="21">
        <f>(I21+H21)/D21</f>
        <v>1.9525464480874317</v>
      </c>
      <c r="L21" s="132" t="s">
        <v>29</v>
      </c>
      <c r="M21" s="91" t="s">
        <v>82</v>
      </c>
      <c r="N21" s="86"/>
    </row>
    <row r="22" spans="1:14" ht="27" customHeight="1" thickBot="1">
      <c r="A22" s="111"/>
      <c r="B22" s="384"/>
      <c r="C22" s="118">
        <f t="shared" si="2"/>
        <v>10000</v>
      </c>
      <c r="D22" s="119">
        <v>10000</v>
      </c>
      <c r="E22" s="120"/>
      <c r="F22" s="120"/>
      <c r="G22" s="121"/>
      <c r="H22" s="315">
        <f>4757.91*2</f>
        <v>9515.82</v>
      </c>
      <c r="I22" s="122"/>
      <c r="J22" s="123"/>
      <c r="K22" s="21">
        <f t="shared" si="1"/>
        <v>0.95158199999999993</v>
      </c>
      <c r="L22" s="132" t="s">
        <v>29</v>
      </c>
      <c r="M22" s="133" t="s">
        <v>83</v>
      </c>
      <c r="N22" s="86"/>
    </row>
    <row r="23" spans="1:14" ht="27.75" customHeight="1" thickBot="1">
      <c r="A23" s="381" t="s">
        <v>84</v>
      </c>
      <c r="B23" s="382"/>
      <c r="C23" s="99">
        <f>SUM(C13:C22)</f>
        <v>153974</v>
      </c>
      <c r="D23" s="100">
        <f>SUM(D13:D22)</f>
        <v>153974</v>
      </c>
      <c r="E23" s="100">
        <f t="shared" ref="E23:F23" si="3">SUM(E13:E22)</f>
        <v>0</v>
      </c>
      <c r="F23" s="100">
        <f t="shared" si="3"/>
        <v>0</v>
      </c>
      <c r="G23" s="101"/>
      <c r="H23" s="134">
        <f>SUM(H13:H22)</f>
        <v>137951.47</v>
      </c>
      <c r="I23" s="134">
        <f>SUM(I13:I22)</f>
        <v>12229</v>
      </c>
      <c r="J23" s="134">
        <f>SUM(J13:J22)</f>
        <v>0</v>
      </c>
      <c r="K23" s="134"/>
      <c r="L23" s="135"/>
      <c r="M23" s="136"/>
      <c r="N23" s="137"/>
    </row>
    <row r="24" spans="1:14" ht="28.5" customHeight="1" thickBot="1">
      <c r="A24" s="138" t="s">
        <v>85</v>
      </c>
      <c r="B24" s="385" t="s">
        <v>86</v>
      </c>
      <c r="C24" s="139">
        <f>D24</f>
        <v>24500</v>
      </c>
      <c r="D24" s="107">
        <v>24500</v>
      </c>
      <c r="E24" s="140"/>
      <c r="F24" s="140"/>
      <c r="G24" s="109"/>
      <c r="H24" s="141">
        <v>25426.53</v>
      </c>
      <c r="I24" s="142"/>
      <c r="J24" s="143"/>
      <c r="K24" s="21">
        <f t="shared" si="1"/>
        <v>1.0378175510204082</v>
      </c>
      <c r="L24" s="388" t="s">
        <v>67</v>
      </c>
      <c r="M24" s="144" t="s">
        <v>87</v>
      </c>
      <c r="N24" s="137"/>
    </row>
    <row r="25" spans="1:14" ht="30.75" customHeight="1" thickBot="1">
      <c r="A25" s="138"/>
      <c r="B25" s="386"/>
      <c r="C25" s="145">
        <f t="shared" ref="C25:C28" si="4">D25</f>
        <v>8000</v>
      </c>
      <c r="D25" s="113">
        <v>8000</v>
      </c>
      <c r="E25" s="88"/>
      <c r="F25" s="88"/>
      <c r="G25" s="81"/>
      <c r="H25" s="146">
        <v>8000</v>
      </c>
      <c r="I25" s="147"/>
      <c r="J25" s="148"/>
      <c r="K25" s="21">
        <f t="shared" si="1"/>
        <v>1</v>
      </c>
      <c r="L25" s="389"/>
      <c r="M25" s="91" t="s">
        <v>88</v>
      </c>
      <c r="N25" s="137"/>
    </row>
    <row r="26" spans="1:14" ht="27.75" customHeight="1" thickBot="1">
      <c r="A26" s="138"/>
      <c r="B26" s="386"/>
      <c r="C26" s="145">
        <f t="shared" si="4"/>
        <v>100000</v>
      </c>
      <c r="D26" s="113">
        <v>100000</v>
      </c>
      <c r="E26" s="88"/>
      <c r="F26" s="88"/>
      <c r="G26" s="81"/>
      <c r="H26" s="146">
        <f>100000-446.9</f>
        <v>99553.1</v>
      </c>
      <c r="I26" s="147"/>
      <c r="J26" s="148">
        <v>22385</v>
      </c>
      <c r="K26" s="21">
        <f t="shared" si="1"/>
        <v>0.99553100000000005</v>
      </c>
      <c r="L26" s="390"/>
      <c r="M26" s="91" t="s">
        <v>89</v>
      </c>
      <c r="N26" s="137"/>
    </row>
    <row r="27" spans="1:14" ht="20.25" customHeight="1" thickBot="1">
      <c r="A27" s="138"/>
      <c r="B27" s="386"/>
      <c r="C27" s="145">
        <f t="shared" si="4"/>
        <v>44000</v>
      </c>
      <c r="D27" s="113">
        <f>35000+500*18</f>
        <v>44000</v>
      </c>
      <c r="E27" s="88"/>
      <c r="F27" s="88"/>
      <c r="G27" s="81"/>
      <c r="H27" s="146">
        <f>14666.6666666667-7448.73+5110.44</f>
        <v>12328.3766666667</v>
      </c>
      <c r="I27" s="147"/>
      <c r="J27" s="148"/>
      <c r="K27" s="21">
        <f t="shared" si="1"/>
        <v>0.28019037878787956</v>
      </c>
      <c r="L27" s="149" t="s">
        <v>29</v>
      </c>
      <c r="M27" s="91" t="s">
        <v>90</v>
      </c>
      <c r="N27" s="150"/>
    </row>
    <row r="28" spans="1:14" ht="21.75" customHeight="1" thickBot="1">
      <c r="A28" s="138"/>
      <c r="B28" s="387"/>
      <c r="C28" s="151">
        <f t="shared" si="4"/>
        <v>9305</v>
      </c>
      <c r="D28" s="113">
        <v>9305</v>
      </c>
      <c r="E28" s="88"/>
      <c r="F28" s="88"/>
      <c r="G28" s="152"/>
      <c r="H28" s="153">
        <f>3101.66666666667+18.72+4000</f>
        <v>7120.38666666667</v>
      </c>
      <c r="I28" s="154"/>
      <c r="J28" s="155"/>
      <c r="K28" s="21">
        <f t="shared" si="1"/>
        <v>0.76522156546659537</v>
      </c>
      <c r="L28" s="156" t="s">
        <v>29</v>
      </c>
      <c r="M28" s="133" t="s">
        <v>91</v>
      </c>
      <c r="N28" s="137"/>
    </row>
    <row r="29" spans="1:14" ht="44.25" customHeight="1" thickBot="1">
      <c r="A29" s="391" t="s">
        <v>92</v>
      </c>
      <c r="B29" s="394" t="s">
        <v>93</v>
      </c>
      <c r="C29" s="157">
        <f>D29+E29</f>
        <v>50000</v>
      </c>
      <c r="D29" s="158"/>
      <c r="E29" s="159">
        <v>50000</v>
      </c>
      <c r="F29" s="20"/>
      <c r="G29" s="81"/>
      <c r="H29" s="160"/>
      <c r="I29" s="161"/>
      <c r="J29" s="162"/>
      <c r="K29" s="21">
        <f>H29/E29</f>
        <v>0</v>
      </c>
      <c r="L29" s="397" t="s">
        <v>92</v>
      </c>
      <c r="M29" s="131" t="s">
        <v>94</v>
      </c>
      <c r="N29" s="163"/>
    </row>
    <row r="30" spans="1:14" ht="15.75" customHeight="1" thickBot="1">
      <c r="A30" s="392"/>
      <c r="B30" s="395"/>
      <c r="C30" s="157">
        <f t="shared" ref="C30:C36" si="5">D30+E30</f>
        <v>7000</v>
      </c>
      <c r="D30" s="164"/>
      <c r="E30" s="165">
        <v>7000</v>
      </c>
      <c r="F30" s="19"/>
      <c r="G30" s="81"/>
      <c r="H30" s="166"/>
      <c r="I30" s="167"/>
      <c r="J30" s="146"/>
      <c r="K30" s="21">
        <f t="shared" ref="K30:K36" si="6">H30/E30</f>
        <v>0</v>
      </c>
      <c r="L30" s="398"/>
      <c r="M30" s="91" t="s">
        <v>95</v>
      </c>
      <c r="N30" s="163"/>
    </row>
    <row r="31" spans="1:14" ht="21.75" customHeight="1" thickBot="1">
      <c r="A31" s="392"/>
      <c r="B31" s="395"/>
      <c r="C31" s="157">
        <f t="shared" si="5"/>
        <v>20000</v>
      </c>
      <c r="D31" s="164"/>
      <c r="E31" s="165">
        <v>20000</v>
      </c>
      <c r="F31" s="19"/>
      <c r="G31" s="81"/>
      <c r="H31" s="166"/>
      <c r="I31" s="167"/>
      <c r="J31" s="146"/>
      <c r="K31" s="21">
        <f t="shared" si="6"/>
        <v>0</v>
      </c>
      <c r="L31" s="398"/>
      <c r="M31" s="91" t="s">
        <v>96</v>
      </c>
      <c r="N31" s="168"/>
    </row>
    <row r="32" spans="1:14" ht="25.5" customHeight="1" thickBot="1">
      <c r="A32" s="392"/>
      <c r="B32" s="395"/>
      <c r="C32" s="157">
        <f t="shared" si="5"/>
        <v>120000</v>
      </c>
      <c r="D32" s="164"/>
      <c r="E32" s="165">
        <v>120000</v>
      </c>
      <c r="F32" s="19"/>
      <c r="G32" s="81"/>
      <c r="H32" s="166"/>
      <c r="I32" s="167"/>
      <c r="J32" s="146"/>
      <c r="K32" s="21">
        <f t="shared" si="6"/>
        <v>0</v>
      </c>
      <c r="L32" s="398"/>
      <c r="M32" s="91" t="s">
        <v>97</v>
      </c>
      <c r="N32" s="168"/>
    </row>
    <row r="33" spans="1:14" ht="25.5" customHeight="1" thickBot="1">
      <c r="A33" s="392"/>
      <c r="B33" s="395"/>
      <c r="C33" s="169">
        <f t="shared" si="5"/>
        <v>15000</v>
      </c>
      <c r="D33" s="164"/>
      <c r="E33" s="165">
        <v>15000</v>
      </c>
      <c r="F33" s="19"/>
      <c r="G33" s="81"/>
      <c r="H33" s="166"/>
      <c r="I33" s="167"/>
      <c r="J33" s="146"/>
      <c r="K33" s="21">
        <f t="shared" si="6"/>
        <v>0</v>
      </c>
      <c r="L33" s="398"/>
      <c r="M33" s="91" t="s">
        <v>98</v>
      </c>
      <c r="N33" s="168"/>
    </row>
    <row r="34" spans="1:14" ht="24" customHeight="1" thickBot="1">
      <c r="A34" s="392"/>
      <c r="B34" s="395"/>
      <c r="C34" s="169">
        <f t="shared" si="5"/>
        <v>16000</v>
      </c>
      <c r="D34" s="164"/>
      <c r="E34" s="165">
        <v>16000</v>
      </c>
      <c r="F34" s="19"/>
      <c r="G34" s="81"/>
      <c r="H34" s="166">
        <v>6175.6399999999921</v>
      </c>
      <c r="I34" s="167"/>
      <c r="J34" s="146"/>
      <c r="K34" s="21">
        <f t="shared" si="6"/>
        <v>0.38597749999999953</v>
      </c>
      <c r="L34" s="398"/>
      <c r="M34" s="170" t="s">
        <v>99</v>
      </c>
      <c r="N34" s="168"/>
    </row>
    <row r="35" spans="1:14" ht="25.5" customHeight="1" thickBot="1">
      <c r="A35" s="392"/>
      <c r="B35" s="395"/>
      <c r="C35" s="169">
        <f t="shared" si="5"/>
        <v>8000</v>
      </c>
      <c r="D35" s="164"/>
      <c r="E35" s="165">
        <v>8000</v>
      </c>
      <c r="F35" s="19"/>
      <c r="G35" s="81"/>
      <c r="H35" s="166"/>
      <c r="I35" s="167"/>
      <c r="J35" s="146"/>
      <c r="K35" s="21">
        <f t="shared" si="6"/>
        <v>0</v>
      </c>
      <c r="L35" s="398"/>
      <c r="M35" s="171" t="s">
        <v>100</v>
      </c>
      <c r="N35" s="168"/>
    </row>
    <row r="36" spans="1:14" ht="17.25" customHeight="1" thickBot="1">
      <c r="A36" s="393"/>
      <c r="B36" s="396"/>
      <c r="C36" s="169">
        <f t="shared" si="5"/>
        <v>10000</v>
      </c>
      <c r="D36" s="172"/>
      <c r="E36" s="173">
        <v>10000</v>
      </c>
      <c r="F36" s="174"/>
      <c r="G36" s="175"/>
      <c r="H36" s="176"/>
      <c r="I36" s="177"/>
      <c r="J36" s="178"/>
      <c r="K36" s="21">
        <f t="shared" si="6"/>
        <v>0</v>
      </c>
      <c r="L36" s="399"/>
      <c r="M36" s="133" t="s">
        <v>101</v>
      </c>
      <c r="N36" s="168"/>
    </row>
    <row r="37" spans="1:14" ht="31.5" customHeight="1" thickBot="1">
      <c r="A37" s="179"/>
      <c r="B37" s="400" t="s">
        <v>102</v>
      </c>
      <c r="C37" s="180">
        <f>D37+E37+F37</f>
        <v>20000</v>
      </c>
      <c r="D37" s="4"/>
      <c r="E37" s="20"/>
      <c r="F37" s="159">
        <v>20000</v>
      </c>
      <c r="G37" s="109"/>
      <c r="H37" s="181">
        <v>12240.26</v>
      </c>
      <c r="I37" s="182"/>
      <c r="J37" s="141"/>
      <c r="K37" s="21">
        <f>H37/F37</f>
        <v>0.61201300000000003</v>
      </c>
      <c r="L37" s="388" t="s">
        <v>38</v>
      </c>
      <c r="M37" s="183" t="s">
        <v>103</v>
      </c>
      <c r="N37" s="68"/>
    </row>
    <row r="38" spans="1:14" ht="31.5" customHeight="1" thickBot="1">
      <c r="A38" s="179" t="s">
        <v>38</v>
      </c>
      <c r="B38" s="400"/>
      <c r="C38" s="184">
        <f t="shared" ref="C38:C40" si="7">D38+E38+F38</f>
        <v>90000</v>
      </c>
      <c r="D38" s="2"/>
      <c r="E38" s="19"/>
      <c r="F38" s="165">
        <v>90000</v>
      </c>
      <c r="G38" s="185"/>
      <c r="H38" s="166">
        <v>45635.3</v>
      </c>
      <c r="I38" s="186"/>
      <c r="J38" s="146"/>
      <c r="K38" s="21">
        <f t="shared" ref="K38:K40" si="8">H38/F38</f>
        <v>0.50705888888888895</v>
      </c>
      <c r="L38" s="389"/>
      <c r="M38" s="91" t="s">
        <v>104</v>
      </c>
      <c r="N38" s="68"/>
    </row>
    <row r="39" spans="1:14" s="3" customFormat="1" ht="23.25" customHeight="1" thickBot="1">
      <c r="A39" s="179"/>
      <c r="B39" s="400"/>
      <c r="C39" s="184">
        <f t="shared" si="7"/>
        <v>20000</v>
      </c>
      <c r="D39" s="2"/>
      <c r="E39" s="19"/>
      <c r="F39" s="165">
        <v>20000</v>
      </c>
      <c r="G39" s="185"/>
      <c r="H39" s="166">
        <v>6735.26</v>
      </c>
      <c r="I39" s="186"/>
      <c r="J39" s="146"/>
      <c r="K39" s="21">
        <f t="shared" si="8"/>
        <v>0.33676300000000003</v>
      </c>
      <c r="L39" s="389"/>
      <c r="M39" s="91" t="s">
        <v>105</v>
      </c>
      <c r="N39" s="68"/>
    </row>
    <row r="40" spans="1:14" ht="21" customHeight="1" thickBot="1">
      <c r="A40" s="179"/>
      <c r="B40" s="400"/>
      <c r="C40" s="187">
        <f t="shared" si="7"/>
        <v>10000</v>
      </c>
      <c r="D40" s="188"/>
      <c r="E40" s="22"/>
      <c r="F40" s="189">
        <v>10000</v>
      </c>
      <c r="G40" s="152"/>
      <c r="H40" s="190"/>
      <c r="I40" s="191"/>
      <c r="J40" s="192"/>
      <c r="K40" s="21">
        <f t="shared" si="8"/>
        <v>0</v>
      </c>
      <c r="L40" s="401"/>
      <c r="M40" s="133" t="s">
        <v>101</v>
      </c>
      <c r="N40" s="6"/>
    </row>
    <row r="41" spans="1:14" ht="24.75" customHeight="1" thickBot="1">
      <c r="A41" s="381" t="s">
        <v>106</v>
      </c>
      <c r="B41" s="382"/>
      <c r="C41" s="99">
        <f>SUM(C24:C40)</f>
        <v>571805</v>
      </c>
      <c r="D41" s="193">
        <f>SUM(D24:D40)</f>
        <v>185805</v>
      </c>
      <c r="E41" s="193">
        <f>SUM(E24:E40)</f>
        <v>246000</v>
      </c>
      <c r="F41" s="193">
        <f>SUM(F24:F40)</f>
        <v>140000</v>
      </c>
      <c r="G41" s="194"/>
      <c r="H41" s="195">
        <f>SUM(H24:H40)</f>
        <v>223214.85333333339</v>
      </c>
      <c r="I41" s="195">
        <f>SUM(I24:I40)</f>
        <v>0</v>
      </c>
      <c r="J41" s="195">
        <f>SUM(J24:J40)</f>
        <v>22385</v>
      </c>
      <c r="K41" s="269"/>
      <c r="L41" s="196"/>
      <c r="M41" s="197"/>
      <c r="N41" s="68"/>
    </row>
    <row r="42" spans="1:14" ht="29.25" customHeight="1" thickBot="1">
      <c r="A42" s="402" t="s">
        <v>29</v>
      </c>
      <c r="B42" s="405" t="s">
        <v>107</v>
      </c>
      <c r="C42" s="198">
        <f>D42+E42+F42</f>
        <v>20000</v>
      </c>
      <c r="D42" s="199">
        <v>20000</v>
      </c>
      <c r="E42" s="20"/>
      <c r="F42" s="20"/>
      <c r="G42" s="21"/>
      <c r="H42" s="289">
        <v>0</v>
      </c>
      <c r="I42" s="290"/>
      <c r="J42" s="141"/>
      <c r="K42" s="21">
        <f>H42/D42</f>
        <v>0</v>
      </c>
      <c r="L42" s="407" t="s">
        <v>29</v>
      </c>
      <c r="M42" s="291" t="s">
        <v>108</v>
      </c>
      <c r="N42" s="68"/>
    </row>
    <row r="43" spans="1:14" ht="21" customHeight="1" thickBot="1">
      <c r="A43" s="403"/>
      <c r="B43" s="405"/>
      <c r="C43" s="205">
        <f t="shared" ref="C43:C47" si="9">D43+E43+F43</f>
        <v>10100</v>
      </c>
      <c r="D43" s="206">
        <f>((135*3*5)+500)*4</f>
        <v>10100</v>
      </c>
      <c r="E43" s="19"/>
      <c r="F43" s="19"/>
      <c r="G43" s="201"/>
      <c r="H43" s="309">
        <f>6175.63999999999+2032.13</f>
        <v>8207.7699999999895</v>
      </c>
      <c r="I43" s="167"/>
      <c r="J43" s="146"/>
      <c r="K43" s="21">
        <f t="shared" si="1"/>
        <v>0.81265049504950393</v>
      </c>
      <c r="L43" s="408"/>
      <c r="M43" s="292" t="s">
        <v>109</v>
      </c>
      <c r="N43" s="208"/>
    </row>
    <row r="44" spans="1:14" ht="20.25" customHeight="1" thickBot="1">
      <c r="A44" s="403"/>
      <c r="B44" s="405"/>
      <c r="C44" s="205">
        <f t="shared" si="9"/>
        <v>8000</v>
      </c>
      <c r="D44" s="206">
        <v>8000</v>
      </c>
      <c r="E44" s="19"/>
      <c r="F44" s="19"/>
      <c r="G44" s="201"/>
      <c r="H44" s="207">
        <v>0</v>
      </c>
      <c r="I44" s="167"/>
      <c r="J44" s="146"/>
      <c r="K44" s="21">
        <f t="shared" si="1"/>
        <v>0</v>
      </c>
      <c r="L44" s="408"/>
      <c r="M44" s="293" t="s">
        <v>110</v>
      </c>
      <c r="N44" s="168"/>
    </row>
    <row r="45" spans="1:14" ht="23.25" customHeight="1" thickBot="1">
      <c r="A45" s="404"/>
      <c r="B45" s="405"/>
      <c r="C45" s="211">
        <f t="shared" si="9"/>
        <v>12000</v>
      </c>
      <c r="D45" s="212">
        <v>12000</v>
      </c>
      <c r="E45" s="22"/>
      <c r="F45" s="22"/>
      <c r="G45" s="213"/>
      <c r="H45" s="294"/>
      <c r="I45" s="223"/>
      <c r="J45" s="192"/>
      <c r="K45" s="295">
        <f t="shared" si="1"/>
        <v>0</v>
      </c>
      <c r="L45" s="409"/>
      <c r="M45" s="296" t="s">
        <v>1</v>
      </c>
      <c r="N45" s="168"/>
    </row>
    <row r="46" spans="1:14" ht="29.4" thickBot="1">
      <c r="A46" s="210" t="s">
        <v>111</v>
      </c>
      <c r="B46" s="405"/>
      <c r="C46" s="300">
        <f t="shared" si="9"/>
        <v>10000</v>
      </c>
      <c r="D46" s="301"/>
      <c r="E46" s="302">
        <v>10000</v>
      </c>
      <c r="F46" s="302"/>
      <c r="G46" s="295"/>
      <c r="H46" s="303">
        <v>7950.61</v>
      </c>
      <c r="I46" s="304"/>
      <c r="J46" s="305"/>
      <c r="K46" s="295">
        <f>H46/E46</f>
        <v>0.79506100000000002</v>
      </c>
      <c r="L46" s="306" t="s">
        <v>112</v>
      </c>
      <c r="M46" s="307" t="s">
        <v>113</v>
      </c>
      <c r="N46" s="168"/>
    </row>
    <row r="47" spans="1:14" ht="21.75" customHeight="1" thickBot="1">
      <c r="A47" s="210" t="s">
        <v>38</v>
      </c>
      <c r="B47" s="406"/>
      <c r="C47" s="297">
        <f t="shared" si="9"/>
        <v>10000</v>
      </c>
      <c r="D47" s="298"/>
      <c r="E47" s="299"/>
      <c r="F47" s="299">
        <v>10000</v>
      </c>
      <c r="G47" s="213"/>
      <c r="H47" s="214"/>
      <c r="I47" s="215"/>
      <c r="J47" s="215"/>
      <c r="K47" s="201">
        <f>H47/F47</f>
        <v>0</v>
      </c>
      <c r="L47" s="216" t="s">
        <v>38</v>
      </c>
      <c r="M47" s="204" t="s">
        <v>114</v>
      </c>
      <c r="N47" s="68"/>
    </row>
    <row r="48" spans="1:14" ht="25.5" customHeight="1" thickBot="1">
      <c r="A48" s="381" t="s">
        <v>115</v>
      </c>
      <c r="B48" s="382"/>
      <c r="C48" s="99">
        <f>SUM(C42:C47)</f>
        <v>70100</v>
      </c>
      <c r="D48" s="100">
        <f>SUM(D42:D47)</f>
        <v>50100</v>
      </c>
      <c r="E48" s="100">
        <f t="shared" ref="E48:F48" si="10">SUM(E42:E47)</f>
        <v>10000</v>
      </c>
      <c r="F48" s="100">
        <f t="shared" si="10"/>
        <v>10000</v>
      </c>
      <c r="G48" s="101"/>
      <c r="H48" s="134">
        <f>SUM(H42:H47)</f>
        <v>16158.37999999999</v>
      </c>
      <c r="I48" s="134">
        <f>SUM(I42:I47)</f>
        <v>0</v>
      </c>
      <c r="J48" s="134">
        <f>SUM(J42:J47)</f>
        <v>0</v>
      </c>
      <c r="K48" s="134"/>
      <c r="L48" s="135"/>
      <c r="M48" s="217"/>
      <c r="N48" s="68"/>
    </row>
    <row r="49" spans="1:14" ht="28.5" customHeight="1" thickBot="1">
      <c r="A49" s="392" t="s">
        <v>29</v>
      </c>
      <c r="B49" s="418" t="s">
        <v>116</v>
      </c>
      <c r="C49" s="218">
        <f>D49</f>
        <v>50000</v>
      </c>
      <c r="D49" s="199">
        <v>50000</v>
      </c>
      <c r="E49" s="200"/>
      <c r="F49" s="200"/>
      <c r="G49" s="81"/>
      <c r="H49" s="219">
        <v>50000</v>
      </c>
      <c r="I49" s="202"/>
      <c r="J49" s="203"/>
      <c r="K49" s="21">
        <f t="shared" si="1"/>
        <v>1</v>
      </c>
      <c r="L49" s="407" t="s">
        <v>29</v>
      </c>
      <c r="M49" s="204" t="s">
        <v>117</v>
      </c>
      <c r="N49" s="68"/>
    </row>
    <row r="50" spans="1:14" ht="17.25" customHeight="1" thickBot="1">
      <c r="A50" s="392"/>
      <c r="B50" s="418"/>
      <c r="C50" s="220">
        <f t="shared" ref="C50:C57" si="11">D50</f>
        <v>36000</v>
      </c>
      <c r="D50" s="206">
        <f>2000*18</f>
        <v>36000</v>
      </c>
      <c r="E50" s="19"/>
      <c r="F50" s="19"/>
      <c r="G50" s="81"/>
      <c r="H50" s="186">
        <v>75302.350000000006</v>
      </c>
      <c r="I50" s="167"/>
      <c r="J50" s="146"/>
      <c r="K50" s="21">
        <f t="shared" si="1"/>
        <v>2.0917319444444447</v>
      </c>
      <c r="L50" s="408"/>
      <c r="M50" s="209" t="s">
        <v>118</v>
      </c>
      <c r="N50" s="68"/>
    </row>
    <row r="51" spans="1:14" ht="24" customHeight="1" thickBot="1">
      <c r="A51" s="392"/>
      <c r="B51" s="418"/>
      <c r="C51" s="221">
        <f t="shared" si="11"/>
        <v>9000</v>
      </c>
      <c r="D51" s="206">
        <v>9000</v>
      </c>
      <c r="E51" s="19"/>
      <c r="F51" s="19"/>
      <c r="G51" s="81"/>
      <c r="H51" s="186">
        <v>4720.59</v>
      </c>
      <c r="I51" s="167"/>
      <c r="J51" s="146"/>
      <c r="K51" s="21">
        <f t="shared" si="1"/>
        <v>0.52451000000000003</v>
      </c>
      <c r="L51" s="408"/>
      <c r="M51" s="209" t="s">
        <v>119</v>
      </c>
      <c r="N51" s="68"/>
    </row>
    <row r="52" spans="1:14" ht="18" customHeight="1" thickBot="1">
      <c r="A52" s="392"/>
      <c r="B52" s="418"/>
      <c r="C52" s="221">
        <f t="shared" si="11"/>
        <v>4950</v>
      </c>
      <c r="D52" s="206">
        <f>(1300+350)*3</f>
        <v>4950</v>
      </c>
      <c r="E52" s="19"/>
      <c r="F52" s="19"/>
      <c r="G52" s="81"/>
      <c r="H52" s="186">
        <v>6289.29</v>
      </c>
      <c r="I52" s="167"/>
      <c r="J52" s="146"/>
      <c r="K52" s="21">
        <f t="shared" si="1"/>
        <v>1.2705636363636363</v>
      </c>
      <c r="L52" s="408"/>
      <c r="M52" s="209" t="s">
        <v>120</v>
      </c>
      <c r="N52" s="68"/>
    </row>
    <row r="53" spans="1:14" ht="17.25" customHeight="1" thickBot="1">
      <c r="A53" s="392"/>
      <c r="B53" s="418"/>
      <c r="C53" s="221">
        <f t="shared" si="11"/>
        <v>750</v>
      </c>
      <c r="D53" s="206">
        <v>750</v>
      </c>
      <c r="E53" s="19"/>
      <c r="F53" s="19"/>
      <c r="G53" s="81"/>
      <c r="H53" s="186">
        <v>500</v>
      </c>
      <c r="I53" s="167"/>
      <c r="J53" s="146"/>
      <c r="K53" s="21">
        <f t="shared" si="1"/>
        <v>0.66666666666666663</v>
      </c>
      <c r="L53" s="408"/>
      <c r="M53" s="209" t="s">
        <v>121</v>
      </c>
      <c r="N53" s="68"/>
    </row>
    <row r="54" spans="1:14" ht="17.25" customHeight="1" thickBot="1">
      <c r="A54" s="392"/>
      <c r="B54" s="418"/>
      <c r="C54" s="221">
        <f t="shared" si="11"/>
        <v>2400</v>
      </c>
      <c r="D54" s="206">
        <v>2400</v>
      </c>
      <c r="E54" s="19"/>
      <c r="F54" s="19"/>
      <c r="G54" s="81"/>
      <c r="H54" s="186">
        <v>2300</v>
      </c>
      <c r="I54" s="167"/>
      <c r="J54" s="146"/>
      <c r="K54" s="21">
        <f t="shared" si="1"/>
        <v>0.95833333333333337</v>
      </c>
      <c r="L54" s="408"/>
      <c r="M54" s="209" t="s">
        <v>122</v>
      </c>
      <c r="N54" s="68"/>
    </row>
    <row r="55" spans="1:14" ht="17.25" customHeight="1" thickBot="1">
      <c r="A55" s="392"/>
      <c r="B55" s="418"/>
      <c r="C55" s="221">
        <f t="shared" si="11"/>
        <v>1000</v>
      </c>
      <c r="D55" s="206">
        <v>1000</v>
      </c>
      <c r="E55" s="19"/>
      <c r="F55" s="19"/>
      <c r="G55" s="81"/>
      <c r="H55" s="186">
        <v>860</v>
      </c>
      <c r="I55" s="167"/>
      <c r="J55" s="146"/>
      <c r="K55" s="21">
        <f>H55/D55</f>
        <v>0.86</v>
      </c>
      <c r="L55" s="408"/>
      <c r="M55" s="209" t="s">
        <v>123</v>
      </c>
      <c r="N55" s="68"/>
    </row>
    <row r="56" spans="1:14" ht="17.25" customHeight="1" thickBot="1">
      <c r="A56" s="392"/>
      <c r="B56" s="418"/>
      <c r="C56" s="221">
        <f t="shared" si="11"/>
        <v>5000</v>
      </c>
      <c r="D56" s="206">
        <v>5000</v>
      </c>
      <c r="E56" s="19"/>
      <c r="F56" s="19"/>
      <c r="G56" s="81"/>
      <c r="H56" s="186">
        <f>3140+172.41</f>
        <v>3312.41</v>
      </c>
      <c r="I56" s="167"/>
      <c r="J56" s="146"/>
      <c r="K56" s="21">
        <f t="shared" si="1"/>
        <v>0.66248200000000002</v>
      </c>
      <c r="L56" s="408"/>
      <c r="M56" s="209" t="s">
        <v>124</v>
      </c>
      <c r="N56" s="68"/>
    </row>
    <row r="57" spans="1:14" ht="17.25" customHeight="1" thickBot="1">
      <c r="A57" s="393"/>
      <c r="B57" s="419"/>
      <c r="C57" s="222">
        <f t="shared" si="11"/>
        <v>8600</v>
      </c>
      <c r="D57" s="212">
        <f>200*18+5000</f>
        <v>8600</v>
      </c>
      <c r="E57" s="22"/>
      <c r="F57" s="22"/>
      <c r="G57" s="81"/>
      <c r="H57" s="308">
        <f>5822.72+1609.58</f>
        <v>7432.3</v>
      </c>
      <c r="I57" s="223"/>
      <c r="J57" s="192"/>
      <c r="K57" s="21">
        <f>H57/D57</f>
        <v>0.86422093023255819</v>
      </c>
      <c r="L57" s="409"/>
      <c r="M57" s="224" t="s">
        <v>125</v>
      </c>
      <c r="N57" s="68"/>
    </row>
    <row r="58" spans="1:14" ht="21.75" customHeight="1" thickBot="1">
      <c r="A58" s="381" t="s">
        <v>126</v>
      </c>
      <c r="B58" s="382"/>
      <c r="C58" s="193">
        <f>SUM(C49:C57)</f>
        <v>117700</v>
      </c>
      <c r="D58" s="193">
        <f>SUM(D49:D57)</f>
        <v>117700</v>
      </c>
      <c r="E58" s="193">
        <f t="shared" ref="E58:F58" si="12">SUM(E49:E57)</f>
        <v>0</v>
      </c>
      <c r="F58" s="193">
        <f t="shared" si="12"/>
        <v>0</v>
      </c>
      <c r="G58" s="225"/>
      <c r="H58" s="195">
        <f>SUM(H49:H57)</f>
        <v>150716.94</v>
      </c>
      <c r="I58" s="195">
        <f t="shared" ref="I58:J58" si="13">SUM(I49:I57)</f>
        <v>0</v>
      </c>
      <c r="J58" s="195">
        <f t="shared" si="13"/>
        <v>0</v>
      </c>
      <c r="K58" s="21">
        <f t="shared" si="1"/>
        <v>1.2805177570093458</v>
      </c>
      <c r="L58" s="226"/>
      <c r="M58" s="227"/>
      <c r="N58" s="68"/>
    </row>
    <row r="59" spans="1:14" ht="16.2" thickBot="1">
      <c r="A59" s="228"/>
      <c r="B59" s="229"/>
      <c r="C59" s="229"/>
      <c r="D59" s="230"/>
      <c r="E59" s="231"/>
      <c r="F59" s="231"/>
      <c r="G59" s="232"/>
      <c r="H59" s="233"/>
      <c r="I59" s="233"/>
      <c r="J59" s="234"/>
      <c r="K59" s="233"/>
      <c r="L59" s="233"/>
      <c r="M59" s="235"/>
      <c r="N59" s="68"/>
    </row>
    <row r="60" spans="1:14" ht="22.5" customHeight="1" thickBot="1">
      <c r="A60" s="412" t="s">
        <v>13</v>
      </c>
      <c r="B60" s="413"/>
      <c r="C60" s="278">
        <f>C58+C48+C41+C23+C12</f>
        <v>934579</v>
      </c>
      <c r="D60" s="278">
        <f>D58+D48+D41+D23+D12</f>
        <v>528579</v>
      </c>
      <c r="E60" s="278">
        <f>E58+E48+E41+E23+E12</f>
        <v>256000</v>
      </c>
      <c r="F60" s="278">
        <f>F58+F48+F41+F23+F12</f>
        <v>150000</v>
      </c>
      <c r="G60" s="279"/>
      <c r="H60" s="278">
        <f>H58+H48+H41+H23+H12</f>
        <v>549041.47333333339</v>
      </c>
      <c r="I60" s="278">
        <f>I58+I48+I41+I23+I12</f>
        <v>12229</v>
      </c>
      <c r="J60" s="13">
        <f>J58+J48+J41+J23+J12</f>
        <v>22385</v>
      </c>
      <c r="K60" s="274">
        <f>(I60+H60)/C60</f>
        <v>0.60055968872972043</v>
      </c>
      <c r="L60" s="280"/>
      <c r="M60" s="281"/>
      <c r="N60" s="68"/>
    </row>
    <row r="61" spans="1:14" ht="16.2" thickBot="1">
      <c r="A61" s="236"/>
      <c r="B61" s="68"/>
      <c r="C61" s="68"/>
      <c r="D61" s="237"/>
      <c r="E61" s="238"/>
      <c r="F61" s="238"/>
      <c r="G61" s="73"/>
      <c r="H61" s="239"/>
      <c r="I61" s="239"/>
      <c r="J61" s="240"/>
      <c r="K61" s="239"/>
      <c r="L61" s="239"/>
      <c r="M61" s="241"/>
      <c r="N61" s="68"/>
    </row>
    <row r="62" spans="1:14" ht="21" customHeight="1" thickBot="1">
      <c r="A62" s="414" t="s">
        <v>23</v>
      </c>
      <c r="B62" s="415"/>
      <c r="C62" s="275">
        <f>C60*0.07</f>
        <v>65420.530000000006</v>
      </c>
      <c r="D62" s="275">
        <f>D60*0.07</f>
        <v>37000.530000000006</v>
      </c>
      <c r="E62" s="275">
        <f>E60*0.07</f>
        <v>17920</v>
      </c>
      <c r="F62" s="275">
        <f>F60*0.07</f>
        <v>10500.000000000002</v>
      </c>
      <c r="G62" s="275">
        <f t="shared" ref="G62" si="14">G60*0.07</f>
        <v>0</v>
      </c>
      <c r="H62" s="275">
        <v>34345.604899999998</v>
      </c>
      <c r="I62" s="276"/>
      <c r="J62" s="277"/>
      <c r="K62" s="274">
        <f>(I62+H62)/C62</f>
        <v>0.52499735022018312</v>
      </c>
      <c r="L62" s="282"/>
      <c r="M62" s="283"/>
      <c r="N62" s="68"/>
    </row>
    <row r="63" spans="1:14" ht="16.2" thickBot="1">
      <c r="A63" s="243"/>
      <c r="B63" s="244"/>
      <c r="C63" s="244"/>
      <c r="D63" s="245"/>
      <c r="E63" s="246"/>
      <c r="F63" s="246"/>
      <c r="G63" s="247"/>
      <c r="H63" s="242"/>
      <c r="I63" s="242"/>
      <c r="J63" s="248"/>
      <c r="K63" s="242"/>
      <c r="L63" s="242"/>
      <c r="M63" s="249"/>
      <c r="N63" s="68"/>
    </row>
    <row r="64" spans="1:14" ht="23.25" customHeight="1" thickBot="1">
      <c r="A64" s="416" t="s">
        <v>127</v>
      </c>
      <c r="B64" s="417"/>
      <c r="C64" s="270">
        <f>SUM(C60:C62)</f>
        <v>999999.53</v>
      </c>
      <c r="D64" s="270">
        <f>SUM(D60:D62)</f>
        <v>565579.53</v>
      </c>
      <c r="E64" s="270">
        <f t="shared" ref="E64:F64" si="15">SUM(E60:E62)</f>
        <v>273920</v>
      </c>
      <c r="F64" s="270">
        <f t="shared" si="15"/>
        <v>160500</v>
      </c>
      <c r="G64" s="271"/>
      <c r="H64" s="272">
        <f>SUM(H60:H62)</f>
        <v>583387.07823333342</v>
      </c>
      <c r="I64" s="272">
        <f t="shared" ref="I64:J64" si="16">SUM(I60:I62)</f>
        <v>12229</v>
      </c>
      <c r="J64" s="273">
        <f t="shared" si="16"/>
        <v>22385</v>
      </c>
      <c r="K64" s="274">
        <f>(I64+H64)/C64</f>
        <v>0.59561635817302172</v>
      </c>
      <c r="L64" s="284"/>
      <c r="M64" s="283"/>
    </row>
    <row r="65" spans="2:16">
      <c r="C65" s="5" t="s">
        <v>40</v>
      </c>
      <c r="D65" s="7" t="s">
        <v>29</v>
      </c>
      <c r="E65" s="7" t="s">
        <v>128</v>
      </c>
      <c r="F65" s="7" t="s">
        <v>38</v>
      </c>
      <c r="G65" s="72"/>
      <c r="H65" s="250" t="s">
        <v>135</v>
      </c>
      <c r="I65" s="250"/>
      <c r="J65" s="250"/>
      <c r="K65" s="250"/>
      <c r="L65" s="250"/>
      <c r="M65" s="12"/>
    </row>
    <row r="66" spans="2:16">
      <c r="B66" s="23"/>
      <c r="C66" s="23"/>
      <c r="D66" s="238"/>
      <c r="E66" s="238"/>
      <c r="F66" s="238"/>
      <c r="I66" s="71">
        <f>F73-H64</f>
        <v>-3.3333335304632783E-3</v>
      </c>
      <c r="M66" s="12"/>
    </row>
    <row r="67" spans="2:16" ht="16.2" thickBot="1">
      <c r="D67" s="7"/>
      <c r="E67" s="7"/>
      <c r="F67" s="7"/>
      <c r="G67" s="72"/>
      <c r="H67" s="251"/>
      <c r="I67" s="250"/>
      <c r="J67" s="250"/>
      <c r="K67" s="250"/>
      <c r="L67" s="250"/>
      <c r="M67" s="12"/>
    </row>
    <row r="68" spans="2:16" ht="16.2" thickBot="1">
      <c r="B68" s="420" t="s">
        <v>129</v>
      </c>
      <c r="C68" s="421"/>
      <c r="D68" s="421"/>
      <c r="E68" s="421"/>
      <c r="F68" s="421"/>
      <c r="G68" s="421"/>
      <c r="H68" s="421"/>
      <c r="I68" s="421"/>
      <c r="J68" s="421"/>
      <c r="K68" s="421"/>
      <c r="L68" s="421"/>
      <c r="M68" s="422"/>
      <c r="N68" s="253"/>
    </row>
    <row r="69" spans="2:16" ht="45.75" customHeight="1" thickBot="1">
      <c r="B69" s="254" t="s">
        <v>20</v>
      </c>
      <c r="C69" s="255" t="s">
        <v>21</v>
      </c>
      <c r="D69" s="256" t="s">
        <v>22</v>
      </c>
      <c r="E69" s="257" t="s">
        <v>23</v>
      </c>
      <c r="F69" s="257" t="s">
        <v>130</v>
      </c>
      <c r="G69" s="258" t="s">
        <v>24</v>
      </c>
      <c r="H69" s="259" t="s">
        <v>25</v>
      </c>
      <c r="I69" s="259" t="s">
        <v>26</v>
      </c>
      <c r="J69" s="342" t="s">
        <v>27</v>
      </c>
      <c r="K69" s="423" t="s">
        <v>28</v>
      </c>
      <c r="L69" s="424"/>
      <c r="M69" s="425"/>
      <c r="N69" s="14"/>
      <c r="O69" s="252"/>
      <c r="P69" s="253"/>
    </row>
    <row r="70" spans="2:16" ht="26.25" customHeight="1">
      <c r="B70" s="260" t="s">
        <v>29</v>
      </c>
      <c r="C70" s="326">
        <f>D64</f>
        <v>565579.53</v>
      </c>
      <c r="D70" s="327">
        <v>470304.39999999997</v>
      </c>
      <c r="E70" s="318">
        <v>28834.01</v>
      </c>
      <c r="F70" s="328">
        <f>+D70+E70</f>
        <v>499138.41</v>
      </c>
      <c r="G70" s="318">
        <f>I64</f>
        <v>12229</v>
      </c>
      <c r="H70" s="329">
        <f>J64</f>
        <v>22385</v>
      </c>
      <c r="I70" s="329">
        <f>C70-(D70+E70+G70)</f>
        <v>54212.120000000054</v>
      </c>
      <c r="J70" s="341">
        <f t="shared" ref="J70:J72" si="17">(G70+F70)/C70</f>
        <v>0.90414766248700684</v>
      </c>
      <c r="K70" s="426"/>
      <c r="L70" s="426"/>
      <c r="M70" s="426"/>
      <c r="N70" s="14"/>
      <c r="O70" s="252"/>
      <c r="P70" s="253"/>
    </row>
    <row r="71" spans="2:16" ht="33" customHeight="1">
      <c r="B71" s="261" t="s">
        <v>131</v>
      </c>
      <c r="C71" s="262">
        <f>E64</f>
        <v>273920</v>
      </c>
      <c r="D71" s="263">
        <v>14126.249999999993</v>
      </c>
      <c r="E71" s="264">
        <f t="shared" ref="E71" si="18">D71*0.07</f>
        <v>988.83749999999964</v>
      </c>
      <c r="F71" s="265">
        <f t="shared" ref="F71:F72" si="19">+D71+E71</f>
        <v>15115.087499999992</v>
      </c>
      <c r="G71" s="263">
        <v>0</v>
      </c>
      <c r="H71" s="263">
        <v>0</v>
      </c>
      <c r="I71" s="264">
        <f>C71-(D71+E71+G71)</f>
        <v>258804.91250000001</v>
      </c>
      <c r="J71" s="332">
        <f t="shared" si="17"/>
        <v>5.5180664062499975E-2</v>
      </c>
      <c r="K71" s="427" t="s">
        <v>132</v>
      </c>
      <c r="L71" s="427"/>
      <c r="M71" s="427"/>
      <c r="N71" s="14"/>
      <c r="O71" s="252"/>
      <c r="P71" s="253"/>
    </row>
    <row r="72" spans="2:16" ht="22.5" customHeight="1" thickBot="1">
      <c r="B72" s="317" t="s">
        <v>38</v>
      </c>
      <c r="C72" s="330">
        <f>F64</f>
        <v>160500</v>
      </c>
      <c r="D72" s="331">
        <v>64610.820000000007</v>
      </c>
      <c r="E72" s="318">
        <v>4522.7574000000013</v>
      </c>
      <c r="F72" s="328">
        <f t="shared" si="19"/>
        <v>69133.577400000009</v>
      </c>
      <c r="G72" s="331">
        <v>0</v>
      </c>
      <c r="H72" s="331">
        <v>0</v>
      </c>
      <c r="I72" s="318">
        <f>C72-(D72+E72+G72)</f>
        <v>91366.422599999991</v>
      </c>
      <c r="J72" s="338">
        <f t="shared" si="17"/>
        <v>0.43073880000000003</v>
      </c>
      <c r="K72" s="428"/>
      <c r="L72" s="428"/>
      <c r="M72" s="428"/>
      <c r="N72" s="14"/>
      <c r="O72" s="252"/>
      <c r="P72" s="253"/>
    </row>
    <row r="73" spans="2:16" ht="21" customHeight="1" thickBot="1">
      <c r="B73" s="319" t="s">
        <v>30</v>
      </c>
      <c r="C73" s="320">
        <f>SUM(C70:C72)</f>
        <v>999999.53</v>
      </c>
      <c r="D73" s="321">
        <f t="shared" ref="D73:I73" si="20">SUM(D70:D72)</f>
        <v>549041.47</v>
      </c>
      <c r="E73" s="322">
        <f t="shared" si="20"/>
        <v>34345.604899999998</v>
      </c>
      <c r="F73" s="325">
        <f>SUM(F70:F72)</f>
        <v>583387.07489999989</v>
      </c>
      <c r="G73" s="323">
        <f t="shared" si="20"/>
        <v>12229</v>
      </c>
      <c r="H73" s="337">
        <f t="shared" si="20"/>
        <v>22385</v>
      </c>
      <c r="I73" s="339">
        <f t="shared" si="20"/>
        <v>404383.45510000008</v>
      </c>
      <c r="J73" s="340">
        <f>(G73+F73)/C73</f>
        <v>0.59561635483968667</v>
      </c>
      <c r="K73" s="410"/>
      <c r="L73" s="410"/>
      <c r="M73" s="411"/>
      <c r="N73" s="14"/>
      <c r="O73" s="252"/>
    </row>
    <row r="74" spans="2:16">
      <c r="C74" s="7"/>
      <c r="D74" s="7"/>
      <c r="E74" s="266"/>
      <c r="F74" s="72"/>
      <c r="G74" s="72"/>
      <c r="H74" s="72"/>
      <c r="I74" s="72"/>
      <c r="J74" s="267"/>
      <c r="K74" s="267"/>
      <c r="L74" s="14"/>
      <c r="M74" s="252"/>
      <c r="N74"/>
    </row>
    <row r="75" spans="2:16">
      <c r="B75" t="s">
        <v>136</v>
      </c>
      <c r="C75" s="7"/>
      <c r="D75" s="7"/>
      <c r="E75" s="311"/>
      <c r="F75" s="72"/>
      <c r="G75" s="72"/>
      <c r="H75" s="72"/>
      <c r="I75" s="72"/>
      <c r="J75" s="267"/>
      <c r="K75" s="267"/>
      <c r="L75" s="14"/>
      <c r="M75" s="252"/>
      <c r="N75"/>
    </row>
    <row r="76" spans="2:16">
      <c r="B76" t="s">
        <v>53</v>
      </c>
      <c r="C76" s="7"/>
      <c r="D76" s="7"/>
      <c r="E76" s="266"/>
      <c r="F76" s="72"/>
      <c r="G76" s="72"/>
      <c r="H76" s="72"/>
      <c r="I76" s="72"/>
      <c r="J76" s="267"/>
      <c r="K76" s="267"/>
      <c r="L76" s="14"/>
      <c r="M76" s="252"/>
      <c r="N76"/>
    </row>
    <row r="77" spans="2:16">
      <c r="D77" s="7"/>
      <c r="E77" s="288"/>
      <c r="F77" s="312"/>
      <c r="G77" s="312"/>
      <c r="H77" s="287"/>
      <c r="I77" s="72"/>
      <c r="J77" s="72"/>
      <c r="K77" s="72"/>
    </row>
    <row r="78" spans="2:16">
      <c r="D78" s="7"/>
      <c r="E78" s="7"/>
      <c r="F78" s="7"/>
      <c r="G78" s="72"/>
      <c r="H78" s="72"/>
      <c r="I78" s="72"/>
      <c r="J78" s="72"/>
      <c r="K78" s="72"/>
    </row>
    <row r="79" spans="2:16">
      <c r="D79" s="7"/>
      <c r="E79" s="7"/>
      <c r="F79" s="7"/>
      <c r="G79" s="72"/>
      <c r="H79" s="72"/>
      <c r="I79" s="72"/>
      <c r="J79" s="72"/>
      <c r="K79" s="72"/>
    </row>
    <row r="80" spans="2:16">
      <c r="D80" s="7"/>
      <c r="E80" s="7"/>
      <c r="F80" s="7"/>
      <c r="G80" s="72"/>
      <c r="H80" s="72"/>
      <c r="I80" s="72"/>
      <c r="J80" s="72"/>
      <c r="K80" s="72"/>
    </row>
    <row r="81" spans="4:11">
      <c r="D81" s="7"/>
      <c r="E81" s="7"/>
      <c r="F81" s="7"/>
      <c r="G81" s="72"/>
      <c r="H81" s="72"/>
      <c r="I81" s="72"/>
      <c r="J81" s="72"/>
      <c r="K81" s="72"/>
    </row>
    <row r="82" spans="4:11">
      <c r="D82" s="7"/>
      <c r="E82" s="7"/>
      <c r="F82" s="7"/>
      <c r="G82" s="72"/>
      <c r="H82" s="72"/>
      <c r="I82" s="72"/>
      <c r="J82" s="72"/>
      <c r="K82" s="72"/>
    </row>
    <row r="83" spans="4:11">
      <c r="D83" s="7"/>
      <c r="E83" s="7"/>
      <c r="F83" s="7"/>
      <c r="G83" s="72"/>
      <c r="H83" s="72"/>
      <c r="I83" s="72"/>
      <c r="J83" s="72"/>
      <c r="K83" s="72"/>
    </row>
    <row r="84" spans="4:11">
      <c r="D84" s="7"/>
      <c r="E84" s="7"/>
      <c r="F84" s="7"/>
      <c r="G84" s="72"/>
      <c r="H84" s="72"/>
      <c r="I84" s="72"/>
      <c r="J84" s="72"/>
      <c r="K84" s="72"/>
    </row>
    <row r="85" spans="4:11">
      <c r="D85" s="7"/>
      <c r="E85" s="7"/>
      <c r="F85" s="7"/>
      <c r="G85" s="72"/>
      <c r="H85" s="72"/>
      <c r="I85" s="72"/>
      <c r="J85" s="72"/>
      <c r="K85" s="72"/>
    </row>
    <row r="86" spans="4:11">
      <c r="D86" s="7"/>
      <c r="E86" s="7"/>
      <c r="F86" s="7"/>
      <c r="G86" s="72"/>
      <c r="H86" s="72"/>
      <c r="I86" s="72"/>
      <c r="J86" s="72"/>
      <c r="K86" s="72"/>
    </row>
    <row r="87" spans="4:11">
      <c r="D87" s="7"/>
      <c r="E87" s="7"/>
      <c r="F87" s="7"/>
      <c r="G87" s="72"/>
      <c r="H87" s="72"/>
      <c r="I87" s="72"/>
      <c r="J87" s="72"/>
      <c r="K87" s="72"/>
    </row>
    <row r="88" spans="4:11">
      <c r="D88" s="7"/>
      <c r="E88" s="7"/>
      <c r="F88" s="7"/>
      <c r="G88" s="72"/>
      <c r="H88" s="72"/>
      <c r="I88" s="72"/>
      <c r="J88" s="72"/>
      <c r="K88" s="72"/>
    </row>
    <row r="89" spans="4:11">
      <c r="D89" s="7"/>
      <c r="E89" s="7"/>
      <c r="F89" s="7"/>
      <c r="G89" s="72"/>
      <c r="H89" s="72"/>
      <c r="I89" s="72"/>
      <c r="J89" s="72"/>
      <c r="K89" s="72"/>
    </row>
    <row r="90" spans="4:11">
      <c r="D90" s="7"/>
      <c r="E90" s="7"/>
      <c r="F90" s="7"/>
      <c r="G90" s="72"/>
      <c r="H90" s="72"/>
      <c r="I90" s="72"/>
      <c r="J90" s="72"/>
      <c r="K90" s="72"/>
    </row>
    <row r="91" spans="4:11">
      <c r="D91" s="7"/>
      <c r="E91" s="7"/>
      <c r="F91" s="7"/>
      <c r="G91" s="72"/>
      <c r="H91" s="72"/>
      <c r="I91" s="72"/>
      <c r="J91" s="72"/>
      <c r="K91" s="72"/>
    </row>
    <row r="92" spans="4:11">
      <c r="D92" s="7"/>
      <c r="E92" s="7"/>
      <c r="F92" s="7"/>
      <c r="G92" s="72"/>
      <c r="H92" s="72"/>
      <c r="I92" s="72"/>
      <c r="J92" s="72"/>
      <c r="K92" s="72"/>
    </row>
    <row r="93" spans="4:11">
      <c r="D93" s="7"/>
      <c r="E93" s="7"/>
      <c r="F93" s="7"/>
      <c r="G93" s="72"/>
      <c r="H93" s="72"/>
      <c r="I93" s="72"/>
      <c r="J93" s="72"/>
      <c r="K93" s="72"/>
    </row>
    <row r="94" spans="4:11">
      <c r="D94" s="7"/>
      <c r="E94" s="7"/>
      <c r="F94" s="7"/>
      <c r="G94" s="72"/>
      <c r="H94" s="72"/>
      <c r="I94" s="72"/>
      <c r="J94" s="72"/>
      <c r="K94" s="72"/>
    </row>
    <row r="95" spans="4:11">
      <c r="D95" s="7"/>
      <c r="E95" s="7"/>
      <c r="F95" s="7"/>
      <c r="G95" s="72"/>
      <c r="H95" s="72"/>
      <c r="I95" s="72"/>
      <c r="J95" s="72"/>
      <c r="K95" s="72"/>
    </row>
    <row r="96" spans="4:11">
      <c r="D96" s="7"/>
      <c r="E96" s="7"/>
      <c r="F96" s="7"/>
      <c r="G96" s="72"/>
      <c r="H96" s="72"/>
      <c r="I96" s="72"/>
      <c r="J96" s="72"/>
      <c r="K96" s="72"/>
    </row>
    <row r="97" spans="4:11">
      <c r="D97" s="7"/>
      <c r="E97" s="7"/>
      <c r="F97" s="7"/>
      <c r="G97" s="72"/>
      <c r="H97" s="72"/>
      <c r="I97" s="72"/>
      <c r="J97" s="72"/>
      <c r="K97" s="72"/>
    </row>
    <row r="98" spans="4:11">
      <c r="D98" s="7"/>
      <c r="E98" s="7"/>
      <c r="F98" s="7"/>
      <c r="G98" s="72"/>
      <c r="H98" s="72"/>
      <c r="I98" s="72"/>
      <c r="J98" s="72"/>
      <c r="K98" s="72"/>
    </row>
    <row r="99" spans="4:11">
      <c r="D99" s="7"/>
      <c r="E99" s="7"/>
      <c r="F99" s="7"/>
      <c r="G99" s="72"/>
      <c r="H99" s="72"/>
      <c r="I99" s="72"/>
      <c r="J99" s="72"/>
      <c r="K99" s="72"/>
    </row>
    <row r="100" spans="4:11">
      <c r="D100" s="7"/>
      <c r="E100" s="7"/>
      <c r="F100" s="7"/>
      <c r="G100" s="72"/>
      <c r="H100" s="72"/>
      <c r="I100" s="72"/>
      <c r="J100" s="72"/>
      <c r="K100" s="72"/>
    </row>
    <row r="101" spans="4:11">
      <c r="D101" s="7"/>
      <c r="E101" s="7"/>
      <c r="F101" s="7"/>
      <c r="G101" s="72"/>
      <c r="H101" s="72"/>
      <c r="I101" s="72"/>
      <c r="J101" s="72"/>
      <c r="K101" s="72"/>
    </row>
    <row r="102" spans="4:11">
      <c r="D102" s="7"/>
      <c r="E102" s="7"/>
      <c r="F102" s="7"/>
      <c r="G102" s="72"/>
      <c r="H102" s="72"/>
      <c r="I102" s="72"/>
      <c r="J102" s="72"/>
      <c r="K102" s="72"/>
    </row>
    <row r="103" spans="4:11">
      <c r="D103" s="7"/>
      <c r="E103" s="7"/>
      <c r="F103" s="7"/>
      <c r="G103" s="72"/>
      <c r="H103" s="72"/>
      <c r="I103" s="72"/>
      <c r="J103" s="72"/>
      <c r="K103" s="72"/>
    </row>
    <row r="104" spans="4:11">
      <c r="D104" s="7"/>
      <c r="E104" s="7"/>
      <c r="F104" s="7"/>
      <c r="G104" s="72"/>
      <c r="H104" s="72"/>
      <c r="I104" s="72"/>
      <c r="J104" s="72"/>
      <c r="K104" s="72"/>
    </row>
    <row r="105" spans="4:11">
      <c r="D105" s="7"/>
      <c r="E105" s="7"/>
      <c r="F105" s="7"/>
      <c r="G105" s="72"/>
      <c r="H105" s="72"/>
      <c r="I105" s="72"/>
      <c r="J105" s="72"/>
      <c r="K105" s="72"/>
    </row>
    <row r="106" spans="4:11">
      <c r="D106" s="7"/>
      <c r="E106" s="7"/>
      <c r="F106" s="7"/>
      <c r="G106" s="72"/>
      <c r="H106" s="72"/>
      <c r="I106" s="72"/>
      <c r="J106" s="72"/>
      <c r="K106" s="72"/>
    </row>
    <row r="107" spans="4:11">
      <c r="D107" s="7"/>
      <c r="E107" s="7"/>
      <c r="F107" s="7"/>
      <c r="G107" s="72"/>
      <c r="H107" s="72"/>
      <c r="I107" s="72"/>
      <c r="J107" s="72"/>
      <c r="K107" s="72"/>
    </row>
    <row r="108" spans="4:11">
      <c r="D108" s="7"/>
      <c r="E108" s="7"/>
      <c r="F108" s="7"/>
      <c r="G108" s="72"/>
      <c r="H108" s="72"/>
      <c r="I108" s="72"/>
      <c r="J108" s="72"/>
      <c r="K108" s="72"/>
    </row>
    <row r="109" spans="4:11">
      <c r="D109" s="7"/>
      <c r="E109" s="7"/>
      <c r="F109" s="7"/>
      <c r="G109" s="72"/>
      <c r="H109" s="72"/>
      <c r="I109" s="72"/>
      <c r="J109" s="72"/>
      <c r="K109" s="72"/>
    </row>
    <row r="110" spans="4:11">
      <c r="D110" s="7"/>
      <c r="E110" s="7"/>
      <c r="F110" s="7"/>
      <c r="G110" s="72"/>
      <c r="H110" s="72"/>
      <c r="I110" s="72"/>
      <c r="J110" s="72"/>
      <c r="K110" s="72"/>
    </row>
    <row r="111" spans="4:11">
      <c r="D111" s="7"/>
      <c r="E111" s="7"/>
      <c r="F111" s="7"/>
      <c r="G111" s="72"/>
      <c r="H111" s="72"/>
      <c r="I111" s="72"/>
      <c r="J111" s="72"/>
      <c r="K111" s="72"/>
    </row>
    <row r="112" spans="4:11">
      <c r="D112" s="7"/>
      <c r="E112" s="7"/>
      <c r="F112" s="7"/>
      <c r="G112" s="72"/>
      <c r="H112" s="72"/>
      <c r="I112" s="72"/>
      <c r="J112" s="72"/>
      <c r="K112" s="72"/>
    </row>
    <row r="113" spans="4:11">
      <c r="D113" s="7"/>
      <c r="E113" s="7"/>
      <c r="F113" s="7"/>
      <c r="G113" s="72"/>
      <c r="H113" s="72"/>
      <c r="I113" s="72"/>
      <c r="J113" s="72"/>
      <c r="K113" s="72"/>
    </row>
    <row r="114" spans="4:11">
      <c r="D114" s="7"/>
      <c r="E114" s="7"/>
      <c r="F114" s="7"/>
      <c r="G114" s="72"/>
      <c r="H114" s="72"/>
      <c r="I114" s="72"/>
      <c r="J114" s="72"/>
      <c r="K114" s="72"/>
    </row>
    <row r="115" spans="4:11">
      <c r="D115" s="7"/>
      <c r="E115" s="7"/>
      <c r="F115" s="7"/>
      <c r="G115" s="72"/>
      <c r="H115" s="72"/>
      <c r="I115" s="72"/>
      <c r="J115" s="72"/>
      <c r="K115" s="72"/>
    </row>
    <row r="116" spans="4:11">
      <c r="D116" s="7"/>
      <c r="E116" s="7"/>
      <c r="F116" s="7"/>
      <c r="G116" s="72"/>
      <c r="H116" s="72"/>
      <c r="I116" s="72"/>
      <c r="J116" s="72"/>
      <c r="K116" s="72"/>
    </row>
    <row r="117" spans="4:11">
      <c r="D117" s="7"/>
      <c r="E117" s="7"/>
      <c r="F117" s="7"/>
      <c r="G117" s="72"/>
      <c r="H117" s="72"/>
      <c r="I117" s="72"/>
      <c r="J117" s="72"/>
      <c r="K117" s="72"/>
    </row>
    <row r="118" spans="4:11">
      <c r="D118" s="7"/>
      <c r="E118" s="7"/>
      <c r="F118" s="7"/>
      <c r="G118" s="72"/>
      <c r="H118" s="72"/>
      <c r="I118" s="72"/>
      <c r="J118" s="72"/>
      <c r="K118" s="72"/>
    </row>
    <row r="119" spans="4:11">
      <c r="D119" s="7"/>
      <c r="E119" s="7"/>
      <c r="F119" s="7"/>
      <c r="G119" s="72"/>
      <c r="H119" s="72"/>
      <c r="I119" s="72"/>
      <c r="J119" s="72"/>
      <c r="K119" s="72"/>
    </row>
    <row r="120" spans="4:11">
      <c r="D120" s="7"/>
      <c r="E120" s="7"/>
      <c r="F120" s="7"/>
      <c r="G120" s="72"/>
      <c r="H120" s="72"/>
      <c r="I120" s="72"/>
      <c r="J120" s="72"/>
      <c r="K120" s="72"/>
    </row>
    <row r="121" spans="4:11">
      <c r="D121" s="7"/>
      <c r="E121" s="7"/>
      <c r="F121" s="7"/>
      <c r="G121" s="72"/>
      <c r="H121" s="72"/>
      <c r="I121" s="72"/>
      <c r="J121" s="72"/>
      <c r="K121" s="72"/>
    </row>
    <row r="122" spans="4:11">
      <c r="D122" s="7"/>
      <c r="E122" s="7"/>
      <c r="F122" s="7"/>
      <c r="G122" s="72"/>
      <c r="H122" s="72"/>
      <c r="I122" s="72"/>
      <c r="J122" s="72"/>
      <c r="K122" s="72"/>
    </row>
    <row r="123" spans="4:11">
      <c r="D123" s="7"/>
      <c r="E123" s="7"/>
      <c r="F123" s="7"/>
      <c r="G123" s="72"/>
      <c r="H123" s="72"/>
      <c r="I123" s="72"/>
      <c r="J123" s="72"/>
      <c r="K123" s="72"/>
    </row>
    <row r="124" spans="4:11">
      <c r="D124" s="7"/>
      <c r="E124" s="7"/>
      <c r="F124" s="7"/>
      <c r="G124" s="72"/>
      <c r="H124" s="72"/>
      <c r="I124" s="72"/>
      <c r="J124" s="72"/>
      <c r="K124" s="72"/>
    </row>
    <row r="125" spans="4:11">
      <c r="D125" s="7"/>
      <c r="E125" s="7"/>
      <c r="F125" s="7"/>
      <c r="G125" s="72"/>
      <c r="H125" s="72"/>
      <c r="I125" s="72"/>
      <c r="J125" s="72"/>
      <c r="K125" s="72"/>
    </row>
    <row r="126" spans="4:11">
      <c r="D126" s="7"/>
      <c r="E126" s="7"/>
      <c r="F126" s="7"/>
      <c r="G126" s="72"/>
      <c r="H126" s="72"/>
      <c r="I126" s="72"/>
      <c r="J126" s="72"/>
      <c r="K126" s="72"/>
    </row>
    <row r="127" spans="4:11">
      <c r="D127" s="7"/>
      <c r="E127" s="7"/>
      <c r="F127" s="7"/>
      <c r="G127" s="72"/>
      <c r="H127" s="72"/>
      <c r="I127" s="72"/>
      <c r="J127" s="72"/>
      <c r="K127" s="72"/>
    </row>
    <row r="128" spans="4:11">
      <c r="D128" s="7"/>
      <c r="E128" s="7"/>
      <c r="F128" s="7"/>
      <c r="G128" s="72"/>
      <c r="H128" s="72"/>
      <c r="I128" s="72"/>
      <c r="J128" s="72"/>
      <c r="K128" s="72"/>
    </row>
    <row r="129" spans="4:11">
      <c r="D129" s="7"/>
      <c r="E129" s="7"/>
      <c r="F129" s="7"/>
      <c r="G129" s="72"/>
      <c r="H129" s="72"/>
      <c r="I129" s="72"/>
      <c r="J129" s="72"/>
      <c r="K129" s="72"/>
    </row>
    <row r="130" spans="4:11">
      <c r="D130" s="7"/>
      <c r="E130" s="7"/>
      <c r="F130" s="7"/>
      <c r="G130" s="72"/>
      <c r="H130" s="72"/>
      <c r="I130" s="72"/>
      <c r="J130" s="72"/>
      <c r="K130" s="72"/>
    </row>
    <row r="131" spans="4:11">
      <c r="D131" s="7"/>
      <c r="E131" s="7"/>
      <c r="F131" s="7"/>
      <c r="G131" s="72"/>
      <c r="H131" s="72"/>
      <c r="I131" s="72"/>
      <c r="J131" s="72"/>
      <c r="K131" s="72"/>
    </row>
    <row r="132" spans="4:11">
      <c r="D132" s="7"/>
      <c r="E132" s="7"/>
      <c r="F132" s="7"/>
      <c r="G132" s="72"/>
      <c r="H132" s="72"/>
      <c r="I132" s="72"/>
      <c r="J132" s="72"/>
      <c r="K132" s="72"/>
    </row>
    <row r="133" spans="4:11">
      <c r="D133" s="7"/>
      <c r="E133" s="7"/>
      <c r="F133" s="7"/>
      <c r="G133" s="72"/>
      <c r="H133" s="72"/>
      <c r="I133" s="72"/>
      <c r="J133" s="72"/>
      <c r="K133" s="72"/>
    </row>
    <row r="134" spans="4:11">
      <c r="D134" s="7"/>
      <c r="E134" s="7"/>
      <c r="F134" s="7"/>
      <c r="G134" s="72"/>
      <c r="H134" s="72"/>
      <c r="I134" s="72"/>
      <c r="J134" s="72"/>
      <c r="K134" s="72"/>
    </row>
    <row r="135" spans="4:11">
      <c r="D135" s="7"/>
      <c r="E135" s="7"/>
      <c r="F135" s="7"/>
      <c r="G135" s="72"/>
      <c r="H135" s="72"/>
      <c r="I135" s="72"/>
      <c r="J135" s="72"/>
      <c r="K135" s="72"/>
    </row>
    <row r="136" spans="4:11">
      <c r="D136" s="7"/>
      <c r="E136" s="7"/>
      <c r="F136" s="7"/>
      <c r="G136" s="72"/>
      <c r="H136" s="72"/>
      <c r="I136" s="72"/>
      <c r="J136" s="72"/>
      <c r="K136" s="72"/>
    </row>
    <row r="137" spans="4:11">
      <c r="D137" s="7"/>
      <c r="E137" s="7"/>
      <c r="F137" s="7"/>
      <c r="G137" s="72"/>
      <c r="H137" s="72"/>
      <c r="I137" s="72"/>
      <c r="J137" s="72"/>
      <c r="K137" s="72"/>
    </row>
    <row r="138" spans="4:11">
      <c r="D138" s="7"/>
      <c r="E138" s="7"/>
      <c r="F138" s="7"/>
      <c r="G138" s="72"/>
      <c r="H138" s="72"/>
      <c r="I138" s="72"/>
      <c r="J138" s="72"/>
      <c r="K138" s="72"/>
    </row>
    <row r="139" spans="4:11">
      <c r="D139" s="7"/>
      <c r="E139" s="7"/>
      <c r="F139" s="7"/>
      <c r="G139" s="72"/>
      <c r="H139" s="72"/>
      <c r="I139" s="72"/>
      <c r="J139" s="72"/>
      <c r="K139" s="72"/>
    </row>
    <row r="140" spans="4:11">
      <c r="D140" s="7"/>
      <c r="E140" s="7"/>
      <c r="F140" s="7"/>
      <c r="G140" s="72"/>
      <c r="H140" s="72"/>
      <c r="I140" s="72"/>
      <c r="J140" s="72"/>
      <c r="K140" s="72"/>
    </row>
    <row r="141" spans="4:11">
      <c r="D141" s="7"/>
      <c r="E141" s="7"/>
      <c r="F141" s="7"/>
      <c r="G141" s="72"/>
      <c r="H141" s="72"/>
      <c r="I141" s="72"/>
      <c r="J141" s="72"/>
      <c r="K141" s="72"/>
    </row>
    <row r="142" spans="4:11">
      <c r="D142" s="7"/>
      <c r="E142" s="7"/>
      <c r="F142" s="7"/>
      <c r="G142" s="72"/>
      <c r="H142" s="72"/>
      <c r="I142" s="72"/>
      <c r="J142" s="72"/>
      <c r="K142" s="72"/>
    </row>
    <row r="143" spans="4:11">
      <c r="D143" s="7"/>
      <c r="E143" s="7"/>
      <c r="F143" s="7"/>
      <c r="G143" s="72"/>
      <c r="H143" s="72"/>
      <c r="I143" s="72"/>
      <c r="J143" s="72"/>
      <c r="K143" s="72"/>
    </row>
    <row r="144" spans="4:11">
      <c r="D144" s="7"/>
      <c r="E144" s="7"/>
      <c r="F144" s="7"/>
      <c r="G144" s="72"/>
      <c r="H144" s="72"/>
      <c r="I144" s="72"/>
      <c r="J144" s="72"/>
      <c r="K144" s="72"/>
    </row>
    <row r="145" spans="4:11">
      <c r="D145" s="7"/>
      <c r="E145" s="7"/>
      <c r="F145" s="7"/>
      <c r="G145" s="72"/>
      <c r="H145" s="72"/>
      <c r="I145" s="72"/>
      <c r="J145" s="72"/>
      <c r="K145" s="72"/>
    </row>
    <row r="146" spans="4:11">
      <c r="D146" s="7"/>
      <c r="E146" s="7"/>
      <c r="F146" s="7"/>
      <c r="G146" s="72"/>
      <c r="H146" s="72"/>
      <c r="I146" s="72"/>
      <c r="J146" s="72"/>
      <c r="K146" s="72"/>
    </row>
    <row r="147" spans="4:11">
      <c r="D147" s="7"/>
      <c r="E147" s="7"/>
      <c r="F147" s="7"/>
      <c r="G147" s="72"/>
      <c r="H147" s="72"/>
      <c r="I147" s="72"/>
      <c r="J147" s="72"/>
      <c r="K147" s="72"/>
    </row>
    <row r="148" spans="4:11">
      <c r="D148" s="7"/>
      <c r="E148" s="7"/>
      <c r="F148" s="7"/>
      <c r="G148" s="72"/>
      <c r="H148" s="72"/>
      <c r="I148" s="72"/>
      <c r="J148" s="72"/>
      <c r="K148" s="72"/>
    </row>
    <row r="149" spans="4:11">
      <c r="D149" s="7"/>
      <c r="E149" s="7"/>
      <c r="F149" s="7"/>
      <c r="G149" s="72"/>
      <c r="H149" s="72"/>
      <c r="I149" s="72"/>
      <c r="J149" s="72"/>
      <c r="K149" s="72"/>
    </row>
    <row r="150" spans="4:11">
      <c r="D150" s="7"/>
      <c r="E150" s="7"/>
      <c r="F150" s="7"/>
      <c r="G150" s="72"/>
      <c r="H150" s="72"/>
      <c r="I150" s="72"/>
      <c r="J150" s="72"/>
      <c r="K150" s="72"/>
    </row>
    <row r="151" spans="4:11">
      <c r="D151" s="7"/>
      <c r="E151" s="7"/>
      <c r="F151" s="7"/>
      <c r="G151" s="72"/>
      <c r="H151" s="72"/>
      <c r="I151" s="72"/>
      <c r="J151" s="72"/>
      <c r="K151" s="72"/>
    </row>
    <row r="152" spans="4:11">
      <c r="D152" s="7"/>
      <c r="E152" s="7"/>
      <c r="F152" s="7"/>
      <c r="G152" s="72"/>
      <c r="H152" s="72"/>
      <c r="I152" s="72"/>
      <c r="J152" s="72"/>
      <c r="K152" s="72"/>
    </row>
    <row r="153" spans="4:11">
      <c r="D153" s="7"/>
      <c r="E153" s="7"/>
      <c r="F153" s="7"/>
      <c r="G153" s="72"/>
      <c r="H153" s="72"/>
      <c r="I153" s="72"/>
      <c r="J153" s="72"/>
      <c r="K153" s="72"/>
    </row>
    <row r="154" spans="4:11">
      <c r="D154" s="7"/>
      <c r="E154" s="7"/>
      <c r="F154" s="7"/>
      <c r="G154" s="72"/>
      <c r="H154" s="72"/>
      <c r="I154" s="72"/>
      <c r="J154" s="72"/>
      <c r="K154" s="72"/>
    </row>
    <row r="155" spans="4:11">
      <c r="D155" s="7"/>
      <c r="E155" s="7"/>
      <c r="F155" s="7"/>
      <c r="G155" s="72"/>
      <c r="H155" s="72"/>
      <c r="I155" s="72"/>
      <c r="J155" s="72"/>
      <c r="K155" s="72"/>
    </row>
    <row r="156" spans="4:11">
      <c r="D156" s="7"/>
      <c r="E156" s="7"/>
      <c r="F156" s="7"/>
      <c r="G156" s="72"/>
      <c r="H156" s="72"/>
      <c r="I156" s="72"/>
      <c r="J156" s="72"/>
      <c r="K156" s="72"/>
    </row>
    <row r="157" spans="4:11">
      <c r="D157" s="7"/>
      <c r="E157" s="7"/>
      <c r="F157" s="7"/>
      <c r="G157" s="72"/>
      <c r="H157" s="72"/>
      <c r="I157" s="72"/>
      <c r="J157" s="72"/>
      <c r="K157" s="72"/>
    </row>
    <row r="158" spans="4:11">
      <c r="D158" s="7"/>
      <c r="E158" s="7"/>
      <c r="F158" s="7"/>
      <c r="G158" s="72"/>
      <c r="H158" s="72"/>
      <c r="I158" s="72"/>
      <c r="J158" s="72"/>
      <c r="K158" s="72"/>
    </row>
    <row r="159" spans="4:11">
      <c r="D159" s="7"/>
      <c r="E159" s="7"/>
      <c r="F159" s="7"/>
      <c r="G159" s="72"/>
      <c r="H159" s="72"/>
      <c r="I159" s="72"/>
      <c r="J159" s="72"/>
      <c r="K159" s="72"/>
    </row>
    <row r="160" spans="4:11">
      <c r="D160" s="7"/>
      <c r="E160" s="7"/>
      <c r="F160" s="7"/>
      <c r="G160" s="72"/>
      <c r="H160" s="72"/>
      <c r="I160" s="72"/>
      <c r="J160" s="72"/>
      <c r="K160" s="72"/>
    </row>
    <row r="161" spans="4:11">
      <c r="D161" s="7"/>
      <c r="E161" s="7"/>
      <c r="F161" s="7"/>
      <c r="G161" s="72"/>
      <c r="H161" s="72"/>
      <c r="I161" s="72"/>
      <c r="J161" s="72"/>
      <c r="K161" s="72"/>
    </row>
    <row r="162" spans="4:11">
      <c r="D162" s="7"/>
      <c r="E162" s="7"/>
      <c r="F162" s="7"/>
      <c r="G162" s="72"/>
      <c r="H162" s="72"/>
      <c r="I162" s="72"/>
      <c r="J162" s="72"/>
      <c r="K162" s="72"/>
    </row>
    <row r="163" spans="4:11">
      <c r="D163" s="7"/>
      <c r="E163" s="7"/>
      <c r="F163" s="7"/>
      <c r="G163" s="72"/>
      <c r="H163" s="72"/>
      <c r="I163" s="72"/>
      <c r="J163" s="72"/>
      <c r="K163" s="72"/>
    </row>
    <row r="164" spans="4:11">
      <c r="D164" s="7"/>
      <c r="E164" s="7"/>
      <c r="F164" s="7"/>
      <c r="G164" s="72"/>
      <c r="H164" s="72"/>
      <c r="I164" s="72"/>
      <c r="J164" s="72"/>
      <c r="K164" s="72"/>
    </row>
    <row r="165" spans="4:11">
      <c r="D165" s="7"/>
      <c r="E165" s="7"/>
      <c r="F165" s="7"/>
      <c r="G165" s="72"/>
      <c r="H165" s="72"/>
      <c r="I165" s="72"/>
      <c r="J165" s="72"/>
      <c r="K165" s="72"/>
    </row>
    <row r="166" spans="4:11">
      <c r="D166" s="7"/>
      <c r="E166" s="7"/>
      <c r="F166" s="7"/>
      <c r="G166" s="72"/>
      <c r="H166" s="72"/>
      <c r="I166" s="72"/>
      <c r="J166" s="72"/>
      <c r="K166" s="72"/>
    </row>
    <row r="167" spans="4:11">
      <c r="D167" s="7"/>
      <c r="E167" s="7"/>
      <c r="F167" s="7"/>
      <c r="G167" s="72"/>
      <c r="H167" s="72"/>
      <c r="I167" s="72"/>
      <c r="J167" s="72"/>
      <c r="K167" s="72"/>
    </row>
    <row r="168" spans="4:11">
      <c r="D168" s="7"/>
      <c r="E168" s="7"/>
      <c r="F168" s="7"/>
      <c r="G168" s="72"/>
      <c r="H168" s="72"/>
      <c r="I168" s="72"/>
      <c r="J168" s="72"/>
      <c r="K168" s="72"/>
    </row>
    <row r="169" spans="4:11">
      <c r="D169" s="7"/>
      <c r="E169" s="7"/>
      <c r="F169" s="7"/>
      <c r="G169" s="72"/>
      <c r="H169" s="72"/>
      <c r="I169" s="72"/>
      <c r="J169" s="72"/>
      <c r="K169" s="72"/>
    </row>
    <row r="170" spans="4:11">
      <c r="D170" s="7"/>
      <c r="E170" s="7"/>
      <c r="F170" s="7"/>
      <c r="G170" s="72"/>
      <c r="H170" s="72"/>
      <c r="I170" s="72"/>
      <c r="J170" s="72"/>
      <c r="K170" s="72"/>
    </row>
    <row r="171" spans="4:11">
      <c r="D171" s="7"/>
      <c r="E171" s="7"/>
      <c r="F171" s="7"/>
      <c r="G171" s="72"/>
      <c r="H171" s="72"/>
      <c r="I171" s="72"/>
      <c r="J171" s="72"/>
      <c r="K171" s="72"/>
    </row>
    <row r="172" spans="4:11">
      <c r="D172" s="7"/>
      <c r="E172" s="7"/>
      <c r="F172" s="7"/>
      <c r="G172" s="72"/>
      <c r="H172" s="72"/>
      <c r="I172" s="72"/>
      <c r="J172" s="72"/>
      <c r="K172" s="72"/>
    </row>
    <row r="173" spans="4:11">
      <c r="D173" s="7"/>
      <c r="E173" s="7"/>
      <c r="F173" s="7"/>
      <c r="G173" s="72"/>
      <c r="H173" s="72"/>
      <c r="I173" s="72"/>
      <c r="J173" s="72"/>
      <c r="K173" s="72"/>
    </row>
    <row r="174" spans="4:11">
      <c r="D174" s="7"/>
      <c r="E174" s="7"/>
      <c r="F174" s="7"/>
      <c r="G174" s="72"/>
      <c r="H174" s="72"/>
      <c r="I174" s="72"/>
      <c r="J174" s="72"/>
      <c r="K174" s="72"/>
    </row>
    <row r="175" spans="4:11">
      <c r="D175" s="7"/>
      <c r="E175" s="7"/>
      <c r="F175" s="7"/>
      <c r="G175" s="72"/>
      <c r="H175" s="72"/>
      <c r="I175" s="72"/>
      <c r="J175" s="72"/>
      <c r="K175" s="72"/>
    </row>
    <row r="176" spans="4:11">
      <c r="D176" s="7"/>
      <c r="E176" s="7"/>
      <c r="F176" s="7"/>
      <c r="G176" s="72"/>
      <c r="H176" s="72"/>
      <c r="I176" s="72"/>
      <c r="J176" s="72"/>
      <c r="K176" s="72"/>
    </row>
    <row r="177" spans="4:11">
      <c r="D177" s="7"/>
      <c r="E177" s="7"/>
      <c r="F177" s="7"/>
      <c r="G177" s="72"/>
      <c r="H177" s="72"/>
      <c r="I177" s="72"/>
      <c r="J177" s="72"/>
      <c r="K177" s="72"/>
    </row>
    <row r="178" spans="4:11">
      <c r="D178" s="7"/>
      <c r="E178" s="7"/>
      <c r="F178" s="7"/>
      <c r="G178" s="72"/>
      <c r="H178" s="72"/>
      <c r="I178" s="72"/>
      <c r="J178" s="72"/>
      <c r="K178" s="72"/>
    </row>
    <row r="179" spans="4:11">
      <c r="D179" s="7"/>
      <c r="E179" s="7"/>
      <c r="F179" s="7"/>
      <c r="G179" s="72"/>
      <c r="H179" s="72"/>
      <c r="I179" s="72"/>
      <c r="J179" s="72"/>
      <c r="K179" s="72"/>
    </row>
    <row r="180" spans="4:11">
      <c r="D180" s="7"/>
      <c r="E180" s="7"/>
      <c r="F180" s="7"/>
      <c r="G180" s="72"/>
      <c r="H180" s="72"/>
      <c r="I180" s="72"/>
      <c r="J180" s="72"/>
      <c r="K180" s="72"/>
    </row>
    <row r="181" spans="4:11">
      <c r="D181" s="7"/>
      <c r="E181" s="7"/>
      <c r="F181" s="7"/>
      <c r="G181" s="72"/>
      <c r="H181" s="72"/>
      <c r="I181" s="72"/>
      <c r="J181" s="72"/>
      <c r="K181" s="72"/>
    </row>
    <row r="182" spans="4:11">
      <c r="D182" s="7"/>
      <c r="E182" s="7"/>
      <c r="F182" s="7"/>
      <c r="G182" s="72"/>
      <c r="H182" s="72"/>
      <c r="I182" s="72"/>
      <c r="J182" s="72"/>
      <c r="K182" s="72"/>
    </row>
    <row r="183" spans="4:11">
      <c r="D183" s="7"/>
      <c r="E183" s="7"/>
      <c r="F183" s="7"/>
      <c r="G183" s="72"/>
      <c r="H183" s="72"/>
      <c r="I183" s="72"/>
      <c r="J183" s="72"/>
      <c r="K183" s="72"/>
    </row>
    <row r="184" spans="4:11">
      <c r="D184" s="7"/>
      <c r="E184" s="7"/>
      <c r="F184" s="7"/>
      <c r="G184" s="72"/>
      <c r="H184" s="72"/>
      <c r="I184" s="72"/>
      <c r="J184" s="72"/>
      <c r="K184" s="72"/>
    </row>
    <row r="185" spans="4:11">
      <c r="D185" s="7"/>
      <c r="E185" s="7"/>
      <c r="F185" s="7"/>
      <c r="G185" s="72"/>
      <c r="H185" s="72"/>
      <c r="I185" s="72"/>
      <c r="J185" s="72"/>
      <c r="K185" s="72"/>
    </row>
    <row r="186" spans="4:11">
      <c r="D186" s="7"/>
      <c r="E186" s="7"/>
      <c r="F186" s="7"/>
      <c r="G186" s="72"/>
      <c r="H186" s="72"/>
      <c r="I186" s="72"/>
      <c r="J186" s="72"/>
      <c r="K186" s="72"/>
    </row>
    <row r="187" spans="4:11">
      <c r="D187" s="7"/>
      <c r="E187" s="7"/>
      <c r="F187" s="7"/>
      <c r="G187" s="72"/>
      <c r="H187" s="72"/>
      <c r="I187" s="72"/>
      <c r="J187" s="72"/>
      <c r="K187" s="72"/>
    </row>
    <row r="188" spans="4:11">
      <c r="D188" s="7"/>
      <c r="E188" s="7"/>
      <c r="F188" s="7"/>
      <c r="G188" s="72"/>
      <c r="H188" s="72"/>
      <c r="I188" s="72"/>
      <c r="J188" s="72"/>
      <c r="K188" s="72"/>
    </row>
    <row r="189" spans="4:11">
      <c r="D189" s="7"/>
      <c r="E189" s="7"/>
      <c r="F189" s="7"/>
      <c r="G189" s="72"/>
      <c r="H189" s="72"/>
      <c r="I189" s="72"/>
      <c r="J189" s="72"/>
      <c r="K189" s="72"/>
    </row>
    <row r="190" spans="4:11">
      <c r="D190" s="7"/>
      <c r="E190" s="7"/>
      <c r="F190" s="7"/>
      <c r="G190" s="72"/>
      <c r="H190" s="72"/>
      <c r="I190" s="72"/>
      <c r="J190" s="72"/>
      <c r="K190" s="72"/>
    </row>
    <row r="191" spans="4:11">
      <c r="D191" s="7"/>
      <c r="E191" s="7"/>
      <c r="F191" s="7"/>
      <c r="G191" s="72"/>
      <c r="H191" s="72"/>
      <c r="I191" s="72"/>
      <c r="J191" s="72"/>
      <c r="K191" s="72"/>
    </row>
    <row r="192" spans="4:11">
      <c r="D192" s="7"/>
      <c r="E192" s="7"/>
      <c r="F192" s="7"/>
      <c r="G192" s="72"/>
      <c r="H192" s="72"/>
      <c r="I192" s="72"/>
      <c r="J192" s="72"/>
      <c r="K192" s="72"/>
    </row>
    <row r="193" spans="4:11">
      <c r="D193" s="7"/>
      <c r="E193" s="7"/>
      <c r="F193" s="7"/>
      <c r="G193" s="72"/>
      <c r="H193" s="72"/>
      <c r="I193" s="72"/>
      <c r="J193" s="72"/>
      <c r="K193" s="72"/>
    </row>
    <row r="194" spans="4:11">
      <c r="D194" s="7"/>
      <c r="E194" s="7"/>
      <c r="F194" s="7"/>
      <c r="G194" s="72"/>
      <c r="H194" s="72"/>
      <c r="I194" s="72"/>
      <c r="J194" s="72"/>
      <c r="K194" s="72"/>
    </row>
    <row r="195" spans="4:11">
      <c r="D195" s="7"/>
      <c r="E195" s="7"/>
      <c r="F195" s="7"/>
      <c r="G195" s="72"/>
      <c r="H195" s="72"/>
      <c r="I195" s="72"/>
      <c r="J195" s="72"/>
      <c r="K195" s="72"/>
    </row>
    <row r="196" spans="4:11">
      <c r="D196" s="7"/>
      <c r="E196" s="7"/>
      <c r="F196" s="7"/>
      <c r="G196" s="72"/>
      <c r="H196" s="72"/>
      <c r="I196" s="72"/>
      <c r="J196" s="72"/>
      <c r="K196" s="72"/>
    </row>
    <row r="197" spans="4:11">
      <c r="D197" s="7"/>
      <c r="E197" s="7"/>
      <c r="F197" s="7"/>
      <c r="G197" s="72"/>
      <c r="H197" s="72"/>
      <c r="I197" s="72"/>
      <c r="J197" s="72"/>
      <c r="K197" s="72"/>
    </row>
    <row r="198" spans="4:11">
      <c r="D198" s="7"/>
      <c r="E198" s="7"/>
      <c r="F198" s="7"/>
      <c r="G198" s="72"/>
      <c r="H198" s="72"/>
      <c r="I198" s="72"/>
      <c r="J198" s="72"/>
      <c r="K198" s="72"/>
    </row>
    <row r="199" spans="4:11">
      <c r="D199" s="7"/>
      <c r="E199" s="7"/>
      <c r="F199" s="7"/>
      <c r="G199" s="72"/>
      <c r="H199" s="72"/>
      <c r="I199" s="72"/>
      <c r="J199" s="72"/>
      <c r="K199" s="72"/>
    </row>
    <row r="200" spans="4:11">
      <c r="D200" s="7"/>
      <c r="E200" s="7"/>
      <c r="F200" s="7"/>
      <c r="G200" s="72"/>
      <c r="H200" s="72"/>
      <c r="I200" s="72"/>
      <c r="J200" s="72"/>
      <c r="K200" s="72"/>
    </row>
    <row r="201" spans="4:11">
      <c r="D201" s="7"/>
      <c r="E201" s="7"/>
      <c r="F201" s="7"/>
      <c r="G201" s="72"/>
      <c r="H201" s="72"/>
      <c r="I201" s="72"/>
      <c r="J201" s="72"/>
      <c r="K201" s="72"/>
    </row>
    <row r="202" spans="4:11">
      <c r="D202" s="7"/>
      <c r="E202" s="7"/>
      <c r="F202" s="7"/>
      <c r="G202" s="72"/>
      <c r="H202" s="72"/>
      <c r="I202" s="72"/>
      <c r="J202" s="72"/>
      <c r="K202" s="72"/>
    </row>
    <row r="203" spans="4:11">
      <c r="D203" s="7"/>
      <c r="E203" s="7"/>
      <c r="F203" s="7"/>
      <c r="G203" s="72"/>
      <c r="H203" s="72"/>
      <c r="I203" s="72"/>
      <c r="J203" s="72"/>
      <c r="K203" s="72"/>
    </row>
    <row r="204" spans="4:11">
      <c r="D204" s="7"/>
      <c r="E204" s="7"/>
      <c r="F204" s="7"/>
      <c r="G204" s="72"/>
      <c r="H204" s="72"/>
      <c r="I204" s="72"/>
      <c r="J204" s="72"/>
      <c r="K204" s="72"/>
    </row>
    <row r="205" spans="4:11">
      <c r="D205" s="7"/>
      <c r="E205" s="7"/>
      <c r="F205" s="7"/>
      <c r="G205" s="72"/>
      <c r="H205" s="72"/>
      <c r="I205" s="72"/>
      <c r="J205" s="72"/>
      <c r="K205" s="72"/>
    </row>
    <row r="206" spans="4:11">
      <c r="D206" s="7"/>
      <c r="E206" s="7"/>
      <c r="F206" s="7"/>
      <c r="G206" s="72"/>
      <c r="H206" s="72"/>
      <c r="I206" s="72"/>
      <c r="J206" s="72"/>
      <c r="K206" s="72"/>
    </row>
    <row r="207" spans="4:11">
      <c r="D207" s="7"/>
      <c r="E207" s="7"/>
      <c r="F207" s="7"/>
      <c r="G207" s="72"/>
      <c r="H207" s="72"/>
      <c r="I207" s="72"/>
      <c r="J207" s="72"/>
      <c r="K207" s="72"/>
    </row>
    <row r="208" spans="4:11">
      <c r="D208" s="7"/>
      <c r="E208" s="7"/>
      <c r="F208" s="7"/>
      <c r="G208" s="72"/>
      <c r="H208" s="72"/>
      <c r="I208" s="72"/>
      <c r="J208" s="72"/>
      <c r="K208" s="72"/>
    </row>
    <row r="209" spans="4:11">
      <c r="D209" s="7"/>
      <c r="E209" s="7"/>
      <c r="F209" s="7"/>
      <c r="G209" s="72"/>
      <c r="H209" s="72"/>
      <c r="I209" s="72"/>
      <c r="J209" s="72"/>
      <c r="K209" s="72"/>
    </row>
    <row r="210" spans="4:11">
      <c r="D210" s="7"/>
      <c r="E210" s="7"/>
      <c r="F210" s="7"/>
      <c r="G210" s="72"/>
      <c r="H210" s="72"/>
      <c r="I210" s="72"/>
      <c r="J210" s="72"/>
      <c r="K210" s="72"/>
    </row>
    <row r="211" spans="4:11">
      <c r="D211" s="7"/>
      <c r="E211" s="7"/>
      <c r="F211" s="7"/>
      <c r="G211" s="72"/>
      <c r="H211" s="72"/>
      <c r="I211" s="72"/>
      <c r="J211" s="72"/>
      <c r="K211" s="72"/>
    </row>
    <row r="212" spans="4:11">
      <c r="D212" s="7"/>
      <c r="E212" s="7"/>
      <c r="F212" s="7"/>
      <c r="G212" s="72"/>
      <c r="H212" s="72"/>
      <c r="I212" s="72"/>
      <c r="J212" s="72"/>
      <c r="K212" s="72"/>
    </row>
    <row r="213" spans="4:11">
      <c r="D213" s="7"/>
      <c r="E213" s="7"/>
      <c r="F213" s="7"/>
      <c r="G213" s="72"/>
      <c r="H213" s="72"/>
      <c r="I213" s="72"/>
      <c r="J213" s="72"/>
      <c r="K213" s="72"/>
    </row>
    <row r="214" spans="4:11">
      <c r="D214" s="7"/>
      <c r="E214" s="7"/>
      <c r="F214" s="7"/>
      <c r="G214" s="72"/>
      <c r="H214" s="72"/>
      <c r="I214" s="72"/>
      <c r="J214" s="72"/>
      <c r="K214" s="72"/>
    </row>
    <row r="215" spans="4:11">
      <c r="D215" s="7"/>
      <c r="E215" s="7"/>
      <c r="F215" s="7"/>
      <c r="G215" s="72"/>
      <c r="H215" s="72"/>
      <c r="I215" s="72"/>
      <c r="J215" s="72"/>
      <c r="K215" s="72"/>
    </row>
    <row r="216" spans="4:11">
      <c r="D216" s="7"/>
      <c r="E216" s="7"/>
      <c r="F216" s="7"/>
      <c r="G216" s="72"/>
      <c r="H216" s="72"/>
      <c r="I216" s="72"/>
      <c r="J216" s="72"/>
      <c r="K216" s="72"/>
    </row>
    <row r="217" spans="4:11">
      <c r="D217" s="7"/>
      <c r="E217" s="7"/>
      <c r="F217" s="7"/>
      <c r="G217" s="72"/>
      <c r="H217" s="72"/>
      <c r="I217" s="72"/>
      <c r="J217" s="72"/>
      <c r="K217" s="72"/>
    </row>
    <row r="218" spans="4:11">
      <c r="D218" s="7"/>
      <c r="E218" s="7"/>
      <c r="F218" s="7"/>
      <c r="G218" s="72"/>
      <c r="H218" s="72"/>
      <c r="I218" s="72"/>
      <c r="J218" s="72"/>
      <c r="K218" s="72"/>
    </row>
    <row r="219" spans="4:11">
      <c r="D219" s="7"/>
      <c r="E219" s="7"/>
      <c r="F219" s="7"/>
      <c r="G219" s="72"/>
      <c r="H219" s="72"/>
      <c r="I219" s="72"/>
      <c r="J219" s="72"/>
      <c r="K219" s="72"/>
    </row>
    <row r="220" spans="4:11">
      <c r="D220" s="7"/>
      <c r="E220" s="7"/>
      <c r="F220" s="7"/>
      <c r="G220" s="72"/>
      <c r="H220" s="72"/>
      <c r="I220" s="72"/>
      <c r="J220" s="72"/>
      <c r="K220" s="72"/>
    </row>
    <row r="221" spans="4:11">
      <c r="D221" s="7"/>
      <c r="E221" s="7"/>
      <c r="F221" s="7"/>
      <c r="G221" s="72"/>
      <c r="H221" s="72"/>
      <c r="I221" s="72"/>
      <c r="J221" s="72"/>
      <c r="K221" s="72"/>
    </row>
    <row r="222" spans="4:11">
      <c r="D222" s="7"/>
      <c r="E222" s="7"/>
      <c r="F222" s="7"/>
      <c r="G222" s="72"/>
      <c r="H222" s="72"/>
      <c r="I222" s="72"/>
      <c r="J222" s="72"/>
      <c r="K222" s="72"/>
    </row>
    <row r="223" spans="4:11">
      <c r="D223" s="7"/>
      <c r="E223" s="7"/>
      <c r="F223" s="7"/>
      <c r="G223" s="72"/>
      <c r="H223" s="72"/>
      <c r="I223" s="72"/>
      <c r="J223" s="72"/>
      <c r="K223" s="72"/>
    </row>
    <row r="224" spans="4:11">
      <c r="D224" s="7"/>
      <c r="E224" s="7"/>
      <c r="F224" s="7"/>
      <c r="G224" s="72"/>
      <c r="H224" s="72"/>
      <c r="I224" s="72"/>
      <c r="J224" s="72"/>
      <c r="K224" s="72"/>
    </row>
    <row r="225" spans="4:11">
      <c r="D225" s="7"/>
      <c r="E225" s="7"/>
      <c r="F225" s="7"/>
      <c r="G225" s="72"/>
      <c r="H225" s="72"/>
      <c r="I225" s="72"/>
      <c r="J225" s="72"/>
      <c r="K225" s="72"/>
    </row>
    <row r="226" spans="4:11">
      <c r="D226" s="7"/>
      <c r="E226" s="7"/>
      <c r="F226" s="7"/>
      <c r="G226" s="72"/>
      <c r="H226" s="72"/>
      <c r="I226" s="72"/>
      <c r="J226" s="72"/>
      <c r="K226" s="72"/>
    </row>
    <row r="227" spans="4:11">
      <c r="D227" s="7"/>
      <c r="E227" s="7"/>
      <c r="F227" s="7"/>
      <c r="G227" s="72"/>
      <c r="H227" s="72"/>
      <c r="I227" s="72"/>
      <c r="J227" s="72"/>
      <c r="K227" s="72"/>
    </row>
    <row r="228" spans="4:11">
      <c r="D228" s="7"/>
      <c r="E228" s="7"/>
      <c r="F228" s="7"/>
      <c r="G228" s="72"/>
      <c r="H228" s="72"/>
      <c r="I228" s="72"/>
      <c r="J228" s="72"/>
      <c r="K228" s="72"/>
    </row>
    <row r="229" spans="4:11">
      <c r="D229" s="7"/>
      <c r="E229" s="7"/>
      <c r="F229" s="7"/>
      <c r="G229" s="72"/>
      <c r="H229" s="72"/>
      <c r="I229" s="72"/>
      <c r="J229" s="72"/>
      <c r="K229" s="72"/>
    </row>
    <row r="230" spans="4:11">
      <c r="D230" s="7"/>
      <c r="E230" s="7"/>
      <c r="F230" s="7"/>
      <c r="G230" s="72"/>
      <c r="H230" s="72"/>
      <c r="I230" s="72"/>
      <c r="J230" s="72"/>
      <c r="K230" s="72"/>
    </row>
    <row r="231" spans="4:11">
      <c r="D231" s="7"/>
      <c r="E231" s="7"/>
      <c r="F231" s="7"/>
      <c r="G231" s="72"/>
      <c r="H231" s="72"/>
      <c r="I231" s="72"/>
      <c r="J231" s="72"/>
      <c r="K231" s="72"/>
    </row>
    <row r="232" spans="4:11">
      <c r="D232" s="7"/>
      <c r="E232" s="7"/>
      <c r="F232" s="7"/>
      <c r="G232" s="72"/>
      <c r="H232" s="72"/>
      <c r="I232" s="72"/>
      <c r="J232" s="72"/>
      <c r="K232" s="72"/>
    </row>
    <row r="233" spans="4:11">
      <c r="D233" s="7"/>
      <c r="E233" s="7"/>
      <c r="F233" s="7"/>
      <c r="G233" s="72"/>
      <c r="H233" s="72"/>
      <c r="I233" s="72"/>
      <c r="J233" s="72"/>
      <c r="K233" s="72"/>
    </row>
    <row r="234" spans="4:11">
      <c r="D234" s="7"/>
      <c r="E234" s="7"/>
      <c r="F234" s="7"/>
      <c r="G234" s="72"/>
      <c r="H234" s="72"/>
      <c r="I234" s="72"/>
      <c r="J234" s="72"/>
      <c r="K234" s="72"/>
    </row>
    <row r="235" spans="4:11">
      <c r="D235" s="7"/>
      <c r="E235" s="7"/>
      <c r="F235" s="7"/>
      <c r="G235" s="72"/>
      <c r="H235" s="72"/>
      <c r="I235" s="72"/>
      <c r="J235" s="72"/>
      <c r="K235" s="72"/>
    </row>
    <row r="236" spans="4:11">
      <c r="D236" s="7"/>
      <c r="E236" s="7"/>
      <c r="F236" s="7"/>
      <c r="G236" s="72"/>
      <c r="H236" s="72"/>
      <c r="I236" s="72"/>
      <c r="J236" s="72"/>
      <c r="K236" s="72"/>
    </row>
    <row r="237" spans="4:11">
      <c r="D237" s="7"/>
      <c r="E237" s="7"/>
      <c r="F237" s="7"/>
      <c r="G237" s="72"/>
      <c r="H237" s="72"/>
      <c r="I237" s="72"/>
      <c r="J237" s="72"/>
      <c r="K237" s="72"/>
    </row>
    <row r="238" spans="4:11">
      <c r="D238" s="7"/>
      <c r="E238" s="7"/>
      <c r="F238" s="7"/>
      <c r="G238" s="72"/>
      <c r="H238" s="72"/>
      <c r="I238" s="72"/>
      <c r="J238" s="72"/>
      <c r="K238" s="72"/>
    </row>
    <row r="239" spans="4:11">
      <c r="D239" s="7"/>
      <c r="E239" s="7"/>
      <c r="F239" s="7"/>
      <c r="G239" s="72"/>
      <c r="H239" s="72"/>
      <c r="I239" s="72"/>
      <c r="J239" s="72"/>
      <c r="K239" s="72"/>
    </row>
    <row r="240" spans="4:11">
      <c r="D240" s="7"/>
      <c r="E240" s="7"/>
      <c r="F240" s="7"/>
      <c r="G240" s="72"/>
      <c r="H240" s="72"/>
      <c r="I240" s="72"/>
      <c r="J240" s="72"/>
      <c r="K240" s="72"/>
    </row>
    <row r="241" spans="4:11">
      <c r="D241" s="7"/>
      <c r="E241" s="7"/>
      <c r="F241" s="7"/>
      <c r="G241" s="72"/>
      <c r="H241" s="72"/>
      <c r="I241" s="72"/>
      <c r="J241" s="72"/>
      <c r="K241" s="72"/>
    </row>
    <row r="242" spans="4:11">
      <c r="D242" s="7"/>
      <c r="E242" s="7"/>
      <c r="F242" s="7"/>
      <c r="G242" s="72"/>
      <c r="H242" s="72"/>
      <c r="I242" s="72"/>
      <c r="J242" s="72"/>
      <c r="K242" s="72"/>
    </row>
    <row r="243" spans="4:11">
      <c r="D243" s="7"/>
      <c r="E243" s="7"/>
      <c r="F243" s="7"/>
      <c r="G243" s="72"/>
      <c r="H243" s="72"/>
      <c r="I243" s="72"/>
      <c r="J243" s="72"/>
      <c r="K243" s="72"/>
    </row>
    <row r="244" spans="4:11">
      <c r="D244" s="7"/>
      <c r="E244" s="7"/>
      <c r="F244" s="7"/>
      <c r="G244" s="72"/>
      <c r="H244" s="72"/>
      <c r="I244" s="72"/>
      <c r="J244" s="72"/>
      <c r="K244" s="72"/>
    </row>
    <row r="245" spans="4:11">
      <c r="D245" s="7"/>
      <c r="E245" s="7"/>
      <c r="F245" s="7"/>
      <c r="G245" s="72"/>
      <c r="H245" s="72"/>
      <c r="I245" s="72"/>
      <c r="J245" s="72"/>
      <c r="K245" s="72"/>
    </row>
    <row r="246" spans="4:11">
      <c r="D246" s="7"/>
      <c r="E246" s="7"/>
      <c r="F246" s="7"/>
      <c r="G246" s="72"/>
      <c r="H246" s="72"/>
      <c r="I246" s="72"/>
      <c r="J246" s="72"/>
      <c r="K246" s="72"/>
    </row>
    <row r="247" spans="4:11">
      <c r="D247" s="7"/>
      <c r="E247" s="7"/>
      <c r="F247" s="7"/>
      <c r="G247" s="72"/>
      <c r="H247" s="72"/>
      <c r="I247" s="72"/>
      <c r="J247" s="72"/>
      <c r="K247" s="72"/>
    </row>
    <row r="248" spans="4:11">
      <c r="D248" s="7"/>
      <c r="E248" s="7"/>
      <c r="F248" s="7"/>
      <c r="G248" s="72"/>
      <c r="H248" s="72"/>
      <c r="I248" s="72"/>
      <c r="J248" s="72"/>
      <c r="K248" s="72"/>
    </row>
    <row r="249" spans="4:11">
      <c r="D249" s="7"/>
      <c r="E249" s="7"/>
      <c r="F249" s="7"/>
      <c r="G249" s="72"/>
      <c r="H249" s="72"/>
      <c r="I249" s="72"/>
      <c r="J249" s="72"/>
      <c r="K249" s="72"/>
    </row>
    <row r="250" spans="4:11">
      <c r="D250" s="7"/>
      <c r="E250" s="7"/>
      <c r="F250" s="7"/>
      <c r="G250" s="72"/>
      <c r="H250" s="72"/>
      <c r="I250" s="72"/>
      <c r="J250" s="72"/>
      <c r="K250" s="72"/>
    </row>
    <row r="251" spans="4:11">
      <c r="D251" s="7"/>
      <c r="E251" s="7"/>
      <c r="F251" s="7"/>
      <c r="G251" s="72"/>
      <c r="H251" s="72"/>
      <c r="I251" s="72"/>
      <c r="J251" s="72"/>
      <c r="K251" s="72"/>
    </row>
    <row r="252" spans="4:11">
      <c r="D252" s="7"/>
      <c r="E252" s="7"/>
      <c r="F252" s="7"/>
      <c r="G252" s="72"/>
      <c r="H252" s="72"/>
      <c r="I252" s="72"/>
      <c r="J252" s="72"/>
      <c r="K252" s="72"/>
    </row>
    <row r="253" spans="4:11">
      <c r="D253" s="7"/>
      <c r="E253" s="7"/>
      <c r="F253" s="7"/>
      <c r="G253" s="72"/>
      <c r="H253" s="72"/>
      <c r="I253" s="72"/>
      <c r="J253" s="72"/>
      <c r="K253" s="72"/>
    </row>
    <row r="254" spans="4:11">
      <c r="D254" s="7"/>
      <c r="E254" s="7"/>
      <c r="F254" s="7"/>
      <c r="G254" s="72"/>
      <c r="H254" s="72"/>
      <c r="I254" s="72"/>
      <c r="J254" s="72"/>
      <c r="K254" s="72"/>
    </row>
    <row r="255" spans="4:11">
      <c r="D255" s="7"/>
      <c r="E255" s="7"/>
      <c r="F255" s="7"/>
      <c r="G255" s="72"/>
      <c r="H255" s="72"/>
      <c r="I255" s="72"/>
      <c r="J255" s="72"/>
      <c r="K255" s="72"/>
    </row>
    <row r="256" spans="4:11">
      <c r="D256" s="7"/>
      <c r="E256" s="7"/>
      <c r="F256" s="7"/>
      <c r="G256" s="72"/>
      <c r="H256" s="72"/>
      <c r="I256" s="72"/>
      <c r="J256" s="72"/>
      <c r="K256" s="72"/>
    </row>
    <row r="257" spans="4:11">
      <c r="D257" s="7"/>
      <c r="E257" s="7"/>
      <c r="F257" s="7"/>
      <c r="G257" s="72"/>
      <c r="H257" s="72"/>
      <c r="I257" s="72"/>
      <c r="J257" s="72"/>
      <c r="K257" s="72"/>
    </row>
    <row r="258" spans="4:11">
      <c r="D258" s="7"/>
      <c r="E258" s="7"/>
      <c r="F258" s="7"/>
      <c r="G258" s="72"/>
      <c r="H258" s="72"/>
      <c r="I258" s="72"/>
      <c r="J258" s="72"/>
      <c r="K258" s="72"/>
    </row>
    <row r="259" spans="4:11">
      <c r="D259" s="7"/>
      <c r="E259" s="7"/>
      <c r="F259" s="7"/>
      <c r="G259" s="72"/>
      <c r="H259" s="72"/>
      <c r="I259" s="72"/>
      <c r="J259" s="72"/>
      <c r="K259" s="72"/>
    </row>
    <row r="260" spans="4:11">
      <c r="D260" s="7"/>
      <c r="E260" s="7"/>
      <c r="F260" s="7"/>
      <c r="G260" s="72"/>
      <c r="H260" s="72"/>
      <c r="I260" s="72"/>
      <c r="J260" s="72"/>
      <c r="K260" s="72"/>
    </row>
    <row r="261" spans="4:11">
      <c r="D261" s="7"/>
      <c r="E261" s="7"/>
      <c r="F261" s="7"/>
      <c r="G261" s="72"/>
      <c r="H261" s="72"/>
      <c r="I261" s="72"/>
      <c r="J261" s="72"/>
      <c r="K261" s="72"/>
    </row>
    <row r="262" spans="4:11">
      <c r="D262" s="7"/>
      <c r="E262" s="7"/>
      <c r="F262" s="7"/>
      <c r="G262" s="72"/>
      <c r="H262" s="72"/>
      <c r="I262" s="72"/>
      <c r="J262" s="72"/>
      <c r="K262" s="72"/>
    </row>
    <row r="263" spans="4:11">
      <c r="D263" s="7"/>
      <c r="E263" s="7"/>
      <c r="F263" s="7"/>
      <c r="G263" s="72"/>
      <c r="H263" s="72"/>
      <c r="I263" s="72"/>
      <c r="J263" s="72"/>
      <c r="K263" s="72"/>
    </row>
    <row r="264" spans="4:11">
      <c r="D264" s="7"/>
      <c r="E264" s="7"/>
      <c r="F264" s="7"/>
      <c r="G264" s="72"/>
      <c r="H264" s="72"/>
      <c r="I264" s="72"/>
      <c r="J264" s="72"/>
      <c r="K264" s="72"/>
    </row>
    <row r="265" spans="4:11">
      <c r="D265" s="7"/>
      <c r="E265" s="7"/>
      <c r="F265" s="7"/>
      <c r="G265" s="72"/>
      <c r="H265" s="72"/>
      <c r="I265" s="72"/>
      <c r="J265" s="72"/>
      <c r="K265" s="72"/>
    </row>
    <row r="266" spans="4:11">
      <c r="D266" s="7"/>
      <c r="E266" s="7"/>
      <c r="F266" s="7"/>
      <c r="G266" s="72"/>
      <c r="H266" s="72"/>
      <c r="I266" s="72"/>
      <c r="J266" s="72"/>
      <c r="K266" s="72"/>
    </row>
    <row r="267" spans="4:11">
      <c r="D267" s="7"/>
      <c r="E267" s="7"/>
      <c r="F267" s="7"/>
      <c r="G267" s="72"/>
      <c r="H267" s="72"/>
      <c r="I267" s="72"/>
      <c r="J267" s="72"/>
      <c r="K267" s="72"/>
    </row>
    <row r="268" spans="4:11">
      <c r="D268" s="7"/>
      <c r="E268" s="7"/>
      <c r="F268" s="7"/>
      <c r="G268" s="72"/>
      <c r="H268" s="72"/>
      <c r="I268" s="72"/>
      <c r="J268" s="72"/>
      <c r="K268" s="72"/>
    </row>
    <row r="269" spans="4:11">
      <c r="D269" s="7"/>
      <c r="E269" s="7"/>
      <c r="F269" s="7"/>
      <c r="G269" s="72"/>
      <c r="H269" s="72"/>
      <c r="I269" s="72"/>
      <c r="J269" s="72"/>
      <c r="K269" s="72"/>
    </row>
    <row r="270" spans="4:11">
      <c r="D270" s="7"/>
      <c r="E270" s="7"/>
      <c r="F270" s="7"/>
      <c r="G270" s="72"/>
      <c r="H270" s="72"/>
      <c r="I270" s="72"/>
      <c r="J270" s="72"/>
      <c r="K270" s="72"/>
    </row>
    <row r="271" spans="4:11">
      <c r="D271" s="7"/>
      <c r="E271" s="7"/>
      <c r="F271" s="7"/>
      <c r="G271" s="72"/>
      <c r="H271" s="72"/>
      <c r="I271" s="72"/>
      <c r="J271" s="72"/>
      <c r="K271" s="72"/>
    </row>
    <row r="272" spans="4:11">
      <c r="D272" s="7"/>
      <c r="E272" s="7"/>
      <c r="F272" s="7"/>
      <c r="G272" s="72"/>
      <c r="H272" s="72"/>
      <c r="I272" s="72"/>
      <c r="J272" s="72"/>
      <c r="K272" s="72"/>
    </row>
    <row r="273" spans="4:11">
      <c r="D273" s="7"/>
      <c r="E273" s="7"/>
      <c r="F273" s="7"/>
      <c r="G273" s="72"/>
      <c r="H273" s="72"/>
      <c r="I273" s="72"/>
      <c r="J273" s="72"/>
      <c r="K273" s="72"/>
    </row>
    <row r="274" spans="4:11">
      <c r="D274" s="7"/>
      <c r="E274" s="7"/>
      <c r="F274" s="7"/>
      <c r="G274" s="72"/>
      <c r="H274" s="72"/>
      <c r="I274" s="72"/>
      <c r="J274" s="72"/>
      <c r="K274" s="72"/>
    </row>
    <row r="275" spans="4:11">
      <c r="D275" s="7"/>
      <c r="E275" s="7"/>
      <c r="F275" s="7"/>
      <c r="G275" s="72"/>
      <c r="H275" s="72"/>
      <c r="I275" s="72"/>
      <c r="J275" s="72"/>
      <c r="K275" s="72"/>
    </row>
    <row r="276" spans="4:11">
      <c r="D276" s="7"/>
      <c r="E276" s="7"/>
      <c r="F276" s="7"/>
      <c r="G276" s="72"/>
      <c r="H276" s="72"/>
      <c r="I276" s="72"/>
      <c r="J276" s="72"/>
      <c r="K276" s="72"/>
    </row>
    <row r="277" spans="4:11">
      <c r="D277" s="7"/>
      <c r="E277" s="7"/>
      <c r="F277" s="7"/>
      <c r="G277" s="72"/>
      <c r="H277" s="72"/>
      <c r="I277" s="72"/>
      <c r="J277" s="72"/>
      <c r="K277" s="72"/>
    </row>
    <row r="278" spans="4:11">
      <c r="D278" s="7"/>
      <c r="E278" s="7"/>
      <c r="F278" s="7"/>
      <c r="G278" s="72"/>
      <c r="H278" s="72"/>
      <c r="I278" s="72"/>
      <c r="J278" s="72"/>
      <c r="K278" s="72"/>
    </row>
    <row r="279" spans="4:11">
      <c r="D279" s="7"/>
      <c r="E279" s="7"/>
      <c r="F279" s="7"/>
      <c r="G279" s="72"/>
      <c r="H279" s="72"/>
      <c r="I279" s="72"/>
      <c r="J279" s="72"/>
      <c r="K279" s="72"/>
    </row>
    <row r="280" spans="4:11">
      <c r="D280" s="7"/>
      <c r="E280" s="7"/>
      <c r="F280" s="7"/>
      <c r="G280" s="72"/>
      <c r="H280" s="72"/>
      <c r="I280" s="72"/>
      <c r="J280" s="72"/>
      <c r="K280" s="72"/>
    </row>
    <row r="281" spans="4:11">
      <c r="D281" s="7"/>
      <c r="E281" s="7"/>
      <c r="F281" s="7"/>
      <c r="G281" s="72"/>
      <c r="H281" s="72"/>
      <c r="I281" s="72"/>
      <c r="J281" s="72"/>
      <c r="K281" s="72"/>
    </row>
    <row r="282" spans="4:11">
      <c r="D282" s="7"/>
      <c r="E282" s="7"/>
      <c r="F282" s="7"/>
      <c r="G282" s="72"/>
      <c r="H282" s="72"/>
      <c r="I282" s="72"/>
      <c r="J282" s="72"/>
      <c r="K282" s="72"/>
    </row>
    <row r="283" spans="4:11">
      <c r="D283" s="7"/>
      <c r="E283" s="7"/>
      <c r="F283" s="7"/>
      <c r="G283" s="72"/>
      <c r="H283" s="72"/>
      <c r="I283" s="72"/>
      <c r="J283" s="72"/>
      <c r="K283" s="72"/>
    </row>
    <row r="284" spans="4:11">
      <c r="D284" s="7"/>
      <c r="E284" s="7"/>
      <c r="F284" s="7"/>
      <c r="G284" s="72"/>
      <c r="H284" s="72"/>
      <c r="I284" s="72"/>
      <c r="J284" s="72"/>
      <c r="K284" s="72"/>
    </row>
    <row r="285" spans="4:11">
      <c r="D285" s="7"/>
      <c r="E285" s="7"/>
      <c r="F285" s="7"/>
      <c r="G285" s="72"/>
      <c r="H285" s="72"/>
      <c r="I285" s="72"/>
      <c r="J285" s="72"/>
      <c r="K285" s="72"/>
    </row>
    <row r="286" spans="4:11">
      <c r="D286" s="7"/>
      <c r="E286" s="7"/>
      <c r="F286" s="7"/>
      <c r="G286" s="72"/>
      <c r="H286" s="72"/>
      <c r="I286" s="72"/>
      <c r="J286" s="72"/>
      <c r="K286" s="72"/>
    </row>
    <row r="287" spans="4:11">
      <c r="D287" s="7"/>
      <c r="E287" s="7"/>
      <c r="F287" s="7"/>
      <c r="G287" s="72"/>
      <c r="H287" s="72"/>
      <c r="I287" s="72"/>
      <c r="J287" s="72"/>
      <c r="K287" s="72"/>
    </row>
    <row r="288" spans="4:11">
      <c r="D288" s="7"/>
      <c r="E288" s="7"/>
      <c r="F288" s="7"/>
      <c r="G288" s="72"/>
      <c r="H288" s="72"/>
      <c r="I288" s="72"/>
      <c r="J288" s="72"/>
      <c r="K288" s="72"/>
    </row>
    <row r="289" spans="4:11">
      <c r="D289" s="7"/>
      <c r="E289" s="7"/>
      <c r="F289" s="7"/>
      <c r="G289" s="72"/>
      <c r="H289" s="72"/>
      <c r="I289" s="72"/>
      <c r="J289" s="72"/>
      <c r="K289" s="72"/>
    </row>
    <row r="290" spans="4:11">
      <c r="D290" s="7"/>
      <c r="E290" s="7"/>
      <c r="F290" s="7"/>
      <c r="G290" s="72"/>
      <c r="H290" s="72"/>
      <c r="I290" s="72"/>
      <c r="J290" s="72"/>
      <c r="K290" s="72"/>
    </row>
    <row r="291" spans="4:11">
      <c r="D291" s="7"/>
      <c r="E291" s="7"/>
      <c r="F291" s="7"/>
      <c r="G291" s="72"/>
      <c r="H291" s="72"/>
      <c r="I291" s="72"/>
      <c r="J291" s="72"/>
      <c r="K291" s="72"/>
    </row>
    <row r="292" spans="4:11">
      <c r="D292" s="7"/>
      <c r="E292" s="7"/>
      <c r="F292" s="7"/>
      <c r="G292" s="72"/>
      <c r="H292" s="72"/>
      <c r="I292" s="72"/>
      <c r="J292" s="72"/>
      <c r="K292" s="72"/>
    </row>
    <row r="293" spans="4:11">
      <c r="D293" s="7"/>
      <c r="E293" s="7"/>
      <c r="F293" s="7"/>
      <c r="G293" s="72"/>
      <c r="H293" s="72"/>
      <c r="I293" s="72"/>
      <c r="J293" s="72"/>
      <c r="K293" s="72"/>
    </row>
    <row r="294" spans="4:11">
      <c r="D294" s="7"/>
      <c r="E294" s="7"/>
      <c r="F294" s="7"/>
      <c r="G294" s="72"/>
      <c r="H294" s="72"/>
      <c r="I294" s="72"/>
      <c r="J294" s="72"/>
      <c r="K294" s="72"/>
    </row>
    <row r="295" spans="4:11">
      <c r="D295" s="7"/>
      <c r="E295" s="7"/>
      <c r="F295" s="7"/>
      <c r="G295" s="72"/>
      <c r="H295" s="72"/>
      <c r="I295" s="72"/>
      <c r="J295" s="72"/>
      <c r="K295" s="72"/>
    </row>
    <row r="296" spans="4:11">
      <c r="D296" s="7"/>
      <c r="E296" s="7"/>
      <c r="F296" s="7"/>
      <c r="G296" s="72"/>
      <c r="H296" s="72"/>
      <c r="I296" s="72"/>
      <c r="J296" s="72"/>
      <c r="K296" s="72"/>
    </row>
    <row r="297" spans="4:11">
      <c r="D297" s="7"/>
      <c r="E297" s="7"/>
      <c r="F297" s="7"/>
      <c r="G297" s="72"/>
      <c r="H297" s="72"/>
      <c r="I297" s="72"/>
      <c r="J297" s="72"/>
      <c r="K297" s="72"/>
    </row>
    <row r="298" spans="4:11">
      <c r="D298" s="7"/>
      <c r="E298" s="7"/>
      <c r="F298" s="7"/>
      <c r="G298" s="72"/>
      <c r="H298" s="72"/>
      <c r="I298" s="72"/>
      <c r="J298" s="72"/>
      <c r="K298" s="72"/>
    </row>
    <row r="299" spans="4:11">
      <c r="D299" s="7"/>
      <c r="E299" s="7"/>
      <c r="F299" s="7"/>
      <c r="G299" s="72"/>
      <c r="H299" s="72"/>
      <c r="I299" s="72"/>
      <c r="J299" s="72"/>
      <c r="K299" s="72"/>
    </row>
    <row r="300" spans="4:11">
      <c r="D300" s="7"/>
      <c r="E300" s="7"/>
      <c r="F300" s="7"/>
      <c r="G300" s="72"/>
      <c r="H300" s="72"/>
      <c r="I300" s="72"/>
      <c r="J300" s="72"/>
      <c r="K300" s="72"/>
    </row>
    <row r="301" spans="4:11">
      <c r="D301" s="7"/>
      <c r="E301" s="7"/>
      <c r="F301" s="7"/>
      <c r="G301" s="72"/>
      <c r="H301" s="72"/>
      <c r="I301" s="72"/>
      <c r="J301" s="72"/>
      <c r="K301" s="72"/>
    </row>
    <row r="302" spans="4:11">
      <c r="D302" s="7"/>
      <c r="E302" s="7"/>
      <c r="F302" s="7"/>
      <c r="G302" s="72"/>
      <c r="H302" s="72"/>
      <c r="I302" s="72"/>
      <c r="J302" s="72"/>
      <c r="K302" s="72"/>
    </row>
    <row r="303" spans="4:11">
      <c r="D303" s="7"/>
      <c r="E303" s="7"/>
      <c r="F303" s="7"/>
      <c r="G303" s="72"/>
      <c r="H303" s="72"/>
      <c r="I303" s="72"/>
      <c r="J303" s="72"/>
      <c r="K303" s="72"/>
    </row>
    <row r="304" spans="4:11">
      <c r="D304" s="7"/>
      <c r="E304" s="7"/>
      <c r="F304" s="7"/>
      <c r="G304" s="72"/>
      <c r="H304" s="72"/>
      <c r="I304" s="72"/>
      <c r="J304" s="72"/>
      <c r="K304" s="72"/>
    </row>
    <row r="305" spans="4:11">
      <c r="D305" s="7"/>
      <c r="E305" s="7"/>
      <c r="F305" s="7"/>
      <c r="G305" s="72"/>
      <c r="H305" s="72"/>
      <c r="I305" s="72"/>
      <c r="J305" s="72"/>
      <c r="K305" s="72"/>
    </row>
    <row r="306" spans="4:11">
      <c r="D306" s="7"/>
      <c r="E306" s="7"/>
      <c r="F306" s="7"/>
      <c r="G306" s="72"/>
      <c r="H306" s="72"/>
      <c r="I306" s="72"/>
      <c r="J306" s="72"/>
      <c r="K306" s="72"/>
    </row>
    <row r="307" spans="4:11">
      <c r="D307" s="7"/>
      <c r="E307" s="7"/>
      <c r="F307" s="7"/>
      <c r="G307" s="72"/>
      <c r="H307" s="72"/>
      <c r="I307" s="72"/>
      <c r="J307" s="72"/>
      <c r="K307" s="72"/>
    </row>
    <row r="308" spans="4:11">
      <c r="D308" s="7"/>
      <c r="E308" s="7"/>
      <c r="F308" s="7"/>
      <c r="G308" s="72"/>
      <c r="H308" s="72"/>
      <c r="I308" s="72"/>
      <c r="J308" s="72"/>
      <c r="K308" s="72"/>
    </row>
    <row r="309" spans="4:11">
      <c r="D309" s="7"/>
      <c r="E309" s="7"/>
      <c r="F309" s="7"/>
      <c r="G309" s="72"/>
      <c r="H309" s="72"/>
      <c r="I309" s="72"/>
      <c r="J309" s="72"/>
      <c r="K309" s="72"/>
    </row>
    <row r="310" spans="4:11">
      <c r="D310" s="7"/>
      <c r="E310" s="7"/>
      <c r="F310" s="7"/>
      <c r="G310" s="72"/>
      <c r="H310" s="72"/>
      <c r="I310" s="72"/>
      <c r="J310" s="72"/>
      <c r="K310" s="72"/>
    </row>
    <row r="311" spans="4:11">
      <c r="D311" s="7"/>
      <c r="E311" s="7"/>
      <c r="F311" s="7"/>
      <c r="G311" s="72"/>
      <c r="H311" s="72"/>
      <c r="I311" s="72"/>
      <c r="J311" s="72"/>
      <c r="K311" s="72"/>
    </row>
    <row r="312" spans="4:11">
      <c r="D312" s="7"/>
      <c r="E312" s="7"/>
      <c r="F312" s="7"/>
      <c r="G312" s="72"/>
      <c r="H312" s="72"/>
      <c r="I312" s="72"/>
      <c r="J312" s="72"/>
      <c r="K312" s="72"/>
    </row>
    <row r="313" spans="4:11">
      <c r="D313" s="7"/>
      <c r="E313" s="7"/>
      <c r="F313" s="7"/>
      <c r="G313" s="72"/>
      <c r="H313" s="72"/>
      <c r="I313" s="72"/>
      <c r="J313" s="72"/>
      <c r="K313" s="72"/>
    </row>
    <row r="314" spans="4:11">
      <c r="D314" s="7"/>
      <c r="E314" s="7"/>
      <c r="F314" s="7"/>
      <c r="G314" s="72"/>
      <c r="H314" s="72"/>
      <c r="I314" s="72"/>
      <c r="J314" s="72"/>
      <c r="K314" s="72"/>
    </row>
    <row r="315" spans="4:11">
      <c r="D315" s="7"/>
      <c r="E315" s="7"/>
      <c r="F315" s="7"/>
      <c r="G315" s="72"/>
      <c r="H315" s="72"/>
      <c r="I315" s="72"/>
      <c r="J315" s="72"/>
      <c r="K315" s="72"/>
    </row>
    <row r="316" spans="4:11">
      <c r="D316" s="7"/>
      <c r="E316" s="7"/>
      <c r="F316" s="7"/>
      <c r="G316" s="72"/>
      <c r="H316" s="72"/>
      <c r="I316" s="72"/>
      <c r="J316" s="72"/>
      <c r="K316" s="72"/>
    </row>
    <row r="317" spans="4:11">
      <c r="D317" s="7"/>
      <c r="E317" s="7"/>
      <c r="F317" s="7"/>
      <c r="G317" s="72"/>
      <c r="H317" s="72"/>
      <c r="I317" s="72"/>
      <c r="J317" s="72"/>
      <c r="K317" s="72"/>
    </row>
    <row r="318" spans="4:11">
      <c r="D318" s="7"/>
      <c r="E318" s="7"/>
      <c r="F318" s="7"/>
      <c r="G318" s="72"/>
      <c r="H318" s="72"/>
      <c r="I318" s="72"/>
      <c r="J318" s="72"/>
      <c r="K318" s="72"/>
    </row>
    <row r="319" spans="4:11">
      <c r="D319" s="7"/>
      <c r="E319" s="7"/>
      <c r="F319" s="7"/>
      <c r="G319" s="72"/>
      <c r="H319" s="72"/>
      <c r="I319" s="72"/>
      <c r="J319" s="72"/>
      <c r="K319" s="72"/>
    </row>
    <row r="320" spans="4:11">
      <c r="D320" s="7"/>
      <c r="E320" s="7"/>
      <c r="F320" s="7"/>
      <c r="G320" s="72"/>
      <c r="H320" s="72"/>
      <c r="I320" s="72"/>
      <c r="J320" s="72"/>
      <c r="K320" s="72"/>
    </row>
    <row r="321" spans="4:11">
      <c r="D321" s="7"/>
      <c r="E321" s="7"/>
      <c r="F321" s="7"/>
      <c r="G321" s="72"/>
      <c r="H321" s="72"/>
      <c r="I321" s="72"/>
      <c r="J321" s="72"/>
      <c r="K321" s="72"/>
    </row>
    <row r="322" spans="4:11">
      <c r="D322" s="7"/>
      <c r="E322" s="7"/>
      <c r="F322" s="7"/>
      <c r="G322" s="72"/>
      <c r="H322" s="72"/>
      <c r="I322" s="72"/>
      <c r="J322" s="72"/>
      <c r="K322" s="72"/>
    </row>
    <row r="323" spans="4:11">
      <c r="D323" s="7"/>
      <c r="E323" s="7"/>
      <c r="F323" s="7"/>
      <c r="G323" s="72"/>
      <c r="H323" s="72"/>
      <c r="I323" s="72"/>
      <c r="J323" s="72"/>
      <c r="K323" s="72"/>
    </row>
    <row r="324" spans="4:11">
      <c r="D324" s="7"/>
      <c r="E324" s="7"/>
      <c r="F324" s="7"/>
      <c r="G324" s="72"/>
      <c r="H324" s="72"/>
      <c r="I324" s="72"/>
      <c r="J324" s="72"/>
      <c r="K324" s="72"/>
    </row>
    <row r="325" spans="4:11">
      <c r="D325" s="7"/>
      <c r="E325" s="7"/>
      <c r="F325" s="7"/>
      <c r="G325" s="72"/>
      <c r="H325" s="72"/>
      <c r="I325" s="72"/>
      <c r="J325" s="72"/>
      <c r="K325" s="72"/>
    </row>
    <row r="326" spans="4:11">
      <c r="D326" s="7"/>
      <c r="E326" s="7"/>
      <c r="F326" s="7"/>
      <c r="G326" s="72"/>
      <c r="H326" s="72"/>
      <c r="I326" s="72"/>
      <c r="J326" s="72"/>
      <c r="K326" s="72"/>
    </row>
    <row r="327" spans="4:11">
      <c r="D327" s="7"/>
      <c r="E327" s="7"/>
      <c r="F327" s="7"/>
      <c r="G327" s="72"/>
      <c r="H327" s="72"/>
      <c r="I327" s="72"/>
      <c r="J327" s="72"/>
      <c r="K327" s="72"/>
    </row>
    <row r="328" spans="4:11">
      <c r="D328" s="7"/>
      <c r="E328" s="7"/>
      <c r="F328" s="7"/>
      <c r="G328" s="72"/>
      <c r="H328" s="72"/>
      <c r="I328" s="72"/>
      <c r="J328" s="72"/>
      <c r="K328" s="72"/>
    </row>
    <row r="329" spans="4:11">
      <c r="D329" s="7"/>
      <c r="E329" s="7"/>
      <c r="F329" s="7"/>
      <c r="G329" s="72"/>
      <c r="H329" s="72"/>
      <c r="I329" s="72"/>
      <c r="J329" s="72"/>
      <c r="K329" s="72"/>
    </row>
    <row r="330" spans="4:11">
      <c r="D330" s="7"/>
      <c r="E330" s="7"/>
      <c r="F330" s="7"/>
      <c r="G330" s="72"/>
      <c r="H330" s="72"/>
      <c r="I330" s="72"/>
      <c r="J330" s="72"/>
      <c r="K330" s="72"/>
    </row>
    <row r="331" spans="4:11">
      <c r="D331" s="7"/>
      <c r="E331" s="7"/>
      <c r="F331" s="7"/>
      <c r="G331" s="72"/>
      <c r="H331" s="72"/>
      <c r="I331" s="72"/>
      <c r="J331" s="72"/>
      <c r="K331" s="72"/>
    </row>
    <row r="332" spans="4:11">
      <c r="D332" s="7"/>
      <c r="E332" s="7"/>
      <c r="F332" s="7"/>
      <c r="G332" s="72"/>
      <c r="H332" s="72"/>
      <c r="I332" s="72"/>
      <c r="J332" s="72"/>
      <c r="K332" s="72"/>
    </row>
    <row r="333" spans="4:11">
      <c r="D333" s="7"/>
      <c r="E333" s="7"/>
      <c r="F333" s="7"/>
      <c r="G333" s="72"/>
      <c r="H333" s="72"/>
      <c r="I333" s="72"/>
      <c r="J333" s="72"/>
      <c r="K333" s="72"/>
    </row>
    <row r="334" spans="4:11">
      <c r="D334" s="7"/>
      <c r="E334" s="7"/>
      <c r="F334" s="7"/>
      <c r="G334" s="72"/>
      <c r="H334" s="72"/>
      <c r="I334" s="72"/>
      <c r="J334" s="72"/>
      <c r="K334" s="72"/>
    </row>
    <row r="335" spans="4:11">
      <c r="D335" s="7"/>
      <c r="E335" s="7"/>
      <c r="F335" s="7"/>
      <c r="G335" s="72"/>
      <c r="H335" s="72"/>
      <c r="I335" s="72"/>
      <c r="J335" s="72"/>
      <c r="K335" s="72"/>
    </row>
    <row r="336" spans="4:11">
      <c r="D336" s="7"/>
      <c r="E336" s="7"/>
      <c r="F336" s="7"/>
      <c r="G336" s="72"/>
      <c r="H336" s="72"/>
      <c r="I336" s="72"/>
      <c r="J336" s="72"/>
      <c r="K336" s="72"/>
    </row>
    <row r="337" spans="4:11">
      <c r="D337" s="7"/>
      <c r="E337" s="7"/>
      <c r="F337" s="7"/>
      <c r="G337" s="72"/>
      <c r="H337" s="72"/>
      <c r="I337" s="72"/>
      <c r="J337" s="72"/>
      <c r="K337" s="72"/>
    </row>
    <row r="338" spans="4:11">
      <c r="D338" s="7"/>
      <c r="E338" s="7"/>
      <c r="F338" s="7"/>
      <c r="G338" s="72"/>
      <c r="H338" s="72"/>
      <c r="I338" s="72"/>
      <c r="J338" s="72"/>
      <c r="K338" s="72"/>
    </row>
    <row r="339" spans="4:11">
      <c r="D339" s="7"/>
      <c r="E339" s="7"/>
      <c r="F339" s="7"/>
      <c r="G339" s="72"/>
      <c r="H339" s="72"/>
      <c r="I339" s="72"/>
      <c r="J339" s="72"/>
      <c r="K339" s="72"/>
    </row>
    <row r="340" spans="4:11">
      <c r="D340" s="7"/>
      <c r="E340" s="7"/>
      <c r="F340" s="7"/>
      <c r="G340" s="72"/>
      <c r="H340" s="72"/>
      <c r="I340" s="72"/>
      <c r="J340" s="72"/>
      <c r="K340" s="72"/>
    </row>
    <row r="341" spans="4:11">
      <c r="D341" s="7"/>
      <c r="E341" s="7"/>
      <c r="F341" s="7"/>
      <c r="G341" s="72"/>
      <c r="H341" s="72"/>
      <c r="I341" s="72"/>
      <c r="J341" s="72"/>
      <c r="K341" s="72"/>
    </row>
    <row r="342" spans="4:11">
      <c r="D342" s="7"/>
      <c r="E342" s="7"/>
      <c r="F342" s="7"/>
      <c r="G342" s="72"/>
      <c r="H342" s="72"/>
      <c r="I342" s="72"/>
      <c r="J342" s="72"/>
      <c r="K342" s="72"/>
    </row>
    <row r="343" spans="4:11">
      <c r="D343" s="7"/>
      <c r="E343" s="7"/>
      <c r="F343" s="7"/>
      <c r="G343" s="72"/>
      <c r="H343" s="72"/>
      <c r="I343" s="72"/>
      <c r="J343" s="72"/>
      <c r="K343" s="72"/>
    </row>
    <row r="344" spans="4:11">
      <c r="D344" s="7"/>
      <c r="E344" s="7"/>
      <c r="F344" s="7"/>
      <c r="G344" s="72"/>
      <c r="H344" s="72"/>
      <c r="I344" s="72"/>
      <c r="J344" s="72"/>
      <c r="K344" s="72"/>
    </row>
    <row r="345" spans="4:11">
      <c r="D345" s="7"/>
      <c r="E345" s="7"/>
      <c r="F345" s="7"/>
      <c r="G345" s="72"/>
      <c r="H345" s="72"/>
      <c r="I345" s="72"/>
      <c r="J345" s="72"/>
      <c r="K345" s="72"/>
    </row>
    <row r="346" spans="4:11">
      <c r="D346" s="7"/>
      <c r="E346" s="7"/>
      <c r="F346" s="7"/>
      <c r="G346" s="72"/>
      <c r="H346" s="72"/>
      <c r="I346" s="72"/>
      <c r="J346" s="72"/>
      <c r="K346" s="72"/>
    </row>
    <row r="347" spans="4:11">
      <c r="D347" s="7"/>
      <c r="E347" s="7"/>
      <c r="F347" s="7"/>
      <c r="G347" s="72"/>
      <c r="H347" s="72"/>
      <c r="I347" s="72"/>
      <c r="J347" s="72"/>
      <c r="K347" s="72"/>
    </row>
    <row r="348" spans="4:11">
      <c r="D348" s="7"/>
      <c r="E348" s="7"/>
      <c r="F348" s="7"/>
      <c r="G348" s="72"/>
      <c r="H348" s="72"/>
      <c r="I348" s="72"/>
      <c r="J348" s="72"/>
      <c r="K348" s="72"/>
    </row>
    <row r="349" spans="4:11">
      <c r="D349" s="7"/>
      <c r="E349" s="7"/>
      <c r="F349" s="7"/>
      <c r="G349" s="72"/>
      <c r="H349" s="72"/>
      <c r="I349" s="72"/>
      <c r="J349" s="72"/>
      <c r="K349" s="72"/>
    </row>
    <row r="350" spans="4:11">
      <c r="D350" s="7"/>
      <c r="E350" s="7"/>
      <c r="F350" s="7"/>
      <c r="G350" s="72"/>
      <c r="H350" s="72"/>
      <c r="I350" s="72"/>
      <c r="J350" s="72"/>
      <c r="K350" s="72"/>
    </row>
    <row r="351" spans="4:11">
      <c r="D351" s="7"/>
      <c r="E351" s="7"/>
      <c r="F351" s="7"/>
      <c r="G351" s="72"/>
      <c r="H351" s="72"/>
      <c r="I351" s="72"/>
      <c r="J351" s="72"/>
      <c r="K351" s="72"/>
    </row>
    <row r="352" spans="4:11">
      <c r="D352" s="7"/>
      <c r="E352" s="7"/>
      <c r="F352" s="7"/>
      <c r="G352" s="72"/>
      <c r="H352" s="72"/>
      <c r="I352" s="72"/>
      <c r="J352" s="72"/>
      <c r="K352" s="72"/>
    </row>
    <row r="353" spans="4:11">
      <c r="D353" s="7"/>
      <c r="E353" s="7"/>
      <c r="F353" s="7"/>
      <c r="G353" s="72"/>
      <c r="H353" s="72"/>
      <c r="I353" s="72"/>
      <c r="J353" s="72"/>
      <c r="K353" s="72"/>
    </row>
    <row r="354" spans="4:11">
      <c r="D354" s="7"/>
      <c r="E354" s="7"/>
      <c r="F354" s="7"/>
      <c r="G354" s="72"/>
      <c r="H354" s="72"/>
      <c r="I354" s="72"/>
      <c r="J354" s="72"/>
      <c r="K354" s="72"/>
    </row>
    <row r="355" spans="4:11">
      <c r="D355" s="7"/>
      <c r="E355" s="7"/>
      <c r="F355" s="7"/>
      <c r="G355" s="72"/>
      <c r="H355" s="72"/>
      <c r="I355" s="72"/>
      <c r="J355" s="72"/>
      <c r="K355" s="72"/>
    </row>
    <row r="356" spans="4:11">
      <c r="D356" s="7"/>
      <c r="E356" s="7"/>
      <c r="F356" s="7"/>
      <c r="G356" s="72"/>
      <c r="H356" s="72"/>
      <c r="I356" s="72"/>
      <c r="J356" s="72"/>
      <c r="K356" s="72"/>
    </row>
    <row r="357" spans="4:11">
      <c r="D357" s="7"/>
      <c r="E357" s="7"/>
      <c r="F357" s="7"/>
      <c r="G357" s="72"/>
      <c r="H357" s="72"/>
      <c r="I357" s="72"/>
      <c r="J357" s="72"/>
      <c r="K357" s="72"/>
    </row>
    <row r="358" spans="4:11">
      <c r="D358" s="7"/>
      <c r="E358" s="7"/>
      <c r="F358" s="7"/>
      <c r="G358" s="72"/>
      <c r="H358" s="72"/>
      <c r="I358" s="72"/>
      <c r="J358" s="72"/>
      <c r="K358" s="72"/>
    </row>
    <row r="359" spans="4:11">
      <c r="D359" s="7"/>
      <c r="E359" s="7"/>
      <c r="F359" s="7"/>
      <c r="G359" s="72"/>
      <c r="H359" s="72"/>
      <c r="I359" s="72"/>
      <c r="J359" s="72"/>
      <c r="K359" s="72"/>
    </row>
    <row r="360" spans="4:11">
      <c r="D360" s="7"/>
      <c r="E360" s="7"/>
      <c r="F360" s="7"/>
      <c r="G360" s="72"/>
      <c r="H360" s="72"/>
      <c r="I360" s="72"/>
      <c r="J360" s="72"/>
      <c r="K360" s="72"/>
    </row>
    <row r="361" spans="4:11">
      <c r="D361" s="7"/>
      <c r="E361" s="7"/>
      <c r="F361" s="7"/>
      <c r="G361" s="72"/>
      <c r="H361" s="72"/>
      <c r="I361" s="72"/>
      <c r="J361" s="72"/>
      <c r="K361" s="72"/>
    </row>
    <row r="362" spans="4:11">
      <c r="D362" s="7"/>
      <c r="E362" s="7"/>
      <c r="F362" s="7"/>
      <c r="G362" s="72"/>
      <c r="H362" s="72"/>
      <c r="I362" s="72"/>
      <c r="J362" s="72"/>
      <c r="K362" s="72"/>
    </row>
    <row r="363" spans="4:11">
      <c r="D363" s="7"/>
      <c r="E363" s="7"/>
      <c r="F363" s="7"/>
      <c r="G363" s="72"/>
      <c r="H363" s="72"/>
      <c r="I363" s="72"/>
      <c r="J363" s="72"/>
      <c r="K363" s="72"/>
    </row>
    <row r="364" spans="4:11">
      <c r="D364" s="7"/>
      <c r="E364" s="7"/>
      <c r="F364" s="7"/>
      <c r="G364" s="72"/>
      <c r="H364" s="72"/>
      <c r="I364" s="72"/>
      <c r="J364" s="72"/>
      <c r="K364" s="72"/>
    </row>
    <row r="365" spans="4:11">
      <c r="D365" s="7"/>
      <c r="E365" s="7"/>
      <c r="F365" s="7"/>
      <c r="G365" s="72"/>
      <c r="H365" s="72"/>
      <c r="I365" s="72"/>
      <c r="J365" s="72"/>
      <c r="K365" s="72"/>
    </row>
    <row r="366" spans="4:11">
      <c r="D366" s="7"/>
      <c r="E366" s="7"/>
      <c r="F366" s="7"/>
      <c r="G366" s="72"/>
      <c r="H366" s="72"/>
      <c r="I366" s="72"/>
      <c r="J366" s="72"/>
      <c r="K366" s="72"/>
    </row>
    <row r="367" spans="4:11">
      <c r="D367" s="7"/>
      <c r="E367" s="7"/>
      <c r="F367" s="7"/>
      <c r="G367" s="72"/>
      <c r="H367" s="72"/>
      <c r="I367" s="72"/>
      <c r="J367" s="72"/>
      <c r="K367" s="72"/>
    </row>
    <row r="368" spans="4:11">
      <c r="D368" s="7"/>
      <c r="E368" s="7"/>
      <c r="F368" s="7"/>
      <c r="G368" s="72"/>
      <c r="H368" s="72"/>
      <c r="I368" s="72"/>
      <c r="J368" s="72"/>
      <c r="K368" s="72"/>
    </row>
    <row r="369" spans="4:11">
      <c r="D369" s="7"/>
      <c r="E369" s="7"/>
      <c r="F369" s="7"/>
      <c r="G369" s="72"/>
      <c r="H369" s="72"/>
      <c r="I369" s="72"/>
      <c r="J369" s="72"/>
      <c r="K369" s="72"/>
    </row>
    <row r="370" spans="4:11">
      <c r="D370" s="7"/>
      <c r="E370" s="7"/>
      <c r="F370" s="7"/>
      <c r="G370" s="72"/>
      <c r="H370" s="72"/>
      <c r="I370" s="72"/>
      <c r="J370" s="72"/>
      <c r="K370" s="72"/>
    </row>
    <row r="371" spans="4:11">
      <c r="D371" s="7"/>
      <c r="E371" s="7"/>
      <c r="F371" s="7"/>
      <c r="G371" s="72"/>
      <c r="H371" s="72"/>
      <c r="I371" s="72"/>
      <c r="J371" s="72"/>
      <c r="K371" s="72"/>
    </row>
    <row r="372" spans="4:11">
      <c r="D372" s="7"/>
      <c r="E372" s="7"/>
      <c r="F372" s="7"/>
      <c r="G372" s="72"/>
      <c r="H372" s="72"/>
      <c r="I372" s="72"/>
      <c r="J372" s="72"/>
      <c r="K372" s="72"/>
    </row>
    <row r="373" spans="4:11">
      <c r="D373" s="7"/>
      <c r="E373" s="7"/>
      <c r="F373" s="7"/>
      <c r="G373" s="72"/>
      <c r="H373" s="72"/>
      <c r="I373" s="72"/>
      <c r="J373" s="72"/>
      <c r="K373" s="72"/>
    </row>
    <row r="374" spans="4:11">
      <c r="D374" s="7"/>
      <c r="E374" s="7"/>
      <c r="F374" s="7"/>
      <c r="G374" s="72"/>
      <c r="H374" s="72"/>
      <c r="I374" s="72"/>
      <c r="J374" s="72"/>
      <c r="K374" s="72"/>
    </row>
    <row r="375" spans="4:11">
      <c r="D375" s="7"/>
      <c r="E375" s="7"/>
      <c r="F375" s="7"/>
      <c r="G375" s="72"/>
      <c r="H375" s="72"/>
      <c r="I375" s="72"/>
      <c r="J375" s="72"/>
      <c r="K375" s="72"/>
    </row>
    <row r="376" spans="4:11">
      <c r="D376" s="7"/>
      <c r="E376" s="7"/>
      <c r="F376" s="7"/>
      <c r="G376" s="72"/>
      <c r="H376" s="72"/>
      <c r="I376" s="72"/>
      <c r="J376" s="72"/>
      <c r="K376" s="72"/>
    </row>
    <row r="377" spans="4:11">
      <c r="D377" s="7"/>
      <c r="E377" s="7"/>
      <c r="F377" s="7"/>
      <c r="G377" s="72"/>
      <c r="H377" s="72"/>
      <c r="I377" s="72"/>
      <c r="J377" s="72"/>
      <c r="K377" s="72"/>
    </row>
    <row r="378" spans="4:11">
      <c r="D378" s="7"/>
      <c r="E378" s="7"/>
      <c r="F378" s="7"/>
      <c r="G378" s="72"/>
      <c r="H378" s="72"/>
      <c r="I378" s="72"/>
      <c r="J378" s="72"/>
      <c r="K378" s="72"/>
    </row>
    <row r="379" spans="4:11">
      <c r="D379" s="7"/>
      <c r="E379" s="7"/>
      <c r="F379" s="7"/>
      <c r="G379" s="72"/>
      <c r="H379" s="72"/>
      <c r="I379" s="72"/>
      <c r="J379" s="72"/>
      <c r="K379" s="72"/>
    </row>
    <row r="380" spans="4:11">
      <c r="D380" s="7"/>
      <c r="E380" s="7"/>
      <c r="F380" s="7"/>
      <c r="G380" s="72"/>
      <c r="H380" s="72"/>
      <c r="I380" s="72"/>
      <c r="J380" s="72"/>
      <c r="K380" s="72"/>
    </row>
    <row r="381" spans="4:11">
      <c r="D381" s="7"/>
      <c r="E381" s="7"/>
      <c r="F381" s="7"/>
      <c r="G381" s="72"/>
      <c r="H381" s="72"/>
      <c r="I381" s="72"/>
      <c r="J381" s="72"/>
      <c r="K381" s="72"/>
    </row>
    <row r="382" spans="4:11">
      <c r="D382" s="7"/>
      <c r="E382" s="7"/>
      <c r="F382" s="7"/>
      <c r="G382" s="72"/>
      <c r="H382" s="72"/>
      <c r="I382" s="72"/>
      <c r="J382" s="72"/>
      <c r="K382" s="72"/>
    </row>
    <row r="383" spans="4:11">
      <c r="D383" s="7"/>
      <c r="E383" s="7"/>
      <c r="F383" s="7"/>
      <c r="G383" s="72"/>
      <c r="H383" s="72"/>
      <c r="I383" s="72"/>
      <c r="J383" s="72"/>
      <c r="K383" s="72"/>
    </row>
    <row r="384" spans="4:11">
      <c r="D384" s="7"/>
      <c r="E384" s="7"/>
      <c r="F384" s="7"/>
      <c r="G384" s="72"/>
      <c r="H384" s="72"/>
      <c r="I384" s="72"/>
      <c r="J384" s="72"/>
      <c r="K384" s="72"/>
    </row>
    <row r="385" spans="4:11">
      <c r="D385" s="7"/>
      <c r="E385" s="7"/>
      <c r="F385" s="7"/>
      <c r="G385" s="72"/>
      <c r="H385" s="72"/>
      <c r="I385" s="72"/>
      <c r="J385" s="72"/>
      <c r="K385" s="72"/>
    </row>
    <row r="386" spans="4:11">
      <c r="D386" s="7"/>
      <c r="E386" s="7"/>
      <c r="F386" s="7"/>
      <c r="G386" s="72"/>
      <c r="H386" s="72"/>
      <c r="I386" s="72"/>
      <c r="J386" s="72"/>
      <c r="K386" s="72"/>
    </row>
    <row r="387" spans="4:11">
      <c r="D387" s="7"/>
      <c r="E387" s="7"/>
      <c r="F387" s="7"/>
      <c r="G387" s="72"/>
      <c r="H387" s="72"/>
      <c r="I387" s="72"/>
      <c r="J387" s="72"/>
      <c r="K387" s="72"/>
    </row>
    <row r="388" spans="4:11">
      <c r="D388" s="7"/>
      <c r="E388" s="7"/>
      <c r="F388" s="7"/>
      <c r="G388" s="72"/>
      <c r="H388" s="72"/>
      <c r="I388" s="72"/>
      <c r="J388" s="72"/>
      <c r="K388" s="72"/>
    </row>
    <row r="389" spans="4:11">
      <c r="D389" s="7"/>
      <c r="E389" s="7"/>
      <c r="F389" s="7"/>
      <c r="G389" s="72"/>
      <c r="H389" s="72"/>
      <c r="I389" s="72"/>
      <c r="J389" s="72"/>
      <c r="K389" s="72"/>
    </row>
    <row r="390" spans="4:11">
      <c r="D390" s="7"/>
      <c r="E390" s="7"/>
      <c r="F390" s="7"/>
      <c r="G390" s="72"/>
      <c r="H390" s="72"/>
      <c r="I390" s="72"/>
      <c r="J390" s="72"/>
      <c r="K390" s="72"/>
    </row>
    <row r="391" spans="4:11">
      <c r="D391" s="7"/>
      <c r="E391" s="7"/>
      <c r="F391" s="7"/>
      <c r="G391" s="72"/>
      <c r="H391" s="72"/>
      <c r="I391" s="72"/>
      <c r="J391" s="72"/>
      <c r="K391" s="72"/>
    </row>
    <row r="392" spans="4:11">
      <c r="D392" s="7"/>
      <c r="E392" s="7"/>
      <c r="F392" s="7"/>
      <c r="G392" s="72"/>
      <c r="H392" s="72"/>
      <c r="I392" s="72"/>
      <c r="J392" s="72"/>
      <c r="K392" s="72"/>
    </row>
    <row r="393" spans="4:11">
      <c r="D393" s="7"/>
      <c r="E393" s="7"/>
      <c r="F393" s="7"/>
      <c r="G393" s="72"/>
      <c r="H393" s="72"/>
      <c r="I393" s="72"/>
      <c r="J393" s="72"/>
      <c r="K393" s="72"/>
    </row>
    <row r="394" spans="4:11">
      <c r="D394" s="7"/>
      <c r="E394" s="7"/>
      <c r="F394" s="7"/>
      <c r="G394" s="72"/>
      <c r="H394" s="72"/>
      <c r="I394" s="72"/>
      <c r="J394" s="72"/>
      <c r="K394" s="72"/>
    </row>
    <row r="395" spans="4:11">
      <c r="D395" s="7"/>
      <c r="E395" s="7"/>
      <c r="F395" s="7"/>
      <c r="G395" s="72"/>
      <c r="H395" s="72"/>
      <c r="I395" s="72"/>
      <c r="J395" s="72"/>
      <c r="K395" s="72"/>
    </row>
    <row r="396" spans="4:11">
      <c r="D396" s="7"/>
      <c r="E396" s="7"/>
      <c r="F396" s="7"/>
      <c r="G396" s="72"/>
      <c r="H396" s="72"/>
      <c r="I396" s="72"/>
      <c r="J396" s="72"/>
      <c r="K396" s="72"/>
    </row>
    <row r="397" spans="4:11">
      <c r="D397" s="7"/>
      <c r="E397" s="7"/>
      <c r="F397" s="7"/>
      <c r="G397" s="72"/>
      <c r="H397" s="72"/>
      <c r="I397" s="72"/>
      <c r="J397" s="72"/>
      <c r="K397" s="72"/>
    </row>
    <row r="398" spans="4:11">
      <c r="D398" s="7"/>
      <c r="E398" s="7"/>
      <c r="F398" s="7"/>
      <c r="G398" s="72"/>
      <c r="H398" s="72"/>
      <c r="I398" s="72"/>
      <c r="J398" s="72"/>
      <c r="K398" s="72"/>
    </row>
    <row r="399" spans="4:11">
      <c r="D399" s="7"/>
      <c r="E399" s="7"/>
      <c r="F399" s="7"/>
      <c r="G399" s="72"/>
      <c r="H399" s="72"/>
      <c r="I399" s="72"/>
      <c r="J399" s="72"/>
      <c r="K399" s="72"/>
    </row>
    <row r="400" spans="4:11">
      <c r="D400" s="7"/>
      <c r="E400" s="7"/>
      <c r="F400" s="7"/>
      <c r="G400" s="72"/>
      <c r="H400" s="72"/>
      <c r="I400" s="72"/>
      <c r="J400" s="72"/>
      <c r="K400" s="72"/>
    </row>
    <row r="401" spans="4:11">
      <c r="D401" s="7"/>
      <c r="E401" s="7"/>
      <c r="F401" s="7"/>
      <c r="G401" s="72"/>
      <c r="H401" s="72"/>
      <c r="I401" s="72"/>
      <c r="J401" s="72"/>
      <c r="K401" s="72"/>
    </row>
    <row r="402" spans="4:11">
      <c r="D402" s="7"/>
      <c r="E402" s="7"/>
      <c r="F402" s="7"/>
      <c r="G402" s="72"/>
      <c r="H402" s="72"/>
      <c r="I402" s="72"/>
      <c r="J402" s="72"/>
      <c r="K402" s="72"/>
    </row>
    <row r="403" spans="4:11">
      <c r="D403" s="7"/>
      <c r="E403" s="7"/>
      <c r="F403" s="7"/>
      <c r="G403" s="72"/>
      <c r="H403" s="72"/>
      <c r="I403" s="72"/>
      <c r="J403" s="72"/>
      <c r="K403" s="72"/>
    </row>
    <row r="404" spans="4:11">
      <c r="D404" s="7"/>
      <c r="E404" s="7"/>
      <c r="F404" s="7"/>
      <c r="G404" s="72"/>
      <c r="H404" s="72"/>
      <c r="I404" s="72"/>
      <c r="J404" s="72"/>
      <c r="K404" s="72"/>
    </row>
    <row r="405" spans="4:11">
      <c r="D405" s="7"/>
      <c r="E405" s="7"/>
      <c r="F405" s="7"/>
      <c r="G405" s="72"/>
      <c r="H405" s="72"/>
      <c r="I405" s="72"/>
      <c r="J405" s="72"/>
      <c r="K405" s="72"/>
    </row>
    <row r="406" spans="4:11">
      <c r="D406" s="7"/>
      <c r="E406" s="7"/>
      <c r="F406" s="7"/>
      <c r="G406" s="72"/>
      <c r="H406" s="72"/>
      <c r="I406" s="72"/>
      <c r="J406" s="72"/>
      <c r="K406" s="72"/>
    </row>
    <row r="407" spans="4:11">
      <c r="D407" s="7"/>
      <c r="E407" s="7"/>
      <c r="F407" s="7"/>
      <c r="G407" s="72"/>
      <c r="H407" s="72"/>
      <c r="I407" s="72"/>
      <c r="J407" s="72"/>
      <c r="K407" s="72"/>
    </row>
    <row r="408" spans="4:11">
      <c r="D408" s="7"/>
      <c r="E408" s="7"/>
      <c r="F408" s="7"/>
      <c r="G408" s="72"/>
      <c r="H408" s="72"/>
      <c r="I408" s="72"/>
      <c r="J408" s="72"/>
      <c r="K408" s="72"/>
    </row>
    <row r="409" spans="4:11">
      <c r="D409" s="7"/>
      <c r="E409" s="7"/>
      <c r="F409" s="7"/>
      <c r="G409" s="72"/>
      <c r="H409" s="72"/>
      <c r="I409" s="72"/>
      <c r="J409" s="72"/>
      <c r="K409" s="72"/>
    </row>
    <row r="410" spans="4:11">
      <c r="D410" s="7"/>
      <c r="E410" s="7"/>
      <c r="F410" s="7"/>
      <c r="G410" s="72"/>
      <c r="H410" s="72"/>
      <c r="I410" s="72"/>
      <c r="J410" s="72"/>
      <c r="K410" s="72"/>
    </row>
    <row r="411" spans="4:11">
      <c r="D411" s="7"/>
      <c r="E411" s="7"/>
      <c r="F411" s="7"/>
      <c r="G411" s="72"/>
      <c r="H411" s="72"/>
      <c r="I411" s="72"/>
      <c r="J411" s="72"/>
      <c r="K411" s="72"/>
    </row>
    <row r="412" spans="4:11">
      <c r="D412" s="7"/>
      <c r="E412" s="7"/>
      <c r="F412" s="7"/>
      <c r="G412" s="72"/>
      <c r="H412" s="72"/>
      <c r="I412" s="72"/>
      <c r="J412" s="72"/>
      <c r="K412" s="72"/>
    </row>
    <row r="413" spans="4:11">
      <c r="D413" s="7"/>
      <c r="E413" s="7"/>
      <c r="F413" s="7"/>
      <c r="G413" s="72"/>
      <c r="H413" s="72"/>
      <c r="I413" s="72"/>
      <c r="J413" s="72"/>
      <c r="K413" s="72"/>
    </row>
    <row r="414" spans="4:11">
      <c r="D414" s="7"/>
      <c r="E414" s="7"/>
      <c r="F414" s="7"/>
      <c r="G414" s="72"/>
      <c r="H414" s="72"/>
      <c r="I414" s="72"/>
      <c r="J414" s="72"/>
      <c r="K414" s="72"/>
    </row>
    <row r="415" spans="4:11">
      <c r="D415" s="7"/>
      <c r="E415" s="7"/>
      <c r="F415" s="7"/>
      <c r="G415" s="72"/>
      <c r="H415" s="72"/>
      <c r="I415" s="72"/>
      <c r="J415" s="72"/>
      <c r="K415" s="72"/>
    </row>
    <row r="416" spans="4:11">
      <c r="D416" s="7"/>
      <c r="E416" s="7"/>
      <c r="F416" s="7"/>
      <c r="G416" s="72"/>
      <c r="H416" s="72"/>
      <c r="I416" s="72"/>
      <c r="J416" s="72"/>
      <c r="K416" s="72"/>
    </row>
    <row r="417" spans="4:11">
      <c r="D417" s="7"/>
      <c r="E417" s="7"/>
      <c r="F417" s="7"/>
      <c r="G417" s="72"/>
      <c r="H417" s="72"/>
      <c r="I417" s="72"/>
      <c r="J417" s="72"/>
      <c r="K417" s="72"/>
    </row>
    <row r="418" spans="4:11">
      <c r="D418" s="7"/>
      <c r="E418" s="7"/>
      <c r="F418" s="7"/>
      <c r="G418" s="72"/>
      <c r="H418" s="72"/>
      <c r="I418" s="72"/>
      <c r="J418" s="72"/>
      <c r="K418" s="72"/>
    </row>
    <row r="419" spans="4:11">
      <c r="D419" s="7"/>
      <c r="E419" s="7"/>
      <c r="F419" s="7"/>
      <c r="G419" s="72"/>
      <c r="H419" s="72"/>
      <c r="I419" s="72"/>
      <c r="J419" s="72"/>
      <c r="K419" s="72"/>
    </row>
    <row r="420" spans="4:11">
      <c r="D420" s="7"/>
      <c r="E420" s="7"/>
      <c r="F420" s="7"/>
      <c r="G420" s="72"/>
      <c r="H420" s="72"/>
      <c r="I420" s="72"/>
      <c r="J420" s="72"/>
      <c r="K420" s="72"/>
    </row>
    <row r="421" spans="4:11">
      <c r="D421" s="7"/>
      <c r="E421" s="7"/>
      <c r="F421" s="7"/>
      <c r="G421" s="72"/>
      <c r="H421" s="72"/>
      <c r="I421" s="72"/>
      <c r="J421" s="72"/>
      <c r="K421" s="72"/>
    </row>
    <row r="422" spans="4:11">
      <c r="D422" s="7"/>
      <c r="E422" s="7"/>
      <c r="F422" s="7"/>
      <c r="G422" s="72"/>
      <c r="H422" s="72"/>
      <c r="I422" s="72"/>
      <c r="J422" s="72"/>
      <c r="K422" s="72"/>
    </row>
    <row r="423" spans="4:11">
      <c r="D423" s="7"/>
      <c r="E423" s="7"/>
      <c r="F423" s="7"/>
      <c r="G423" s="72"/>
      <c r="H423" s="72"/>
      <c r="I423" s="72"/>
      <c r="J423" s="72"/>
      <c r="K423" s="72"/>
    </row>
    <row r="424" spans="4:11">
      <c r="D424" s="7"/>
      <c r="E424" s="7"/>
      <c r="F424" s="7"/>
      <c r="G424" s="72"/>
      <c r="H424" s="72"/>
      <c r="I424" s="72"/>
      <c r="J424" s="72"/>
      <c r="K424" s="72"/>
    </row>
    <row r="425" spans="4:11">
      <c r="D425" s="7"/>
      <c r="E425" s="7"/>
      <c r="F425" s="7"/>
      <c r="G425" s="72"/>
      <c r="H425" s="72"/>
      <c r="I425" s="72"/>
      <c r="J425" s="72"/>
      <c r="K425" s="72"/>
    </row>
    <row r="426" spans="4:11">
      <c r="D426" s="7"/>
      <c r="E426" s="7"/>
      <c r="F426" s="7"/>
      <c r="G426" s="72"/>
      <c r="H426" s="72"/>
      <c r="I426" s="72"/>
      <c r="J426" s="72"/>
      <c r="K426" s="72"/>
    </row>
    <row r="427" spans="4:11">
      <c r="D427" s="7"/>
      <c r="E427" s="7"/>
      <c r="F427" s="7"/>
      <c r="G427" s="72"/>
      <c r="H427" s="72"/>
      <c r="I427" s="72"/>
      <c r="J427" s="72"/>
      <c r="K427" s="72"/>
    </row>
    <row r="428" spans="4:11">
      <c r="D428" s="7"/>
      <c r="E428" s="7"/>
      <c r="F428" s="7"/>
      <c r="G428" s="72"/>
      <c r="H428" s="72"/>
      <c r="I428" s="72"/>
      <c r="J428" s="72"/>
      <c r="K428" s="72"/>
    </row>
    <row r="429" spans="4:11">
      <c r="D429" s="7"/>
      <c r="E429" s="7"/>
      <c r="F429" s="7"/>
      <c r="G429" s="72"/>
      <c r="H429" s="72"/>
      <c r="I429" s="72"/>
      <c r="J429" s="72"/>
      <c r="K429" s="72"/>
    </row>
    <row r="430" spans="4:11">
      <c r="D430" s="7"/>
      <c r="E430" s="7"/>
      <c r="F430" s="7"/>
      <c r="G430" s="72"/>
      <c r="H430" s="72"/>
      <c r="I430" s="72"/>
      <c r="J430" s="72"/>
      <c r="K430" s="72"/>
    </row>
    <row r="431" spans="4:11">
      <c r="D431" s="7"/>
      <c r="E431" s="7"/>
      <c r="F431" s="7"/>
      <c r="G431" s="72"/>
      <c r="H431" s="72"/>
      <c r="I431" s="72"/>
      <c r="J431" s="72"/>
      <c r="K431" s="72"/>
    </row>
    <row r="432" spans="4:11">
      <c r="D432" s="7"/>
      <c r="E432" s="7"/>
      <c r="F432" s="7"/>
      <c r="G432" s="72"/>
      <c r="H432" s="72"/>
      <c r="I432" s="72"/>
      <c r="J432" s="72"/>
      <c r="K432" s="72"/>
    </row>
    <row r="433" spans="4:11">
      <c r="D433" s="7"/>
      <c r="E433" s="7"/>
      <c r="F433" s="7"/>
      <c r="G433" s="72"/>
      <c r="H433" s="72"/>
      <c r="I433" s="72"/>
      <c r="J433" s="72"/>
      <c r="K433" s="72"/>
    </row>
    <row r="434" spans="4:11">
      <c r="D434" s="7"/>
      <c r="E434" s="7"/>
      <c r="F434" s="7"/>
      <c r="G434" s="72"/>
      <c r="H434" s="72"/>
      <c r="I434" s="72"/>
      <c r="J434" s="72"/>
      <c r="K434" s="72"/>
    </row>
    <row r="435" spans="4:11">
      <c r="D435" s="7"/>
      <c r="E435" s="7"/>
      <c r="F435" s="7"/>
      <c r="G435" s="72"/>
      <c r="H435" s="72"/>
      <c r="I435" s="72"/>
      <c r="J435" s="72"/>
      <c r="K435" s="72"/>
    </row>
    <row r="436" spans="4:11">
      <c r="D436" s="7"/>
      <c r="E436" s="7"/>
      <c r="F436" s="7"/>
      <c r="G436" s="72"/>
      <c r="H436" s="72"/>
      <c r="I436" s="72"/>
      <c r="J436" s="72"/>
      <c r="K436" s="72"/>
    </row>
    <row r="437" spans="4:11">
      <c r="D437" s="7"/>
      <c r="E437" s="7"/>
      <c r="F437" s="7"/>
      <c r="G437" s="72"/>
      <c r="H437" s="72"/>
      <c r="I437" s="72"/>
      <c r="J437" s="72"/>
      <c r="K437" s="72"/>
    </row>
    <row r="438" spans="4:11">
      <c r="D438" s="7"/>
      <c r="E438" s="7"/>
      <c r="F438" s="7"/>
      <c r="G438" s="72"/>
      <c r="H438" s="72"/>
      <c r="I438" s="72"/>
      <c r="J438" s="72"/>
      <c r="K438" s="72"/>
    </row>
    <row r="439" spans="4:11">
      <c r="D439" s="7"/>
      <c r="E439" s="7"/>
      <c r="F439" s="7"/>
      <c r="G439" s="72"/>
      <c r="H439" s="72"/>
      <c r="I439" s="72"/>
      <c r="J439" s="72"/>
      <c r="K439" s="72"/>
    </row>
    <row r="440" spans="4:11">
      <c r="D440" s="7"/>
      <c r="E440" s="7"/>
      <c r="F440" s="7"/>
      <c r="G440" s="72"/>
      <c r="H440" s="72"/>
      <c r="I440" s="72"/>
      <c r="J440" s="72"/>
      <c r="K440" s="72"/>
    </row>
    <row r="441" spans="4:11">
      <c r="D441" s="7"/>
      <c r="E441" s="7"/>
      <c r="F441" s="7"/>
      <c r="G441" s="72"/>
      <c r="H441" s="72"/>
      <c r="I441" s="72"/>
      <c r="J441" s="72"/>
      <c r="K441" s="72"/>
    </row>
    <row r="442" spans="4:11">
      <c r="D442" s="7"/>
      <c r="E442" s="7"/>
      <c r="F442" s="7"/>
      <c r="G442" s="72"/>
      <c r="H442" s="72"/>
      <c r="I442" s="72"/>
      <c r="J442" s="72"/>
      <c r="K442" s="72"/>
    </row>
    <row r="443" spans="4:11">
      <c r="D443" s="7"/>
      <c r="E443" s="7"/>
      <c r="F443" s="7"/>
      <c r="G443" s="72"/>
      <c r="H443" s="72"/>
      <c r="I443" s="72"/>
      <c r="J443" s="72"/>
      <c r="K443" s="72"/>
    </row>
    <row r="444" spans="4:11">
      <c r="D444" s="7"/>
      <c r="E444" s="7"/>
      <c r="F444" s="7"/>
      <c r="G444" s="72"/>
      <c r="H444" s="72"/>
      <c r="I444" s="72"/>
      <c r="J444" s="72"/>
      <c r="K444" s="72"/>
    </row>
    <row r="445" spans="4:11">
      <c r="D445" s="7"/>
      <c r="E445" s="7"/>
      <c r="F445" s="7"/>
      <c r="G445" s="72"/>
      <c r="H445" s="72"/>
      <c r="I445" s="72"/>
      <c r="J445" s="72"/>
      <c r="K445" s="72"/>
    </row>
    <row r="446" spans="4:11">
      <c r="D446" s="7"/>
      <c r="E446" s="7"/>
      <c r="F446" s="7"/>
      <c r="G446" s="72"/>
      <c r="H446" s="72"/>
      <c r="I446" s="72"/>
      <c r="J446" s="72"/>
      <c r="K446" s="72"/>
    </row>
    <row r="447" spans="4:11">
      <c r="D447" s="7"/>
      <c r="E447" s="7"/>
      <c r="F447" s="7"/>
      <c r="G447" s="72"/>
      <c r="H447" s="72"/>
      <c r="I447" s="72"/>
      <c r="J447" s="72"/>
      <c r="K447" s="72"/>
    </row>
    <row r="448" spans="4:11">
      <c r="D448" s="7"/>
      <c r="E448" s="7"/>
      <c r="F448" s="7"/>
      <c r="G448" s="72"/>
      <c r="H448" s="72"/>
      <c r="I448" s="72"/>
      <c r="J448" s="72"/>
      <c r="K448" s="72"/>
    </row>
    <row r="449" spans="4:11">
      <c r="D449" s="7"/>
      <c r="E449" s="7"/>
      <c r="F449" s="7"/>
      <c r="G449" s="72"/>
      <c r="H449" s="72"/>
      <c r="I449" s="72"/>
      <c r="J449" s="72"/>
      <c r="K449" s="72"/>
    </row>
    <row r="450" spans="4:11">
      <c r="D450" s="7"/>
      <c r="E450" s="7"/>
      <c r="F450" s="7"/>
      <c r="G450" s="72"/>
      <c r="H450" s="72"/>
      <c r="I450" s="72"/>
      <c r="J450" s="72"/>
      <c r="K450" s="72"/>
    </row>
    <row r="451" spans="4:11">
      <c r="D451" s="7"/>
      <c r="E451" s="7"/>
      <c r="F451" s="7"/>
      <c r="G451" s="72"/>
      <c r="H451" s="72"/>
      <c r="I451" s="72"/>
      <c r="J451" s="72"/>
      <c r="K451" s="72"/>
    </row>
    <row r="452" spans="4:11">
      <c r="D452" s="7"/>
      <c r="E452" s="7"/>
      <c r="F452" s="7"/>
      <c r="G452" s="72"/>
      <c r="H452" s="72"/>
      <c r="I452" s="72"/>
      <c r="J452" s="72"/>
      <c r="K452" s="72"/>
    </row>
    <row r="453" spans="4:11">
      <c r="D453" s="7"/>
      <c r="E453" s="7"/>
      <c r="F453" s="7"/>
      <c r="G453" s="72"/>
      <c r="H453" s="72"/>
      <c r="I453" s="72"/>
      <c r="J453" s="72"/>
      <c r="K453" s="72"/>
    </row>
    <row r="454" spans="4:11">
      <c r="D454" s="7"/>
      <c r="E454" s="7"/>
      <c r="F454" s="7"/>
      <c r="G454" s="72"/>
      <c r="H454" s="72"/>
      <c r="I454" s="72"/>
      <c r="J454" s="72"/>
      <c r="K454" s="72"/>
    </row>
    <row r="455" spans="4:11">
      <c r="D455" s="7"/>
      <c r="E455" s="7"/>
      <c r="F455" s="7"/>
      <c r="G455" s="72"/>
      <c r="H455" s="72"/>
      <c r="I455" s="72"/>
      <c r="J455" s="72"/>
      <c r="K455" s="72"/>
    </row>
    <row r="456" spans="4:11">
      <c r="D456" s="7"/>
      <c r="E456" s="7"/>
      <c r="F456" s="7"/>
      <c r="G456" s="72"/>
      <c r="H456" s="72"/>
      <c r="I456" s="72"/>
      <c r="J456" s="72"/>
      <c r="K456" s="72"/>
    </row>
    <row r="457" spans="4:11">
      <c r="D457" s="7"/>
      <c r="E457" s="7"/>
      <c r="F457" s="7"/>
      <c r="G457" s="72"/>
      <c r="H457" s="72"/>
      <c r="I457" s="72"/>
      <c r="J457" s="72"/>
      <c r="K457" s="72"/>
    </row>
    <row r="458" spans="4:11">
      <c r="D458" s="7"/>
      <c r="E458" s="7"/>
      <c r="F458" s="7"/>
      <c r="G458" s="72"/>
      <c r="H458" s="72"/>
      <c r="I458" s="72"/>
      <c r="J458" s="72"/>
      <c r="K458" s="72"/>
    </row>
    <row r="459" spans="4:11">
      <c r="D459" s="7"/>
      <c r="E459" s="7"/>
      <c r="F459" s="7"/>
      <c r="G459" s="72"/>
      <c r="H459" s="72"/>
      <c r="I459" s="72"/>
      <c r="J459" s="72"/>
      <c r="K459" s="72"/>
    </row>
    <row r="460" spans="4:11">
      <c r="D460" s="7"/>
      <c r="E460" s="7"/>
      <c r="F460" s="7"/>
      <c r="G460" s="72"/>
      <c r="H460" s="72"/>
      <c r="I460" s="72"/>
      <c r="J460" s="72"/>
      <c r="K460" s="72"/>
    </row>
    <row r="461" spans="4:11">
      <c r="D461" s="7"/>
      <c r="E461" s="7"/>
      <c r="F461" s="7"/>
      <c r="G461" s="72"/>
      <c r="H461" s="72"/>
      <c r="I461" s="72"/>
      <c r="J461" s="72"/>
      <c r="K461" s="72"/>
    </row>
    <row r="462" spans="4:11">
      <c r="D462" s="7"/>
      <c r="E462" s="7"/>
      <c r="F462" s="7"/>
      <c r="G462" s="72"/>
      <c r="H462" s="72"/>
      <c r="I462" s="72"/>
      <c r="J462" s="72"/>
      <c r="K462" s="72"/>
    </row>
    <row r="463" spans="4:11">
      <c r="D463" s="7"/>
      <c r="E463" s="7"/>
      <c r="F463" s="7"/>
      <c r="G463" s="72"/>
      <c r="H463" s="72"/>
      <c r="I463" s="72"/>
      <c r="J463" s="72"/>
      <c r="K463" s="72"/>
    </row>
    <row r="464" spans="4:11">
      <c r="D464" s="7"/>
      <c r="E464" s="7"/>
      <c r="F464" s="7"/>
      <c r="G464" s="72"/>
      <c r="H464" s="72"/>
      <c r="I464" s="72"/>
      <c r="J464" s="72"/>
      <c r="K464" s="72"/>
    </row>
    <row r="465" spans="4:11">
      <c r="D465" s="7"/>
      <c r="E465" s="7"/>
      <c r="F465" s="7"/>
      <c r="G465" s="72"/>
      <c r="H465" s="72"/>
      <c r="I465" s="72"/>
      <c r="J465" s="72"/>
      <c r="K465" s="72"/>
    </row>
    <row r="466" spans="4:11">
      <c r="D466" s="7"/>
      <c r="E466" s="7"/>
      <c r="F466" s="7"/>
      <c r="G466" s="72"/>
      <c r="H466" s="72"/>
      <c r="I466" s="72"/>
      <c r="J466" s="72"/>
      <c r="K466" s="72"/>
    </row>
    <row r="467" spans="4:11">
      <c r="D467" s="7"/>
      <c r="E467" s="7"/>
      <c r="F467" s="7"/>
      <c r="G467" s="72"/>
      <c r="H467" s="72"/>
      <c r="I467" s="72"/>
      <c r="J467" s="72"/>
      <c r="K467" s="72"/>
    </row>
    <row r="468" spans="4:11">
      <c r="D468" s="7"/>
      <c r="E468" s="7"/>
      <c r="F468" s="7"/>
      <c r="G468" s="72"/>
      <c r="H468" s="72"/>
      <c r="I468" s="72"/>
      <c r="J468" s="72"/>
      <c r="K468" s="72"/>
    </row>
    <row r="469" spans="4:11">
      <c r="D469" s="7"/>
      <c r="E469" s="7"/>
      <c r="F469" s="7"/>
      <c r="G469" s="72"/>
      <c r="H469" s="72"/>
      <c r="I469" s="72"/>
      <c r="J469" s="72"/>
      <c r="K469" s="72"/>
    </row>
    <row r="470" spans="4:11">
      <c r="D470" s="7"/>
      <c r="E470" s="7"/>
      <c r="F470" s="7"/>
      <c r="G470" s="72"/>
      <c r="H470" s="72"/>
      <c r="I470" s="72"/>
      <c r="J470" s="72"/>
      <c r="K470" s="72"/>
    </row>
    <row r="471" spans="4:11">
      <c r="D471" s="7"/>
      <c r="E471" s="7"/>
      <c r="F471" s="7"/>
      <c r="G471" s="72"/>
      <c r="H471" s="72"/>
      <c r="I471" s="72"/>
      <c r="J471" s="72"/>
      <c r="K471" s="72"/>
    </row>
    <row r="472" spans="4:11">
      <c r="D472" s="7"/>
      <c r="E472" s="7"/>
      <c r="F472" s="7"/>
      <c r="G472" s="72"/>
      <c r="H472" s="72"/>
      <c r="I472" s="72"/>
      <c r="J472" s="72"/>
      <c r="K472" s="72"/>
    </row>
    <row r="473" spans="4:11">
      <c r="D473" s="7"/>
      <c r="E473" s="7"/>
      <c r="F473" s="7"/>
      <c r="G473" s="72"/>
      <c r="H473" s="72"/>
      <c r="I473" s="72"/>
      <c r="J473" s="72"/>
      <c r="K473" s="72"/>
    </row>
    <row r="474" spans="4:11">
      <c r="D474" s="7"/>
      <c r="E474" s="7"/>
      <c r="F474" s="7"/>
      <c r="G474" s="72"/>
      <c r="H474" s="72"/>
      <c r="I474" s="72"/>
      <c r="J474" s="72"/>
      <c r="K474" s="72"/>
    </row>
    <row r="475" spans="4:11">
      <c r="D475" s="7"/>
      <c r="E475" s="7"/>
      <c r="F475" s="7"/>
      <c r="G475" s="72"/>
      <c r="H475" s="72"/>
      <c r="I475" s="72"/>
      <c r="J475" s="72"/>
      <c r="K475" s="72"/>
    </row>
    <row r="476" spans="4:11">
      <c r="D476" s="7"/>
      <c r="E476" s="7"/>
      <c r="F476" s="7"/>
      <c r="G476" s="72"/>
      <c r="H476" s="72"/>
      <c r="I476" s="72"/>
      <c r="J476" s="72"/>
      <c r="K476" s="72"/>
    </row>
    <row r="477" spans="4:11">
      <c r="D477" s="7"/>
      <c r="E477" s="7"/>
      <c r="F477" s="7"/>
      <c r="G477" s="72"/>
      <c r="H477" s="72"/>
      <c r="I477" s="72"/>
      <c r="J477" s="72"/>
      <c r="K477" s="72"/>
    </row>
    <row r="478" spans="4:11">
      <c r="D478" s="7"/>
      <c r="E478" s="7"/>
      <c r="F478" s="7"/>
      <c r="G478" s="72"/>
      <c r="H478" s="72"/>
      <c r="I478" s="72"/>
      <c r="J478" s="72"/>
      <c r="K478" s="72"/>
    </row>
    <row r="479" spans="4:11">
      <c r="D479" s="7"/>
      <c r="E479" s="7"/>
      <c r="F479" s="7"/>
      <c r="G479" s="72"/>
      <c r="H479" s="72"/>
      <c r="I479" s="72"/>
      <c r="J479" s="72"/>
      <c r="K479" s="72"/>
    </row>
    <row r="480" spans="4:11">
      <c r="D480" s="7"/>
      <c r="E480" s="7"/>
      <c r="F480" s="7"/>
      <c r="G480" s="72"/>
      <c r="H480" s="72"/>
      <c r="I480" s="72"/>
      <c r="J480" s="72"/>
      <c r="K480" s="72"/>
    </row>
    <row r="481" spans="4:11">
      <c r="D481" s="7"/>
      <c r="E481" s="7"/>
      <c r="F481" s="7"/>
      <c r="G481" s="72"/>
      <c r="H481" s="72"/>
      <c r="I481" s="72"/>
      <c r="J481" s="72"/>
      <c r="K481" s="72"/>
    </row>
    <row r="482" spans="4:11">
      <c r="D482" s="7"/>
      <c r="E482" s="7"/>
      <c r="F482" s="7"/>
      <c r="G482" s="72"/>
      <c r="H482" s="72"/>
      <c r="I482" s="72"/>
      <c r="J482" s="72"/>
      <c r="K482" s="72"/>
    </row>
    <row r="483" spans="4:11">
      <c r="D483" s="7"/>
      <c r="E483" s="7"/>
      <c r="F483" s="7"/>
      <c r="G483" s="72"/>
      <c r="H483" s="72"/>
      <c r="I483" s="72"/>
      <c r="J483" s="72"/>
      <c r="K483" s="72"/>
    </row>
    <row r="484" spans="4:11">
      <c r="D484" s="7"/>
      <c r="E484" s="7"/>
      <c r="F484" s="7"/>
      <c r="G484" s="72"/>
      <c r="H484" s="72"/>
      <c r="I484" s="72"/>
      <c r="J484" s="72"/>
      <c r="K484" s="72"/>
    </row>
    <row r="485" spans="4:11">
      <c r="D485" s="7"/>
      <c r="E485" s="7"/>
      <c r="F485" s="7"/>
      <c r="G485" s="72"/>
      <c r="H485" s="72"/>
      <c r="I485" s="72"/>
      <c r="J485" s="72"/>
      <c r="K485" s="72"/>
    </row>
    <row r="486" spans="4:11">
      <c r="D486" s="7"/>
      <c r="E486" s="7"/>
      <c r="F486" s="7"/>
      <c r="G486" s="72"/>
      <c r="H486" s="72"/>
      <c r="I486" s="72"/>
      <c r="J486" s="72"/>
      <c r="K486" s="72"/>
    </row>
    <row r="487" spans="4:11">
      <c r="D487" s="7"/>
      <c r="E487" s="7"/>
      <c r="F487" s="7"/>
      <c r="G487" s="72"/>
      <c r="H487" s="72"/>
      <c r="I487" s="72"/>
      <c r="J487" s="72"/>
      <c r="K487" s="72"/>
    </row>
    <row r="488" spans="4:11">
      <c r="D488" s="7"/>
      <c r="E488" s="7"/>
      <c r="F488" s="7"/>
      <c r="G488" s="72"/>
      <c r="H488" s="72"/>
      <c r="I488" s="72"/>
      <c r="J488" s="72"/>
      <c r="K488" s="72"/>
    </row>
    <row r="489" spans="4:11">
      <c r="D489" s="7"/>
      <c r="E489" s="7"/>
      <c r="F489" s="7"/>
      <c r="G489" s="72"/>
      <c r="H489" s="72"/>
      <c r="I489" s="72"/>
      <c r="J489" s="72"/>
      <c r="K489" s="72"/>
    </row>
    <row r="490" spans="4:11">
      <c r="D490" s="7"/>
      <c r="E490" s="7"/>
      <c r="F490" s="7"/>
      <c r="G490" s="72"/>
      <c r="H490" s="72"/>
      <c r="I490" s="72"/>
      <c r="J490" s="72"/>
      <c r="K490" s="72"/>
    </row>
    <row r="491" spans="4:11">
      <c r="D491" s="7"/>
      <c r="E491" s="7"/>
      <c r="F491" s="7"/>
      <c r="G491" s="72"/>
      <c r="H491" s="72"/>
      <c r="I491" s="72"/>
      <c r="J491" s="72"/>
      <c r="K491" s="72"/>
    </row>
    <row r="492" spans="4:11">
      <c r="D492" s="7"/>
      <c r="E492" s="7"/>
      <c r="F492" s="7"/>
      <c r="G492" s="72"/>
      <c r="H492" s="72"/>
      <c r="I492" s="72"/>
      <c r="J492" s="72"/>
      <c r="K492" s="72"/>
    </row>
    <row r="493" spans="4:11">
      <c r="D493" s="7"/>
      <c r="E493" s="7"/>
      <c r="F493" s="7"/>
      <c r="G493" s="72"/>
      <c r="H493" s="72"/>
      <c r="I493" s="72"/>
      <c r="J493" s="72"/>
      <c r="K493" s="72"/>
    </row>
    <row r="494" spans="4:11">
      <c r="D494" s="7"/>
      <c r="E494" s="7"/>
      <c r="F494" s="7"/>
      <c r="G494" s="72"/>
      <c r="H494" s="72"/>
      <c r="I494" s="72"/>
      <c r="J494" s="72"/>
      <c r="K494" s="72"/>
    </row>
    <row r="495" spans="4:11">
      <c r="D495" s="7"/>
      <c r="E495" s="7"/>
      <c r="F495" s="7"/>
      <c r="G495" s="72"/>
      <c r="H495" s="72"/>
      <c r="I495" s="72"/>
      <c r="J495" s="72"/>
      <c r="K495" s="72"/>
    </row>
    <row r="496" spans="4:11">
      <c r="D496" s="7"/>
      <c r="E496" s="7"/>
      <c r="F496" s="7"/>
      <c r="G496" s="72"/>
      <c r="H496" s="72"/>
      <c r="I496" s="72"/>
      <c r="J496" s="72"/>
      <c r="K496" s="72"/>
    </row>
    <row r="497" spans="4:11">
      <c r="D497" s="7"/>
      <c r="E497" s="7"/>
      <c r="F497" s="7"/>
      <c r="G497" s="72"/>
      <c r="H497" s="72"/>
      <c r="I497" s="72"/>
      <c r="J497" s="72"/>
      <c r="K497" s="72"/>
    </row>
    <row r="498" spans="4:11">
      <c r="D498" s="7"/>
      <c r="E498" s="7"/>
      <c r="F498" s="7"/>
      <c r="G498" s="72"/>
      <c r="H498" s="72"/>
      <c r="I498" s="72"/>
      <c r="J498" s="72"/>
      <c r="K498" s="72"/>
    </row>
    <row r="499" spans="4:11">
      <c r="D499" s="7"/>
      <c r="E499" s="7"/>
      <c r="F499" s="7"/>
      <c r="G499" s="72"/>
      <c r="H499" s="72"/>
      <c r="I499" s="72"/>
      <c r="J499" s="72"/>
      <c r="K499" s="72"/>
    </row>
    <row r="500" spans="4:11">
      <c r="D500" s="7"/>
      <c r="E500" s="7"/>
      <c r="F500" s="7"/>
      <c r="G500" s="72"/>
      <c r="H500" s="72"/>
      <c r="I500" s="72"/>
      <c r="J500" s="72"/>
      <c r="K500" s="72"/>
    </row>
    <row r="501" spans="4:11">
      <c r="D501" s="7"/>
      <c r="E501" s="7"/>
      <c r="F501" s="7"/>
      <c r="G501" s="72"/>
      <c r="H501" s="72"/>
      <c r="I501" s="72"/>
      <c r="J501" s="72"/>
      <c r="K501" s="72"/>
    </row>
    <row r="502" spans="4:11">
      <c r="D502" s="7"/>
      <c r="E502" s="7"/>
      <c r="F502" s="7"/>
      <c r="G502" s="72"/>
      <c r="H502" s="72"/>
      <c r="I502" s="72"/>
      <c r="J502" s="72"/>
      <c r="K502" s="72"/>
    </row>
    <row r="503" spans="4:11">
      <c r="D503" s="7"/>
      <c r="E503" s="7"/>
      <c r="F503" s="7"/>
      <c r="G503" s="72"/>
      <c r="H503" s="72"/>
      <c r="I503" s="72"/>
      <c r="J503" s="72"/>
      <c r="K503" s="72"/>
    </row>
    <row r="504" spans="4:11">
      <c r="D504" s="7"/>
      <c r="E504" s="7"/>
      <c r="F504" s="7"/>
      <c r="G504" s="72"/>
      <c r="H504" s="72"/>
      <c r="I504" s="72"/>
      <c r="J504" s="72"/>
      <c r="K504" s="72"/>
    </row>
    <row r="505" spans="4:11">
      <c r="D505" s="7"/>
      <c r="E505" s="7"/>
      <c r="F505" s="7"/>
      <c r="G505" s="72"/>
      <c r="H505" s="72"/>
      <c r="I505" s="72"/>
      <c r="J505" s="72"/>
      <c r="K505" s="72"/>
    </row>
    <row r="506" spans="4:11">
      <c r="D506" s="7"/>
      <c r="E506" s="7"/>
      <c r="F506" s="7"/>
      <c r="G506" s="72"/>
      <c r="H506" s="72"/>
      <c r="I506" s="72"/>
      <c r="J506" s="72"/>
      <c r="K506" s="72"/>
    </row>
    <row r="507" spans="4:11">
      <c r="D507" s="7"/>
      <c r="E507" s="7"/>
      <c r="F507" s="7"/>
      <c r="G507" s="72"/>
      <c r="H507" s="72"/>
      <c r="I507" s="72"/>
      <c r="J507" s="72"/>
      <c r="K507" s="72"/>
    </row>
    <row r="508" spans="4:11">
      <c r="D508" s="7"/>
      <c r="E508" s="7"/>
      <c r="F508" s="7"/>
      <c r="G508" s="72"/>
      <c r="H508" s="72"/>
      <c r="I508" s="72"/>
      <c r="J508" s="72"/>
      <c r="K508" s="72"/>
    </row>
    <row r="509" spans="4:11">
      <c r="D509" s="7"/>
      <c r="E509" s="7"/>
      <c r="F509" s="7"/>
      <c r="G509" s="72"/>
      <c r="H509" s="72"/>
      <c r="I509" s="72"/>
      <c r="J509" s="72"/>
      <c r="K509" s="72"/>
    </row>
    <row r="510" spans="4:11">
      <c r="D510" s="7"/>
      <c r="E510" s="7"/>
      <c r="F510" s="7"/>
      <c r="G510" s="72"/>
      <c r="H510" s="72"/>
      <c r="I510" s="72"/>
      <c r="J510" s="72"/>
      <c r="K510" s="72"/>
    </row>
    <row r="511" spans="4:11">
      <c r="D511" s="7"/>
      <c r="E511" s="7"/>
      <c r="F511" s="7"/>
      <c r="G511" s="72"/>
      <c r="H511" s="72"/>
      <c r="I511" s="72"/>
      <c r="J511" s="72"/>
      <c r="K511" s="72"/>
    </row>
    <row r="512" spans="4:11">
      <c r="D512" s="7"/>
      <c r="E512" s="7"/>
      <c r="F512" s="7"/>
      <c r="G512" s="72"/>
      <c r="H512" s="72"/>
      <c r="I512" s="72"/>
      <c r="J512" s="72"/>
      <c r="K512" s="72"/>
    </row>
    <row r="513" spans="4:11">
      <c r="D513" s="7"/>
      <c r="E513" s="7"/>
      <c r="F513" s="7"/>
      <c r="G513" s="72"/>
      <c r="H513" s="72"/>
      <c r="I513" s="72"/>
      <c r="J513" s="72"/>
      <c r="K513" s="72"/>
    </row>
    <row r="514" spans="4:11">
      <c r="D514" s="7"/>
      <c r="E514" s="7"/>
      <c r="F514" s="7"/>
      <c r="G514" s="72"/>
      <c r="H514" s="72"/>
      <c r="I514" s="72"/>
      <c r="J514" s="72"/>
      <c r="K514" s="72"/>
    </row>
    <row r="515" spans="4:11">
      <c r="D515" s="7"/>
      <c r="E515" s="7"/>
      <c r="F515" s="7"/>
      <c r="G515" s="72"/>
      <c r="H515" s="72"/>
      <c r="I515" s="72"/>
      <c r="J515" s="72"/>
      <c r="K515" s="72"/>
    </row>
    <row r="516" spans="4:11">
      <c r="D516" s="7"/>
      <c r="E516" s="7"/>
      <c r="F516" s="7"/>
      <c r="G516" s="72"/>
      <c r="H516" s="72"/>
      <c r="I516" s="72"/>
      <c r="J516" s="72"/>
      <c r="K516" s="72"/>
    </row>
    <row r="517" spans="4:11">
      <c r="D517" s="7"/>
      <c r="E517" s="7"/>
      <c r="F517" s="7"/>
      <c r="G517" s="72"/>
      <c r="H517" s="72"/>
      <c r="I517" s="72"/>
      <c r="J517" s="72"/>
      <c r="K517" s="72"/>
    </row>
    <row r="518" spans="4:11">
      <c r="D518" s="7"/>
      <c r="E518" s="7"/>
      <c r="F518" s="7"/>
      <c r="G518" s="72"/>
      <c r="H518" s="72"/>
      <c r="I518" s="72"/>
      <c r="J518" s="72"/>
      <c r="K518" s="72"/>
    </row>
    <row r="519" spans="4:11">
      <c r="D519" s="7"/>
      <c r="E519" s="7"/>
      <c r="F519" s="7"/>
      <c r="G519" s="72"/>
      <c r="H519" s="72"/>
      <c r="I519" s="72"/>
      <c r="J519" s="72"/>
      <c r="K519" s="72"/>
    </row>
    <row r="520" spans="4:11">
      <c r="D520" s="7"/>
      <c r="E520" s="7"/>
      <c r="F520" s="7"/>
      <c r="G520" s="72"/>
      <c r="H520" s="72"/>
      <c r="I520" s="72"/>
      <c r="J520" s="72"/>
      <c r="K520" s="72"/>
    </row>
    <row r="521" spans="4:11">
      <c r="D521" s="7"/>
      <c r="E521" s="7"/>
      <c r="F521" s="7"/>
      <c r="G521" s="72"/>
      <c r="H521" s="72"/>
      <c r="I521" s="72"/>
      <c r="J521" s="72"/>
      <c r="K521" s="72"/>
    </row>
    <row r="522" spans="4:11">
      <c r="D522" s="7"/>
      <c r="E522" s="7"/>
      <c r="F522" s="7"/>
      <c r="G522" s="72"/>
      <c r="H522" s="72"/>
      <c r="I522" s="72"/>
      <c r="J522" s="72"/>
      <c r="K522" s="72"/>
    </row>
    <row r="523" spans="4:11">
      <c r="D523" s="7"/>
      <c r="E523" s="7"/>
      <c r="F523" s="7"/>
      <c r="G523" s="72"/>
      <c r="H523" s="72"/>
      <c r="I523" s="72"/>
      <c r="J523" s="72"/>
      <c r="K523" s="72"/>
    </row>
    <row r="524" spans="4:11">
      <c r="D524" s="7"/>
      <c r="E524" s="7"/>
      <c r="F524" s="7"/>
      <c r="G524" s="72"/>
      <c r="H524" s="72"/>
      <c r="I524" s="72"/>
      <c r="J524" s="72"/>
      <c r="K524" s="72"/>
    </row>
    <row r="525" spans="4:11">
      <c r="D525" s="7"/>
      <c r="E525" s="7"/>
      <c r="F525" s="7"/>
      <c r="G525" s="72"/>
      <c r="H525" s="72"/>
      <c r="I525" s="72"/>
      <c r="J525" s="72"/>
      <c r="K525" s="72"/>
    </row>
    <row r="526" spans="4:11">
      <c r="D526" s="7"/>
      <c r="E526" s="7"/>
      <c r="F526" s="7"/>
      <c r="G526" s="72"/>
      <c r="H526" s="72"/>
      <c r="I526" s="72"/>
      <c r="J526" s="72"/>
      <c r="K526" s="72"/>
    </row>
    <row r="527" spans="4:11">
      <c r="D527" s="7"/>
      <c r="E527" s="7"/>
      <c r="F527" s="7"/>
      <c r="G527" s="72"/>
      <c r="H527" s="72"/>
      <c r="I527" s="72"/>
      <c r="J527" s="72"/>
      <c r="K527" s="72"/>
    </row>
    <row r="528" spans="4:11">
      <c r="D528" s="7"/>
      <c r="E528" s="7"/>
      <c r="F528" s="7"/>
      <c r="G528" s="72"/>
      <c r="H528" s="72"/>
      <c r="I528" s="72"/>
      <c r="J528" s="72"/>
      <c r="K528" s="72"/>
    </row>
    <row r="529" spans="4:11">
      <c r="D529" s="7"/>
      <c r="E529" s="7"/>
      <c r="F529" s="7"/>
      <c r="G529" s="72"/>
      <c r="H529" s="72"/>
      <c r="I529" s="72"/>
      <c r="J529" s="72"/>
      <c r="K529" s="72"/>
    </row>
    <row r="530" spans="4:11">
      <c r="D530" s="7"/>
      <c r="E530" s="7"/>
      <c r="F530" s="7"/>
      <c r="G530" s="72"/>
      <c r="H530" s="72"/>
      <c r="I530" s="72"/>
      <c r="J530" s="72"/>
      <c r="K530" s="72"/>
    </row>
    <row r="531" spans="4:11">
      <c r="D531" s="7"/>
      <c r="E531" s="7"/>
      <c r="F531" s="7"/>
      <c r="G531" s="72"/>
      <c r="H531" s="72"/>
      <c r="I531" s="72"/>
      <c r="J531" s="72"/>
      <c r="K531" s="72"/>
    </row>
    <row r="532" spans="4:11">
      <c r="D532" s="7"/>
      <c r="E532" s="7"/>
      <c r="F532" s="7"/>
      <c r="G532" s="72"/>
      <c r="H532" s="72"/>
      <c r="I532" s="72"/>
      <c r="J532" s="72"/>
      <c r="K532" s="72"/>
    </row>
    <row r="533" spans="4:11">
      <c r="D533" s="7"/>
      <c r="E533" s="7"/>
      <c r="F533" s="7"/>
      <c r="G533" s="72"/>
      <c r="H533" s="72"/>
      <c r="I533" s="72"/>
      <c r="J533" s="72"/>
      <c r="K533" s="72"/>
    </row>
    <row r="534" spans="4:11">
      <c r="D534" s="7"/>
      <c r="E534" s="7"/>
      <c r="F534" s="7"/>
      <c r="G534" s="72"/>
      <c r="H534" s="72"/>
      <c r="I534" s="72"/>
      <c r="J534" s="72"/>
      <c r="K534" s="72"/>
    </row>
    <row r="535" spans="4:11">
      <c r="D535" s="7"/>
      <c r="E535" s="7"/>
      <c r="F535" s="7"/>
      <c r="G535" s="72"/>
      <c r="H535" s="72"/>
      <c r="I535" s="72"/>
      <c r="J535" s="72"/>
      <c r="K535" s="72"/>
    </row>
    <row r="536" spans="4:11">
      <c r="D536" s="7"/>
      <c r="E536" s="7"/>
      <c r="F536" s="7"/>
      <c r="G536" s="72"/>
      <c r="H536" s="72"/>
      <c r="I536" s="72"/>
      <c r="J536" s="72"/>
      <c r="K536" s="72"/>
    </row>
    <row r="537" spans="4:11">
      <c r="D537" s="7"/>
      <c r="E537" s="7"/>
      <c r="F537" s="7"/>
      <c r="G537" s="72"/>
      <c r="H537" s="72"/>
      <c r="I537" s="72"/>
      <c r="J537" s="72"/>
      <c r="K537" s="72"/>
    </row>
    <row r="538" spans="4:11">
      <c r="D538" s="7"/>
      <c r="E538" s="7"/>
      <c r="F538" s="7"/>
      <c r="G538" s="72"/>
      <c r="H538" s="72"/>
      <c r="I538" s="72"/>
      <c r="J538" s="72"/>
      <c r="K538" s="72"/>
    </row>
    <row r="539" spans="4:11">
      <c r="D539" s="7"/>
      <c r="E539" s="7"/>
      <c r="F539" s="7"/>
      <c r="G539" s="72"/>
      <c r="H539" s="72"/>
      <c r="I539" s="72"/>
      <c r="J539" s="72"/>
      <c r="K539" s="72"/>
    </row>
    <row r="540" spans="4:11">
      <c r="D540" s="7"/>
      <c r="E540" s="7"/>
      <c r="F540" s="7"/>
      <c r="G540" s="72"/>
      <c r="H540" s="72"/>
      <c r="I540" s="72"/>
      <c r="J540" s="72"/>
      <c r="K540" s="72"/>
    </row>
    <row r="541" spans="4:11">
      <c r="D541" s="7"/>
      <c r="E541" s="7"/>
      <c r="F541" s="7"/>
      <c r="G541" s="72"/>
      <c r="H541" s="72"/>
      <c r="I541" s="72"/>
      <c r="J541" s="72"/>
      <c r="K541" s="72"/>
    </row>
    <row r="542" spans="4:11">
      <c r="D542" s="7"/>
      <c r="E542" s="7"/>
      <c r="F542" s="7"/>
      <c r="G542" s="72"/>
      <c r="H542" s="72"/>
      <c r="I542" s="72"/>
      <c r="J542" s="72"/>
      <c r="K542" s="72"/>
    </row>
    <row r="543" spans="4:11">
      <c r="D543" s="7"/>
      <c r="E543" s="7"/>
      <c r="F543" s="7"/>
      <c r="G543" s="72"/>
      <c r="H543" s="72"/>
      <c r="I543" s="72"/>
      <c r="J543" s="72"/>
      <c r="K543" s="72"/>
    </row>
    <row r="544" spans="4:11">
      <c r="D544" s="7"/>
      <c r="E544" s="7"/>
      <c r="F544" s="7"/>
      <c r="G544" s="72"/>
      <c r="H544" s="72"/>
      <c r="I544" s="72"/>
      <c r="J544" s="72"/>
      <c r="K544" s="72"/>
    </row>
    <row r="545" spans="4:11">
      <c r="D545" s="7"/>
      <c r="E545" s="7"/>
      <c r="F545" s="7"/>
      <c r="G545" s="72"/>
      <c r="H545" s="72"/>
      <c r="I545" s="72"/>
      <c r="J545" s="72"/>
      <c r="K545" s="72"/>
    </row>
    <row r="546" spans="4:11">
      <c r="D546" s="7"/>
      <c r="E546" s="7"/>
      <c r="F546" s="7"/>
      <c r="G546" s="72"/>
      <c r="H546" s="72"/>
      <c r="I546" s="72"/>
      <c r="J546" s="72"/>
      <c r="K546" s="72"/>
    </row>
    <row r="547" spans="4:11">
      <c r="D547" s="7"/>
      <c r="E547" s="7"/>
      <c r="F547" s="7"/>
      <c r="G547" s="72"/>
      <c r="H547" s="72"/>
      <c r="I547" s="72"/>
      <c r="J547" s="72"/>
      <c r="K547" s="72"/>
    </row>
    <row r="548" spans="4:11">
      <c r="D548" s="7"/>
      <c r="E548" s="7"/>
      <c r="F548" s="7"/>
      <c r="G548" s="72"/>
      <c r="H548" s="72"/>
      <c r="I548" s="72"/>
      <c r="J548" s="72"/>
      <c r="K548" s="72"/>
    </row>
    <row r="549" spans="4:11">
      <c r="D549" s="7"/>
      <c r="E549" s="7"/>
      <c r="F549" s="7"/>
      <c r="G549" s="72"/>
      <c r="H549" s="72"/>
      <c r="I549" s="72"/>
      <c r="J549" s="72"/>
      <c r="K549" s="72"/>
    </row>
    <row r="550" spans="4:11">
      <c r="D550" s="7"/>
      <c r="E550" s="7"/>
      <c r="F550" s="7"/>
      <c r="G550" s="72"/>
      <c r="H550" s="72"/>
      <c r="I550" s="72"/>
      <c r="J550" s="72"/>
      <c r="K550" s="72"/>
    </row>
    <row r="551" spans="4:11">
      <c r="D551" s="7"/>
      <c r="E551" s="7"/>
      <c r="F551" s="7"/>
      <c r="G551" s="72"/>
      <c r="H551" s="72"/>
      <c r="I551" s="72"/>
      <c r="J551" s="72"/>
      <c r="K551" s="72"/>
    </row>
    <row r="552" spans="4:11">
      <c r="D552" s="7"/>
      <c r="E552" s="7"/>
      <c r="F552" s="7"/>
      <c r="G552" s="72"/>
      <c r="H552" s="72"/>
      <c r="I552" s="72"/>
      <c r="J552" s="72"/>
      <c r="K552" s="72"/>
    </row>
    <row r="553" spans="4:11">
      <c r="D553" s="7"/>
      <c r="E553" s="7"/>
      <c r="F553" s="7"/>
      <c r="G553" s="72"/>
      <c r="H553" s="72"/>
      <c r="I553" s="72"/>
      <c r="J553" s="72"/>
      <c r="K553" s="72"/>
    </row>
    <row r="554" spans="4:11">
      <c r="D554" s="7"/>
      <c r="E554" s="7"/>
      <c r="F554" s="7"/>
      <c r="G554" s="72"/>
      <c r="H554" s="72"/>
      <c r="I554" s="72"/>
      <c r="J554" s="72"/>
      <c r="K554" s="72"/>
    </row>
    <row r="555" spans="4:11">
      <c r="D555" s="7"/>
      <c r="E555" s="7"/>
      <c r="F555" s="7"/>
      <c r="G555" s="72"/>
      <c r="H555" s="72"/>
      <c r="I555" s="72"/>
      <c r="J555" s="72"/>
      <c r="K555" s="72"/>
    </row>
    <row r="556" spans="4:11">
      <c r="D556" s="7"/>
      <c r="E556" s="7"/>
      <c r="F556" s="7"/>
      <c r="G556" s="72"/>
      <c r="H556" s="72"/>
      <c r="I556" s="72"/>
      <c r="J556" s="72"/>
      <c r="K556" s="72"/>
    </row>
    <row r="557" spans="4:11">
      <c r="D557" s="7"/>
      <c r="E557" s="7"/>
      <c r="F557" s="7"/>
      <c r="G557" s="72"/>
      <c r="H557" s="72"/>
      <c r="I557" s="72"/>
      <c r="J557" s="72"/>
      <c r="K557" s="72"/>
    </row>
    <row r="558" spans="4:11">
      <c r="D558" s="7"/>
      <c r="E558" s="7"/>
      <c r="F558" s="7"/>
      <c r="G558" s="72"/>
      <c r="H558" s="72"/>
      <c r="I558" s="72"/>
      <c r="J558" s="72"/>
      <c r="K558" s="72"/>
    </row>
    <row r="559" spans="4:11">
      <c r="D559" s="7"/>
      <c r="E559" s="7"/>
      <c r="F559" s="7"/>
      <c r="G559" s="72"/>
      <c r="H559" s="72"/>
      <c r="I559" s="72"/>
      <c r="J559" s="72"/>
      <c r="K559" s="72"/>
    </row>
    <row r="560" spans="4:11">
      <c r="D560" s="7"/>
      <c r="E560" s="7"/>
      <c r="F560" s="7"/>
      <c r="G560" s="72"/>
      <c r="H560" s="72"/>
      <c r="I560" s="72"/>
      <c r="J560" s="72"/>
      <c r="K560" s="72"/>
    </row>
    <row r="561" spans="4:11">
      <c r="D561" s="7"/>
      <c r="E561" s="7"/>
      <c r="F561" s="7"/>
      <c r="G561" s="72"/>
      <c r="H561" s="72"/>
      <c r="I561" s="72"/>
      <c r="J561" s="72"/>
      <c r="K561" s="72"/>
    </row>
    <row r="562" spans="4:11">
      <c r="D562" s="7"/>
      <c r="E562" s="7"/>
      <c r="F562" s="7"/>
      <c r="G562" s="72"/>
      <c r="H562" s="72"/>
      <c r="I562" s="72"/>
      <c r="J562" s="72"/>
      <c r="K562" s="72"/>
    </row>
    <row r="563" spans="4:11">
      <c r="D563" s="7"/>
      <c r="E563" s="7"/>
      <c r="F563" s="7"/>
      <c r="G563" s="72"/>
      <c r="H563" s="72"/>
      <c r="I563" s="72"/>
      <c r="J563" s="72"/>
      <c r="K563" s="72"/>
    </row>
    <row r="564" spans="4:11">
      <c r="D564" s="7"/>
      <c r="E564" s="7"/>
      <c r="F564" s="7"/>
      <c r="G564" s="72"/>
      <c r="H564" s="72"/>
      <c r="I564" s="72"/>
      <c r="J564" s="72"/>
      <c r="K564" s="72"/>
    </row>
    <row r="565" spans="4:11">
      <c r="D565" s="7"/>
      <c r="E565" s="7"/>
      <c r="F565" s="7"/>
      <c r="G565" s="72"/>
      <c r="H565" s="72"/>
      <c r="I565" s="72"/>
      <c r="J565" s="72"/>
      <c r="K565" s="72"/>
    </row>
    <row r="566" spans="4:11">
      <c r="D566" s="7"/>
      <c r="E566" s="7"/>
      <c r="F566" s="7"/>
      <c r="G566" s="72"/>
      <c r="H566" s="72"/>
      <c r="I566" s="72"/>
      <c r="J566" s="72"/>
      <c r="K566" s="72"/>
    </row>
    <row r="567" spans="4:11">
      <c r="D567" s="7"/>
      <c r="E567" s="7"/>
      <c r="F567" s="7"/>
      <c r="G567" s="72"/>
      <c r="H567" s="72"/>
      <c r="I567" s="72"/>
      <c r="J567" s="72"/>
      <c r="K567" s="72"/>
    </row>
    <row r="568" spans="4:11">
      <c r="D568" s="7"/>
      <c r="E568" s="7"/>
      <c r="F568" s="7"/>
      <c r="G568" s="72"/>
      <c r="H568" s="72"/>
      <c r="I568" s="72"/>
      <c r="J568" s="72"/>
      <c r="K568" s="72"/>
    </row>
    <row r="569" spans="4:11">
      <c r="D569" s="7"/>
      <c r="E569" s="7"/>
      <c r="F569" s="7"/>
      <c r="G569" s="72"/>
      <c r="H569" s="72"/>
      <c r="I569" s="72"/>
      <c r="J569" s="72"/>
      <c r="K569" s="72"/>
    </row>
    <row r="570" spans="4:11">
      <c r="D570" s="7"/>
      <c r="E570" s="7"/>
      <c r="F570" s="7"/>
      <c r="G570" s="72"/>
      <c r="H570" s="72"/>
      <c r="I570" s="72"/>
      <c r="J570" s="72"/>
      <c r="K570" s="72"/>
    </row>
    <row r="571" spans="4:11">
      <c r="D571" s="7"/>
      <c r="E571" s="7"/>
      <c r="F571" s="7"/>
      <c r="G571" s="72"/>
      <c r="H571" s="72"/>
      <c r="I571" s="72"/>
      <c r="J571" s="72"/>
      <c r="K571" s="72"/>
    </row>
    <row r="572" spans="4:11">
      <c r="D572" s="7"/>
      <c r="E572" s="7"/>
      <c r="F572" s="7"/>
      <c r="G572" s="72"/>
      <c r="H572" s="72"/>
      <c r="I572" s="72"/>
      <c r="J572" s="72"/>
      <c r="K572" s="72"/>
    </row>
  </sheetData>
  <mergeCells count="32">
    <mergeCell ref="K73:M73"/>
    <mergeCell ref="A60:B60"/>
    <mergeCell ref="A62:B62"/>
    <mergeCell ref="A64:B64"/>
    <mergeCell ref="A48:B48"/>
    <mergeCell ref="A49:A57"/>
    <mergeCell ref="B49:B57"/>
    <mergeCell ref="L49:L57"/>
    <mergeCell ref="A58:B58"/>
    <mergeCell ref="B68:M68"/>
    <mergeCell ref="K69:M69"/>
    <mergeCell ref="K70:M70"/>
    <mergeCell ref="K71:M71"/>
    <mergeCell ref="K72:M72"/>
    <mergeCell ref="B37:B40"/>
    <mergeCell ref="L37:L40"/>
    <mergeCell ref="A41:B41"/>
    <mergeCell ref="A42:A45"/>
    <mergeCell ref="B42:B47"/>
    <mergeCell ref="L42:L45"/>
    <mergeCell ref="A23:B23"/>
    <mergeCell ref="B24:B28"/>
    <mergeCell ref="L24:L26"/>
    <mergeCell ref="A29:A36"/>
    <mergeCell ref="B29:B36"/>
    <mergeCell ref="L29:L36"/>
    <mergeCell ref="A8:M8"/>
    <mergeCell ref="B9:B11"/>
    <mergeCell ref="L9:L11"/>
    <mergeCell ref="A12:B12"/>
    <mergeCell ref="B13:B22"/>
    <mergeCell ref="L13:L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CATEGORIE BUDTETAIRE DIALOGUE</vt:lpstr>
      <vt:lpstr> RAP FIN YPI 500  03 06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2019-07-09T09:53:36Z</dcterms:modified>
</cp:coreProperties>
</file>