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xr:revisionPtr revIDLastSave="0" documentId="8_{18A9C5FB-04A7-46B4-9942-51FDA53A1D17}" xr6:coauthVersionLast="41" xr6:coauthVersionMax="41" xr10:uidLastSave="{00000000-0000-0000-0000-000000000000}"/>
  <bookViews>
    <workbookView xWindow="-108" yWindow="-108" windowWidth="23256" windowHeight="12600" tabRatio="860" activeTab="1" xr2:uid="{00000000-000D-0000-FFFF-FFFF00000000}"/>
  </bookViews>
  <sheets>
    <sheet name="RAP PAR CATEGORIE BUDGETAIRE " sheetId="29" r:id="rId1"/>
    <sheet name="RAPPORT JUSTICE CHAINE PENAL" sheetId="1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5" i="29" l="1"/>
  <c r="H22" i="29"/>
  <c r="J22" i="29" s="1"/>
  <c r="H30" i="29"/>
  <c r="H28" i="29"/>
  <c r="G57" i="16"/>
  <c r="G39" i="16"/>
  <c r="G46" i="16"/>
  <c r="G29" i="29"/>
  <c r="H23" i="29"/>
  <c r="J23" i="29" s="1"/>
  <c r="H24" i="29"/>
  <c r="J24" i="29" s="1"/>
  <c r="H26" i="29"/>
  <c r="J26" i="29" s="1"/>
  <c r="H27" i="29"/>
  <c r="I27" i="29" s="1"/>
  <c r="F56" i="16"/>
  <c r="I23" i="29" l="1"/>
  <c r="I28" i="29"/>
  <c r="J28" i="29"/>
  <c r="I22" i="29"/>
  <c r="I24" i="29"/>
  <c r="I25" i="29"/>
  <c r="J25" i="29"/>
  <c r="H29" i="29"/>
  <c r="I26" i="29"/>
  <c r="H31" i="29" l="1"/>
  <c r="J4" i="16"/>
  <c r="G61" i="16"/>
  <c r="E68" i="16" l="1"/>
  <c r="H57" i="16"/>
  <c r="I57" i="16"/>
  <c r="I58" i="16" s="1"/>
  <c r="G52" i="16"/>
  <c r="H52" i="16"/>
  <c r="I52" i="16"/>
  <c r="H46" i="16"/>
  <c r="I46" i="16"/>
  <c r="H39" i="16"/>
  <c r="I39" i="16"/>
  <c r="G33" i="16"/>
  <c r="H33" i="16"/>
  <c r="I33" i="16"/>
  <c r="G25" i="16"/>
  <c r="H25" i="16"/>
  <c r="I25" i="16"/>
  <c r="G18" i="16"/>
  <c r="H18" i="16"/>
  <c r="I18" i="16"/>
  <c r="E67" i="16"/>
  <c r="F44" i="16"/>
  <c r="J44" i="16" s="1"/>
  <c r="F31" i="16"/>
  <c r="F51" i="16"/>
  <c r="F52" i="16" s="1"/>
  <c r="F7" i="16"/>
  <c r="J41" i="16"/>
  <c r="J29" i="16"/>
  <c r="F57" i="16"/>
  <c r="F42" i="16"/>
  <c r="F46" i="16" s="1"/>
  <c r="F39" i="16"/>
  <c r="F32" i="16"/>
  <c r="J32" i="16" s="1"/>
  <c r="F30" i="16"/>
  <c r="J30" i="16" s="1"/>
  <c r="F21" i="16"/>
  <c r="F20" i="16"/>
  <c r="F29" i="29"/>
  <c r="F30" i="29" s="1"/>
  <c r="E29" i="29"/>
  <c r="E31" i="29" s="1"/>
  <c r="D29" i="29"/>
  <c r="D31" i="29" s="1"/>
  <c r="B29" i="29"/>
  <c r="J29" i="29" s="1"/>
  <c r="C29" i="29"/>
  <c r="C31" i="29" s="1"/>
  <c r="H15" i="29"/>
  <c r="H16" i="29" s="1"/>
  <c r="F15" i="29"/>
  <c r="F16" i="29" s="1"/>
  <c r="F17" i="29" s="1"/>
  <c r="E15" i="29"/>
  <c r="E16" i="29" s="1"/>
  <c r="E17" i="29" s="1"/>
  <c r="C15" i="29"/>
  <c r="C16" i="29" s="1"/>
  <c r="B15" i="29"/>
  <c r="B16" i="29" s="1"/>
  <c r="B17" i="29" s="1"/>
  <c r="I14" i="29"/>
  <c r="G14" i="29"/>
  <c r="D14" i="29"/>
  <c r="I13" i="29"/>
  <c r="G13" i="29"/>
  <c r="D13" i="29"/>
  <c r="I12" i="29"/>
  <c r="G12" i="29"/>
  <c r="D12" i="29"/>
  <c r="I11" i="29"/>
  <c r="G11" i="29"/>
  <c r="D11" i="29"/>
  <c r="I10" i="29"/>
  <c r="G10" i="29"/>
  <c r="D10" i="29"/>
  <c r="I9" i="29"/>
  <c r="G9" i="29"/>
  <c r="D9" i="29"/>
  <c r="I8" i="29"/>
  <c r="G8" i="29"/>
  <c r="D8" i="29"/>
  <c r="I26" i="16" l="1"/>
  <c r="F18" i="16"/>
  <c r="J7" i="16"/>
  <c r="I47" i="16"/>
  <c r="I60" i="16" s="1"/>
  <c r="I62" i="16" s="1"/>
  <c r="G67" i="16" s="1"/>
  <c r="G69" i="16" s="1"/>
  <c r="J11" i="29"/>
  <c r="F25" i="16"/>
  <c r="F26" i="16" s="1"/>
  <c r="H58" i="16"/>
  <c r="I29" i="29"/>
  <c r="J9" i="29"/>
  <c r="J13" i="29"/>
  <c r="H47" i="16"/>
  <c r="G15" i="29"/>
  <c r="G16" i="29" s="1"/>
  <c r="J12" i="29"/>
  <c r="H17" i="29"/>
  <c r="D15" i="29"/>
  <c r="D16" i="29" s="1"/>
  <c r="D17" i="29" s="1"/>
  <c r="I15" i="29"/>
  <c r="J14" i="29"/>
  <c r="H26" i="16"/>
  <c r="G58" i="16"/>
  <c r="G47" i="16"/>
  <c r="G26" i="16"/>
  <c r="J42" i="16"/>
  <c r="J31" i="16"/>
  <c r="F58" i="16"/>
  <c r="F33" i="16"/>
  <c r="F47" i="16"/>
  <c r="J10" i="29"/>
  <c r="G31" i="29"/>
  <c r="I16" i="29"/>
  <c r="I17" i="29" s="1"/>
  <c r="J8" i="29"/>
  <c r="C17" i="29"/>
  <c r="F31" i="29"/>
  <c r="B30" i="29"/>
  <c r="J30" i="29" s="1"/>
  <c r="H60" i="16" l="1"/>
  <c r="H62" i="16" s="1"/>
  <c r="F67" i="16" s="1"/>
  <c r="B31" i="29"/>
  <c r="J31" i="29" s="1"/>
  <c r="I30" i="29"/>
  <c r="G17" i="29"/>
  <c r="G60" i="16"/>
  <c r="F69" i="16"/>
  <c r="F60" i="16"/>
  <c r="F62" i="16" s="1"/>
  <c r="J15" i="29"/>
  <c r="J16" i="29" s="1"/>
  <c r="J17" i="29" s="1"/>
  <c r="I31" i="29" l="1"/>
  <c r="G62" i="16"/>
  <c r="D68" i="16"/>
  <c r="D67" i="16"/>
  <c r="E69" i="16" l="1"/>
  <c r="D69" i="16"/>
  <c r="E18" i="16" l="1"/>
  <c r="J17" i="16"/>
  <c r="J16" i="16"/>
  <c r="J15" i="16"/>
  <c r="J14" i="16"/>
  <c r="J13" i="16"/>
  <c r="J12" i="16"/>
  <c r="J11" i="16"/>
  <c r="J10" i="16"/>
  <c r="J9" i="16"/>
  <c r="J8" i="16"/>
  <c r="J6" i="16"/>
  <c r="J5" i="16"/>
  <c r="J56" i="16"/>
  <c r="J55" i="16"/>
  <c r="J53" i="16"/>
  <c r="J50" i="16"/>
  <c r="J40" i="16"/>
  <c r="J38" i="16"/>
  <c r="J37" i="16"/>
  <c r="J36" i="16"/>
  <c r="J35" i="16"/>
  <c r="J34" i="16"/>
  <c r="J28" i="16"/>
  <c r="J24" i="16"/>
  <c r="J22" i="16"/>
  <c r="J21" i="16"/>
  <c r="J20" i="16"/>
  <c r="J19" i="16"/>
  <c r="E25" i="16" l="1"/>
  <c r="E26" i="16" s="1"/>
  <c r="D57" i="16" l="1"/>
  <c r="D39" i="16"/>
  <c r="C57" i="16"/>
  <c r="L52" i="16"/>
  <c r="D52" i="16"/>
  <c r="C52" i="16"/>
  <c r="D46" i="16"/>
  <c r="C46" i="16"/>
  <c r="C39" i="16"/>
  <c r="D33" i="16"/>
  <c r="C33" i="16"/>
  <c r="D25" i="16"/>
  <c r="J25" i="16" s="1"/>
  <c r="C25" i="16"/>
  <c r="D18" i="16"/>
  <c r="C18" i="16"/>
  <c r="J46" i="16" l="1"/>
  <c r="J33" i="16"/>
  <c r="J39" i="16"/>
  <c r="J18" i="16"/>
  <c r="J52" i="16"/>
  <c r="J57" i="16"/>
  <c r="J49" i="16"/>
  <c r="C47" i="16"/>
  <c r="J51" i="16"/>
  <c r="C58" i="16"/>
  <c r="D58" i="16"/>
  <c r="C26" i="16"/>
  <c r="E52" i="16"/>
  <c r="D26" i="16"/>
  <c r="E33" i="16"/>
  <c r="E46" i="16"/>
  <c r="D47" i="16"/>
  <c r="E39" i="16"/>
  <c r="J26" i="16" l="1"/>
  <c r="J47" i="16"/>
  <c r="J58" i="16"/>
  <c r="C60" i="16"/>
  <c r="C61" i="16" s="1"/>
  <c r="C62" i="16" s="1"/>
  <c r="D60" i="16"/>
  <c r="E47" i="16"/>
  <c r="J60" i="16" l="1"/>
  <c r="C67" i="16"/>
  <c r="D61" i="16"/>
  <c r="J61" i="16" s="1"/>
  <c r="H67" i="16" l="1"/>
  <c r="I67" i="16"/>
  <c r="D62" i="16"/>
  <c r="C68" i="16" l="1"/>
  <c r="C69" i="16" s="1"/>
  <c r="I69" i="16" s="1"/>
  <c r="J62" i="16"/>
  <c r="H68" i="16" l="1"/>
  <c r="H69" i="16" s="1"/>
  <c r="I68"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3" authorId="0" shapeId="0" xr:uid="{EA6B5039-DDD2-4C7D-B647-2C9AA1BBE034}">
      <text>
        <r>
          <rPr>
            <b/>
            <sz val="9"/>
            <color indexed="81"/>
            <rFont val="Tahoma"/>
            <family val="2"/>
          </rPr>
          <t>Auteur:</t>
        </r>
        <r>
          <rPr>
            <sz val="9"/>
            <color indexed="81"/>
            <rFont val="Tahoma"/>
            <family val="2"/>
          </rPr>
          <t xml:space="preserve">
A ENLEVER</t>
        </r>
      </text>
    </comment>
  </commentList>
</comments>
</file>

<file path=xl/sharedStrings.xml><?xml version="1.0" encoding="utf-8"?>
<sst xmlns="http://schemas.openxmlformats.org/spreadsheetml/2006/main" count="193" uniqueCount="162">
  <si>
    <t>Nombre de resultat/ produit</t>
  </si>
  <si>
    <t>Formulation du resultat/ produit/ activite</t>
  </si>
  <si>
    <t>Budget par agence recipiendiaire en USD - Veuillez ajouter une nouvelle colonne par agence recipiendiaire PNUD</t>
  </si>
  <si>
    <t>Budget par agence recipiendiaire en USD - Veuillez ajouter une nouvelle colonne par agence recipiendiaire HCDH</t>
  </si>
  <si>
    <t xml:space="preserve">Pourcentage du budget pour chaque produit ou activite reserve pour action directe sur le genre (cas echeant) </t>
  </si>
  <si>
    <t>Notes quelconque le cas echeant (.e.g sur types des entrants ou justification du budget)</t>
  </si>
  <si>
    <t>1. Personnel et autres employés</t>
  </si>
  <si>
    <t>HCDH</t>
  </si>
  <si>
    <t>4. Services contractuels Renforcement de capacité des acteurs de la chaine pénale</t>
  </si>
  <si>
    <t>5. Frais de déplacement Travel/Mission Appui aux cadrse de concertation de la chaine pénale</t>
  </si>
  <si>
    <t>4. service contract: Appui aux audiences pénales</t>
  </si>
  <si>
    <t xml:space="preserve">4. service contract: Appui aux audiences foraines </t>
  </si>
  <si>
    <t>2. Fournitures, produits de base, matériels </t>
  </si>
  <si>
    <t>5. Frais de déplacement</t>
  </si>
  <si>
    <t>TOTAL</t>
  </si>
  <si>
    <t>PNUD</t>
  </si>
  <si>
    <t>RECAP Delivery par Agence par Agence</t>
  </si>
  <si>
    <t>Budget par agence recipiendiaire en USD</t>
  </si>
  <si>
    <t>Montant budget</t>
  </si>
  <si>
    <t>Dépenses</t>
  </si>
  <si>
    <t>GMS 7%</t>
  </si>
  <si>
    <t>Commitment/PO</t>
  </si>
  <si>
    <t>Avance non Justifiée</t>
  </si>
  <si>
    <t>%Tage de Réalisation</t>
  </si>
  <si>
    <t xml:space="preserve">Commentaire sur les dépenses / activités </t>
  </si>
  <si>
    <t>Totaux</t>
  </si>
  <si>
    <t>2. Fournitures, produits de base, matériels</t>
  </si>
  <si>
    <t>4. Services contractuels</t>
  </si>
  <si>
    <t>6. Transferts et subventions aux homologues</t>
  </si>
  <si>
    <t>7. Frais généraux de fonctionnement et autres coûts directs</t>
  </si>
  <si>
    <t>Sous-total</t>
  </si>
  <si>
    <t>TOTAUX</t>
  </si>
  <si>
    <t>BUDGET D’UN PROJET DU FONDS (USD)</t>
  </si>
  <si>
    <t>Catégorie de dépense</t>
  </si>
  <si>
    <t>Montant de l’entité bénéficiaire PNUD</t>
  </si>
  <si>
    <t>Total</t>
  </si>
  <si>
    <t>Tranche 1</t>
  </si>
  <si>
    <t>3. Equipement</t>
  </si>
  <si>
    <t xml:space="preserve">8. Coûts Indirects*  </t>
  </si>
  <si>
    <t>Total PNUD</t>
  </si>
  <si>
    <t>Tranche 2</t>
  </si>
  <si>
    <t>Montant de l’entité bénéficiaire HCDH</t>
  </si>
  <si>
    <t>Total Global</t>
  </si>
  <si>
    <r>
      <t xml:space="preserve">Titre du Projet: </t>
    </r>
    <r>
      <rPr>
        <sz val="11"/>
        <color theme="1"/>
        <rFont val="Calibri"/>
        <family val="2"/>
        <scheme val="minor"/>
      </rPr>
      <t xml:space="preserve">Appui au renforcement de la chaine pénale et à la lutte contre l'impunité en Guinée </t>
    </r>
  </si>
  <si>
    <t>R1 : Les institutions du système de la justice mettent en œuvre efficacement la réforme du secteur</t>
  </si>
  <si>
    <t>Appui à l'élaboration, la validation et la mise en œuvre d'une politique pénale sensible au genre</t>
  </si>
  <si>
    <t>Appui à l'élaboration, l'adoption et la vulgarisation de principaux textes d'application du Code Pénal et du Code de Procédure Pénale</t>
  </si>
  <si>
    <t xml:space="preserve">Appui à l'élaboration, la validation et la vulgarisation des textes d'application de la loi sur la lutte contre la corruption </t>
  </si>
  <si>
    <t>Appui à la tenue de l'AG la cour d'Appel de Kankan</t>
  </si>
  <si>
    <t>R2 :La performance de la chaine  pénale est améliorée dans les juridictions pilotes de Dixinn, Kindia, Labé, Kankan et Nzérékoré et dans les tribunaux de paix du ressort</t>
  </si>
  <si>
    <t>R3 : L'accès à la justice est amélioré dans la zone pilote, notamment pour les personnes vulnérables, les femmes, les mineurs et les détenus</t>
  </si>
  <si>
    <t>1 expert national (18mois)</t>
  </si>
  <si>
    <t>Direct project costs</t>
  </si>
  <si>
    <t>SOUS TOTAL ACTIVITES</t>
  </si>
  <si>
    <t>GMS</t>
  </si>
  <si>
    <t>TOTAL PTA DU PROJET</t>
  </si>
  <si>
    <t xml:space="preserve">Produit 1.2:              Le système pénitentiaire dispose des outils et des capacités pour une meilleure gestion des établissements pénitentiaires </t>
  </si>
  <si>
    <t>Produit 2.1:  Les capacités des acteurs de la chaine pénale  (magistrats, greffiers, OPJ, gardes pénitentiaires) sont renforcées, y compris sur les droits humains et le genre, et les mécanismes de coordination sont améliorés</t>
  </si>
  <si>
    <t xml:space="preserve">Sous total Produit 2.1 </t>
  </si>
  <si>
    <t>Sous Total Produit 1.2</t>
  </si>
  <si>
    <t>Sous total Produit 1.1</t>
  </si>
  <si>
    <t xml:space="preserve">Sous total Produit 2.2 </t>
  </si>
  <si>
    <t>Produit 2.2:                        Le contrôle interne (Inspection générale des services judiciaires, parquets généraux et chambres de contrôle de l'instruction) et externe (Assemblée nationale et INIDH) de la chaine pénale est effectué conformément à la loi dans les TPI pilotes   HCDH</t>
  </si>
  <si>
    <t>2.3.1Acquisition de fournitures nécessaires (bureautique, consommable et fourniture de bureau etc.) pour les TPI pilotes</t>
  </si>
  <si>
    <t xml:space="preserve">2.3.2Acquisition de matériel pour les TPI pilotes (3 ordinateurs par TPI) </t>
  </si>
  <si>
    <t xml:space="preserve">2.3.3Doter les juridictions pilotes d'un appui technique par la mise à disposition des VNU nationaux </t>
  </si>
  <si>
    <t>2.3.4Appui à la Tenue d'audiences pénales dans les TPI pilotes et les deux Cours d’appel de Conakry et de Kankan</t>
  </si>
  <si>
    <t xml:space="preserve">Produit 3.1:                    L’accès à la justice des populations est amélioré dans la zone d’intervention du projet à travers des initiatives novatrices des organisations de la société civile </t>
  </si>
  <si>
    <t xml:space="preserve">Produit 3.2:               Une assistance juridique est disponible </t>
  </si>
  <si>
    <t>Communication / visibilité</t>
  </si>
  <si>
    <t>Credits de  telephone / Internet</t>
  </si>
  <si>
    <t xml:space="preserve">Amortissement vehicule du Projet </t>
  </si>
  <si>
    <t>5. Frais de déplacement de trois (3) missions d'inspection et de contrôle interne dans les TPI pilotes</t>
  </si>
  <si>
    <t xml:space="preserve">5. Frais de déplacement deux (2) missions de contrôle parlementaire dans les TPI pilotes </t>
  </si>
  <si>
    <t>5. Frais de déplacement deux missions de monitoring des lieux de détention par l'INIDH dans les TPI pilotes</t>
  </si>
  <si>
    <t>4. Contractual Service, Personnel projet</t>
  </si>
  <si>
    <t>3. Equipement, Vehicule</t>
  </si>
  <si>
    <t>5. Travel, Mission</t>
  </si>
  <si>
    <r>
      <rPr>
        <b/>
        <sz val="10"/>
        <rFont val="Times New Roman"/>
        <family val="1"/>
      </rPr>
      <t>1.2.1</t>
    </r>
    <r>
      <rPr>
        <sz val="10"/>
        <rFont val="Times New Roman"/>
        <family val="1"/>
      </rPr>
      <t xml:space="preserve"> Information et sensibilisation des acteurs et parties prenantes (magistrats, gardes pénitentiaires, greffiers, etc) sur le nouveau cadre juridique et institutionnel de l'Administration pénitentiaire </t>
    </r>
  </si>
  <si>
    <r>
      <rPr>
        <b/>
        <sz val="10"/>
        <rFont val="Times New Roman"/>
        <family val="1"/>
      </rPr>
      <t>1.2.2</t>
    </r>
    <r>
      <rPr>
        <sz val="10"/>
        <rFont val="Times New Roman"/>
        <family val="1"/>
      </rPr>
      <t xml:space="preserve"> Dotation en équipement informatique (chaque MC: 1 ordinateur, 1 imprimante, kit solaire) et amélioration de la gestion de données des détenus dans les maisons d'arrêt du ressort des TPI pilotes permettant le croisement des données au niveau des TPI</t>
    </r>
  </si>
  <si>
    <r>
      <rPr>
        <b/>
        <sz val="10"/>
        <rFont val="Times New Roman"/>
        <family val="1"/>
      </rPr>
      <t>1.2.3</t>
    </r>
    <r>
      <rPr>
        <sz val="10"/>
        <rFont val="Times New Roman"/>
        <family val="1"/>
      </rPr>
      <t xml:space="preserve"> Appui à la mise en place, la formation et le développement des outils en faveur des juges d'application des peines </t>
    </r>
  </si>
  <si>
    <t>Sous total produit 2.3</t>
  </si>
  <si>
    <t>Sous total produit 3.1</t>
  </si>
  <si>
    <t>Sous total Produit 3.2</t>
  </si>
  <si>
    <t xml:space="preserve">Produit 1.1           Le ministère de la justice et les organes de pilotage de la réforme du secteur de la justice disposent des outils et des capacités pour assurer un meilleur pilotage et la mise en œuvre de la réforme </t>
  </si>
  <si>
    <t>1. Contractual Service CTP</t>
  </si>
  <si>
    <t>Enquete de perseption</t>
  </si>
  <si>
    <t>4. Contractuel services</t>
  </si>
  <si>
    <t>7. Frais généraux de fonctionnement et autres coûts directs </t>
  </si>
  <si>
    <t>Effectuer une analyse organisationnelle des directions pertinentes au pilotage de la réforme de la justice</t>
  </si>
  <si>
    <t>Apporter une expertise technique pour l’élaboration d’un arrêté d’organisation des services centraux du Ministère de la justice</t>
  </si>
  <si>
    <t>Assister les directions nationales susmentionnées à développer les plans de travail annuel</t>
  </si>
  <si>
    <t>Assister à l’élaboration d’une politique pénale nationale et à l’élaboration des orientations de politique pénale (Circulaires) du Ministre de la justice</t>
  </si>
  <si>
    <t>Assister le Ministère de la justice à réaliser une analyse organisationnelle des Cours d’appel de Conakry et de Kankan, des 18 tribunaux de première instance ainsi que les Justices de paix de leurs ressorts respectifs</t>
  </si>
  <si>
    <t xml:space="preserve">Assister le Ministère de la justice à élaborer un plan de renforcement de la gouvernance judiciaire au sein des juridictions </t>
  </si>
  <si>
    <t xml:space="preserve">Effectuer des enquêtes de satisfaction des usagers du service public de la justice </t>
  </si>
  <si>
    <t>4. Contractual service Appui technique aux juges d'application des pènes</t>
  </si>
  <si>
    <t>TOTAL RESULTAT 1</t>
  </si>
  <si>
    <r>
      <rPr>
        <b/>
        <sz val="11"/>
        <rFont val="Times New Roman"/>
        <family val="1"/>
      </rPr>
      <t>2.1.2 PNUD + HCDH</t>
    </r>
    <r>
      <rPr>
        <sz val="11"/>
        <rFont val="Times New Roman"/>
        <family val="1"/>
      </rPr>
      <t xml:space="preserve"> Soutenir la formation et/ou la remise à niveau de 100 OPJ à travers les écoles de la Police et de la Gendarmerie </t>
    </r>
  </si>
  <si>
    <t xml:space="preserve">4. - Evaluation, inspection a Kindia Labé et Kankan </t>
  </si>
  <si>
    <r>
      <rPr>
        <b/>
        <sz val="11"/>
        <rFont val="Times New Roman"/>
        <family val="1"/>
      </rPr>
      <t>2.1.3</t>
    </r>
    <r>
      <rPr>
        <sz val="11"/>
        <rFont val="Times New Roman"/>
        <family val="1"/>
      </rPr>
      <t xml:space="preserve"> Formation des membres de l'Inspection des services judiciaires </t>
    </r>
  </si>
  <si>
    <t>4. Services contractuels Formation membre</t>
  </si>
  <si>
    <r>
      <rPr>
        <b/>
        <sz val="11"/>
        <color indexed="8"/>
        <rFont val="Times New Roman"/>
        <family val="1"/>
      </rPr>
      <t>2.1.1</t>
    </r>
    <r>
      <rPr>
        <sz val="11"/>
        <color indexed="8"/>
        <rFont val="Times New Roman"/>
        <family val="1"/>
      </rPr>
      <t xml:space="preserve"> Formation et coaching des magistrats et greffiers adptée aux besoins spécifiques </t>
    </r>
  </si>
  <si>
    <r>
      <rPr>
        <b/>
        <sz val="11"/>
        <rFont val="Times New Roman"/>
        <family val="1"/>
      </rPr>
      <t>2.1.4</t>
    </r>
    <r>
      <rPr>
        <sz val="11"/>
        <rFont val="Times New Roman"/>
        <family val="1"/>
      </rPr>
      <t xml:space="preserve"> Doter les acteurs de la chaine pénale d'outils de travail adaptés et améliorés </t>
    </r>
  </si>
  <si>
    <r>
      <rPr>
        <b/>
        <sz val="11"/>
        <rFont val="Times New Roman"/>
        <family val="1"/>
      </rPr>
      <t>2.1.5</t>
    </r>
    <r>
      <rPr>
        <sz val="11"/>
        <rFont val="Times New Roman"/>
        <family val="1"/>
      </rPr>
      <t xml:space="preserve"> Appui au fonctionnement des cadres de concertation et de coordination des acteurs de la chaine pénale dans les TPI pilotes et partage d’expériences et de leçons apprises entre les 5 TPI (coordination horizontale) et avec le ministère de la justice (coordination verticale) afin d’alimenter les réflexions sur la politique pénale et la réforme de la justice et de diffuser dans les autres juridictions les meilleures pratiques </t>
    </r>
  </si>
  <si>
    <r>
      <rPr>
        <b/>
        <sz val="12"/>
        <rFont val="Times New Roman"/>
        <family val="1"/>
      </rPr>
      <t>2.2.1</t>
    </r>
    <r>
      <rPr>
        <sz val="12"/>
        <rFont val="Times New Roman"/>
        <family val="1"/>
      </rPr>
      <t xml:space="preserve">Appui à la tenue de deux (2) missions d'inspection et de contrôle interne dans les TPI pilotes </t>
    </r>
  </si>
  <si>
    <r>
      <rPr>
        <b/>
        <sz val="12"/>
        <rFont val="Times New Roman"/>
        <family val="1"/>
      </rPr>
      <t>2.2.2</t>
    </r>
    <r>
      <rPr>
        <sz val="12"/>
        <rFont val="Times New Roman"/>
        <family val="1"/>
      </rPr>
      <t xml:space="preserve"> Appui à la tenue d'une (1) mission de contrôle parlementaire dans les TPI pilotes </t>
    </r>
  </si>
  <si>
    <r>
      <rPr>
        <b/>
        <sz val="12"/>
        <rFont val="Times New Roman"/>
        <family val="1"/>
      </rPr>
      <t>2.2.3</t>
    </r>
    <r>
      <rPr>
        <sz val="12"/>
        <rFont val="Times New Roman"/>
        <family val="1"/>
      </rPr>
      <t xml:space="preserve"> Appui à la tenue d'une (1) mission de monitoring des lieux de détention par l'INIDH dans les TPI pilotes </t>
    </r>
  </si>
  <si>
    <r>
      <rPr>
        <b/>
        <sz val="12"/>
        <rFont val="Times New Roman"/>
        <family val="1"/>
      </rPr>
      <t>2.2.4</t>
    </r>
    <r>
      <rPr>
        <sz val="12"/>
        <rFont val="Times New Roman"/>
        <family val="1"/>
      </rPr>
      <t xml:space="preserve"> Appui à la tenue d'une mission conjointe d’inspection et de contrôle interne entre le HCDH, le ministère de la Justice,  le ministère  de la Sante et l’OMS dans les lieux de détention dans le ressort  des cinq (5) TPI pilotes </t>
    </r>
  </si>
  <si>
    <r>
      <rPr>
        <b/>
        <sz val="12"/>
        <rFont val="Times New Roman"/>
        <family val="1"/>
      </rPr>
      <t xml:space="preserve">2.2.5. </t>
    </r>
    <r>
      <rPr>
        <sz val="12"/>
        <rFont val="Times New Roman"/>
        <family val="1"/>
      </rPr>
      <t xml:space="preserve">Appui au renforcement de la supervision/contrôle des OPJ par les parquets pilotes </t>
    </r>
  </si>
  <si>
    <r>
      <t>Produit 2.3:              Le traitement des affaires pénales est amélioré dans les cinq TPI pilotes</t>
    </r>
    <r>
      <rPr>
        <sz val="11"/>
        <color indexed="8"/>
        <rFont val="Times New Roman"/>
        <family val="1"/>
      </rPr>
      <t xml:space="preserve">
</t>
    </r>
  </si>
  <si>
    <t>Audit en T2</t>
  </si>
  <si>
    <t>2.3.5 Appui à la tenue d'audiences foraines par les TPI pilotes</t>
  </si>
  <si>
    <t>5. Frais de déplacement </t>
  </si>
  <si>
    <t>TOTAL RESULTAT 2</t>
  </si>
  <si>
    <r>
      <rPr>
        <b/>
        <sz val="11"/>
        <color indexed="8"/>
        <rFont val="Times New Roman"/>
        <family val="1"/>
      </rPr>
      <t>3.1.1</t>
    </r>
    <r>
      <rPr>
        <sz val="11"/>
        <color indexed="8"/>
        <rFont val="Times New Roman"/>
        <family val="1"/>
      </rPr>
      <t xml:space="preserve"> Etude sur les difficultés à l'accès à la justice et une enquête de perception de l'évolution du droit d'accès à la justice </t>
    </r>
  </si>
  <si>
    <t xml:space="preserve">4. Services contractuels :                            Enquête de perception de l'évolution du droit d'accès à la justice </t>
  </si>
  <si>
    <r>
      <rPr>
        <b/>
        <sz val="11"/>
        <color indexed="8"/>
        <rFont val="Times New Roman"/>
        <family val="1"/>
      </rPr>
      <t>3.1.2</t>
    </r>
    <r>
      <rPr>
        <sz val="11"/>
        <color indexed="8"/>
        <rFont val="Times New Roman"/>
        <family val="1"/>
      </rPr>
      <t xml:space="preserve"> Appui à la mise en œuvre des initiatives novatrices </t>
    </r>
    <r>
      <rPr>
        <sz val="11"/>
        <rFont val="Times New Roman"/>
        <family val="1"/>
      </rPr>
      <t>de la société civile</t>
    </r>
    <r>
      <rPr>
        <sz val="11"/>
        <color indexed="8"/>
        <rFont val="Times New Roman"/>
        <family val="1"/>
      </rPr>
      <t xml:space="preserve"> pour renforcer le droit d'accès à la justice HCDH</t>
    </r>
  </si>
  <si>
    <t>4. Services contractuels :</t>
  </si>
  <si>
    <r>
      <rPr>
        <b/>
        <sz val="11"/>
        <color indexed="8"/>
        <rFont val="Times New Roman"/>
        <family val="1"/>
      </rPr>
      <t>3.2.1</t>
    </r>
    <r>
      <rPr>
        <sz val="11"/>
        <color indexed="8"/>
        <rFont val="Times New Roman"/>
        <family val="1"/>
      </rPr>
      <t xml:space="preserve"> Appui à la mise en place des bureaux d'informations et d'orientations dans les TPI pilotes HCDH</t>
    </r>
  </si>
  <si>
    <t xml:space="preserve"> 3.2.2 Appui juridique aux victimes des violences basées sur le genre</t>
  </si>
  <si>
    <t>4. service contract: Appui juridique</t>
  </si>
  <si>
    <t>3.2.3 Appui aux audiences foraines</t>
  </si>
  <si>
    <t>3.2.4 Frais de déplacement</t>
  </si>
  <si>
    <t>TOTAL RESULTAT 3</t>
  </si>
  <si>
    <t>Commitement</t>
  </si>
  <si>
    <t>Taux de Réalisation par ligne budgetaire</t>
  </si>
  <si>
    <t>1 Conseiller technique P4 : 18 mois</t>
  </si>
  <si>
    <t>Niveau de depense/ engagement actuel en USD (a remplir au moment des rapports de projet) PNUD</t>
  </si>
  <si>
    <t>Niveau de depense/ engagement actuel en USD (a remplir au moment des rapports de projet) HCDH</t>
  </si>
  <si>
    <t>Préparé par CONDE SORY</t>
  </si>
  <si>
    <t>Gestionnaire Comptable et Financier PBF</t>
  </si>
  <si>
    <t>Tableau 2 - Budget de projet PBF par categorie de cout de l'ONU</t>
  </si>
  <si>
    <t>Note: S'il s'agit d'une revision budgetaire, veuillez inclure des colonnes additionnelles pour montrer les changements</t>
  </si>
  <si>
    <t>Agence Recipiendiaire  PNUD</t>
  </si>
  <si>
    <t>Agence Recipiendiaire HCDH</t>
  </si>
  <si>
    <t>3. Équipement, véhicules et mobilier (compte tenu de la dépréciation)</t>
  </si>
  <si>
    <t xml:space="preserve">8. Coûts indirects*  </t>
  </si>
  <si>
    <t>TABLEAU  AVEC DELIVERY</t>
  </si>
  <si>
    <t xml:space="preserve">Solde </t>
  </si>
  <si>
    <t>Décaissement PNUD</t>
  </si>
  <si>
    <t>Décaissement HCDH</t>
  </si>
  <si>
    <t>CATEGORIES BUDGETAIRE</t>
  </si>
  <si>
    <t>%de Réalisation</t>
  </si>
  <si>
    <t>Comitment</t>
  </si>
  <si>
    <t>Avance</t>
  </si>
  <si>
    <t>TRANCHE 1 HCDH</t>
  </si>
  <si>
    <t>TOTALE Decaissement T1</t>
  </si>
  <si>
    <t>CONDE Sory</t>
  </si>
  <si>
    <t>3. Contractual service Appui technique aux juges d'application des pènes</t>
  </si>
  <si>
    <t>3. Services contractuels Renforcement de capacité des acteurs de la chaine pénale</t>
  </si>
  <si>
    <t>Solde</t>
  </si>
  <si>
    <t>TOTAUX PNUD + HCDH</t>
  </si>
  <si>
    <t>DEPENSES PNUD</t>
  </si>
  <si>
    <t>DEPENSES HCDH</t>
  </si>
  <si>
    <t>BUDGET PNUD</t>
  </si>
  <si>
    <t>BUDGET HCDH</t>
  </si>
  <si>
    <t>COMMITMENT</t>
  </si>
  <si>
    <t>AVANCE PNUD</t>
  </si>
  <si>
    <t>Avances non justifiées</t>
  </si>
  <si>
    <t>Fait le 02 jUIN  2019</t>
  </si>
  <si>
    <t>BUEGET TRANCHE 1 PNUD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</si>
</sst>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_-* #,##0\ _€_-;\-* #,##0\ _€_-;_-* &quot;-&quot;??\ _€_-;_-@_-"/>
  </numFmts>
  <fonts count="35">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0"/>
      <color theme="1"/>
      <name val="Times New Roman"/>
      <family val="1"/>
    </font>
    <font>
      <sz val="11"/>
      <color theme="1"/>
      <name val="Times New Roman"/>
      <family val="1"/>
    </font>
    <font>
      <b/>
      <sz val="11"/>
      <color theme="1"/>
      <name val="Times New Roman"/>
      <family val="1"/>
    </font>
    <font>
      <sz val="12"/>
      <name val="Calibri"/>
      <family val="2"/>
      <scheme val="minor"/>
    </font>
    <font>
      <b/>
      <sz val="10"/>
      <color theme="1"/>
      <name val="Times New Roman"/>
      <family val="1"/>
    </font>
    <font>
      <b/>
      <sz val="9"/>
      <color theme="1"/>
      <name val="Calibri"/>
      <family val="2"/>
      <scheme val="minor"/>
    </font>
    <font>
      <b/>
      <sz val="11"/>
      <name val="Times New Roman"/>
      <family val="1"/>
    </font>
    <font>
      <sz val="11"/>
      <name val="Times New Roman"/>
      <family val="1"/>
    </font>
    <font>
      <b/>
      <sz val="10"/>
      <color indexed="8"/>
      <name val="Times New Roman"/>
      <family val="1"/>
    </font>
    <font>
      <sz val="12"/>
      <name val="Times New Roman"/>
      <family val="1"/>
    </font>
    <font>
      <b/>
      <sz val="10"/>
      <name val="Times New Roman"/>
      <family val="1"/>
    </font>
    <font>
      <sz val="10"/>
      <name val="Times New Roman"/>
      <family val="1"/>
    </font>
    <font>
      <sz val="9"/>
      <color rgb="FFFF0000"/>
      <name val="Times New Roman"/>
      <family val="1"/>
    </font>
    <font>
      <sz val="11"/>
      <color rgb="FFFF0000"/>
      <name val="Times New Roman"/>
      <family val="1"/>
    </font>
    <font>
      <sz val="11"/>
      <color rgb="FF000000"/>
      <name val="Calibri"/>
      <family val="2"/>
      <scheme val="minor"/>
    </font>
    <font>
      <b/>
      <sz val="8"/>
      <color theme="1"/>
      <name val="Times New Roman"/>
      <family val="1"/>
    </font>
    <font>
      <sz val="11"/>
      <color indexed="8"/>
      <name val="Times New Roman"/>
      <family val="1"/>
    </font>
    <font>
      <b/>
      <sz val="11"/>
      <color indexed="8"/>
      <name val="Times New Roman"/>
      <family val="1"/>
    </font>
    <font>
      <b/>
      <sz val="12"/>
      <name val="Times New Roman"/>
      <family val="1"/>
    </font>
    <font>
      <sz val="10"/>
      <name val="Calibri"/>
      <family val="2"/>
      <scheme val="minor"/>
    </font>
    <font>
      <b/>
      <sz val="11"/>
      <name val="Calibri"/>
      <family val="2"/>
      <scheme val="minor"/>
    </font>
    <font>
      <b/>
      <sz val="9"/>
      <color indexed="81"/>
      <name val="Tahoma"/>
      <family val="2"/>
    </font>
    <font>
      <sz val="9"/>
      <color indexed="81"/>
      <name val="Tahoma"/>
      <family val="2"/>
    </font>
    <font>
      <b/>
      <sz val="10"/>
      <color theme="1"/>
      <name val="Calibri"/>
      <family val="2"/>
    </font>
    <font>
      <b/>
      <sz val="10"/>
      <color theme="1"/>
      <name val="Calibri"/>
      <family val="2"/>
      <scheme val="minor"/>
    </font>
    <font>
      <sz val="10"/>
      <color theme="1"/>
      <name val="Calibri"/>
      <family val="2"/>
    </font>
    <font>
      <b/>
      <sz val="9"/>
      <color theme="1"/>
      <name val="Calibri"/>
      <family val="2"/>
    </font>
    <font>
      <b/>
      <sz val="10"/>
      <color theme="1"/>
      <name val="Myriad pro"/>
    </font>
  </fonts>
  <fills count="14">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66FFFF"/>
        <bgColor indexed="64"/>
      </patternFill>
    </fill>
    <fill>
      <patternFill patternType="solid">
        <fgColor rgb="FFD9D9D9"/>
        <bgColor indexed="64"/>
      </patternFill>
    </fill>
    <fill>
      <patternFill patternType="solid">
        <fgColor theme="4" tint="0.59999389629810485"/>
        <bgColor indexed="64"/>
      </patternFill>
    </fill>
    <fill>
      <patternFill patternType="solid">
        <fgColor rgb="FFFFFF00"/>
        <bgColor indexed="64"/>
      </patternFill>
    </fill>
  </fills>
  <borders count="7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style="thin">
        <color auto="1"/>
      </left>
      <right style="thin">
        <color auto="1"/>
      </right>
      <top style="medium">
        <color auto="1"/>
      </top>
      <bottom style="thin">
        <color indexed="64"/>
      </bottom>
      <diagonal/>
    </border>
    <border>
      <left style="thin">
        <color auto="1"/>
      </left>
      <right/>
      <top style="medium">
        <color auto="1"/>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style="medium">
        <color rgb="FF000000"/>
      </right>
      <top/>
      <bottom style="medium">
        <color auto="1"/>
      </bottom>
      <diagonal/>
    </border>
    <border>
      <left/>
      <right/>
      <top style="thin">
        <color indexed="64"/>
      </top>
      <bottom/>
      <diagonal/>
    </border>
    <border>
      <left/>
      <right style="medium">
        <color rgb="FF000000"/>
      </right>
      <top/>
      <bottom style="medium">
        <color rgb="FF000000"/>
      </bottom>
      <diagonal/>
    </border>
    <border>
      <left/>
      <right/>
      <top/>
      <bottom style="medium">
        <color rgb="FF000000"/>
      </bottom>
      <diagonal/>
    </border>
    <border>
      <left/>
      <right/>
      <top/>
      <bottom style="medium">
        <color indexed="64"/>
      </bottom>
      <diagonal/>
    </border>
    <border>
      <left style="medium">
        <color rgb="FF000000"/>
      </left>
      <right/>
      <top/>
      <bottom style="medium">
        <color rgb="FF000000"/>
      </bottom>
      <diagonal/>
    </border>
    <border>
      <left style="medium">
        <color indexed="64"/>
      </left>
      <right style="medium">
        <color rgb="FF000000"/>
      </right>
      <top style="medium">
        <color indexed="64"/>
      </top>
      <bottom/>
      <diagonal/>
    </border>
    <border>
      <left style="medium">
        <color rgb="FF000000"/>
      </left>
      <right/>
      <top/>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right style="medium">
        <color rgb="FF000000"/>
      </right>
      <top/>
      <bottom style="medium">
        <color indexed="64"/>
      </bottom>
      <diagonal/>
    </border>
    <border>
      <left style="medium">
        <color indexed="64"/>
      </left>
      <right style="medium">
        <color indexed="64"/>
      </right>
      <top/>
      <bottom style="medium">
        <color rgb="FF000000"/>
      </bottom>
      <diagonal/>
    </border>
    <border>
      <left style="thin">
        <color indexed="64"/>
      </left>
      <right style="medium">
        <color indexed="64"/>
      </right>
      <top style="medium">
        <color indexed="64"/>
      </top>
      <bottom/>
      <diagonal/>
    </border>
    <border>
      <left/>
      <right style="medium">
        <color rgb="FF000000"/>
      </right>
      <top style="medium">
        <color indexed="64"/>
      </top>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rgb="FF000000"/>
      </left>
      <right style="medium">
        <color rgb="FF000000"/>
      </right>
      <top/>
      <bottom style="medium">
        <color rgb="FF000000"/>
      </bottom>
      <diagonal/>
    </border>
    <border>
      <left style="medium">
        <color rgb="FF000000"/>
      </left>
      <right/>
      <top/>
      <bottom style="medium">
        <color auto="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84">
    <xf numFmtId="0" fontId="0" fillId="0" borderId="0" xfId="0"/>
    <xf numFmtId="43" fontId="0" fillId="0" borderId="0" xfId="1" applyFont="1"/>
    <xf numFmtId="0" fontId="0" fillId="0" borderId="0" xfId="0" applyAlignment="1">
      <alignment vertical="center"/>
    </xf>
    <xf numFmtId="0" fontId="5" fillId="0" borderId="0" xfId="0" applyFont="1"/>
    <xf numFmtId="0" fontId="7" fillId="0" borderId="2" xfId="0" applyFont="1" applyBorder="1" applyAlignment="1">
      <alignment vertical="center" wrapText="1"/>
    </xf>
    <xf numFmtId="0" fontId="0" fillId="0" borderId="0" xfId="0" applyFill="1"/>
    <xf numFmtId="43" fontId="0" fillId="0" borderId="37" xfId="1" applyFont="1" applyFill="1" applyBorder="1" applyAlignment="1">
      <alignment horizontal="center" vertical="center"/>
    </xf>
    <xf numFmtId="0" fontId="7" fillId="0" borderId="43" xfId="0" applyFont="1" applyBorder="1" applyAlignment="1">
      <alignment vertical="center" wrapText="1"/>
    </xf>
    <xf numFmtId="0" fontId="7" fillId="0" borderId="44" xfId="0" applyFont="1" applyBorder="1" applyAlignment="1">
      <alignment vertical="center" wrapText="1"/>
    </xf>
    <xf numFmtId="43" fontId="0" fillId="0" borderId="39" xfId="2" applyNumberFormat="1" applyFont="1" applyFill="1" applyBorder="1" applyAlignment="1">
      <alignment horizontal="center" vertical="center"/>
    </xf>
    <xf numFmtId="4" fontId="8" fillId="8" borderId="53" xfId="0" applyNumberFormat="1" applyFont="1" applyFill="1" applyBorder="1" applyAlignment="1">
      <alignment vertical="center" wrapText="1"/>
    </xf>
    <xf numFmtId="3" fontId="8" fillId="8" borderId="8" xfId="0" applyNumberFormat="1" applyFont="1" applyFill="1" applyBorder="1" applyAlignment="1">
      <alignment vertical="center" wrapText="1"/>
    </xf>
    <xf numFmtId="0" fontId="8" fillId="8" borderId="8" xfId="0" applyFont="1" applyFill="1" applyBorder="1" applyAlignment="1">
      <alignment vertical="center" wrapText="1"/>
    </xf>
    <xf numFmtId="4" fontId="8" fillId="8" borderId="8" xfId="0" applyNumberFormat="1" applyFont="1" applyFill="1" applyBorder="1" applyAlignment="1">
      <alignment vertical="center" wrapText="1"/>
    </xf>
    <xf numFmtId="4" fontId="8" fillId="0" borderId="12" xfId="0" applyNumberFormat="1" applyFont="1" applyBorder="1" applyAlignment="1">
      <alignment vertical="center" wrapText="1"/>
    </xf>
    <xf numFmtId="3" fontId="8" fillId="8" borderId="37" xfId="0" applyNumberFormat="1" applyFont="1" applyFill="1" applyBorder="1" applyAlignment="1">
      <alignment vertical="center" wrapText="1"/>
    </xf>
    <xf numFmtId="4" fontId="8" fillId="0" borderId="16" xfId="0" applyNumberFormat="1" applyFont="1" applyBorder="1" applyAlignment="1">
      <alignment vertical="center" wrapText="1"/>
    </xf>
    <xf numFmtId="0" fontId="8" fillId="0" borderId="16" xfId="0" applyFont="1" applyBorder="1" applyAlignment="1">
      <alignment vertical="center" wrapText="1"/>
    </xf>
    <xf numFmtId="4" fontId="8" fillId="0" borderId="23" xfId="0" applyNumberFormat="1" applyFont="1" applyBorder="1" applyAlignment="1">
      <alignment vertical="center" wrapText="1"/>
    </xf>
    <xf numFmtId="4" fontId="8" fillId="8" borderId="39" xfId="0" applyNumberFormat="1" applyFont="1" applyFill="1" applyBorder="1" applyAlignment="1">
      <alignment vertical="center" wrapText="1"/>
    </xf>
    <xf numFmtId="3" fontId="8" fillId="8" borderId="34" xfId="0" applyNumberFormat="1" applyFont="1" applyFill="1" applyBorder="1" applyAlignment="1">
      <alignment vertical="center" wrapText="1"/>
    </xf>
    <xf numFmtId="3" fontId="8" fillId="0" borderId="38" xfId="0" applyNumberFormat="1" applyFont="1" applyBorder="1" applyAlignment="1">
      <alignment vertical="center" wrapText="1"/>
    </xf>
    <xf numFmtId="3" fontId="8" fillId="0" borderId="11" xfId="0" applyNumberFormat="1" applyFont="1" applyBorder="1" applyAlignment="1">
      <alignment vertical="center" wrapText="1"/>
    </xf>
    <xf numFmtId="3" fontId="8" fillId="0" borderId="40" xfId="0" applyNumberFormat="1" applyFont="1" applyBorder="1" applyAlignment="1">
      <alignment vertical="center" wrapText="1"/>
    </xf>
    <xf numFmtId="4" fontId="8" fillId="0" borderId="54" xfId="0" applyNumberFormat="1" applyFont="1" applyBorder="1" applyAlignment="1">
      <alignment vertical="center" wrapText="1"/>
    </xf>
    <xf numFmtId="0" fontId="7" fillId="0" borderId="42" xfId="0" applyFont="1" applyBorder="1" applyAlignment="1">
      <alignment vertical="center" wrapText="1"/>
    </xf>
    <xf numFmtId="0" fontId="8" fillId="0" borderId="56" xfId="0" applyFont="1" applyBorder="1" applyAlignment="1">
      <alignment vertical="center" wrapText="1"/>
    </xf>
    <xf numFmtId="0" fontId="9" fillId="0" borderId="2" xfId="0" applyFont="1" applyBorder="1" applyAlignment="1">
      <alignment horizontal="center" vertical="center" wrapText="1"/>
    </xf>
    <xf numFmtId="4" fontId="8" fillId="0" borderId="59" xfId="0" applyNumberFormat="1" applyFont="1" applyBorder="1" applyAlignment="1">
      <alignment vertical="center" wrapText="1"/>
    </xf>
    <xf numFmtId="4" fontId="8" fillId="0" borderId="62" xfId="0" applyNumberFormat="1" applyFont="1" applyBorder="1" applyAlignment="1">
      <alignment vertical="center" wrapText="1"/>
    </xf>
    <xf numFmtId="0" fontId="9" fillId="0" borderId="51" xfId="0" applyFont="1" applyBorder="1" applyAlignment="1">
      <alignment horizontal="center" vertical="center" wrapText="1"/>
    </xf>
    <xf numFmtId="0" fontId="9" fillId="0" borderId="55" xfId="0" applyFont="1" applyBorder="1" applyAlignment="1">
      <alignment horizontal="center" vertical="center" wrapText="1"/>
    </xf>
    <xf numFmtId="4" fontId="0" fillId="0" borderId="63" xfId="0" applyNumberFormat="1" applyBorder="1"/>
    <xf numFmtId="0" fontId="9" fillId="0" borderId="5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1" xfId="0" applyFont="1" applyBorder="1" applyAlignment="1">
      <alignment horizontal="center" vertical="center" wrapText="1"/>
    </xf>
    <xf numFmtId="4" fontId="0" fillId="0" borderId="17" xfId="0" applyNumberFormat="1" applyBorder="1"/>
    <xf numFmtId="0" fontId="2" fillId="0" borderId="0" xfId="0" applyFont="1" applyAlignment="1">
      <alignment vertical="center"/>
    </xf>
    <xf numFmtId="0" fontId="0" fillId="0" borderId="0" xfId="0" applyFont="1"/>
    <xf numFmtId="0" fontId="0" fillId="0" borderId="0" xfId="0" applyFont="1" applyAlignment="1"/>
    <xf numFmtId="0" fontId="2" fillId="0" borderId="0" xfId="0" applyFont="1" applyAlignment="1">
      <alignment horizontal="center" vertical="center"/>
    </xf>
    <xf numFmtId="0" fontId="0" fillId="0" borderId="0" xfId="0" applyFont="1" applyAlignment="1">
      <alignment horizontal="center" vertical="center"/>
    </xf>
    <xf numFmtId="43" fontId="0" fillId="0" borderId="0" xfId="1" applyFont="1" applyAlignment="1">
      <alignment vertical="center"/>
    </xf>
    <xf numFmtId="0" fontId="0" fillId="0" borderId="0" xfId="0" applyFont="1" applyFill="1"/>
    <xf numFmtId="43" fontId="0" fillId="0" borderId="37" xfId="1" applyFont="1" applyFill="1" applyBorder="1" applyAlignment="1">
      <alignment vertical="center"/>
    </xf>
    <xf numFmtId="9" fontId="8" fillId="0" borderId="34" xfId="2" applyFont="1" applyFill="1" applyBorder="1" applyAlignment="1">
      <alignment horizontal="center" vertical="center" wrapText="1"/>
    </xf>
    <xf numFmtId="43" fontId="8" fillId="0" borderId="8" xfId="1" applyFont="1" applyFill="1" applyBorder="1" applyAlignment="1">
      <alignment vertical="center" wrapText="1"/>
    </xf>
    <xf numFmtId="0" fontId="0" fillId="0" borderId="0" xfId="0" applyFont="1" applyAlignment="1">
      <alignment vertical="center"/>
    </xf>
    <xf numFmtId="0" fontId="4" fillId="0" borderId="0" xfId="0" applyFont="1" applyFill="1" applyAlignment="1">
      <alignment vertical="center" wrapText="1"/>
    </xf>
    <xf numFmtId="0" fontId="2" fillId="0" borderId="0" xfId="0" applyFont="1" applyFill="1" applyBorder="1" applyAlignment="1">
      <alignment horizontal="center" vertical="center"/>
    </xf>
    <xf numFmtId="0" fontId="13" fillId="9" borderId="1" xfId="0" applyFont="1" applyFill="1" applyBorder="1" applyAlignment="1">
      <alignment vertical="top" wrapText="1"/>
    </xf>
    <xf numFmtId="0" fontId="8" fillId="0" borderId="14" xfId="0" applyFont="1" applyBorder="1" applyAlignment="1">
      <alignment vertical="center"/>
    </xf>
    <xf numFmtId="43" fontId="1" fillId="0" borderId="10" xfId="0" applyNumberFormat="1" applyFont="1" applyFill="1" applyBorder="1" applyAlignment="1">
      <alignment vertical="center"/>
    </xf>
    <xf numFmtId="43" fontId="1" fillId="0" borderId="22" xfId="1" applyFont="1" applyFill="1" applyBorder="1" applyAlignment="1">
      <alignment vertical="center"/>
    </xf>
    <xf numFmtId="43" fontId="1" fillId="0" borderId="8" xfId="1" applyFont="1" applyFill="1" applyBorder="1" applyAlignment="1">
      <alignment vertical="center"/>
    </xf>
    <xf numFmtId="0" fontId="8" fillId="0" borderId="19" xfId="0" applyFont="1" applyFill="1" applyBorder="1" applyAlignment="1">
      <alignment vertical="center" wrapText="1"/>
    </xf>
    <xf numFmtId="43" fontId="1" fillId="0" borderId="8" xfId="0" applyNumberFormat="1" applyFont="1" applyFill="1" applyBorder="1" applyAlignment="1">
      <alignment vertical="center"/>
    </xf>
    <xf numFmtId="43" fontId="0" fillId="0" borderId="8" xfId="1" applyFont="1" applyFill="1" applyBorder="1" applyAlignment="1">
      <alignment vertical="center"/>
    </xf>
    <xf numFmtId="43" fontId="0" fillId="0" borderId="8" xfId="0" applyNumberFormat="1" applyFont="1" applyFill="1" applyBorder="1" applyAlignment="1">
      <alignment vertical="center"/>
    </xf>
    <xf numFmtId="0" fontId="20" fillId="0" borderId="19" xfId="0" applyFont="1" applyFill="1" applyBorder="1" applyAlignment="1">
      <alignment vertical="center" wrapText="1"/>
    </xf>
    <xf numFmtId="0" fontId="20" fillId="0" borderId="19" xfId="0" applyFont="1" applyBorder="1" applyAlignment="1">
      <alignment vertical="center" wrapText="1"/>
    </xf>
    <xf numFmtId="0" fontId="19" fillId="0" borderId="19" xfId="0" applyFont="1" applyBorder="1" applyAlignment="1">
      <alignment vertical="center" wrapText="1"/>
    </xf>
    <xf numFmtId="0" fontId="20" fillId="0" borderId="24" xfId="0" applyFont="1" applyBorder="1" applyAlignment="1">
      <alignment vertical="center" wrapText="1"/>
    </xf>
    <xf numFmtId="0" fontId="19" fillId="0" borderId="65" xfId="0" applyFont="1" applyBorder="1" applyAlignment="1">
      <alignment vertical="center" wrapText="1"/>
    </xf>
    <xf numFmtId="43" fontId="13" fillId="0" borderId="8" xfId="1" applyFont="1" applyFill="1" applyBorder="1" applyAlignment="1">
      <alignment horizontal="left" vertical="center"/>
    </xf>
    <xf numFmtId="0" fontId="20" fillId="0" borderId="19" xfId="0" applyFont="1" applyBorder="1" applyAlignment="1">
      <alignment vertical="center"/>
    </xf>
    <xf numFmtId="43" fontId="13" fillId="0" borderId="10" xfId="1" applyFont="1" applyFill="1" applyBorder="1" applyAlignment="1">
      <alignment horizontal="left" vertical="center"/>
    </xf>
    <xf numFmtId="43" fontId="13" fillId="0" borderId="22" xfId="1" applyFont="1" applyFill="1" applyBorder="1" applyAlignment="1">
      <alignment horizontal="left" vertical="center"/>
    </xf>
    <xf numFmtId="0" fontId="20" fillId="0" borderId="21" xfId="0" applyFont="1" applyBorder="1" applyAlignment="1">
      <alignment vertical="center" wrapText="1"/>
    </xf>
    <xf numFmtId="43" fontId="9" fillId="6" borderId="4" xfId="1" applyFont="1" applyFill="1" applyBorder="1" applyAlignment="1">
      <alignment horizontal="center" vertical="center"/>
    </xf>
    <xf numFmtId="43" fontId="9" fillId="6" borderId="1" xfId="1" applyFont="1" applyFill="1" applyBorder="1" applyAlignment="1">
      <alignment horizontal="center" vertical="center"/>
    </xf>
    <xf numFmtId="0" fontId="18" fillId="0" borderId="36" xfId="0" applyFont="1" applyFill="1" applyBorder="1" applyAlignment="1">
      <alignment horizontal="left" vertical="top" wrapText="1"/>
    </xf>
    <xf numFmtId="43" fontId="14" fillId="2" borderId="30" xfId="1" applyFont="1" applyFill="1" applyBorder="1" applyAlignment="1">
      <alignment horizontal="center" vertical="center" wrapText="1"/>
    </xf>
    <xf numFmtId="43" fontId="1" fillId="0" borderId="22" xfId="0" applyNumberFormat="1" applyFont="1" applyFill="1" applyBorder="1" applyAlignment="1">
      <alignment vertical="center"/>
    </xf>
    <xf numFmtId="0" fontId="0" fillId="0" borderId="19" xfId="0" applyFont="1" applyFill="1" applyBorder="1" applyAlignment="1">
      <alignment vertical="center" wrapText="1"/>
    </xf>
    <xf numFmtId="0" fontId="8" fillId="0" borderId="14" xfId="0" applyFont="1" applyFill="1" applyBorder="1" applyAlignment="1">
      <alignment vertical="center" wrapText="1"/>
    </xf>
    <xf numFmtId="43" fontId="14" fillId="0" borderId="9" xfId="1" applyFont="1" applyFill="1" applyBorder="1" applyAlignment="1">
      <alignment horizontal="center" vertical="center" wrapText="1"/>
    </xf>
    <xf numFmtId="43" fontId="0" fillId="0" borderId="10" xfId="1" applyFont="1" applyFill="1" applyBorder="1" applyAlignment="1">
      <alignment vertical="center"/>
    </xf>
    <xf numFmtId="0" fontId="0" fillId="0" borderId="14" xfId="0" applyFont="1" applyFill="1" applyBorder="1" applyAlignment="1">
      <alignment vertical="center" wrapText="1"/>
    </xf>
    <xf numFmtId="0" fontId="8" fillId="0" borderId="65" xfId="0" applyFont="1" applyFill="1" applyBorder="1" applyAlignment="1">
      <alignment horizontal="left" vertical="center" wrapText="1"/>
    </xf>
    <xf numFmtId="43" fontId="14" fillId="0" borderId="31" xfId="1" applyFont="1" applyFill="1" applyBorder="1" applyAlignment="1">
      <alignment horizontal="center" vertical="center" wrapText="1"/>
    </xf>
    <xf numFmtId="0" fontId="21" fillId="0" borderId="19" xfId="0" applyFont="1" applyFill="1" applyBorder="1" applyAlignment="1">
      <alignment vertical="center" wrapText="1"/>
    </xf>
    <xf numFmtId="0" fontId="18" fillId="0" borderId="19" xfId="0" applyFont="1" applyFill="1" applyBorder="1" applyAlignment="1">
      <alignment horizontal="left" vertical="top" wrapText="1"/>
    </xf>
    <xf numFmtId="164" fontId="0" fillId="0" borderId="31" xfId="1" applyNumberFormat="1" applyFont="1" applyFill="1" applyBorder="1" applyAlignment="1">
      <alignment vertical="center"/>
    </xf>
    <xf numFmtId="0" fontId="0" fillId="0" borderId="19" xfId="0" applyFont="1" applyBorder="1" applyAlignment="1">
      <alignment vertical="center" wrapText="1"/>
    </xf>
    <xf numFmtId="43" fontId="14" fillId="0" borderId="66" xfId="1" applyFont="1" applyFill="1" applyBorder="1" applyAlignment="1">
      <alignment horizontal="center" vertical="center" wrapText="1"/>
    </xf>
    <xf numFmtId="43" fontId="0" fillId="0" borderId="22" xfId="1" applyFont="1" applyFill="1" applyBorder="1" applyAlignment="1">
      <alignment vertical="center"/>
    </xf>
    <xf numFmtId="43" fontId="13" fillId="6" borderId="4" xfId="1" applyFont="1" applyFill="1" applyBorder="1" applyAlignment="1">
      <alignment horizontal="center" vertical="center"/>
    </xf>
    <xf numFmtId="43" fontId="13" fillId="6" borderId="1" xfId="1" applyFont="1" applyFill="1" applyBorder="1" applyAlignment="1">
      <alignment horizontal="center" vertical="center"/>
    </xf>
    <xf numFmtId="43" fontId="13" fillId="10" borderId="1" xfId="1" applyFont="1" applyFill="1" applyBorder="1" applyAlignment="1">
      <alignment horizontal="center" vertical="center"/>
    </xf>
    <xf numFmtId="0" fontId="13" fillId="9" borderId="1" xfId="0" applyFont="1" applyFill="1" applyBorder="1" applyAlignment="1">
      <alignment vertical="center" wrapText="1"/>
    </xf>
    <xf numFmtId="0" fontId="8" fillId="0" borderId="65" xfId="0" applyFont="1" applyFill="1" applyBorder="1" applyAlignment="1">
      <alignment vertical="center" wrapText="1"/>
    </xf>
    <xf numFmtId="43" fontId="8" fillId="0" borderId="8" xfId="1" applyFont="1" applyFill="1" applyBorder="1" applyAlignment="1">
      <alignment horizontal="center" vertical="center" wrapText="1"/>
    </xf>
    <xf numFmtId="0" fontId="21" fillId="0" borderId="65" xfId="0" applyFont="1" applyFill="1" applyBorder="1" applyAlignment="1">
      <alignment vertical="center" wrapText="1"/>
    </xf>
    <xf numFmtId="43" fontId="0" fillId="0" borderId="34" xfId="1" applyFont="1" applyFill="1" applyBorder="1" applyAlignment="1">
      <alignment vertical="center"/>
    </xf>
    <xf numFmtId="0" fontId="21" fillId="0" borderId="15" xfId="0" applyFont="1" applyFill="1" applyBorder="1" applyAlignment="1">
      <alignment vertical="center" wrapText="1"/>
    </xf>
    <xf numFmtId="9" fontId="13" fillId="6" borderId="1" xfId="2" applyFont="1" applyFill="1" applyBorder="1" applyAlignment="1">
      <alignment horizontal="center" vertical="center"/>
    </xf>
    <xf numFmtId="43" fontId="0" fillId="0" borderId="31" xfId="1" applyFont="1" applyFill="1" applyBorder="1" applyAlignment="1">
      <alignment vertical="center"/>
    </xf>
    <xf numFmtId="43" fontId="0" fillId="0" borderId="34" xfId="0" applyNumberFormat="1" applyFont="1" applyFill="1" applyBorder="1" applyAlignment="1">
      <alignment vertical="center"/>
    </xf>
    <xf numFmtId="0" fontId="24" fillId="0" borderId="29" xfId="0" applyFont="1" applyFill="1" applyBorder="1" applyAlignment="1">
      <alignment horizontal="left" vertical="top" wrapText="1"/>
    </xf>
    <xf numFmtId="43" fontId="13" fillId="6" borderId="4" xfId="1" applyFont="1" applyFill="1" applyBorder="1" applyAlignment="1">
      <alignment horizontal="center"/>
    </xf>
    <xf numFmtId="43" fontId="13" fillId="6" borderId="32" xfId="1" applyFont="1" applyFill="1" applyBorder="1" applyAlignment="1">
      <alignment horizontal="center"/>
    </xf>
    <xf numFmtId="0" fontId="14" fillId="2" borderId="0" xfId="0" applyFont="1" applyFill="1" applyBorder="1" applyAlignment="1">
      <alignment wrapText="1"/>
    </xf>
    <xf numFmtId="0" fontId="14" fillId="0" borderId="52" xfId="0" applyFont="1" applyBorder="1" applyAlignment="1">
      <alignment wrapText="1"/>
    </xf>
    <xf numFmtId="0" fontId="8" fillId="2" borderId="18" xfId="0" applyFont="1" applyFill="1" applyBorder="1" applyAlignment="1">
      <alignment wrapText="1"/>
    </xf>
    <xf numFmtId="0" fontId="8" fillId="0" borderId="11" xfId="0" applyFont="1" applyFill="1" applyBorder="1" applyAlignment="1">
      <alignment horizontal="left" vertical="center" wrapText="1"/>
    </xf>
    <xf numFmtId="0" fontId="14" fillId="2" borderId="18" xfId="0" applyFont="1" applyFill="1" applyBorder="1" applyAlignment="1">
      <alignment horizontal="left" wrapText="1"/>
    </xf>
    <xf numFmtId="0" fontId="26" fillId="0" borderId="19" xfId="0" applyFont="1" applyFill="1" applyBorder="1" applyAlignment="1">
      <alignment wrapText="1"/>
    </xf>
    <xf numFmtId="0" fontId="14" fillId="2" borderId="52" xfId="0" applyFont="1" applyFill="1" applyBorder="1" applyAlignment="1">
      <alignment wrapText="1"/>
    </xf>
    <xf numFmtId="0" fontId="8" fillId="0" borderId="21" xfId="0" applyFont="1" applyFill="1" applyBorder="1" applyAlignment="1">
      <alignment vertical="center" wrapText="1"/>
    </xf>
    <xf numFmtId="0" fontId="13" fillId="9" borderId="1" xfId="0" applyFont="1" applyFill="1" applyBorder="1" applyAlignment="1"/>
    <xf numFmtId="0" fontId="23" fillId="0" borderId="25" xfId="0" applyFont="1" applyFill="1" applyBorder="1" applyAlignment="1">
      <alignment horizontal="left" wrapText="1"/>
    </xf>
    <xf numFmtId="43" fontId="8" fillId="0" borderId="16" xfId="1" applyFont="1" applyFill="1" applyBorder="1" applyAlignment="1">
      <alignment horizontal="center" vertical="center"/>
    </xf>
    <xf numFmtId="0" fontId="23" fillId="0" borderId="28" xfId="0" applyFont="1" applyFill="1" applyBorder="1" applyAlignment="1">
      <alignment horizontal="left" wrapText="1"/>
    </xf>
    <xf numFmtId="0" fontId="27" fillId="0" borderId="29" xfId="0" applyFont="1" applyBorder="1" applyAlignment="1">
      <alignment horizontal="left" wrapText="1"/>
    </xf>
    <xf numFmtId="43" fontId="0" fillId="0" borderId="37" xfId="0" applyNumberFormat="1" applyFont="1" applyFill="1" applyBorder="1" applyAlignment="1">
      <alignment vertical="center"/>
    </xf>
    <xf numFmtId="0" fontId="10" fillId="2" borderId="14" xfId="0" applyFont="1" applyFill="1" applyBorder="1" applyAlignment="1">
      <alignment wrapText="1"/>
    </xf>
    <xf numFmtId="43" fontId="0" fillId="0" borderId="16" xfId="1" applyFont="1" applyFill="1" applyBorder="1" applyAlignment="1">
      <alignment vertical="center"/>
    </xf>
    <xf numFmtId="0" fontId="24" fillId="0" borderId="29" xfId="0" applyFont="1" applyFill="1" applyBorder="1" applyAlignment="1">
      <alignment horizontal="center" vertical="top" wrapText="1"/>
    </xf>
    <xf numFmtId="43" fontId="0" fillId="0" borderId="39" xfId="1" applyFont="1" applyFill="1" applyBorder="1" applyAlignment="1">
      <alignment vertical="center"/>
    </xf>
    <xf numFmtId="0" fontId="21" fillId="0" borderId="21" xfId="0" applyFont="1" applyFill="1" applyBorder="1" applyAlignment="1">
      <alignment vertical="center" wrapText="1"/>
    </xf>
    <xf numFmtId="0" fontId="13" fillId="0" borderId="29" xfId="0" applyFont="1" applyFill="1" applyBorder="1" applyAlignment="1">
      <alignment vertical="center" wrapText="1"/>
    </xf>
    <xf numFmtId="0" fontId="13" fillId="0" borderId="0" xfId="0" applyFont="1" applyFill="1" applyBorder="1" applyAlignment="1">
      <alignment vertical="center" wrapText="1"/>
    </xf>
    <xf numFmtId="0" fontId="13" fillId="0" borderId="4" xfId="0" applyFont="1" applyFill="1" applyBorder="1" applyAlignment="1">
      <alignment vertical="center" wrapText="1"/>
    </xf>
    <xf numFmtId="43" fontId="13" fillId="7" borderId="4" xfId="1" applyNumberFormat="1" applyFont="1" applyFill="1" applyBorder="1" applyAlignment="1">
      <alignment horizontal="center" vertical="center"/>
    </xf>
    <xf numFmtId="43" fontId="13" fillId="0" borderId="4" xfId="1" applyNumberFormat="1" applyFont="1" applyFill="1" applyBorder="1" applyAlignment="1">
      <alignment horizontal="center" vertical="center"/>
    </xf>
    <xf numFmtId="43" fontId="13" fillId="0" borderId="50" xfId="1" applyNumberFormat="1" applyFont="1" applyFill="1" applyBorder="1" applyAlignment="1">
      <alignment horizontal="center" vertical="center"/>
    </xf>
    <xf numFmtId="43" fontId="9" fillId="7" borderId="4" xfId="1" applyNumberFormat="1" applyFont="1" applyFill="1" applyBorder="1" applyAlignment="1">
      <alignment horizontal="center" vertical="center"/>
    </xf>
    <xf numFmtId="43" fontId="4" fillId="0" borderId="0" xfId="0" applyNumberFormat="1" applyFont="1" applyFill="1" applyAlignment="1">
      <alignment vertical="center" wrapText="1"/>
    </xf>
    <xf numFmtId="43" fontId="13" fillId="0" borderId="7" xfId="1" applyFont="1" applyFill="1" applyBorder="1" applyAlignment="1">
      <alignment horizontal="center" vertical="center"/>
    </xf>
    <xf numFmtId="0" fontId="8" fillId="0" borderId="3" xfId="0" applyFont="1" applyBorder="1" applyAlignment="1">
      <alignment vertical="center" wrapText="1"/>
    </xf>
    <xf numFmtId="0" fontId="8" fillId="0" borderId="1" xfId="0" applyFont="1" applyFill="1" applyBorder="1" applyAlignment="1">
      <alignment vertical="center" wrapText="1"/>
    </xf>
    <xf numFmtId="43" fontId="1" fillId="0" borderId="34" xfId="0" applyNumberFormat="1" applyFont="1" applyFill="1" applyBorder="1" applyAlignment="1">
      <alignment vertical="center"/>
    </xf>
    <xf numFmtId="43" fontId="0" fillId="0" borderId="49" xfId="0" applyNumberFormat="1" applyFont="1" applyBorder="1" applyAlignment="1">
      <alignment vertical="center"/>
    </xf>
    <xf numFmtId="0" fontId="8" fillId="0" borderId="2" xfId="0" applyFont="1" applyBorder="1" applyAlignment="1">
      <alignment horizontal="center" vertical="center" wrapText="1"/>
    </xf>
    <xf numFmtId="9" fontId="8" fillId="0" borderId="22" xfId="2" applyFont="1" applyFill="1" applyBorder="1" applyAlignment="1">
      <alignment horizontal="center" vertical="center" wrapText="1"/>
    </xf>
    <xf numFmtId="43" fontId="1" fillId="0" borderId="8" xfId="1" applyFont="1" applyBorder="1" applyAlignment="1">
      <alignment vertical="center"/>
    </xf>
    <xf numFmtId="43" fontId="4" fillId="4" borderId="10" xfId="1" applyFont="1" applyFill="1" applyBorder="1" applyAlignment="1">
      <alignment vertical="center"/>
    </xf>
    <xf numFmtId="43" fontId="4" fillId="4" borderId="8" xfId="1" applyFont="1" applyFill="1" applyBorder="1" applyAlignment="1">
      <alignment vertical="center"/>
    </xf>
    <xf numFmtId="43" fontId="14" fillId="0" borderId="16" xfId="1" applyFont="1" applyFill="1" applyBorder="1" applyAlignment="1">
      <alignment horizontal="center" vertical="center" wrapText="1"/>
    </xf>
    <xf numFmtId="43" fontId="0" fillId="4" borderId="8" xfId="1" applyFont="1" applyFill="1" applyBorder="1" applyAlignment="1">
      <alignment vertical="center"/>
    </xf>
    <xf numFmtId="43" fontId="1" fillId="0" borderId="22" xfId="1" applyFont="1" applyBorder="1" applyAlignment="1">
      <alignment vertical="center"/>
    </xf>
    <xf numFmtId="43" fontId="4" fillId="4" borderId="34" xfId="1" applyFont="1" applyFill="1" applyBorder="1" applyAlignment="1">
      <alignment vertical="center"/>
    </xf>
    <xf numFmtId="43" fontId="0" fillId="4" borderId="10" xfId="1" applyFont="1" applyFill="1" applyBorder="1" applyAlignment="1"/>
    <xf numFmtId="43" fontId="0" fillId="4" borderId="22" xfId="1" applyFont="1" applyFill="1" applyBorder="1" applyAlignment="1">
      <alignment vertical="center"/>
    </xf>
    <xf numFmtId="43" fontId="13" fillId="6" borderId="29" xfId="1" applyFont="1" applyFill="1" applyBorder="1" applyAlignment="1">
      <alignment horizontal="center" vertical="center"/>
    </xf>
    <xf numFmtId="43" fontId="13" fillId="6" borderId="32" xfId="1" applyFont="1" applyFill="1" applyBorder="1" applyAlignment="1">
      <alignment horizontal="center" vertical="center"/>
    </xf>
    <xf numFmtId="43" fontId="6" fillId="0" borderId="0" xfId="1" applyFont="1" applyAlignment="1">
      <alignment horizontal="left"/>
    </xf>
    <xf numFmtId="0" fontId="6" fillId="0" borderId="0" xfId="0" applyFont="1" applyAlignment="1">
      <alignment horizontal="left"/>
    </xf>
    <xf numFmtId="43" fontId="5" fillId="0" borderId="0" xfId="1" applyFont="1" applyAlignment="1">
      <alignment horizontal="center" vertical="center"/>
    </xf>
    <xf numFmtId="15" fontId="6" fillId="0" borderId="0" xfId="1" applyNumberFormat="1" applyFont="1" applyAlignment="1">
      <alignment horizontal="left"/>
    </xf>
    <xf numFmtId="43" fontId="1" fillId="0" borderId="31" xfId="0" applyNumberFormat="1" applyFont="1" applyFill="1" applyBorder="1" applyAlignment="1">
      <alignment vertical="center"/>
    </xf>
    <xf numFmtId="9" fontId="8" fillId="0" borderId="45" xfId="2" applyFont="1" applyFill="1" applyBorder="1" applyAlignment="1">
      <alignment horizontal="center" vertical="center" wrapText="1"/>
    </xf>
    <xf numFmtId="9" fontId="8" fillId="0" borderId="69" xfId="2" applyFont="1" applyFill="1" applyBorder="1" applyAlignment="1">
      <alignment horizontal="center" vertical="center" wrapText="1"/>
    </xf>
    <xf numFmtId="43" fontId="1" fillId="0" borderId="70" xfId="0" applyNumberFormat="1" applyFont="1" applyFill="1" applyBorder="1" applyAlignment="1">
      <alignment vertical="center"/>
    </xf>
    <xf numFmtId="0" fontId="2" fillId="0" borderId="0" xfId="0" applyFont="1"/>
    <xf numFmtId="43" fontId="5" fillId="0" borderId="0" xfId="1" applyFont="1"/>
    <xf numFmtId="43" fontId="2" fillId="0" borderId="0" xfId="1" applyFont="1"/>
    <xf numFmtId="0" fontId="7" fillId="0" borderId="71" xfId="0" applyFont="1" applyBorder="1" applyAlignment="1">
      <alignment vertical="center" wrapText="1"/>
    </xf>
    <xf numFmtId="43" fontId="11" fillId="6" borderId="41" xfId="1" applyFont="1" applyFill="1" applyBorder="1" applyAlignment="1">
      <alignment horizontal="right" vertical="center" wrapText="1"/>
    </xf>
    <xf numFmtId="0" fontId="0" fillId="0" borderId="0" xfId="0" applyBorder="1"/>
    <xf numFmtId="0" fontId="9" fillId="0" borderId="0" xfId="0" applyFont="1" applyFill="1" applyBorder="1" applyAlignment="1">
      <alignment vertical="center" wrapText="1"/>
    </xf>
    <xf numFmtId="0" fontId="9" fillId="6" borderId="56" xfId="0" applyFont="1" applyFill="1" applyBorder="1" applyAlignment="1">
      <alignment vertical="center" wrapText="1"/>
    </xf>
    <xf numFmtId="4" fontId="9" fillId="6" borderId="59" xfId="0" applyNumberFormat="1" applyFont="1" applyFill="1" applyBorder="1" applyAlignment="1">
      <alignment vertical="center" wrapText="1"/>
    </xf>
    <xf numFmtId="4" fontId="9" fillId="6" borderId="54" xfId="0" applyNumberFormat="1" applyFont="1" applyFill="1" applyBorder="1" applyAlignment="1">
      <alignment vertical="center" wrapText="1"/>
    </xf>
    <xf numFmtId="4" fontId="9" fillId="6" borderId="1" xfId="0" applyNumberFormat="1" applyFont="1" applyFill="1" applyBorder="1" applyAlignment="1">
      <alignment vertical="center" wrapText="1"/>
    </xf>
    <xf numFmtId="4" fontId="9" fillId="6" borderId="53" xfId="0" applyNumberFormat="1" applyFont="1" applyFill="1" applyBorder="1" applyAlignment="1">
      <alignment vertical="center" wrapText="1"/>
    </xf>
    <xf numFmtId="4" fontId="9" fillId="6" borderId="62" xfId="0" applyNumberFormat="1" applyFont="1" applyFill="1" applyBorder="1" applyAlignment="1">
      <alignment vertical="center" wrapText="1"/>
    </xf>
    <xf numFmtId="4" fontId="9" fillId="6" borderId="51" xfId="0" applyNumberFormat="1" applyFont="1" applyFill="1" applyBorder="1" applyAlignment="1">
      <alignment horizontal="center" vertical="center" wrapText="1"/>
    </xf>
    <xf numFmtId="4" fontId="9" fillId="6" borderId="61" xfId="0" applyNumberFormat="1" applyFont="1" applyFill="1" applyBorder="1" applyAlignment="1">
      <alignment horizontal="center" vertical="center" wrapText="1"/>
    </xf>
    <xf numFmtId="4" fontId="9" fillId="6" borderId="41" xfId="0" applyNumberFormat="1" applyFont="1" applyFill="1" applyBorder="1" applyAlignment="1">
      <alignment horizontal="center" vertical="center" wrapText="1"/>
    </xf>
    <xf numFmtId="4" fontId="9" fillId="6" borderId="55" xfId="0" applyNumberFormat="1" applyFont="1" applyFill="1" applyBorder="1" applyAlignment="1">
      <alignment horizontal="center" vertical="center" wrapText="1"/>
    </xf>
    <xf numFmtId="4" fontId="9" fillId="6" borderId="21"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43" fontId="30" fillId="0" borderId="54" xfId="0" applyNumberFormat="1" applyFont="1" applyFill="1" applyBorder="1" applyAlignment="1">
      <alignment horizontal="center" vertical="center" wrapText="1"/>
    </xf>
    <xf numFmtId="43" fontId="11" fillId="11" borderId="1" xfId="1" applyFont="1" applyFill="1" applyBorder="1" applyAlignment="1">
      <alignment vertical="center" wrapText="1"/>
    </xf>
    <xf numFmtId="43" fontId="11" fillId="6" borderId="1" xfId="1" applyFont="1" applyFill="1" applyBorder="1" applyAlignment="1">
      <alignment horizontal="right" vertical="center" wrapText="1"/>
    </xf>
    <xf numFmtId="43" fontId="7" fillId="0" borderId="41" xfId="1" applyFont="1" applyFill="1" applyBorder="1" applyAlignment="1">
      <alignment vertical="center" wrapText="1"/>
    </xf>
    <xf numFmtId="0" fontId="1" fillId="0" borderId="0" xfId="0" applyFont="1"/>
    <xf numFmtId="43" fontId="0" fillId="0" borderId="0" xfId="0" applyNumberFormat="1"/>
    <xf numFmtId="9" fontId="8" fillId="0" borderId="8" xfId="2" applyFont="1" applyFill="1" applyBorder="1" applyAlignment="1">
      <alignment horizontal="center" vertical="center" wrapText="1"/>
    </xf>
    <xf numFmtId="0" fontId="23" fillId="0" borderId="43" xfId="0" applyFont="1" applyFill="1" applyBorder="1" applyAlignment="1">
      <alignment horizontal="left" wrapText="1"/>
    </xf>
    <xf numFmtId="0" fontId="21" fillId="0" borderId="29" xfId="0" applyFont="1" applyFill="1" applyBorder="1" applyAlignment="1">
      <alignment vertical="center"/>
    </xf>
    <xf numFmtId="0" fontId="8" fillId="0" borderId="44" xfId="0" applyFont="1" applyFill="1" applyBorder="1" applyAlignment="1">
      <alignment horizontal="left" vertical="center" wrapText="1"/>
    </xf>
    <xf numFmtId="43" fontId="8" fillId="0" borderId="8" xfId="1" applyFont="1" applyFill="1" applyBorder="1" applyAlignment="1">
      <alignment horizontal="center" vertical="center"/>
    </xf>
    <xf numFmtId="43" fontId="0" fillId="0" borderId="37" xfId="2" applyNumberFormat="1" applyFont="1" applyFill="1" applyBorder="1" applyAlignment="1">
      <alignment horizontal="center" vertical="center"/>
    </xf>
    <xf numFmtId="43" fontId="2" fillId="0" borderId="55" xfId="2" applyNumberFormat="1" applyFont="1" applyFill="1" applyBorder="1" applyAlignment="1"/>
    <xf numFmtId="43" fontId="2" fillId="0" borderId="41" xfId="2" applyNumberFormat="1" applyFont="1" applyFill="1" applyBorder="1" applyAlignment="1"/>
    <xf numFmtId="43" fontId="8" fillId="0" borderId="34" xfId="1" applyFont="1" applyFill="1" applyBorder="1" applyAlignment="1">
      <alignment horizontal="center" vertical="center" wrapText="1"/>
    </xf>
    <xf numFmtId="43" fontId="0" fillId="0" borderId="12" xfId="1" applyFont="1" applyFill="1" applyBorder="1" applyAlignment="1">
      <alignment vertical="center"/>
    </xf>
    <xf numFmtId="43" fontId="0" fillId="0" borderId="33" xfId="1" applyFont="1" applyFill="1" applyBorder="1" applyAlignment="1">
      <alignment vertical="center"/>
    </xf>
    <xf numFmtId="43" fontId="14" fillId="0" borderId="23" xfId="1" applyFont="1" applyFill="1" applyBorder="1" applyAlignment="1">
      <alignment horizontal="center" vertical="center" wrapText="1"/>
    </xf>
    <xf numFmtId="0" fontId="14" fillId="0" borderId="36" xfId="0" applyFont="1" applyBorder="1" applyAlignment="1">
      <alignment wrapText="1"/>
    </xf>
    <xf numFmtId="0" fontId="14" fillId="0" borderId="67" xfId="0" applyFont="1" applyBorder="1" applyAlignment="1">
      <alignment wrapText="1"/>
    </xf>
    <xf numFmtId="0" fontId="16" fillId="0" borderId="44" xfId="0" applyFont="1" applyBorder="1" applyAlignment="1">
      <alignment wrapText="1"/>
    </xf>
    <xf numFmtId="9" fontId="8" fillId="0" borderId="13" xfId="2" applyFont="1" applyFill="1" applyBorder="1" applyAlignment="1">
      <alignment horizontal="center" vertical="center" wrapText="1"/>
    </xf>
    <xf numFmtId="9" fontId="8" fillId="0" borderId="17" xfId="2" applyFont="1" applyFill="1" applyBorder="1" applyAlignment="1">
      <alignment horizontal="center" vertical="center" wrapText="1"/>
    </xf>
    <xf numFmtId="43" fontId="0" fillId="0" borderId="23" xfId="1" applyFont="1" applyFill="1" applyBorder="1" applyAlignment="1">
      <alignment vertical="center"/>
    </xf>
    <xf numFmtId="43" fontId="14" fillId="0" borderId="39" xfId="1" applyFont="1" applyFill="1" applyBorder="1" applyAlignment="1">
      <alignment horizontal="center" vertical="center" wrapText="1"/>
    </xf>
    <xf numFmtId="43" fontId="0" fillId="0" borderId="39" xfId="0" applyNumberFormat="1" applyFont="1" applyFill="1" applyBorder="1" applyAlignment="1">
      <alignment vertical="center"/>
    </xf>
    <xf numFmtId="43" fontId="13" fillId="6" borderId="29" xfId="1" applyFont="1" applyFill="1" applyBorder="1" applyAlignment="1">
      <alignment horizontal="center"/>
    </xf>
    <xf numFmtId="43" fontId="8" fillId="0" borderId="12" xfId="1" applyFont="1" applyFill="1" applyBorder="1" applyAlignment="1">
      <alignment horizontal="center" vertical="center"/>
    </xf>
    <xf numFmtId="43" fontId="8" fillId="0" borderId="39" xfId="1" applyFont="1" applyFill="1" applyBorder="1" applyAlignment="1">
      <alignment horizontal="center" vertical="center"/>
    </xf>
    <xf numFmtId="43" fontId="8" fillId="0" borderId="37" xfId="1" applyFont="1" applyFill="1" applyBorder="1" applyAlignment="1">
      <alignment horizontal="center" vertical="center"/>
    </xf>
    <xf numFmtId="43" fontId="0" fillId="0" borderId="8" xfId="1" applyFont="1" applyFill="1" applyBorder="1" applyAlignment="1">
      <alignment horizontal="center" vertical="center"/>
    </xf>
    <xf numFmtId="43" fontId="0" fillId="0" borderId="39" xfId="1" applyFont="1" applyFill="1" applyBorder="1" applyAlignment="1">
      <alignment horizontal="center" vertical="center"/>
    </xf>
    <xf numFmtId="9" fontId="2" fillId="5" borderId="2" xfId="2"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2" xfId="0" applyFont="1" applyFill="1" applyBorder="1" applyAlignment="1">
      <alignment horizontal="center" vertical="center" wrapText="1"/>
    </xf>
    <xf numFmtId="43" fontId="2" fillId="0" borderId="27" xfId="1" applyFont="1" applyFill="1" applyBorder="1" applyAlignment="1">
      <alignment horizontal="center" vertical="center"/>
    </xf>
    <xf numFmtId="43" fontId="2" fillId="0" borderId="27" xfId="2" applyNumberFormat="1" applyFont="1" applyFill="1" applyBorder="1" applyAlignment="1">
      <alignment horizontal="center" vertical="center"/>
    </xf>
    <xf numFmtId="43" fontId="0" fillId="0" borderId="12" xfId="1" applyNumberFormat="1" applyFont="1" applyBorder="1" applyAlignment="1">
      <alignment horizontal="center" vertical="center"/>
    </xf>
    <xf numFmtId="43" fontId="0" fillId="0" borderId="23" xfId="1" applyNumberFormat="1" applyFont="1" applyBorder="1" applyAlignment="1">
      <alignment horizontal="center" vertical="center"/>
    </xf>
    <xf numFmtId="9" fontId="0" fillId="0" borderId="39" xfId="2" applyFont="1" applyFill="1" applyBorder="1" applyAlignment="1">
      <alignment horizontal="center" vertical="center"/>
    </xf>
    <xf numFmtId="0" fontId="12" fillId="5" borderId="4" xfId="0" applyFont="1" applyFill="1" applyBorder="1" applyAlignment="1">
      <alignment horizontal="left" vertical="center" wrapText="1"/>
    </xf>
    <xf numFmtId="0" fontId="12" fillId="0" borderId="42" xfId="0" applyFont="1" applyBorder="1" applyAlignment="1">
      <alignment horizontal="center" vertical="center"/>
    </xf>
    <xf numFmtId="0" fontId="12" fillId="0" borderId="67" xfId="0" applyFont="1" applyBorder="1" applyAlignment="1">
      <alignment horizontal="center" vertical="center"/>
    </xf>
    <xf numFmtId="0" fontId="12" fillId="0" borderId="4" xfId="0" applyFont="1" applyBorder="1" applyAlignment="1">
      <alignment horizontal="center"/>
    </xf>
    <xf numFmtId="43" fontId="1" fillId="0" borderId="9" xfId="0" applyNumberFormat="1" applyFont="1" applyFill="1" applyBorder="1" applyAlignment="1">
      <alignment vertical="center"/>
    </xf>
    <xf numFmtId="0" fontId="7" fillId="2" borderId="14" xfId="0" applyFont="1" applyFill="1" applyBorder="1" applyAlignment="1">
      <alignment vertical="center" wrapText="1"/>
    </xf>
    <xf numFmtId="0" fontId="7" fillId="2" borderId="19" xfId="0" applyFont="1" applyFill="1" applyBorder="1" applyAlignment="1">
      <alignment vertical="center" wrapText="1"/>
    </xf>
    <xf numFmtId="0" fontId="7" fillId="0" borderId="19" xfId="0" applyFont="1" applyFill="1" applyBorder="1" applyAlignment="1">
      <alignment vertical="center" wrapText="1"/>
    </xf>
    <xf numFmtId="0" fontId="19" fillId="0" borderId="21" xfId="0" applyFont="1" applyFill="1" applyBorder="1" applyAlignment="1">
      <alignment vertical="center" wrapText="1"/>
    </xf>
    <xf numFmtId="43" fontId="14" fillId="0" borderId="35" xfId="1" applyFont="1" applyFill="1" applyBorder="1" applyAlignment="1">
      <alignment horizontal="center" vertical="center" wrapText="1"/>
    </xf>
    <xf numFmtId="0" fontId="14" fillId="0" borderId="14" xfId="0" applyFont="1" applyFill="1" applyBorder="1" applyAlignment="1">
      <alignment horizontal="left" vertical="top" wrapText="1"/>
    </xf>
    <xf numFmtId="0" fontId="14" fillId="0" borderId="19" xfId="0" applyFont="1" applyFill="1" applyBorder="1" applyAlignment="1">
      <alignment horizontal="left" vertical="top" wrapText="1"/>
    </xf>
    <xf numFmtId="0" fontId="23" fillId="0" borderId="19" xfId="0" applyFont="1" applyFill="1" applyBorder="1" applyAlignment="1">
      <alignment horizontal="left" vertical="top" wrapText="1"/>
    </xf>
    <xf numFmtId="0" fontId="14" fillId="0" borderId="20" xfId="0" applyFont="1" applyFill="1" applyBorder="1" applyAlignment="1">
      <alignment horizontal="left" vertical="center" wrapText="1"/>
    </xf>
    <xf numFmtId="0" fontId="14" fillId="0" borderId="24" xfId="0" applyFont="1" applyFill="1" applyBorder="1" applyAlignment="1">
      <alignment horizontal="left" vertical="top" wrapText="1"/>
    </xf>
    <xf numFmtId="0" fontId="7" fillId="0" borderId="3" xfId="0" applyFont="1" applyBorder="1" applyAlignment="1">
      <alignment vertical="center" wrapText="1"/>
    </xf>
    <xf numFmtId="43" fontId="13" fillId="10" borderId="46" xfId="1" applyFont="1" applyFill="1" applyBorder="1" applyAlignment="1">
      <alignment horizontal="center" vertical="center"/>
    </xf>
    <xf numFmtId="43" fontId="13" fillId="10" borderId="48" xfId="1" applyFont="1" applyFill="1" applyBorder="1" applyAlignment="1">
      <alignment horizontal="center" vertical="center"/>
    </xf>
    <xf numFmtId="0" fontId="8" fillId="0" borderId="15" xfId="0" applyFont="1" applyFill="1" applyBorder="1" applyAlignment="1">
      <alignment horizontal="left" vertical="center" wrapText="1"/>
    </xf>
    <xf numFmtId="9" fontId="9" fillId="10" borderId="47" xfId="2" applyFont="1" applyFill="1" applyBorder="1" applyAlignment="1">
      <alignment horizontal="center" vertical="center" wrapText="1"/>
    </xf>
    <xf numFmtId="9" fontId="9" fillId="6" borderId="47" xfId="2" applyFont="1" applyFill="1" applyBorder="1" applyAlignment="1">
      <alignment horizontal="center" vertical="center" wrapText="1"/>
    </xf>
    <xf numFmtId="9" fontId="9" fillId="6" borderId="69" xfId="2" applyFont="1" applyFill="1" applyBorder="1" applyAlignment="1">
      <alignment horizontal="center" vertical="center" wrapText="1"/>
    </xf>
    <xf numFmtId="9" fontId="9" fillId="7" borderId="47" xfId="2" applyFont="1" applyFill="1" applyBorder="1" applyAlignment="1">
      <alignment horizontal="center" vertical="center" wrapText="1"/>
    </xf>
    <xf numFmtId="9" fontId="9" fillId="0" borderId="47" xfId="2" applyFont="1" applyFill="1" applyBorder="1" applyAlignment="1">
      <alignment horizontal="center" vertical="center" wrapText="1"/>
    </xf>
    <xf numFmtId="9" fontId="0" fillId="0" borderId="13" xfId="2" applyFont="1" applyFill="1" applyBorder="1" applyAlignment="1">
      <alignment horizontal="center" vertical="center"/>
    </xf>
    <xf numFmtId="0" fontId="2" fillId="5" borderId="73" xfId="0" applyFont="1" applyFill="1" applyBorder="1" applyAlignment="1">
      <alignment horizontal="center" vertical="center"/>
    </xf>
    <xf numFmtId="43" fontId="2" fillId="0" borderId="74" xfId="0" applyNumberFormat="1" applyFont="1" applyBorder="1" applyAlignment="1">
      <alignment horizontal="center" vertical="center"/>
    </xf>
    <xf numFmtId="9" fontId="0" fillId="0" borderId="69" xfId="2" applyFont="1" applyFill="1" applyBorder="1" applyAlignment="1">
      <alignment horizontal="center" vertical="center"/>
    </xf>
    <xf numFmtId="9" fontId="2" fillId="0" borderId="69" xfId="2" applyFont="1" applyFill="1" applyBorder="1" applyAlignment="1">
      <alignment horizontal="center" vertical="center"/>
    </xf>
    <xf numFmtId="2" fontId="8" fillId="3" borderId="37" xfId="0" applyNumberFormat="1" applyFont="1" applyFill="1" applyBorder="1" applyAlignment="1">
      <alignment vertical="center" wrapText="1"/>
    </xf>
    <xf numFmtId="2" fontId="8" fillId="3" borderId="13" xfId="0" applyNumberFormat="1" applyFont="1" applyFill="1" applyBorder="1" applyAlignment="1">
      <alignment vertical="center" wrapText="1"/>
    </xf>
    <xf numFmtId="4" fontId="8" fillId="3" borderId="8" xfId="0" applyNumberFormat="1" applyFont="1" applyFill="1" applyBorder="1" applyAlignment="1">
      <alignment vertical="center" wrapText="1"/>
    </xf>
    <xf numFmtId="0" fontId="8" fillId="3" borderId="8" xfId="0" applyFont="1" applyFill="1" applyBorder="1" applyAlignment="1">
      <alignment vertical="center" wrapText="1"/>
    </xf>
    <xf numFmtId="4" fontId="8" fillId="3" borderId="17" xfId="0" applyNumberFormat="1" applyFont="1" applyFill="1" applyBorder="1" applyAlignment="1">
      <alignment vertical="center" wrapText="1"/>
    </xf>
    <xf numFmtId="4" fontId="8" fillId="3" borderId="39" xfId="0" applyNumberFormat="1" applyFont="1" applyFill="1" applyBorder="1" applyAlignment="1">
      <alignment vertical="center" wrapText="1"/>
    </xf>
    <xf numFmtId="4" fontId="8" fillId="3" borderId="45" xfId="0" applyNumberFormat="1" applyFont="1" applyFill="1" applyBorder="1" applyAlignment="1">
      <alignment vertical="center" wrapText="1"/>
    </xf>
    <xf numFmtId="4" fontId="8" fillId="3" borderId="53" xfId="0" applyNumberFormat="1" applyFont="1" applyFill="1" applyBorder="1" applyAlignment="1">
      <alignment vertical="center" wrapText="1"/>
    </xf>
    <xf numFmtId="4" fontId="8" fillId="3" borderId="60" xfId="0" applyNumberFormat="1" applyFont="1" applyFill="1" applyBorder="1" applyAlignment="1">
      <alignment vertical="center" wrapText="1"/>
    </xf>
    <xf numFmtId="4" fontId="8" fillId="8" borderId="12" xfId="0" applyNumberFormat="1" applyFont="1" applyFill="1" applyBorder="1" applyAlignment="1">
      <alignment vertical="center" wrapText="1"/>
    </xf>
    <xf numFmtId="4" fontId="8" fillId="8" borderId="16" xfId="0" applyNumberFormat="1" applyFont="1" applyFill="1" applyBorder="1" applyAlignment="1">
      <alignment vertical="center" wrapText="1"/>
    </xf>
    <xf numFmtId="0" fontId="8" fillId="8" borderId="16" xfId="0" applyFont="1" applyFill="1" applyBorder="1" applyAlignment="1">
      <alignment vertical="center" wrapText="1"/>
    </xf>
    <xf numFmtId="4" fontId="8" fillId="8" borderId="23" xfId="0" applyNumberFormat="1" applyFont="1" applyFill="1" applyBorder="1" applyAlignment="1">
      <alignment vertical="center" wrapText="1"/>
    </xf>
    <xf numFmtId="4" fontId="8" fillId="8" borderId="59" xfId="0" applyNumberFormat="1" applyFont="1" applyFill="1" applyBorder="1" applyAlignment="1">
      <alignment vertical="center" wrapText="1"/>
    </xf>
    <xf numFmtId="43" fontId="11" fillId="6" borderId="1" xfId="1" applyFont="1" applyFill="1" applyBorder="1" applyAlignment="1">
      <alignment vertical="center" wrapText="1"/>
    </xf>
    <xf numFmtId="43" fontId="11" fillId="0" borderId="41" xfId="1" applyFont="1" applyFill="1" applyBorder="1" applyAlignment="1">
      <alignment horizontal="right" vertical="center" wrapText="1"/>
    </xf>
    <xf numFmtId="43" fontId="30" fillId="6" borderId="1" xfId="0" applyNumberFormat="1" applyFont="1" applyFill="1" applyBorder="1" applyAlignment="1">
      <alignment horizontal="center" vertical="center" wrapText="1"/>
    </xf>
    <xf numFmtId="0" fontId="3" fillId="0" borderId="0" xfId="0" applyFont="1" applyAlignment="1">
      <alignment horizontal="center" vertical="center"/>
    </xf>
    <xf numFmtId="43" fontId="3" fillId="0" borderId="0" xfId="1" applyNumberFormat="1" applyFont="1" applyAlignment="1">
      <alignment horizontal="center" vertical="center"/>
    </xf>
    <xf numFmtId="43" fontId="3" fillId="0" borderId="0" xfId="1" applyFont="1" applyFill="1" applyAlignment="1">
      <alignment horizontal="center" vertical="center"/>
    </xf>
    <xf numFmtId="0" fontId="3" fillId="0" borderId="0" xfId="0" applyFont="1" applyFill="1" applyAlignment="1">
      <alignment horizontal="center" vertical="center"/>
    </xf>
    <xf numFmtId="43" fontId="1" fillId="0" borderId="10" xfId="1" applyFont="1" applyFill="1" applyBorder="1" applyAlignment="1">
      <alignment vertical="center"/>
    </xf>
    <xf numFmtId="0" fontId="22" fillId="0" borderId="8" xfId="0" applyFont="1" applyFill="1" applyBorder="1"/>
    <xf numFmtId="43" fontId="14" fillId="0" borderId="26" xfId="1" applyFont="1" applyFill="1" applyBorder="1" applyAlignment="1">
      <alignment horizontal="center" vertical="center" wrapText="1"/>
    </xf>
    <xf numFmtId="0" fontId="33" fillId="4" borderId="1" xfId="0" applyFont="1" applyFill="1" applyBorder="1" applyAlignment="1">
      <alignment horizontal="center" vertical="center" wrapText="1"/>
    </xf>
    <xf numFmtId="0" fontId="33" fillId="4" borderId="4" xfId="0" applyFont="1" applyFill="1" applyBorder="1" applyAlignment="1">
      <alignment horizontal="center" vertical="center" wrapText="1"/>
    </xf>
    <xf numFmtId="0" fontId="33" fillId="4" borderId="21" xfId="0" applyFont="1" applyFill="1" applyBorder="1" applyAlignment="1">
      <alignment horizontal="center" vertical="center" wrapText="1"/>
    </xf>
    <xf numFmtId="0" fontId="33" fillId="4" borderId="41" xfId="0" applyFont="1" applyFill="1" applyBorder="1" applyAlignment="1">
      <alignment horizontal="center" vertical="center" wrapText="1"/>
    </xf>
    <xf numFmtId="0" fontId="12" fillId="4" borderId="1" xfId="0" applyFont="1" applyFill="1" applyBorder="1" applyAlignment="1">
      <alignment horizontal="center" vertical="center" wrapText="1"/>
    </xf>
    <xf numFmtId="43" fontId="30" fillId="0" borderId="62" xfId="0" applyNumberFormat="1" applyFont="1" applyFill="1" applyBorder="1" applyAlignment="1">
      <alignment horizontal="center" vertical="center" wrapText="1"/>
    </xf>
    <xf numFmtId="43" fontId="30" fillId="0" borderId="8" xfId="0" applyNumberFormat="1" applyFont="1" applyFill="1" applyBorder="1" applyAlignment="1">
      <alignment horizontal="center" vertical="center" wrapText="1"/>
    </xf>
    <xf numFmtId="43" fontId="30" fillId="0" borderId="8" xfId="0" applyNumberFormat="1" applyFont="1" applyBorder="1" applyAlignment="1">
      <alignment horizontal="center" vertical="center" wrapText="1"/>
    </xf>
    <xf numFmtId="9" fontId="31" fillId="0" borderId="69" xfId="2" applyFont="1" applyBorder="1" applyAlignment="1">
      <alignment horizontal="center" vertical="center"/>
    </xf>
    <xf numFmtId="43" fontId="30" fillId="0" borderId="10" xfId="0" applyNumberFormat="1" applyFont="1" applyFill="1" applyBorder="1" applyAlignment="1">
      <alignment horizontal="center" vertical="center" wrapText="1"/>
    </xf>
    <xf numFmtId="43" fontId="30" fillId="0" borderId="10" xfId="0" applyNumberFormat="1" applyFont="1" applyBorder="1" applyAlignment="1">
      <alignment horizontal="center" vertical="center" wrapText="1"/>
    </xf>
    <xf numFmtId="9" fontId="4" fillId="0" borderId="68" xfId="2" applyFont="1" applyBorder="1" applyAlignment="1">
      <alignment horizontal="center" vertical="center"/>
    </xf>
    <xf numFmtId="0" fontId="33" fillId="4" borderId="55" xfId="0" applyFont="1" applyFill="1" applyBorder="1" applyAlignment="1">
      <alignment horizontal="center" vertical="center" wrapText="1"/>
    </xf>
    <xf numFmtId="0" fontId="12" fillId="4" borderId="1" xfId="0" applyFont="1" applyFill="1" applyBorder="1" applyAlignment="1">
      <alignment horizontal="center" vertical="center"/>
    </xf>
    <xf numFmtId="43" fontId="32" fillId="0" borderId="10" xfId="0" applyNumberFormat="1" applyFont="1" applyFill="1" applyBorder="1" applyAlignment="1">
      <alignment horizontal="center" vertical="center" wrapText="1"/>
    </xf>
    <xf numFmtId="0" fontId="11" fillId="11" borderId="56" xfId="0" applyFont="1" applyFill="1" applyBorder="1" applyAlignment="1">
      <alignment vertical="center" wrapText="1"/>
    </xf>
    <xf numFmtId="9" fontId="31" fillId="6" borderId="76" xfId="2" applyFont="1" applyFill="1" applyBorder="1" applyAlignment="1">
      <alignment horizontal="center" vertical="center"/>
    </xf>
    <xf numFmtId="43" fontId="32" fillId="0" borderId="22" xfId="0" applyNumberFormat="1" applyFont="1" applyFill="1" applyBorder="1" applyAlignment="1">
      <alignment horizontal="center" vertical="center" wrapText="1"/>
    </xf>
    <xf numFmtId="43" fontId="30" fillId="0" borderId="34" xfId="0" applyNumberFormat="1" applyFont="1" applyFill="1" applyBorder="1" applyAlignment="1">
      <alignment horizontal="center" vertical="center" wrapText="1"/>
    </xf>
    <xf numFmtId="43" fontId="30" fillId="0" borderId="34" xfId="0" applyNumberFormat="1" applyFont="1" applyBorder="1" applyAlignment="1">
      <alignment horizontal="center" vertical="center" wrapText="1"/>
    </xf>
    <xf numFmtId="43" fontId="7" fillId="0" borderId="21" xfId="1" applyFont="1" applyFill="1" applyBorder="1" applyAlignment="1">
      <alignment vertical="center" wrapText="1"/>
    </xf>
    <xf numFmtId="43" fontId="7" fillId="0" borderId="75" xfId="1" applyFont="1" applyFill="1" applyBorder="1" applyAlignment="1">
      <alignment vertical="center" wrapText="1"/>
    </xf>
    <xf numFmtId="43" fontId="30" fillId="6" borderId="46" xfId="0" applyNumberFormat="1" applyFont="1" applyFill="1" applyBorder="1" applyAlignment="1">
      <alignment horizontal="center" vertical="center" wrapText="1"/>
    </xf>
    <xf numFmtId="43" fontId="30" fillId="6" borderId="48" xfId="0" applyNumberFormat="1" applyFont="1" applyFill="1" applyBorder="1" applyAlignment="1">
      <alignment horizontal="center" vertical="center" wrapText="1"/>
    </xf>
    <xf numFmtId="43" fontId="30" fillId="6" borderId="47" xfId="0" applyNumberFormat="1" applyFont="1" applyFill="1" applyBorder="1" applyAlignment="1">
      <alignment horizontal="center" vertical="center" wrapText="1"/>
    </xf>
    <xf numFmtId="43" fontId="30" fillId="0" borderId="22" xfId="0" applyNumberFormat="1" applyFont="1" applyFill="1" applyBorder="1" applyAlignment="1">
      <alignment horizontal="center" vertical="center" wrapText="1"/>
    </xf>
    <xf numFmtId="43" fontId="30" fillId="6" borderId="40" xfId="0" applyNumberFormat="1" applyFont="1" applyFill="1" applyBorder="1" applyAlignment="1">
      <alignment horizontal="center" vertical="center" wrapText="1"/>
    </xf>
    <xf numFmtId="9" fontId="31" fillId="6" borderId="1" xfId="2" applyFont="1" applyFill="1" applyBorder="1" applyAlignment="1">
      <alignment horizontal="center" vertical="center"/>
    </xf>
    <xf numFmtId="0" fontId="7" fillId="0" borderId="8" xfId="0" applyFont="1" applyBorder="1" applyAlignment="1">
      <alignment vertical="center" wrapText="1"/>
    </xf>
    <xf numFmtId="0" fontId="7" fillId="0" borderId="10" xfId="0" applyFont="1" applyBorder="1" applyAlignment="1">
      <alignment vertical="center" wrapText="1"/>
    </xf>
    <xf numFmtId="0" fontId="7" fillId="0" borderId="34" xfId="0" applyFont="1" applyBorder="1" applyAlignment="1">
      <alignment vertical="center" wrapText="1"/>
    </xf>
    <xf numFmtId="0" fontId="11" fillId="11" borderId="1" xfId="0" applyFont="1" applyFill="1" applyBorder="1" applyAlignment="1">
      <alignment vertical="center" wrapText="1"/>
    </xf>
    <xf numFmtId="43" fontId="32" fillId="0" borderId="8" xfId="0" applyNumberFormat="1" applyFont="1" applyFill="1" applyBorder="1" applyAlignment="1">
      <alignment horizontal="center" vertical="center" wrapText="1"/>
    </xf>
    <xf numFmtId="43" fontId="32" fillId="0" borderId="8" xfId="0" applyNumberFormat="1" applyFont="1" applyBorder="1" applyAlignment="1">
      <alignment horizontal="center" vertical="center" wrapText="1"/>
    </xf>
    <xf numFmtId="0" fontId="8" fillId="4" borderId="3" xfId="0" applyFont="1" applyFill="1" applyBorder="1" applyAlignment="1">
      <alignment vertical="center" wrapText="1"/>
    </xf>
    <xf numFmtId="164" fontId="0" fillId="13" borderId="8" xfId="1" applyNumberFormat="1" applyFont="1" applyFill="1" applyBorder="1" applyAlignment="1">
      <alignment vertical="center"/>
    </xf>
    <xf numFmtId="0" fontId="34" fillId="0" borderId="30" xfId="0" applyFont="1" applyFill="1" applyBorder="1" applyAlignment="1">
      <alignment horizontal="left" vertical="top" wrapText="1"/>
    </xf>
    <xf numFmtId="164" fontId="0" fillId="0" borderId="16" xfId="1" applyNumberFormat="1" applyFont="1" applyFill="1" applyBorder="1" applyAlignment="1">
      <alignment vertical="center"/>
    </xf>
    <xf numFmtId="164" fontId="0" fillId="0" borderId="33" xfId="1" applyNumberFormat="1" applyFont="1" applyFill="1" applyBorder="1" applyAlignment="1">
      <alignment vertical="center"/>
    </xf>
    <xf numFmtId="43" fontId="6" fillId="0" borderId="12" xfId="1" applyFont="1" applyFill="1" applyBorder="1" applyAlignment="1">
      <alignment horizontal="center" vertical="center"/>
    </xf>
    <xf numFmtId="43" fontId="6" fillId="0" borderId="16" xfId="1" applyFont="1" applyFill="1" applyBorder="1" applyAlignment="1">
      <alignment horizontal="center" vertical="center"/>
    </xf>
    <xf numFmtId="43" fontId="6" fillId="0" borderId="23" xfId="1" applyFont="1" applyBorder="1" applyAlignment="1">
      <alignment horizontal="center" vertical="center"/>
    </xf>
    <xf numFmtId="43" fontId="6" fillId="0" borderId="31" xfId="1" applyFont="1" applyBorder="1" applyAlignment="1">
      <alignment horizontal="center"/>
    </xf>
    <xf numFmtId="0" fontId="33" fillId="4" borderId="2" xfId="0" applyFont="1" applyFill="1" applyBorder="1" applyAlignment="1">
      <alignment horizontal="center" vertical="center" wrapText="1"/>
    </xf>
    <xf numFmtId="0" fontId="33" fillId="4" borderId="21"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12" borderId="4" xfId="0" applyFont="1" applyFill="1" applyBorder="1" applyAlignment="1">
      <alignment horizontal="center" vertical="center" wrapText="1"/>
    </xf>
    <xf numFmtId="0" fontId="9" fillId="12" borderId="5" xfId="0" applyFont="1" applyFill="1" applyBorder="1" applyAlignment="1">
      <alignment horizontal="center" vertical="center" wrapText="1"/>
    </xf>
    <xf numFmtId="0" fontId="9" fillId="12" borderId="7" xfId="0" applyFont="1" applyFill="1" applyBorder="1" applyAlignment="1">
      <alignment horizontal="center" vertical="center" wrapText="1"/>
    </xf>
    <xf numFmtId="0" fontId="9" fillId="0" borderId="58" xfId="0" applyFont="1" applyBorder="1" applyAlignment="1">
      <alignment horizontal="center" vertical="center"/>
    </xf>
    <xf numFmtId="0" fontId="9" fillId="0" borderId="72" xfId="0" applyFont="1" applyBorder="1" applyAlignment="1">
      <alignment horizontal="center" vertical="center"/>
    </xf>
    <xf numFmtId="0" fontId="11" fillId="0" borderId="32"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4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41" xfId="0" applyFont="1" applyBorder="1" applyAlignment="1">
      <alignment horizontal="center" vertical="center" wrapText="1"/>
    </xf>
    <xf numFmtId="0" fontId="0" fillId="4" borderId="36" xfId="0" applyFill="1" applyBorder="1" applyAlignment="1">
      <alignment horizontal="center"/>
    </xf>
    <xf numFmtId="0" fontId="0" fillId="4" borderId="6" xfId="0" applyFill="1" applyBorder="1" applyAlignment="1">
      <alignment horizontal="center"/>
    </xf>
    <xf numFmtId="0" fontId="0" fillId="4" borderId="3" xfId="0" applyFill="1" applyBorder="1" applyAlignment="1">
      <alignment horizontal="center"/>
    </xf>
    <xf numFmtId="0" fontId="2" fillId="0" borderId="36" xfId="0" applyFont="1" applyBorder="1" applyAlignment="1">
      <alignment horizontal="center"/>
    </xf>
    <xf numFmtId="0" fontId="2" fillId="0" borderId="6" xfId="0" applyFont="1" applyBorder="1" applyAlignment="1">
      <alignment horizontal="center"/>
    </xf>
    <xf numFmtId="0" fontId="2" fillId="0" borderId="3" xfId="0" applyFont="1" applyBorder="1" applyAlignment="1">
      <alignment horizontal="center"/>
    </xf>
    <xf numFmtId="0" fontId="2" fillId="5" borderId="46" xfId="0" applyFont="1" applyFill="1" applyBorder="1" applyAlignment="1">
      <alignment horizontal="center" vertical="center" wrapText="1"/>
    </xf>
    <xf numFmtId="0" fontId="2" fillId="5" borderId="48" xfId="0" applyFont="1" applyFill="1" applyBorder="1" applyAlignment="1">
      <alignment horizontal="center" vertical="center" wrapText="1"/>
    </xf>
    <xf numFmtId="0" fontId="2" fillId="5" borderId="47" xfId="0" applyFont="1" applyFill="1" applyBorder="1" applyAlignment="1">
      <alignment horizontal="center" vertical="center" wrapText="1"/>
    </xf>
    <xf numFmtId="43" fontId="0" fillId="0" borderId="9" xfId="2" applyNumberFormat="1" applyFont="1" applyFill="1" applyBorder="1" applyAlignment="1">
      <alignment horizontal="center" vertical="center"/>
    </xf>
    <xf numFmtId="43" fontId="0" fillId="0" borderId="10" xfId="2" applyNumberFormat="1" applyFont="1" applyFill="1" applyBorder="1" applyAlignment="1">
      <alignment horizontal="center" vertical="center"/>
    </xf>
    <xf numFmtId="43" fontId="0" fillId="0" borderId="68" xfId="2" applyNumberFormat="1" applyFont="1" applyFill="1" applyBorder="1" applyAlignment="1">
      <alignment horizontal="center" vertical="center"/>
    </xf>
    <xf numFmtId="9" fontId="3" fillId="0" borderId="31" xfId="2" applyFont="1" applyFill="1" applyBorder="1" applyAlignment="1">
      <alignment horizontal="center" vertical="center" wrapText="1"/>
    </xf>
    <xf numFmtId="9" fontId="3" fillId="0" borderId="8" xfId="2" applyFont="1" applyFill="1" applyBorder="1" applyAlignment="1">
      <alignment horizontal="center" vertical="center" wrapText="1"/>
    </xf>
    <xf numFmtId="9" fontId="3" fillId="0" borderId="17" xfId="2"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7" borderId="4" xfId="0" applyFont="1" applyFill="1" applyBorder="1" applyAlignment="1">
      <alignment horizontal="center" vertical="center"/>
    </xf>
    <xf numFmtId="0" fontId="13" fillId="7" borderId="5" xfId="0" applyFont="1" applyFill="1" applyBorder="1" applyAlignment="1">
      <alignment horizontal="center" vertical="center"/>
    </xf>
    <xf numFmtId="0" fontId="27" fillId="0" borderId="15" xfId="0" applyFont="1" applyBorder="1" applyAlignment="1">
      <alignment horizontal="left" wrapText="1"/>
    </xf>
    <xf numFmtId="0" fontId="13" fillId="6" borderId="4" xfId="0" applyFont="1" applyFill="1" applyBorder="1" applyAlignment="1">
      <alignment horizontal="center" vertical="center"/>
    </xf>
    <xf numFmtId="0" fontId="13" fillId="6" borderId="7" xfId="0" applyFont="1" applyFill="1" applyBorder="1" applyAlignment="1">
      <alignment horizontal="center" vertical="center"/>
    </xf>
    <xf numFmtId="0" fontId="24" fillId="0" borderId="36" xfId="0" applyFont="1" applyFill="1" applyBorder="1" applyAlignment="1">
      <alignment horizontal="center" vertical="top" wrapText="1"/>
    </xf>
    <xf numFmtId="0" fontId="24" fillId="0" borderId="29" xfId="0" applyFont="1" applyFill="1" applyBorder="1" applyAlignment="1">
      <alignment horizontal="center" vertical="top" wrapText="1"/>
    </xf>
    <xf numFmtId="0" fontId="13" fillId="10" borderId="4" xfId="0" applyFont="1" applyFill="1" applyBorder="1" applyAlignment="1">
      <alignment horizontal="center" vertical="center" wrapText="1"/>
    </xf>
    <xf numFmtId="0" fontId="13" fillId="10" borderId="5" xfId="0" applyFont="1" applyFill="1" applyBorder="1" applyAlignment="1">
      <alignment horizontal="center" vertical="center" wrapText="1"/>
    </xf>
    <xf numFmtId="0" fontId="13" fillId="6" borderId="4" xfId="0" applyFont="1" applyFill="1" applyBorder="1" applyAlignment="1">
      <alignment horizontal="center"/>
    </xf>
    <xf numFmtId="0" fontId="13" fillId="6" borderId="5" xfId="0" applyFont="1" applyFill="1" applyBorder="1" applyAlignment="1">
      <alignment horizontal="center"/>
    </xf>
    <xf numFmtId="0" fontId="24" fillId="2" borderId="15" xfId="0" applyFont="1" applyFill="1" applyBorder="1" applyAlignment="1">
      <alignment horizontal="left" vertical="center" wrapText="1"/>
    </xf>
    <xf numFmtId="0" fontId="24" fillId="2" borderId="21" xfId="0" applyFont="1" applyFill="1" applyBorder="1" applyAlignment="1">
      <alignment horizontal="left" vertical="center" wrapText="1"/>
    </xf>
    <xf numFmtId="0" fontId="13" fillId="9" borderId="4" xfId="0" applyFont="1" applyFill="1" applyBorder="1" applyAlignment="1">
      <alignment horizontal="left"/>
    </xf>
    <xf numFmtId="0" fontId="13" fillId="9" borderId="5" xfId="0" applyFont="1" applyFill="1" applyBorder="1" applyAlignment="1">
      <alignment horizontal="left"/>
    </xf>
    <xf numFmtId="0" fontId="13" fillId="9" borderId="6" xfId="0" applyFont="1" applyFill="1" applyBorder="1" applyAlignment="1">
      <alignment horizontal="left"/>
    </xf>
    <xf numFmtId="0" fontId="2" fillId="0" borderId="15" xfId="0" applyFont="1" applyBorder="1" applyAlignment="1">
      <alignment horizontal="center" vertical="top" wrapText="1"/>
    </xf>
    <xf numFmtId="0" fontId="2" fillId="0" borderId="21" xfId="0" applyFont="1" applyBorder="1" applyAlignment="1">
      <alignment horizontal="center" vertical="top" wrapText="1"/>
    </xf>
    <xf numFmtId="0" fontId="17" fillId="6" borderId="42"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3" fillId="9" borderId="8" xfId="0" applyFont="1" applyFill="1" applyBorder="1" applyAlignment="1">
      <alignment horizontal="center" vertical="top"/>
    </xf>
    <xf numFmtId="0" fontId="13" fillId="9" borderId="34" xfId="0" applyFont="1" applyFill="1" applyBorder="1" applyAlignment="1">
      <alignment horizontal="center" vertical="top"/>
    </xf>
    <xf numFmtId="0" fontId="13" fillId="6" borderId="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5" fillId="2" borderId="20" xfId="0" applyFont="1" applyFill="1" applyBorder="1" applyAlignment="1">
      <alignment horizontal="center" vertical="top" wrapText="1"/>
    </xf>
    <xf numFmtId="0" fontId="15" fillId="2" borderId="15" xfId="0" applyFont="1" applyFill="1" applyBorder="1" applyAlignment="1">
      <alignment horizontal="center" vertical="top" wrapText="1"/>
    </xf>
    <xf numFmtId="0" fontId="15" fillId="2" borderId="21" xfId="0" applyFont="1" applyFill="1" applyBorder="1" applyAlignment="1">
      <alignment horizontal="center" vertical="top" wrapText="1"/>
    </xf>
    <xf numFmtId="0" fontId="17" fillId="9" borderId="4" xfId="0" applyFont="1" applyFill="1" applyBorder="1" applyAlignment="1">
      <alignment horizontal="left" vertical="center" wrapText="1"/>
    </xf>
    <xf numFmtId="0" fontId="17" fillId="9" borderId="5" xfId="0" applyFont="1" applyFill="1" applyBorder="1" applyAlignment="1">
      <alignment horizontal="left" vertical="center" wrapText="1"/>
    </xf>
    <xf numFmtId="0" fontId="17" fillId="9" borderId="0" xfId="0" applyFont="1" applyFill="1" applyBorder="1" applyAlignment="1">
      <alignment horizontal="left" vertical="center" wrapText="1"/>
    </xf>
    <xf numFmtId="0" fontId="13" fillId="2" borderId="29" xfId="0" applyFont="1" applyFill="1" applyBorder="1" applyAlignment="1">
      <alignment horizontal="left" vertical="top" wrapText="1"/>
    </xf>
    <xf numFmtId="0" fontId="13" fillId="6" borderId="5" xfId="0" applyFont="1" applyFill="1" applyBorder="1" applyAlignment="1">
      <alignment horizontal="center" vertical="center"/>
    </xf>
    <xf numFmtId="0" fontId="24" fillId="0" borderId="36" xfId="0" applyFont="1" applyFill="1" applyBorder="1" applyAlignment="1">
      <alignment horizontal="left" vertical="top" wrapText="1"/>
    </xf>
    <xf numFmtId="0" fontId="24" fillId="0" borderId="29" xfId="0" applyFont="1" applyFill="1" applyBorder="1" applyAlignment="1">
      <alignment horizontal="left" vertical="top" wrapText="1"/>
    </xf>
  </cellXfs>
  <cellStyles count="3">
    <cellStyle name="Milliers" xfId="1" builtinId="3"/>
    <cellStyle name="Normal" xfId="0" builtinId="0"/>
    <cellStyle name="Pourcentage" xfId="2" builtinId="5"/>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8AD78-963B-4B57-93B4-A4C4E3B1586D}">
  <sheetPr>
    <tabColor rgb="FF92D050"/>
  </sheetPr>
  <dimension ref="A1:M39"/>
  <sheetViews>
    <sheetView topLeftCell="A16" workbookViewId="0">
      <selection activeCell="I24" sqref="I24"/>
    </sheetView>
  </sheetViews>
  <sheetFormatPr baseColWidth="10" defaultColWidth="9.109375" defaultRowHeight="14.4"/>
  <cols>
    <col min="1" max="1" width="34.88671875" customWidth="1"/>
    <col min="2" max="2" width="14.5546875" customWidth="1"/>
    <col min="3" max="3" width="12" style="1" customWidth="1"/>
    <col min="4" max="4" width="12.21875" customWidth="1"/>
    <col min="5" max="5" width="11.33203125" customWidth="1"/>
    <col min="6" max="6" width="13.109375" customWidth="1"/>
    <col min="7" max="7" width="13.33203125" customWidth="1"/>
    <col min="8" max="8" width="14.33203125" customWidth="1"/>
    <col min="9" max="9" width="13.6640625" customWidth="1"/>
    <col min="10" max="10" width="14" customWidth="1"/>
    <col min="11" max="11" width="12.109375" customWidth="1"/>
    <col min="12" max="12" width="9.6640625" customWidth="1"/>
  </cols>
  <sheetData>
    <row r="1" spans="1:11" ht="15.6">
      <c r="A1" s="3" t="s">
        <v>132</v>
      </c>
      <c r="B1" s="3"/>
      <c r="C1" s="158"/>
      <c r="D1" s="3"/>
      <c r="E1" s="3"/>
    </row>
    <row r="2" spans="1:11">
      <c r="A2" s="157"/>
      <c r="B2" s="157"/>
      <c r="C2" s="159"/>
      <c r="D2" s="157"/>
      <c r="E2" s="157"/>
    </row>
    <row r="3" spans="1:11">
      <c r="A3" s="157" t="s">
        <v>133</v>
      </c>
      <c r="B3" s="157"/>
      <c r="C3" s="159"/>
      <c r="D3" s="157"/>
      <c r="E3" s="157"/>
    </row>
    <row r="4" spans="1:11" ht="15" thickBot="1"/>
    <row r="5" spans="1:11" ht="23.25" customHeight="1" thickBot="1">
      <c r="A5" s="319" t="s">
        <v>32</v>
      </c>
      <c r="B5" s="320"/>
      <c r="C5" s="320"/>
      <c r="D5" s="320"/>
      <c r="E5" s="320"/>
      <c r="F5" s="320"/>
      <c r="G5" s="320"/>
      <c r="H5" s="320"/>
      <c r="I5" s="320"/>
      <c r="J5" s="321"/>
      <c r="K5" s="163"/>
    </row>
    <row r="6" spans="1:11" ht="18" customHeight="1" thickBot="1">
      <c r="A6" s="322" t="s">
        <v>33</v>
      </c>
      <c r="B6" s="324" t="s">
        <v>34</v>
      </c>
      <c r="C6" s="325"/>
      <c r="D6" s="326"/>
      <c r="E6" s="324" t="s">
        <v>41</v>
      </c>
      <c r="F6" s="325"/>
      <c r="G6" s="326"/>
      <c r="H6" s="327" t="s">
        <v>152</v>
      </c>
      <c r="I6" s="328"/>
      <c r="J6" s="329"/>
    </row>
    <row r="7" spans="1:11" ht="18" customHeight="1" thickBot="1">
      <c r="A7" s="323"/>
      <c r="B7" s="33" t="s">
        <v>39</v>
      </c>
      <c r="C7" s="34" t="s">
        <v>36</v>
      </c>
      <c r="D7" s="27" t="s">
        <v>40</v>
      </c>
      <c r="E7" s="35" t="s">
        <v>35</v>
      </c>
      <c r="F7" s="35" t="s">
        <v>36</v>
      </c>
      <c r="G7" s="36" t="s">
        <v>40</v>
      </c>
      <c r="H7" s="30" t="s">
        <v>42</v>
      </c>
      <c r="I7" s="31" t="s">
        <v>36</v>
      </c>
      <c r="J7" s="37" t="s">
        <v>40</v>
      </c>
    </row>
    <row r="8" spans="1:11" ht="19.5" customHeight="1">
      <c r="A8" s="25" t="s">
        <v>6</v>
      </c>
      <c r="B8" s="254">
        <v>288000</v>
      </c>
      <c r="C8" s="15">
        <v>144000</v>
      </c>
      <c r="D8" s="15">
        <f>B8-C8</f>
        <v>144000</v>
      </c>
      <c r="E8" s="245">
        <v>0</v>
      </c>
      <c r="F8" s="245">
        <v>0</v>
      </c>
      <c r="G8" s="246">
        <f t="shared" ref="G8:G14" si="0">E8-F8</f>
        <v>0</v>
      </c>
      <c r="H8" s="14">
        <v>288000</v>
      </c>
      <c r="I8" s="21">
        <f t="shared" ref="I8:J14" si="1">C8+F8</f>
        <v>144000</v>
      </c>
      <c r="J8" s="32">
        <f t="shared" si="1"/>
        <v>144000</v>
      </c>
    </row>
    <row r="9" spans="1:11" ht="19.5" customHeight="1">
      <c r="A9" s="7" t="s">
        <v>26</v>
      </c>
      <c r="B9" s="255">
        <v>25000</v>
      </c>
      <c r="C9" s="13">
        <v>25000</v>
      </c>
      <c r="D9" s="11">
        <f t="shared" ref="D9:D14" si="2">B9-C9</f>
        <v>0</v>
      </c>
      <c r="E9" s="247">
        <v>25000</v>
      </c>
      <c r="F9" s="248">
        <v>12500</v>
      </c>
      <c r="G9" s="249">
        <f t="shared" si="0"/>
        <v>12500</v>
      </c>
      <c r="H9" s="16">
        <v>50000</v>
      </c>
      <c r="I9" s="22">
        <f t="shared" si="1"/>
        <v>37500</v>
      </c>
      <c r="J9" s="38">
        <f t="shared" si="1"/>
        <v>12500</v>
      </c>
    </row>
    <row r="10" spans="1:11" ht="19.5" customHeight="1">
      <c r="A10" s="7" t="s">
        <v>37</v>
      </c>
      <c r="B10" s="255">
        <v>57500</v>
      </c>
      <c r="C10" s="13">
        <v>50000</v>
      </c>
      <c r="D10" s="11">
        <f t="shared" si="2"/>
        <v>7500</v>
      </c>
      <c r="E10" s="248">
        <v>0</v>
      </c>
      <c r="F10" s="248">
        <v>0</v>
      </c>
      <c r="G10" s="249">
        <f t="shared" si="0"/>
        <v>0</v>
      </c>
      <c r="H10" s="16">
        <v>57500</v>
      </c>
      <c r="I10" s="22">
        <f t="shared" si="1"/>
        <v>50000</v>
      </c>
      <c r="J10" s="38">
        <f t="shared" si="1"/>
        <v>7500</v>
      </c>
    </row>
    <row r="11" spans="1:11" ht="19.5" customHeight="1">
      <c r="A11" s="7" t="s">
        <v>27</v>
      </c>
      <c r="B11" s="255">
        <v>801299.99</v>
      </c>
      <c r="C11" s="13">
        <v>529550</v>
      </c>
      <c r="D11" s="11">
        <f t="shared" si="2"/>
        <v>271749.99</v>
      </c>
      <c r="E11" s="247">
        <v>175000</v>
      </c>
      <c r="F11" s="247">
        <v>66500</v>
      </c>
      <c r="G11" s="249">
        <f t="shared" si="0"/>
        <v>108500</v>
      </c>
      <c r="H11" s="16">
        <v>976299.99</v>
      </c>
      <c r="I11" s="22">
        <f t="shared" si="1"/>
        <v>596050</v>
      </c>
      <c r="J11" s="38">
        <f t="shared" si="1"/>
        <v>380249.99</v>
      </c>
    </row>
    <row r="12" spans="1:11" ht="19.5" customHeight="1">
      <c r="A12" s="7" t="s">
        <v>13</v>
      </c>
      <c r="B12" s="255">
        <v>77000</v>
      </c>
      <c r="C12" s="13">
        <v>38500</v>
      </c>
      <c r="D12" s="11">
        <f t="shared" si="2"/>
        <v>38500</v>
      </c>
      <c r="E12" s="247">
        <v>58000</v>
      </c>
      <c r="F12" s="247">
        <v>39000</v>
      </c>
      <c r="G12" s="249">
        <f t="shared" si="0"/>
        <v>19000</v>
      </c>
      <c r="H12" s="16">
        <v>135000</v>
      </c>
      <c r="I12" s="22">
        <f t="shared" si="1"/>
        <v>77500</v>
      </c>
      <c r="J12" s="38">
        <f t="shared" si="1"/>
        <v>57500</v>
      </c>
    </row>
    <row r="13" spans="1:11" ht="30.75" customHeight="1">
      <c r="A13" s="7" t="s">
        <v>28</v>
      </c>
      <c r="B13" s="256">
        <v>0</v>
      </c>
      <c r="C13" s="12">
        <v>0</v>
      </c>
      <c r="D13" s="11">
        <f t="shared" si="2"/>
        <v>0</v>
      </c>
      <c r="E13" s="248">
        <v>0</v>
      </c>
      <c r="F13" s="248">
        <v>0</v>
      </c>
      <c r="G13" s="249">
        <f t="shared" si="0"/>
        <v>0</v>
      </c>
      <c r="H13" s="17">
        <v>0</v>
      </c>
      <c r="I13" s="22">
        <f t="shared" si="1"/>
        <v>0</v>
      </c>
      <c r="J13" s="38">
        <f t="shared" si="1"/>
        <v>0</v>
      </c>
    </row>
    <row r="14" spans="1:11" ht="31.5" customHeight="1" thickBot="1">
      <c r="A14" s="8" t="s">
        <v>29</v>
      </c>
      <c r="B14" s="257">
        <v>69687.399999999994</v>
      </c>
      <c r="C14" s="19">
        <v>40538.699999999997</v>
      </c>
      <c r="D14" s="20">
        <f t="shared" si="2"/>
        <v>29148.699999999997</v>
      </c>
      <c r="E14" s="250">
        <v>12297.8</v>
      </c>
      <c r="F14" s="250">
        <v>6613.89</v>
      </c>
      <c r="G14" s="251">
        <f t="shared" si="0"/>
        <v>5683.9099999999989</v>
      </c>
      <c r="H14" s="18">
        <v>81985.179999999993</v>
      </c>
      <c r="I14" s="23">
        <f t="shared" si="1"/>
        <v>47152.59</v>
      </c>
      <c r="J14" s="38">
        <f t="shared" si="1"/>
        <v>34832.609999999993</v>
      </c>
    </row>
    <row r="15" spans="1:11" ht="18.75" customHeight="1" thickBot="1">
      <c r="A15" s="164" t="s">
        <v>30</v>
      </c>
      <c r="B15" s="165">
        <f>SUM(B8:B14)</f>
        <v>1318487.3899999999</v>
      </c>
      <c r="C15" s="166">
        <f t="shared" ref="C15:J15" si="3">SUM(C8:C14)</f>
        <v>827588.7</v>
      </c>
      <c r="D15" s="167">
        <f>SUM(D8:D14)</f>
        <v>490898.69</v>
      </c>
      <c r="E15" s="168">
        <f t="shared" si="3"/>
        <v>270297.8</v>
      </c>
      <c r="F15" s="166">
        <f t="shared" si="3"/>
        <v>124613.89</v>
      </c>
      <c r="G15" s="167">
        <f t="shared" si="3"/>
        <v>145683.91</v>
      </c>
      <c r="H15" s="165">
        <f>SUM(H8:H14)</f>
        <v>1588785.17</v>
      </c>
      <c r="I15" s="166">
        <f t="shared" si="3"/>
        <v>952202.59</v>
      </c>
      <c r="J15" s="169">
        <f t="shared" si="3"/>
        <v>636582.6</v>
      </c>
    </row>
    <row r="16" spans="1:11" ht="17.25" customHeight="1" thickBot="1">
      <c r="A16" s="26" t="s">
        <v>38</v>
      </c>
      <c r="B16" s="258">
        <f>B15*0.07</f>
        <v>92294.117299999998</v>
      </c>
      <c r="C16" s="10">
        <f t="shared" ref="C16:J16" si="4">C15*0.07</f>
        <v>57931.209000000003</v>
      </c>
      <c r="D16" s="10">
        <f t="shared" si="4"/>
        <v>34362.908300000003</v>
      </c>
      <c r="E16" s="252">
        <f t="shared" si="4"/>
        <v>18920.846000000001</v>
      </c>
      <c r="F16" s="252">
        <f t="shared" si="4"/>
        <v>8722.9723000000013</v>
      </c>
      <c r="G16" s="253">
        <f t="shared" si="4"/>
        <v>10197.873700000002</v>
      </c>
      <c r="H16" s="28">
        <f t="shared" si="4"/>
        <v>111214.96190000001</v>
      </c>
      <c r="I16" s="24">
        <f t="shared" si="4"/>
        <v>66654.181300000011</v>
      </c>
      <c r="J16" s="29">
        <f t="shared" si="4"/>
        <v>44560.781999999999</v>
      </c>
    </row>
    <row r="17" spans="1:13" ht="18.75" customHeight="1" thickBot="1">
      <c r="A17" s="164" t="s">
        <v>14</v>
      </c>
      <c r="B17" s="170">
        <f t="shared" ref="B17:J17" si="5">SUM(B15:B16)</f>
        <v>1410781.5072999999</v>
      </c>
      <c r="C17" s="171">
        <f t="shared" si="5"/>
        <v>885519.90899999999</v>
      </c>
      <c r="D17" s="171">
        <f t="shared" si="5"/>
        <v>525261.59829999995</v>
      </c>
      <c r="E17" s="171">
        <f t="shared" si="5"/>
        <v>289218.64600000001</v>
      </c>
      <c r="F17" s="171">
        <f t="shared" si="5"/>
        <v>133336.86230000001</v>
      </c>
      <c r="G17" s="172">
        <f t="shared" si="5"/>
        <v>155881.7837</v>
      </c>
      <c r="H17" s="170">
        <f t="shared" si="5"/>
        <v>1700000.1318999999</v>
      </c>
      <c r="I17" s="173">
        <f t="shared" si="5"/>
        <v>1018856.7713</v>
      </c>
      <c r="J17" s="174">
        <f t="shared" si="5"/>
        <v>681143.38199999998</v>
      </c>
    </row>
    <row r="18" spans="1:13" s="5" customFormat="1" ht="15" thickBot="1">
      <c r="A18" s="163"/>
      <c r="B18" s="175"/>
      <c r="C18" s="175"/>
      <c r="D18" s="175"/>
      <c r="E18" s="175"/>
      <c r="F18" s="175"/>
      <c r="G18" s="175"/>
    </row>
    <row r="19" spans="1:13" ht="15" thickBot="1">
      <c r="A19" s="330" t="s">
        <v>138</v>
      </c>
      <c r="B19" s="331"/>
      <c r="C19" s="331"/>
      <c r="D19" s="331"/>
      <c r="E19" s="331"/>
      <c r="F19" s="331"/>
      <c r="G19" s="331"/>
      <c r="H19" s="331"/>
      <c r="I19" s="331"/>
      <c r="J19" s="332"/>
    </row>
    <row r="20" spans="1:13" ht="23.25" customHeight="1" thickBot="1">
      <c r="A20" s="317" t="s">
        <v>142</v>
      </c>
      <c r="B20" s="312" t="s">
        <v>161</v>
      </c>
      <c r="C20" s="314" t="s">
        <v>134</v>
      </c>
      <c r="D20" s="315"/>
      <c r="E20" s="315"/>
      <c r="F20" s="314" t="s">
        <v>135</v>
      </c>
      <c r="G20" s="316"/>
      <c r="H20" s="314" t="s">
        <v>31</v>
      </c>
      <c r="I20" s="315"/>
      <c r="J20" s="316"/>
    </row>
    <row r="21" spans="1:13" ht="24.75" customHeight="1" thickBot="1">
      <c r="A21" s="318"/>
      <c r="B21" s="313"/>
      <c r="C21" s="281" t="s">
        <v>140</v>
      </c>
      <c r="D21" s="269" t="s">
        <v>144</v>
      </c>
      <c r="E21" s="271" t="s">
        <v>145</v>
      </c>
      <c r="F21" s="271" t="s">
        <v>146</v>
      </c>
      <c r="G21" s="272" t="s">
        <v>141</v>
      </c>
      <c r="H21" s="270" t="s">
        <v>147</v>
      </c>
      <c r="I21" s="282" t="s">
        <v>139</v>
      </c>
      <c r="J21" s="273" t="s">
        <v>143</v>
      </c>
    </row>
    <row r="22" spans="1:13" ht="23.25" customHeight="1">
      <c r="A22" s="298" t="s">
        <v>6</v>
      </c>
      <c r="B22" s="15">
        <v>144000</v>
      </c>
      <c r="C22" s="283">
        <v>146687.65</v>
      </c>
      <c r="D22" s="283"/>
      <c r="E22" s="283"/>
      <c r="F22" s="283">
        <v>0</v>
      </c>
      <c r="G22" s="283">
        <v>0</v>
      </c>
      <c r="H22" s="278">
        <f t="shared" ref="H22:H28" si="6">C22+D22+G22</f>
        <v>146687.65</v>
      </c>
      <c r="I22" s="279">
        <f>B22-H22</f>
        <v>-2687.6499999999942</v>
      </c>
      <c r="J22" s="280">
        <f>H22/B22</f>
        <v>1.0186642361111111</v>
      </c>
    </row>
    <row r="23" spans="1:13" ht="19.5" customHeight="1">
      <c r="A23" s="297" t="s">
        <v>26</v>
      </c>
      <c r="B23" s="13">
        <v>25000</v>
      </c>
      <c r="C23" s="283">
        <v>2839.69</v>
      </c>
      <c r="D23" s="283"/>
      <c r="E23" s="283"/>
      <c r="F23" s="283">
        <v>12500</v>
      </c>
      <c r="G23" s="283">
        <v>15090.31</v>
      </c>
      <c r="H23" s="275">
        <f t="shared" si="6"/>
        <v>17930</v>
      </c>
      <c r="I23" s="276">
        <f t="shared" ref="I23:I27" si="7">B23-H23</f>
        <v>7070</v>
      </c>
      <c r="J23" s="280">
        <f t="shared" ref="J23:J28" si="8">H23/B23</f>
        <v>0.71719999999999995</v>
      </c>
    </row>
    <row r="24" spans="1:13" ht="30" customHeight="1">
      <c r="A24" s="297" t="s">
        <v>136</v>
      </c>
      <c r="B24" s="13">
        <v>50000</v>
      </c>
      <c r="C24" s="283">
        <v>40421.370000000003</v>
      </c>
      <c r="D24" s="283"/>
      <c r="E24" s="283"/>
      <c r="F24" s="283">
        <v>0</v>
      </c>
      <c r="G24" s="283"/>
      <c r="H24" s="275">
        <f t="shared" si="6"/>
        <v>40421.370000000003</v>
      </c>
      <c r="I24" s="276">
        <f t="shared" si="7"/>
        <v>9578.6299999999974</v>
      </c>
      <c r="J24" s="280">
        <f t="shared" si="8"/>
        <v>0.80842740000000002</v>
      </c>
    </row>
    <row r="25" spans="1:13" ht="18.75" customHeight="1">
      <c r="A25" s="297" t="s">
        <v>27</v>
      </c>
      <c r="B25" s="13">
        <v>529550</v>
      </c>
      <c r="C25" s="283">
        <v>376095.94</v>
      </c>
      <c r="D25" s="283">
        <v>21</v>
      </c>
      <c r="E25" s="283">
        <v>11067</v>
      </c>
      <c r="F25" s="283">
        <v>66500</v>
      </c>
      <c r="G25" s="283">
        <v>51852.630000000005</v>
      </c>
      <c r="H25" s="275">
        <f t="shared" si="6"/>
        <v>427969.57</v>
      </c>
      <c r="I25" s="276">
        <f>B25-H25</f>
        <v>101580.43</v>
      </c>
      <c r="J25" s="280">
        <f t="shared" si="8"/>
        <v>0.80817594183740915</v>
      </c>
    </row>
    <row r="26" spans="1:13" ht="18.75" customHeight="1">
      <c r="A26" s="297" t="s">
        <v>13</v>
      </c>
      <c r="B26" s="13">
        <v>38500</v>
      </c>
      <c r="C26" s="283">
        <v>55516.4</v>
      </c>
      <c r="D26" s="283"/>
      <c r="E26" s="283"/>
      <c r="F26" s="283">
        <v>39000</v>
      </c>
      <c r="G26" s="283">
        <v>18729.260000000002</v>
      </c>
      <c r="H26" s="275">
        <f t="shared" si="6"/>
        <v>74245.66</v>
      </c>
      <c r="I26" s="276">
        <f t="shared" si="7"/>
        <v>-35745.660000000003</v>
      </c>
      <c r="J26" s="280">
        <f t="shared" si="8"/>
        <v>1.9284587012987013</v>
      </c>
      <c r="K26" s="5"/>
      <c r="L26" s="5"/>
      <c r="M26" s="5"/>
    </row>
    <row r="27" spans="1:13" ht="26.25" customHeight="1">
      <c r="A27" s="297" t="s">
        <v>28</v>
      </c>
      <c r="B27" s="12">
        <v>0</v>
      </c>
      <c r="C27" s="283"/>
      <c r="D27" s="283"/>
      <c r="E27" s="283"/>
      <c r="F27" s="283">
        <v>0</v>
      </c>
      <c r="G27" s="283"/>
      <c r="H27" s="301">
        <f t="shared" si="6"/>
        <v>0</v>
      </c>
      <c r="I27" s="302">
        <f t="shared" si="7"/>
        <v>0</v>
      </c>
      <c r="J27" s="280">
        <v>0</v>
      </c>
      <c r="K27" s="5"/>
      <c r="L27" s="5"/>
      <c r="M27" s="5"/>
    </row>
    <row r="28" spans="1:13" ht="26.25" customHeight="1" thickBot="1">
      <c r="A28" s="299" t="s">
        <v>29</v>
      </c>
      <c r="B28" s="19">
        <v>40538.699999999997</v>
      </c>
      <c r="C28" s="286">
        <v>83020.31</v>
      </c>
      <c r="D28" s="286"/>
      <c r="E28" s="286"/>
      <c r="F28" s="286">
        <v>6613.89</v>
      </c>
      <c r="G28" s="286"/>
      <c r="H28" s="287">
        <f t="shared" si="6"/>
        <v>83020.31</v>
      </c>
      <c r="I28" s="288">
        <f>B28-H28</f>
        <v>-42481.61</v>
      </c>
      <c r="J28" s="280">
        <f t="shared" si="8"/>
        <v>2.0479272892322644</v>
      </c>
      <c r="K28" s="5"/>
      <c r="L28" s="5"/>
      <c r="M28" s="5"/>
    </row>
    <row r="29" spans="1:13" ht="20.25" customHeight="1" thickBot="1">
      <c r="A29" s="300" t="s">
        <v>30</v>
      </c>
      <c r="B29" s="291">
        <f t="shared" ref="B29:F29" si="9">SUM(B22:B28)</f>
        <v>827588.7</v>
      </c>
      <c r="C29" s="292">
        <f t="shared" si="9"/>
        <v>704581.3600000001</v>
      </c>
      <c r="D29" s="259">
        <f t="shared" si="9"/>
        <v>21</v>
      </c>
      <c r="E29" s="177">
        <f t="shared" si="9"/>
        <v>11067</v>
      </c>
      <c r="F29" s="259">
        <f t="shared" si="9"/>
        <v>124613.89</v>
      </c>
      <c r="G29" s="177">
        <f>SUM(G22:G28)</f>
        <v>85672.200000000012</v>
      </c>
      <c r="H29" s="177">
        <f t="shared" ref="H29" si="10">SUM(H22:H28)</f>
        <v>790274.56000000006</v>
      </c>
      <c r="I29" s="293">
        <f>B29-H29</f>
        <v>37314.139999999898</v>
      </c>
      <c r="J29" s="285">
        <f>H29/B29</f>
        <v>0.95491221666028081</v>
      </c>
    </row>
    <row r="30" spans="1:13" ht="16.5" customHeight="1" thickBot="1">
      <c r="A30" s="160" t="s">
        <v>137</v>
      </c>
      <c r="B30" s="294">
        <f>B29*0.07</f>
        <v>57931.209000000003</v>
      </c>
      <c r="C30" s="294">
        <v>48435.34</v>
      </c>
      <c r="D30" s="289"/>
      <c r="E30" s="290"/>
      <c r="F30" s="260">
        <f>F29*0.07</f>
        <v>8722.9723000000013</v>
      </c>
      <c r="G30" s="179">
        <v>3124.0706</v>
      </c>
      <c r="H30" s="274">
        <f>C30+G30</f>
        <v>51559.410599999996</v>
      </c>
      <c r="I30" s="176">
        <f>B30-H30</f>
        <v>6371.7984000000069</v>
      </c>
      <c r="J30" s="277">
        <f>H30/B30</f>
        <v>0.89001095419914322</v>
      </c>
    </row>
    <row r="31" spans="1:13" ht="25.5" customHeight="1" thickBot="1">
      <c r="A31" s="284" t="s">
        <v>14</v>
      </c>
      <c r="B31" s="261">
        <f>SUM(B29:B30)</f>
        <v>885519.90899999999</v>
      </c>
      <c r="C31" s="261">
        <f t="shared" ref="C31:E31" si="11">SUM(C29:C30)</f>
        <v>753016.70000000007</v>
      </c>
      <c r="D31" s="178">
        <f t="shared" si="11"/>
        <v>21</v>
      </c>
      <c r="E31" s="178">
        <f t="shared" si="11"/>
        <v>11067</v>
      </c>
      <c r="F31" s="161">
        <f>SUM(F29:F30)</f>
        <v>133336.86230000001</v>
      </c>
      <c r="G31" s="259">
        <f>SUM(G29:G30)</f>
        <v>88796.270600000018</v>
      </c>
      <c r="H31" s="259">
        <f t="shared" ref="H31" si="12">SUM(H29:H30)</f>
        <v>841833.9706</v>
      </c>
      <c r="I31" s="295">
        <f>B31-H31</f>
        <v>43685.938399999985</v>
      </c>
      <c r="J31" s="296">
        <f>H31/B31</f>
        <v>0.95066633967684178</v>
      </c>
    </row>
    <row r="32" spans="1:13" ht="21.75" customHeight="1">
      <c r="B32" s="180"/>
      <c r="C32" s="159"/>
      <c r="D32" s="180"/>
      <c r="E32" s="180"/>
      <c r="F32" s="180"/>
      <c r="G32" s="180"/>
      <c r="H32" s="180"/>
      <c r="I32" s="180"/>
      <c r="J32" s="180"/>
    </row>
    <row r="33" spans="1:10" ht="20.25" customHeight="1">
      <c r="A33" t="s">
        <v>160</v>
      </c>
      <c r="D33" s="1"/>
      <c r="E33" s="1"/>
      <c r="G33" s="1"/>
      <c r="H33" s="1"/>
      <c r="I33" s="181"/>
      <c r="J33" s="181"/>
    </row>
    <row r="34" spans="1:10" ht="20.25" customHeight="1">
      <c r="A34" t="s">
        <v>148</v>
      </c>
      <c r="D34" s="1"/>
      <c r="E34" s="1"/>
      <c r="G34" s="1"/>
    </row>
    <row r="35" spans="1:10">
      <c r="D35" s="162"/>
      <c r="E35" s="162"/>
      <c r="G35" s="1"/>
    </row>
    <row r="36" spans="1:10" ht="10.5" customHeight="1">
      <c r="D36" s="162"/>
      <c r="E36" s="162"/>
      <c r="G36" s="1"/>
    </row>
    <row r="37" spans="1:10" ht="9.75" customHeight="1">
      <c r="D37" s="162"/>
      <c r="E37" s="162"/>
      <c r="G37" s="1"/>
    </row>
    <row r="38" spans="1:10">
      <c r="G38" s="1"/>
    </row>
    <row r="39" spans="1:10">
      <c r="G39" s="1"/>
    </row>
  </sheetData>
  <mergeCells count="11">
    <mergeCell ref="B20:B21"/>
    <mergeCell ref="C20:E20"/>
    <mergeCell ref="F20:G20"/>
    <mergeCell ref="A20:A21"/>
    <mergeCell ref="A5:J5"/>
    <mergeCell ref="A6:A7"/>
    <mergeCell ref="B6:D6"/>
    <mergeCell ref="E6:G6"/>
    <mergeCell ref="H6:J6"/>
    <mergeCell ref="A19:J19"/>
    <mergeCell ref="H20:J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E5D5A-BAB5-43B3-B778-EA1D2127D1F3}">
  <sheetPr>
    <tabColor rgb="FF92D050"/>
  </sheetPr>
  <dimension ref="A1:BO438"/>
  <sheetViews>
    <sheetView tabSelected="1" topLeftCell="A54" zoomScaleNormal="100" workbookViewId="0">
      <selection activeCell="E76" sqref="E76"/>
    </sheetView>
  </sheetViews>
  <sheetFormatPr baseColWidth="10" defaultColWidth="11.44140625" defaultRowHeight="14.4"/>
  <cols>
    <col min="1" max="1" width="11.5546875" style="40" customWidth="1"/>
    <col min="2" max="2" width="30.5546875" style="41" customWidth="1"/>
    <col min="3" max="4" width="18.5546875" style="43" customWidth="1"/>
    <col min="5" max="5" width="16.44140625" style="43" customWidth="1"/>
    <col min="6" max="6" width="17.88671875" style="44" customWidth="1"/>
    <col min="7" max="7" width="18.109375" style="40" customWidth="1"/>
    <col min="8" max="9" width="15.6640625" style="40" customWidth="1"/>
    <col min="10" max="10" width="12.5546875" style="45" customWidth="1"/>
    <col min="11" max="11" width="1.109375" style="45" customWidth="1"/>
    <col min="12" max="12" width="24.6640625" style="40" customWidth="1"/>
    <col min="13" max="16384" width="11.44140625" style="40"/>
  </cols>
  <sheetData>
    <row r="1" spans="1:12" ht="36" customHeight="1" thickBot="1">
      <c r="A1" s="39" t="s">
        <v>43</v>
      </c>
      <c r="B1" s="39"/>
      <c r="C1" s="42"/>
      <c r="D1" s="42"/>
      <c r="E1" s="42"/>
      <c r="J1" s="50"/>
      <c r="K1" s="130"/>
    </row>
    <row r="2" spans="1:12" customFormat="1" ht="92.55" customHeight="1" thickBot="1">
      <c r="A2" s="4" t="s">
        <v>0</v>
      </c>
      <c r="B2" s="132" t="s">
        <v>1</v>
      </c>
      <c r="C2" s="132" t="s">
        <v>2</v>
      </c>
      <c r="D2" s="132" t="s">
        <v>3</v>
      </c>
      <c r="E2" s="231" t="s">
        <v>4</v>
      </c>
      <c r="F2" s="303" t="s">
        <v>128</v>
      </c>
      <c r="G2" s="303" t="s">
        <v>129</v>
      </c>
      <c r="H2" s="136" t="s">
        <v>125</v>
      </c>
      <c r="I2" s="136" t="s">
        <v>159</v>
      </c>
      <c r="J2" s="136" t="s">
        <v>126</v>
      </c>
      <c r="K2" s="45"/>
      <c r="L2" s="133" t="s">
        <v>5</v>
      </c>
    </row>
    <row r="3" spans="1:12" ht="19.5" customHeight="1" thickBot="1">
      <c r="A3" s="370" t="s">
        <v>44</v>
      </c>
      <c r="B3" s="371"/>
      <c r="C3" s="370"/>
      <c r="D3" s="370"/>
      <c r="E3" s="370"/>
      <c r="F3" s="370"/>
      <c r="G3" s="370"/>
      <c r="H3" s="370"/>
      <c r="I3" s="370"/>
      <c r="J3" s="370"/>
      <c r="K3" s="51"/>
      <c r="L3" s="52"/>
    </row>
    <row r="4" spans="1:12" ht="30.75" customHeight="1">
      <c r="A4" s="366" t="s">
        <v>84</v>
      </c>
      <c r="B4" s="221" t="s">
        <v>127</v>
      </c>
      <c r="C4" s="156">
        <v>241516.71000000002</v>
      </c>
      <c r="D4" s="54">
        <v>0</v>
      </c>
      <c r="E4" s="304">
        <v>144000</v>
      </c>
      <c r="F4" s="266">
        <v>146687.65</v>
      </c>
      <c r="G4" s="139">
        <v>0</v>
      </c>
      <c r="H4" s="54"/>
      <c r="I4" s="75"/>
      <c r="J4" s="137">
        <f>(G4+F4)/(D4+C4)</f>
        <v>0.60736025263013882</v>
      </c>
      <c r="K4" s="51"/>
      <c r="L4" s="53" t="s">
        <v>85</v>
      </c>
    </row>
    <row r="5" spans="1:12" ht="30.75" customHeight="1">
      <c r="A5" s="366"/>
      <c r="B5" s="222" t="s">
        <v>86</v>
      </c>
      <c r="C5" s="153">
        <v>17901.2</v>
      </c>
      <c r="D5" s="54"/>
      <c r="E5" s="304">
        <v>15000</v>
      </c>
      <c r="F5" s="55">
        <v>17901.2</v>
      </c>
      <c r="G5" s="139"/>
      <c r="H5" s="58"/>
      <c r="I5" s="134"/>
      <c r="J5" s="47">
        <f t="shared" ref="J5:J26" si="0">(G5+F5)/(D5+C5)</f>
        <v>1</v>
      </c>
      <c r="K5" s="51"/>
      <c r="L5" s="57" t="s">
        <v>87</v>
      </c>
    </row>
    <row r="6" spans="1:12" ht="39.75" customHeight="1">
      <c r="A6" s="366"/>
      <c r="B6" s="222" t="s">
        <v>45</v>
      </c>
      <c r="C6" s="153">
        <v>45000</v>
      </c>
      <c r="D6" s="58">
        <v>0</v>
      </c>
      <c r="E6" s="304">
        <v>30000</v>
      </c>
      <c r="F6" s="56">
        <v>18216.57</v>
      </c>
      <c r="G6" s="140">
        <v>0</v>
      </c>
      <c r="H6" s="58"/>
      <c r="I6" s="134"/>
      <c r="J6" s="47">
        <f t="shared" si="0"/>
        <v>0.40481266666666665</v>
      </c>
      <c r="K6" s="51"/>
      <c r="L6" s="57" t="s">
        <v>87</v>
      </c>
    </row>
    <row r="7" spans="1:12" ht="50.25" customHeight="1">
      <c r="A7" s="366"/>
      <c r="B7" s="222" t="s">
        <v>46</v>
      </c>
      <c r="C7" s="153">
        <v>65000</v>
      </c>
      <c r="D7" s="58">
        <v>0</v>
      </c>
      <c r="E7" s="304">
        <v>77500</v>
      </c>
      <c r="F7" s="56">
        <f>44897.56+32.46</f>
        <v>44930.02</v>
      </c>
      <c r="G7" s="140">
        <v>0</v>
      </c>
      <c r="H7" s="56">
        <v>21</v>
      </c>
      <c r="I7" s="56">
        <v>11067</v>
      </c>
      <c r="J7" s="47">
        <f>(G7+F7)/(D7+C7)</f>
        <v>0.69123107692307684</v>
      </c>
      <c r="K7" s="51"/>
      <c r="L7" s="57" t="s">
        <v>87</v>
      </c>
    </row>
    <row r="8" spans="1:12" ht="39" customHeight="1">
      <c r="A8" s="366"/>
      <c r="B8" s="222" t="s">
        <v>47</v>
      </c>
      <c r="C8" s="153">
        <v>12500</v>
      </c>
      <c r="D8" s="58">
        <v>0</v>
      </c>
      <c r="E8" s="304"/>
      <c r="F8" s="56">
        <v>0</v>
      </c>
      <c r="G8" s="140">
        <v>0</v>
      </c>
      <c r="H8" s="134"/>
      <c r="I8" s="134"/>
      <c r="J8" s="47">
        <f t="shared" si="0"/>
        <v>0</v>
      </c>
      <c r="K8" s="51"/>
      <c r="L8" s="57" t="s">
        <v>87</v>
      </c>
    </row>
    <row r="9" spans="1:12" ht="25.5" customHeight="1">
      <c r="A9" s="366"/>
      <c r="B9" s="81" t="s">
        <v>69</v>
      </c>
      <c r="C9" s="153">
        <v>3060</v>
      </c>
      <c r="D9" s="141">
        <v>1080</v>
      </c>
      <c r="E9" s="304">
        <v>3060</v>
      </c>
      <c r="F9" s="59">
        <v>2129.2399999999998</v>
      </c>
      <c r="G9" s="142">
        <v>0</v>
      </c>
      <c r="H9" s="100"/>
      <c r="I9" s="100"/>
      <c r="J9" s="47">
        <f t="shared" si="0"/>
        <v>0.51430917874396131</v>
      </c>
      <c r="K9" s="51"/>
      <c r="L9" s="57" t="s">
        <v>88</v>
      </c>
    </row>
    <row r="10" spans="1:12" ht="35.25" customHeight="1">
      <c r="A10" s="366"/>
      <c r="B10" s="223" t="s">
        <v>48</v>
      </c>
      <c r="C10" s="153">
        <v>12500</v>
      </c>
      <c r="D10" s="58">
        <v>0</v>
      </c>
      <c r="E10" s="58"/>
      <c r="F10" s="56">
        <v>0</v>
      </c>
      <c r="G10" s="140">
        <v>0</v>
      </c>
      <c r="H10" s="134"/>
      <c r="I10" s="134"/>
      <c r="J10" s="47">
        <f t="shared" si="0"/>
        <v>0</v>
      </c>
      <c r="K10" s="51"/>
      <c r="L10" s="57" t="s">
        <v>87</v>
      </c>
    </row>
    <row r="11" spans="1:12" ht="46.5" customHeight="1">
      <c r="A11" s="366"/>
      <c r="B11" s="63" t="s">
        <v>89</v>
      </c>
      <c r="C11" s="153">
        <v>44000</v>
      </c>
      <c r="D11" s="58">
        <v>0</v>
      </c>
      <c r="E11" s="58"/>
      <c r="F11" s="138"/>
      <c r="G11" s="140"/>
      <c r="H11" s="134"/>
      <c r="I11" s="134"/>
      <c r="J11" s="47">
        <f t="shared" si="0"/>
        <v>0</v>
      </c>
      <c r="K11" s="51"/>
      <c r="L11" s="61" t="s">
        <v>87</v>
      </c>
    </row>
    <row r="12" spans="1:12" ht="56.25" customHeight="1">
      <c r="A12" s="366"/>
      <c r="B12" s="65" t="s">
        <v>90</v>
      </c>
      <c r="C12" s="153">
        <v>15000</v>
      </c>
      <c r="D12" s="58">
        <v>0</v>
      </c>
      <c r="E12" s="75"/>
      <c r="F12" s="143"/>
      <c r="G12" s="140"/>
      <c r="H12" s="134"/>
      <c r="I12" s="134"/>
      <c r="J12" s="47">
        <f t="shared" si="0"/>
        <v>0</v>
      </c>
      <c r="K12" s="51"/>
      <c r="L12" s="62" t="s">
        <v>87</v>
      </c>
    </row>
    <row r="13" spans="1:12" ht="47.25" customHeight="1">
      <c r="A13" s="366"/>
      <c r="B13" s="63" t="s">
        <v>91</v>
      </c>
      <c r="C13" s="153">
        <v>10000</v>
      </c>
      <c r="D13" s="58">
        <v>0</v>
      </c>
      <c r="E13" s="58"/>
      <c r="F13" s="138"/>
      <c r="G13" s="140"/>
      <c r="H13" s="134"/>
      <c r="I13" s="134"/>
      <c r="J13" s="47">
        <f t="shared" si="0"/>
        <v>0</v>
      </c>
      <c r="K13" s="51"/>
      <c r="L13" s="62" t="s">
        <v>87</v>
      </c>
    </row>
    <row r="14" spans="1:12" ht="63" customHeight="1" thickBot="1">
      <c r="A14" s="366"/>
      <c r="B14" s="63" t="s">
        <v>92</v>
      </c>
      <c r="C14" s="153">
        <v>30000</v>
      </c>
      <c r="D14" s="58">
        <v>0</v>
      </c>
      <c r="E14" s="58"/>
      <c r="F14" s="138"/>
      <c r="G14" s="140"/>
      <c r="H14" s="134"/>
      <c r="I14" s="134"/>
      <c r="J14" s="47">
        <f t="shared" si="0"/>
        <v>0</v>
      </c>
      <c r="K14" s="51"/>
      <c r="L14" s="64" t="s">
        <v>87</v>
      </c>
    </row>
    <row r="15" spans="1:12" ht="45" customHeight="1">
      <c r="A15" s="366"/>
      <c r="B15" s="65" t="s">
        <v>93</v>
      </c>
      <c r="C15" s="153">
        <v>60000</v>
      </c>
      <c r="D15" s="56">
        <v>0</v>
      </c>
      <c r="E15" s="58"/>
      <c r="F15" s="66"/>
      <c r="G15" s="140"/>
      <c r="H15" s="134"/>
      <c r="I15" s="134"/>
      <c r="J15" s="47">
        <f t="shared" si="0"/>
        <v>0</v>
      </c>
      <c r="K15" s="51"/>
      <c r="L15" s="67" t="s">
        <v>27</v>
      </c>
    </row>
    <row r="16" spans="1:12" ht="45" customHeight="1">
      <c r="A16" s="366"/>
      <c r="B16" s="63" t="s">
        <v>94</v>
      </c>
      <c r="C16" s="153">
        <v>15000</v>
      </c>
      <c r="D16" s="56">
        <v>0</v>
      </c>
      <c r="E16" s="54"/>
      <c r="F16" s="68"/>
      <c r="G16" s="140"/>
      <c r="H16" s="58"/>
      <c r="I16" s="58"/>
      <c r="J16" s="47">
        <f t="shared" si="0"/>
        <v>0</v>
      </c>
      <c r="K16" s="51"/>
      <c r="L16" s="67" t="s">
        <v>27</v>
      </c>
    </row>
    <row r="17" spans="1:12" ht="45" customHeight="1" thickBot="1">
      <c r="A17" s="367"/>
      <c r="B17" s="224" t="s">
        <v>95</v>
      </c>
      <c r="C17" s="220">
        <v>40000</v>
      </c>
      <c r="D17" s="55">
        <v>0</v>
      </c>
      <c r="E17" s="75"/>
      <c r="F17" s="69"/>
      <c r="G17" s="144"/>
      <c r="H17" s="75"/>
      <c r="I17" s="75"/>
      <c r="J17" s="47">
        <f t="shared" si="0"/>
        <v>0</v>
      </c>
      <c r="K17" s="51"/>
      <c r="L17" s="70" t="s">
        <v>27</v>
      </c>
    </row>
    <row r="18" spans="1:12" ht="21.75" customHeight="1" thickBot="1">
      <c r="A18" s="368" t="s">
        <v>60</v>
      </c>
      <c r="B18" s="369"/>
      <c r="C18" s="71">
        <f>SUM(C4:C17)</f>
        <v>611477.91</v>
      </c>
      <c r="D18" s="71">
        <f t="shared" ref="D18:I18" si="1">SUM(D4:D17)</f>
        <v>1080</v>
      </c>
      <c r="E18" s="71">
        <f t="shared" si="1"/>
        <v>269560</v>
      </c>
      <c r="F18" s="71">
        <f t="shared" si="1"/>
        <v>229864.68</v>
      </c>
      <c r="G18" s="71">
        <f t="shared" si="1"/>
        <v>0</v>
      </c>
      <c r="H18" s="71">
        <f t="shared" si="1"/>
        <v>21</v>
      </c>
      <c r="I18" s="71">
        <f t="shared" si="1"/>
        <v>11067</v>
      </c>
      <c r="J18" s="236">
        <f t="shared" si="0"/>
        <v>0.37525379437186596</v>
      </c>
      <c r="K18" s="51"/>
      <c r="L18" s="72"/>
    </row>
    <row r="19" spans="1:12" ht="81" customHeight="1" thickBot="1">
      <c r="A19" s="374" t="s">
        <v>56</v>
      </c>
      <c r="B19" s="73" t="s">
        <v>78</v>
      </c>
      <c r="C19" s="74">
        <v>35165.81</v>
      </c>
      <c r="D19" s="54">
        <v>0</v>
      </c>
      <c r="E19" s="304">
        <v>20000</v>
      </c>
      <c r="F19" s="55">
        <v>35165.81</v>
      </c>
      <c r="G19" s="139">
        <v>0</v>
      </c>
      <c r="H19" s="75"/>
      <c r="I19" s="75"/>
      <c r="J19" s="137">
        <f t="shared" si="0"/>
        <v>1</v>
      </c>
      <c r="K19" s="51"/>
      <c r="L19" s="76" t="s">
        <v>96</v>
      </c>
    </row>
    <row r="20" spans="1:12" ht="25.5" customHeight="1">
      <c r="A20" s="375"/>
      <c r="B20" s="77" t="s">
        <v>51</v>
      </c>
      <c r="C20" s="78">
        <v>35423.82</v>
      </c>
      <c r="D20" s="79">
        <v>0</v>
      </c>
      <c r="E20" s="304">
        <v>7500</v>
      </c>
      <c r="F20" s="59">
        <f>15423.82+4549.44</f>
        <v>19973.259999999998</v>
      </c>
      <c r="G20" s="145">
        <v>0</v>
      </c>
      <c r="H20" s="100"/>
      <c r="I20" s="100"/>
      <c r="J20" s="47">
        <f t="shared" si="0"/>
        <v>0.56383698878325372</v>
      </c>
      <c r="K20" s="51"/>
      <c r="L20" s="80" t="s">
        <v>75</v>
      </c>
    </row>
    <row r="21" spans="1:12" ht="30.75" customHeight="1">
      <c r="A21" s="375"/>
      <c r="B21" s="81" t="s">
        <v>71</v>
      </c>
      <c r="C21" s="82">
        <v>15000</v>
      </c>
      <c r="D21" s="59">
        <v>0</v>
      </c>
      <c r="E21" s="304">
        <v>27000</v>
      </c>
      <c r="F21" s="59">
        <f>3000+86.02</f>
        <v>3086.02</v>
      </c>
      <c r="G21" s="142">
        <v>0</v>
      </c>
      <c r="H21" s="100"/>
      <c r="I21" s="100"/>
      <c r="J21" s="47">
        <f t="shared" si="0"/>
        <v>0.20573466666666668</v>
      </c>
      <c r="K21" s="51"/>
      <c r="L21" s="83" t="s">
        <v>76</v>
      </c>
    </row>
    <row r="22" spans="1:12" ht="67.5" customHeight="1">
      <c r="A22" s="375"/>
      <c r="B22" s="84" t="s">
        <v>79</v>
      </c>
      <c r="C22" s="85">
        <v>21729.69</v>
      </c>
      <c r="D22" s="56">
        <v>0</v>
      </c>
      <c r="E22" s="304">
        <v>35000</v>
      </c>
      <c r="F22" s="56">
        <v>21729.69</v>
      </c>
      <c r="G22" s="140">
        <v>0</v>
      </c>
      <c r="H22" s="134"/>
      <c r="I22" s="134"/>
      <c r="J22" s="47">
        <f t="shared" si="0"/>
        <v>1</v>
      </c>
      <c r="K22" s="51"/>
      <c r="L22" s="76" t="s">
        <v>149</v>
      </c>
    </row>
    <row r="23" spans="1:12" ht="45.75" customHeight="1">
      <c r="A23" s="375"/>
      <c r="B23" s="84" t="s">
        <v>80</v>
      </c>
      <c r="C23" s="82">
        <v>0</v>
      </c>
      <c r="D23" s="58">
        <v>0</v>
      </c>
      <c r="E23" s="304">
        <v>40000</v>
      </c>
      <c r="F23" s="267"/>
      <c r="G23" s="140">
        <v>0</v>
      </c>
      <c r="H23" s="134"/>
      <c r="I23" s="134"/>
      <c r="J23" s="47">
        <v>0</v>
      </c>
      <c r="K23" s="51"/>
      <c r="L23" s="86"/>
    </row>
    <row r="24" spans="1:12" ht="34.950000000000003" customHeight="1" thickBot="1">
      <c r="A24" s="376"/>
      <c r="B24" s="234" t="s">
        <v>70</v>
      </c>
      <c r="C24" s="87">
        <v>1967.9</v>
      </c>
      <c r="D24" s="268">
        <v>627.78</v>
      </c>
      <c r="E24" s="304">
        <v>1778.7014999999999</v>
      </c>
      <c r="F24" s="88">
        <v>1500</v>
      </c>
      <c r="G24" s="146">
        <v>0</v>
      </c>
      <c r="H24" s="134"/>
      <c r="I24" s="134"/>
      <c r="J24" s="47">
        <f t="shared" si="0"/>
        <v>0.57788325217284098</v>
      </c>
      <c r="K24" s="51"/>
      <c r="L24" s="57" t="s">
        <v>88</v>
      </c>
    </row>
    <row r="25" spans="1:12" ht="21" customHeight="1" thickBot="1">
      <c r="A25" s="372" t="s">
        <v>59</v>
      </c>
      <c r="B25" s="373"/>
      <c r="C25" s="89">
        <f>SUM(C19:C24)</f>
        <v>109287.22</v>
      </c>
      <c r="D25" s="89">
        <f>SUM(D19:D24)</f>
        <v>627.78</v>
      </c>
      <c r="E25" s="89">
        <f t="shared" ref="E25" si="2">SUM(E19:E24)</f>
        <v>131278.7015</v>
      </c>
      <c r="F25" s="89">
        <f>SUM(F19:F24)</f>
        <v>81454.779999999984</v>
      </c>
      <c r="G25" s="89">
        <f t="shared" ref="G25:I25" si="3">SUM(G19:G24)</f>
        <v>0</v>
      </c>
      <c r="H25" s="89">
        <f t="shared" si="3"/>
        <v>0</v>
      </c>
      <c r="I25" s="89">
        <f t="shared" si="3"/>
        <v>0</v>
      </c>
      <c r="J25" s="236">
        <f t="shared" si="0"/>
        <v>0.74107064549879442</v>
      </c>
      <c r="K25" s="51"/>
      <c r="L25" s="90"/>
    </row>
    <row r="26" spans="1:12" ht="21" customHeight="1" thickBot="1">
      <c r="A26" s="357" t="s">
        <v>97</v>
      </c>
      <c r="B26" s="358"/>
      <c r="C26" s="232">
        <f t="shared" ref="C26:I26" si="4">C25+C18</f>
        <v>720765.13</v>
      </c>
      <c r="D26" s="233">
        <f t="shared" si="4"/>
        <v>1707.78</v>
      </c>
      <c r="E26" s="233">
        <f t="shared" si="4"/>
        <v>400838.70149999997</v>
      </c>
      <c r="F26" s="233">
        <f t="shared" si="4"/>
        <v>311319.45999999996</v>
      </c>
      <c r="G26" s="233">
        <f t="shared" si="4"/>
        <v>0</v>
      </c>
      <c r="H26" s="233">
        <f t="shared" si="4"/>
        <v>21</v>
      </c>
      <c r="I26" s="233">
        <f t="shared" si="4"/>
        <v>11067</v>
      </c>
      <c r="J26" s="235">
        <f t="shared" si="0"/>
        <v>0.43090814297798369</v>
      </c>
      <c r="K26" s="131"/>
    </row>
    <row r="27" spans="1:12" ht="20.25" customHeight="1" thickBot="1">
      <c r="A27" s="377" t="s">
        <v>49</v>
      </c>
      <c r="B27" s="378"/>
      <c r="C27" s="379"/>
      <c r="D27" s="379"/>
      <c r="E27" s="379"/>
      <c r="F27" s="379"/>
      <c r="G27" s="379"/>
      <c r="H27" s="379"/>
      <c r="I27" s="379"/>
      <c r="J27" s="379"/>
      <c r="K27" s="51"/>
      <c r="L27" s="92"/>
    </row>
    <row r="28" spans="1:12" s="45" customFormat="1" ht="33" customHeight="1">
      <c r="A28" s="380" t="s">
        <v>57</v>
      </c>
      <c r="B28" s="226" t="s">
        <v>98</v>
      </c>
      <c r="C28" s="99">
        <v>45000</v>
      </c>
      <c r="D28" s="59">
        <v>40000</v>
      </c>
      <c r="E28" s="305"/>
      <c r="F28" s="59">
        <v>0</v>
      </c>
      <c r="G28" s="46">
        <v>0</v>
      </c>
      <c r="H28" s="60"/>
      <c r="I28" s="60"/>
      <c r="J28" s="182">
        <f t="shared" ref="J28:J33" si="5">(G28+F28)/(D28+C28)</f>
        <v>0</v>
      </c>
      <c r="K28" s="51"/>
      <c r="L28" s="93" t="s">
        <v>99</v>
      </c>
    </row>
    <row r="29" spans="1:12" ht="30.75" customHeight="1">
      <c r="A29" s="380"/>
      <c r="B29" s="227" t="s">
        <v>100</v>
      </c>
      <c r="C29" s="82">
        <v>19540</v>
      </c>
      <c r="D29" s="59">
        <v>40000</v>
      </c>
      <c r="E29" s="306">
        <v>85000</v>
      </c>
      <c r="F29" s="94">
        <v>19540</v>
      </c>
      <c r="G29" s="59">
        <v>0</v>
      </c>
      <c r="H29" s="58"/>
      <c r="I29" s="58"/>
      <c r="J29" s="182">
        <f t="shared" si="5"/>
        <v>0.32818273429627143</v>
      </c>
      <c r="K29" s="51"/>
      <c r="L29" s="83" t="s">
        <v>101</v>
      </c>
    </row>
    <row r="30" spans="1:12" ht="31.5" customHeight="1">
      <c r="A30" s="380"/>
      <c r="B30" s="228" t="s">
        <v>102</v>
      </c>
      <c r="C30" s="82">
        <v>51692.55</v>
      </c>
      <c r="D30" s="59">
        <v>20000</v>
      </c>
      <c r="E30" s="307">
        <v>10000</v>
      </c>
      <c r="F30" s="48">
        <f>92299.55-19540-21067</f>
        <v>51692.55</v>
      </c>
      <c r="G30" s="59">
        <v>0</v>
      </c>
      <c r="H30" s="58"/>
      <c r="I30" s="58"/>
      <c r="J30" s="182">
        <f t="shared" si="5"/>
        <v>0.72103098578583136</v>
      </c>
      <c r="K30" s="51"/>
      <c r="L30" s="95" t="s">
        <v>8</v>
      </c>
    </row>
    <row r="31" spans="1:12" ht="43.5" customHeight="1">
      <c r="A31" s="380"/>
      <c r="B31" s="229" t="s">
        <v>103</v>
      </c>
      <c r="C31" s="82">
        <v>21067</v>
      </c>
      <c r="D31" s="59">
        <v>0</v>
      </c>
      <c r="E31" s="58"/>
      <c r="F31" s="94">
        <f>20848.91</f>
        <v>20848.91</v>
      </c>
      <c r="G31" s="79">
        <v>0</v>
      </c>
      <c r="H31" s="58"/>
      <c r="I31" s="58"/>
      <c r="J31" s="182">
        <f t="shared" si="5"/>
        <v>0.9896477903830635</v>
      </c>
      <c r="K31" s="51"/>
      <c r="L31" s="83" t="s">
        <v>150</v>
      </c>
    </row>
    <row r="32" spans="1:12" ht="51.75" customHeight="1" thickBot="1">
      <c r="A32" s="380"/>
      <c r="B32" s="230" t="s">
        <v>104</v>
      </c>
      <c r="C32" s="225">
        <v>20682.740000000002</v>
      </c>
      <c r="D32" s="96">
        <v>0</v>
      </c>
      <c r="E32" s="134"/>
      <c r="F32" s="190">
        <f>16783.21+5192</f>
        <v>21975.21</v>
      </c>
      <c r="G32" s="190">
        <v>0</v>
      </c>
      <c r="H32" s="134"/>
      <c r="I32" s="134"/>
      <c r="J32" s="47">
        <f t="shared" si="5"/>
        <v>1.062490269664464</v>
      </c>
      <c r="K32" s="51"/>
      <c r="L32" s="97" t="s">
        <v>9</v>
      </c>
    </row>
    <row r="33" spans="1:12" ht="19.5" customHeight="1" thickBot="1">
      <c r="A33" s="353" t="s">
        <v>58</v>
      </c>
      <c r="B33" s="381"/>
      <c r="C33" s="89">
        <f>SUM(C28:C32)</f>
        <v>157982.28999999998</v>
      </c>
      <c r="D33" s="89">
        <f t="shared" ref="D33:E33" si="6">SUM(D28:D32)</f>
        <v>100000</v>
      </c>
      <c r="E33" s="89">
        <f t="shared" si="6"/>
        <v>95000</v>
      </c>
      <c r="F33" s="89">
        <f t="shared" ref="F33:I33" si="7">SUM(F28:F32)</f>
        <v>114056.67000000001</v>
      </c>
      <c r="G33" s="89">
        <f t="shared" si="7"/>
        <v>0</v>
      </c>
      <c r="H33" s="89">
        <f t="shared" si="7"/>
        <v>0</v>
      </c>
      <c r="I33" s="89">
        <f t="shared" si="7"/>
        <v>0</v>
      </c>
      <c r="J33" s="236">
        <f t="shared" si="5"/>
        <v>0.44211046424930961</v>
      </c>
      <c r="K33" s="51"/>
      <c r="L33" s="98"/>
    </row>
    <row r="34" spans="1:12" s="45" customFormat="1" ht="27.75" customHeight="1">
      <c r="A34" s="382" t="s">
        <v>62</v>
      </c>
      <c r="B34" s="194" t="s">
        <v>105</v>
      </c>
      <c r="C34" s="191">
        <v>0</v>
      </c>
      <c r="D34" s="46">
        <v>15000</v>
      </c>
      <c r="E34" s="308"/>
      <c r="F34" s="46">
        <v>0</v>
      </c>
      <c r="G34" s="46"/>
      <c r="H34" s="117"/>
      <c r="I34" s="117"/>
      <c r="J34" s="197">
        <f t="shared" ref="J34:J39" si="8">(G34+F34)/(D34+C34)</f>
        <v>0</v>
      </c>
      <c r="K34" s="51"/>
      <c r="L34" s="80" t="s">
        <v>72</v>
      </c>
    </row>
    <row r="35" spans="1:12" s="45" customFormat="1" ht="42" customHeight="1">
      <c r="A35" s="383"/>
      <c r="B35" s="195" t="s">
        <v>106</v>
      </c>
      <c r="C35" s="119">
        <v>0</v>
      </c>
      <c r="D35" s="59">
        <v>12891.26</v>
      </c>
      <c r="E35" s="309"/>
      <c r="F35" s="59"/>
      <c r="G35" s="59">
        <v>12891.26</v>
      </c>
      <c r="H35" s="60"/>
      <c r="I35" s="60"/>
      <c r="J35" s="198">
        <f t="shared" si="8"/>
        <v>1</v>
      </c>
      <c r="K35" s="51"/>
      <c r="L35" s="76" t="s">
        <v>73</v>
      </c>
    </row>
    <row r="36" spans="1:12" s="45" customFormat="1" ht="29.25" customHeight="1" thickBot="1">
      <c r="A36" s="383"/>
      <c r="B36" s="195" t="s">
        <v>107</v>
      </c>
      <c r="C36" s="119">
        <v>0</v>
      </c>
      <c r="D36" s="59">
        <v>5425</v>
      </c>
      <c r="E36" s="310">
        <v>14450</v>
      </c>
      <c r="F36" s="59"/>
      <c r="G36" s="59">
        <v>5425</v>
      </c>
      <c r="H36" s="60"/>
      <c r="I36" s="60"/>
      <c r="J36" s="198">
        <f t="shared" si="8"/>
        <v>1</v>
      </c>
      <c r="K36" s="51"/>
      <c r="L36" s="76" t="s">
        <v>74</v>
      </c>
    </row>
    <row r="37" spans="1:12" s="45" customFormat="1" ht="45" customHeight="1">
      <c r="A37" s="383"/>
      <c r="B37" s="195" t="s">
        <v>108</v>
      </c>
      <c r="C37" s="119">
        <v>0</v>
      </c>
      <c r="D37" s="59">
        <v>41124.680000000008</v>
      </c>
      <c r="E37" s="59"/>
      <c r="F37" s="66">
        <v>0</v>
      </c>
      <c r="G37" s="59">
        <v>41124.680000000008</v>
      </c>
      <c r="H37" s="60"/>
      <c r="I37" s="60"/>
      <c r="J37" s="198">
        <f t="shared" si="8"/>
        <v>1</v>
      </c>
      <c r="K37" s="51"/>
      <c r="L37" s="93" t="s">
        <v>27</v>
      </c>
    </row>
    <row r="38" spans="1:12" s="45" customFormat="1" ht="51.75" customHeight="1" thickBot="1">
      <c r="A38" s="101"/>
      <c r="B38" s="196" t="s">
        <v>109</v>
      </c>
      <c r="C38" s="199">
        <v>17510</v>
      </c>
      <c r="D38" s="200">
        <v>3090</v>
      </c>
      <c r="E38" s="121"/>
      <c r="F38" s="121">
        <v>15000</v>
      </c>
      <c r="G38" s="121">
        <v>0</v>
      </c>
      <c r="H38" s="201"/>
      <c r="I38" s="201"/>
      <c r="J38" s="155">
        <f t="shared" si="8"/>
        <v>0.72815533980582525</v>
      </c>
      <c r="K38" s="51"/>
      <c r="L38" s="76" t="s">
        <v>29</v>
      </c>
    </row>
    <row r="39" spans="1:12" ht="20.25" customHeight="1" thickBot="1">
      <c r="A39" s="359" t="s">
        <v>61</v>
      </c>
      <c r="B39" s="360"/>
      <c r="C39" s="202">
        <f>SUM(C34:C38)</f>
        <v>17510</v>
      </c>
      <c r="D39" s="202">
        <f>SUM(D34:D38)</f>
        <v>77530.94</v>
      </c>
      <c r="E39" s="202">
        <f t="shared" ref="E39" si="9">SUM(E34:E38)</f>
        <v>14450</v>
      </c>
      <c r="F39" s="202">
        <f t="shared" ref="F39:I39" si="10">SUM(F34:F38)</f>
        <v>15000</v>
      </c>
      <c r="G39" s="202">
        <f>SUM(G34:G38)</f>
        <v>59440.94000000001</v>
      </c>
      <c r="H39" s="202">
        <f t="shared" si="10"/>
        <v>0</v>
      </c>
      <c r="I39" s="202">
        <f t="shared" si="10"/>
        <v>0</v>
      </c>
      <c r="J39" s="237">
        <f t="shared" si="8"/>
        <v>0.78325130201784621</v>
      </c>
      <c r="K39" s="51"/>
      <c r="L39" s="103"/>
    </row>
    <row r="40" spans="1:12" ht="42" customHeight="1">
      <c r="A40" s="361" t="s">
        <v>110</v>
      </c>
      <c r="B40" s="104" t="s">
        <v>63</v>
      </c>
      <c r="C40" s="191">
        <v>22142.510000000002</v>
      </c>
      <c r="D40" s="46">
        <v>0</v>
      </c>
      <c r="E40" s="311">
        <v>25000</v>
      </c>
      <c r="F40" s="46">
        <v>2839.69</v>
      </c>
      <c r="G40" s="46">
        <v>0</v>
      </c>
      <c r="H40" s="117"/>
      <c r="I40" s="117"/>
      <c r="J40" s="197">
        <f t="shared" ref="J40:J42" si="11">(G40+F40)/(D40+C40)</f>
        <v>0.12824607508362873</v>
      </c>
      <c r="K40" s="51"/>
      <c r="L40" s="77" t="s">
        <v>12</v>
      </c>
    </row>
    <row r="41" spans="1:12" ht="42" customHeight="1">
      <c r="A41" s="361"/>
      <c r="B41" s="105" t="s">
        <v>64</v>
      </c>
      <c r="C41" s="119">
        <v>22806.639999999999</v>
      </c>
      <c r="D41" s="59">
        <v>0</v>
      </c>
      <c r="E41" s="311">
        <v>22500</v>
      </c>
      <c r="F41" s="59">
        <v>22653.64</v>
      </c>
      <c r="G41" s="59">
        <v>0</v>
      </c>
      <c r="H41" s="60"/>
      <c r="I41" s="60"/>
      <c r="J41" s="198">
        <f t="shared" si="11"/>
        <v>0.99329142740885989</v>
      </c>
      <c r="K41" s="51"/>
      <c r="L41" s="93" t="s">
        <v>37</v>
      </c>
    </row>
    <row r="42" spans="1:12" ht="42" customHeight="1">
      <c r="A42" s="361"/>
      <c r="B42" s="106" t="s">
        <v>65</v>
      </c>
      <c r="C42" s="119">
        <v>104975.19</v>
      </c>
      <c r="D42" s="59">
        <v>0</v>
      </c>
      <c r="E42" s="311">
        <v>72800</v>
      </c>
      <c r="F42" s="59">
        <f>98675.19+6572.71</f>
        <v>105247.90000000001</v>
      </c>
      <c r="G42" s="59">
        <v>0</v>
      </c>
      <c r="H42" s="60"/>
      <c r="I42" s="60"/>
      <c r="J42" s="198">
        <f t="shared" si="11"/>
        <v>1.0025978519305372</v>
      </c>
      <c r="K42" s="51"/>
      <c r="L42" s="93" t="s">
        <v>27</v>
      </c>
    </row>
    <row r="43" spans="1:12" ht="25.5" customHeight="1">
      <c r="A43" s="361"/>
      <c r="B43" s="107" t="s">
        <v>111</v>
      </c>
      <c r="C43" s="119">
        <v>15000</v>
      </c>
      <c r="D43" s="59">
        <v>0</v>
      </c>
      <c r="E43" s="311">
        <v>104750</v>
      </c>
      <c r="F43" s="59"/>
      <c r="G43" s="59">
        <v>0</v>
      </c>
      <c r="H43" s="60"/>
      <c r="I43" s="60"/>
      <c r="J43" s="198">
        <v>0</v>
      </c>
      <c r="K43" s="51"/>
      <c r="L43" s="93" t="s">
        <v>27</v>
      </c>
    </row>
    <row r="44" spans="1:12" ht="40.5" customHeight="1">
      <c r="A44" s="361"/>
      <c r="B44" s="108" t="s">
        <v>66</v>
      </c>
      <c r="C44" s="119">
        <v>104012.64</v>
      </c>
      <c r="D44" s="59">
        <v>0</v>
      </c>
      <c r="E44" s="311">
        <v>0</v>
      </c>
      <c r="F44" s="59">
        <f>52042.33+22759.12+32.46</f>
        <v>74833.91</v>
      </c>
      <c r="G44" s="59">
        <v>0</v>
      </c>
      <c r="H44" s="60"/>
      <c r="I44" s="60"/>
      <c r="J44" s="198">
        <f>(G44+F44)/(D44+C44)</f>
        <v>0.71946938372105551</v>
      </c>
      <c r="K44" s="51"/>
      <c r="L44" s="109" t="s">
        <v>10</v>
      </c>
    </row>
    <row r="45" spans="1:12" ht="36" customHeight="1" thickBot="1">
      <c r="A45" s="362"/>
      <c r="B45" s="110" t="s">
        <v>112</v>
      </c>
      <c r="C45" s="192">
        <v>0</v>
      </c>
      <c r="D45" s="96">
        <v>0</v>
      </c>
      <c r="E45" s="311">
        <v>20000</v>
      </c>
      <c r="G45" s="96">
        <v>0</v>
      </c>
      <c r="H45" s="100"/>
      <c r="I45" s="100"/>
      <c r="J45" s="154">
        <v>0</v>
      </c>
      <c r="K45" s="51"/>
      <c r="L45" s="111" t="s">
        <v>113</v>
      </c>
    </row>
    <row r="46" spans="1:12" ht="19.5" customHeight="1" thickBot="1">
      <c r="A46" s="359" t="s">
        <v>81</v>
      </c>
      <c r="B46" s="360"/>
      <c r="C46" s="102">
        <f>SUM(C40:C45)</f>
        <v>268936.98</v>
      </c>
      <c r="D46" s="102">
        <f t="shared" ref="D46:E46" si="12">SUM(D40:D45)</f>
        <v>0</v>
      </c>
      <c r="E46" s="102">
        <f t="shared" si="12"/>
        <v>245050</v>
      </c>
      <c r="F46" s="102">
        <f>SUM(F40:F45)</f>
        <v>205575.14</v>
      </c>
      <c r="G46" s="102">
        <f>SUM(G40:G45)</f>
        <v>0</v>
      </c>
      <c r="H46" s="102">
        <f t="shared" ref="H46:I46" si="13">SUM(H40:H45)</f>
        <v>0</v>
      </c>
      <c r="I46" s="102">
        <f t="shared" si="13"/>
        <v>0</v>
      </c>
      <c r="J46" s="236">
        <f t="shared" ref="J46:J47" si="14">(G46+F46)/(D46+C46)</f>
        <v>0.76439893093170019</v>
      </c>
      <c r="K46" s="51"/>
      <c r="L46" s="70"/>
    </row>
    <row r="47" spans="1:12" ht="21" customHeight="1" thickBot="1">
      <c r="A47" s="357" t="s">
        <v>114</v>
      </c>
      <c r="B47" s="358"/>
      <c r="C47" s="91">
        <f>C46+C39+C33</f>
        <v>444429.26999999996</v>
      </c>
      <c r="D47" s="91">
        <f t="shared" ref="D47:I47" si="15">D46+D39+D33</f>
        <v>177530.94</v>
      </c>
      <c r="E47" s="91">
        <f t="shared" si="15"/>
        <v>354500</v>
      </c>
      <c r="F47" s="91">
        <f t="shared" si="15"/>
        <v>334631.81000000006</v>
      </c>
      <c r="G47" s="91">
        <f t="shared" si="15"/>
        <v>59440.94000000001</v>
      </c>
      <c r="H47" s="91">
        <f t="shared" si="15"/>
        <v>0</v>
      </c>
      <c r="I47" s="91">
        <f t="shared" si="15"/>
        <v>0</v>
      </c>
      <c r="J47" s="235">
        <f t="shared" si="14"/>
        <v>0.63359800782111142</v>
      </c>
      <c r="K47" s="131"/>
    </row>
    <row r="48" spans="1:12" ht="18" customHeight="1" thickBot="1">
      <c r="A48" s="363" t="s">
        <v>50</v>
      </c>
      <c r="B48" s="364"/>
      <c r="C48" s="365"/>
      <c r="D48" s="365"/>
      <c r="E48" s="365"/>
      <c r="F48" s="365"/>
      <c r="G48" s="365"/>
      <c r="H48" s="365"/>
      <c r="I48" s="365"/>
      <c r="J48" s="365"/>
      <c r="K48" s="51"/>
      <c r="L48" s="112"/>
    </row>
    <row r="49" spans="1:67" s="45" customFormat="1" ht="60.75" customHeight="1">
      <c r="A49" s="352" t="s">
        <v>67</v>
      </c>
      <c r="B49" s="113" t="s">
        <v>115</v>
      </c>
      <c r="C49" s="203">
        <v>63792.990000000005</v>
      </c>
      <c r="D49" s="46"/>
      <c r="E49" s="46"/>
      <c r="F49" s="46">
        <v>23792.99</v>
      </c>
      <c r="G49" s="46"/>
      <c r="H49" s="117"/>
      <c r="I49" s="117"/>
      <c r="J49" s="197">
        <f t="shared" ref="J49:J52" si="16">(G49+F49)/(D49+C49)</f>
        <v>0.3729718578796824</v>
      </c>
      <c r="K49" s="51"/>
      <c r="L49" s="95" t="s">
        <v>116</v>
      </c>
    </row>
    <row r="50" spans="1:67" s="45" customFormat="1" ht="63" customHeight="1">
      <c r="A50" s="352"/>
      <c r="B50" s="115" t="s">
        <v>117</v>
      </c>
      <c r="C50" s="114"/>
      <c r="D50" s="186">
        <v>25000</v>
      </c>
      <c r="E50" s="59"/>
      <c r="F50" s="59"/>
      <c r="G50" s="59">
        <v>0</v>
      </c>
      <c r="H50" s="60"/>
      <c r="I50" s="60"/>
      <c r="J50" s="198">
        <f t="shared" si="16"/>
        <v>0</v>
      </c>
      <c r="K50" s="51"/>
      <c r="L50" s="95" t="s">
        <v>118</v>
      </c>
    </row>
    <row r="51" spans="1:67" ht="25.5" customHeight="1" thickBot="1">
      <c r="A51" s="116"/>
      <c r="B51" s="107" t="s">
        <v>52</v>
      </c>
      <c r="C51" s="193">
        <v>42500</v>
      </c>
      <c r="D51" s="204">
        <v>7500</v>
      </c>
      <c r="E51" s="121"/>
      <c r="F51" s="121">
        <f>11733.42+2753.67+6000</f>
        <v>20487.09</v>
      </c>
      <c r="G51" s="121"/>
      <c r="H51" s="201"/>
      <c r="I51" s="201"/>
      <c r="J51" s="155">
        <f t="shared" si="16"/>
        <v>0.40974179999999999</v>
      </c>
      <c r="K51" s="51"/>
      <c r="L51" s="76" t="s">
        <v>29</v>
      </c>
    </row>
    <row r="52" spans="1:67" s="49" customFormat="1" ht="21.75" customHeight="1" thickBot="1">
      <c r="A52" s="353" t="s">
        <v>82</v>
      </c>
      <c r="B52" s="354"/>
      <c r="C52" s="147">
        <f>SUM(C49:C51)</f>
        <v>106292.99</v>
      </c>
      <c r="D52" s="147">
        <f t="shared" ref="D52:I52" si="17">SUM(D49:D51)</f>
        <v>32500</v>
      </c>
      <c r="E52" s="147">
        <f t="shared" si="17"/>
        <v>0</v>
      </c>
      <c r="F52" s="147">
        <f t="shared" si="17"/>
        <v>44280.08</v>
      </c>
      <c r="G52" s="147">
        <f t="shared" si="17"/>
        <v>0</v>
      </c>
      <c r="H52" s="147">
        <f t="shared" si="17"/>
        <v>0</v>
      </c>
      <c r="I52" s="147">
        <f t="shared" si="17"/>
        <v>0</v>
      </c>
      <c r="J52" s="236">
        <f t="shared" si="16"/>
        <v>0.31903686202019282</v>
      </c>
      <c r="K52" s="51"/>
      <c r="L52" s="90">
        <f t="shared" ref="L52" si="18">SUM(L49:L50)</f>
        <v>0</v>
      </c>
    </row>
    <row r="53" spans="1:67" s="45" customFormat="1" ht="61.5" customHeight="1">
      <c r="A53" s="355" t="s">
        <v>68</v>
      </c>
      <c r="B53" s="183" t="s">
        <v>119</v>
      </c>
      <c r="C53" s="203">
        <v>0</v>
      </c>
      <c r="D53" s="205">
        <v>25000</v>
      </c>
      <c r="E53" s="46"/>
      <c r="F53" s="46">
        <v>0</v>
      </c>
      <c r="G53" s="46">
        <v>15090.31</v>
      </c>
      <c r="H53" s="117"/>
      <c r="I53" s="117"/>
      <c r="J53" s="197">
        <f t="shared" ref="J53:J58" si="19">(G53+F53)/(D53+C53)</f>
        <v>0.60361239999999994</v>
      </c>
      <c r="K53" s="51"/>
      <c r="L53" s="118" t="s">
        <v>12</v>
      </c>
    </row>
    <row r="54" spans="1:67" s="45" customFormat="1" ht="32.25" customHeight="1">
      <c r="A54" s="356"/>
      <c r="B54" s="183" t="s">
        <v>120</v>
      </c>
      <c r="C54" s="114">
        <v>20000</v>
      </c>
      <c r="D54" s="186"/>
      <c r="E54" s="59"/>
      <c r="F54" s="59">
        <v>0</v>
      </c>
      <c r="G54" s="59">
        <v>0</v>
      </c>
      <c r="H54" s="60"/>
      <c r="I54" s="60"/>
      <c r="J54" s="198">
        <v>0</v>
      </c>
      <c r="K54" s="51"/>
      <c r="L54" s="95" t="s">
        <v>121</v>
      </c>
    </row>
    <row r="55" spans="1:67" s="45" customFormat="1" ht="21.75" customHeight="1">
      <c r="A55" s="356"/>
      <c r="B55" s="184" t="s">
        <v>122</v>
      </c>
      <c r="C55" s="119">
        <v>10000</v>
      </c>
      <c r="D55" s="206">
        <v>30559.06</v>
      </c>
      <c r="E55" s="59"/>
      <c r="F55" s="59">
        <v>0</v>
      </c>
      <c r="G55" s="59">
        <v>10727.95</v>
      </c>
      <c r="H55" s="60"/>
      <c r="I55" s="60"/>
      <c r="J55" s="198">
        <f t="shared" si="19"/>
        <v>0.26450193865439686</v>
      </c>
      <c r="K55" s="51"/>
      <c r="L55" s="95" t="s">
        <v>11</v>
      </c>
    </row>
    <row r="56" spans="1:67" s="45" customFormat="1" ht="25.5" customHeight="1" thickBot="1">
      <c r="A56" s="120"/>
      <c r="B56" s="185" t="s">
        <v>123</v>
      </c>
      <c r="C56" s="199">
        <v>17000</v>
      </c>
      <c r="D56" s="207">
        <v>3000</v>
      </c>
      <c r="E56" s="121"/>
      <c r="F56" s="121">
        <f>9748.2+4601.81</f>
        <v>14350.010000000002</v>
      </c>
      <c r="G56" s="121">
        <v>413</v>
      </c>
      <c r="H56" s="201"/>
      <c r="I56" s="201"/>
      <c r="J56" s="155">
        <f t="shared" si="19"/>
        <v>0.73815050000000015</v>
      </c>
      <c r="K56" s="51"/>
      <c r="L56" s="122" t="s">
        <v>77</v>
      </c>
    </row>
    <row r="57" spans="1:67" s="49" customFormat="1" ht="20.25" customHeight="1" thickBot="1">
      <c r="A57" s="353" t="s">
        <v>83</v>
      </c>
      <c r="B57" s="354"/>
      <c r="C57" s="148">
        <f t="shared" ref="C57" si="20">SUM(C53:C56)</f>
        <v>47000</v>
      </c>
      <c r="D57" s="148">
        <f>SUM(D53:D56)</f>
        <v>58559.06</v>
      </c>
      <c r="E57" s="148"/>
      <c r="F57" s="148">
        <f t="shared" ref="F57:I57" si="21">SUM(F53:F56)</f>
        <v>14350.010000000002</v>
      </c>
      <c r="G57" s="148">
        <f>SUM(G53:G56)</f>
        <v>26231.260000000002</v>
      </c>
      <c r="H57" s="148">
        <f t="shared" si="21"/>
        <v>0</v>
      </c>
      <c r="I57" s="148">
        <f t="shared" si="21"/>
        <v>0</v>
      </c>
      <c r="J57" s="236">
        <f t="shared" si="19"/>
        <v>0.38444137338850881</v>
      </c>
      <c r="K57" s="124"/>
      <c r="L57" s="90"/>
    </row>
    <row r="58" spans="1:67" ht="21" customHeight="1" thickBot="1">
      <c r="A58" s="357" t="s">
        <v>124</v>
      </c>
      <c r="B58" s="358"/>
      <c r="C58" s="91">
        <f t="shared" ref="C58:I58" si="22">C57+C52</f>
        <v>153292.99</v>
      </c>
      <c r="D58" s="91">
        <f>D57+D52</f>
        <v>91059.06</v>
      </c>
      <c r="E58" s="91"/>
      <c r="F58" s="91">
        <f t="shared" si="22"/>
        <v>58630.090000000004</v>
      </c>
      <c r="G58" s="91">
        <f t="shared" si="22"/>
        <v>26231.260000000002</v>
      </c>
      <c r="H58" s="91">
        <f t="shared" si="22"/>
        <v>0</v>
      </c>
      <c r="I58" s="91">
        <f t="shared" si="22"/>
        <v>0</v>
      </c>
      <c r="J58" s="235">
        <f t="shared" si="19"/>
        <v>0.34729133641399779</v>
      </c>
      <c r="K58" s="124"/>
    </row>
    <row r="59" spans="1:67" s="125" customFormat="1" ht="21" customHeight="1" thickBot="1">
      <c r="A59" s="123"/>
      <c r="B59" s="345"/>
      <c r="C59" s="346"/>
      <c r="D59" s="346"/>
      <c r="E59" s="346"/>
      <c r="F59" s="346"/>
      <c r="G59" s="346"/>
      <c r="H59" s="346"/>
      <c r="I59" s="346"/>
      <c r="J59" s="346"/>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row>
    <row r="60" spans="1:67" ht="19.5" customHeight="1" thickBot="1">
      <c r="A60" s="347" t="s">
        <v>53</v>
      </c>
      <c r="B60" s="348"/>
      <c r="C60" s="126">
        <f>+C58+C47+C26</f>
        <v>1318487.3900000001</v>
      </c>
      <c r="D60" s="126">
        <f t="shared" ref="D60:I60" si="23">+D58+D47+D26</f>
        <v>270297.78000000003</v>
      </c>
      <c r="E60" s="126"/>
      <c r="F60" s="126">
        <f t="shared" si="23"/>
        <v>704581.3600000001</v>
      </c>
      <c r="G60" s="126">
        <f>+G58+G47+G26</f>
        <v>85672.200000000012</v>
      </c>
      <c r="H60" s="126">
        <f t="shared" si="23"/>
        <v>21</v>
      </c>
      <c r="I60" s="126">
        <f t="shared" si="23"/>
        <v>11067</v>
      </c>
      <c r="J60" s="238">
        <f t="shared" ref="J60:J61" si="24">(G60+F60)/(D60+C60)</f>
        <v>0.49739484917271726</v>
      </c>
    </row>
    <row r="61" spans="1:67" ht="22.5" customHeight="1" thickBot="1">
      <c r="A61" s="345" t="s">
        <v>54</v>
      </c>
      <c r="B61" s="349"/>
      <c r="C61" s="127">
        <f>(C60)*0.07</f>
        <v>92294.117300000013</v>
      </c>
      <c r="D61" s="128">
        <f>(D60)*0.07</f>
        <v>18920.844600000004</v>
      </c>
      <c r="E61" s="128"/>
      <c r="F61" s="128">
        <v>48435.34</v>
      </c>
      <c r="G61" s="128">
        <f>3124.0706</f>
        <v>3124.0706</v>
      </c>
      <c r="H61" s="135"/>
      <c r="I61" s="135"/>
      <c r="J61" s="239">
        <f t="shared" si="24"/>
        <v>0.46360138707200316</v>
      </c>
    </row>
    <row r="62" spans="1:67" ht="20.25" customHeight="1" thickBot="1">
      <c r="A62" s="350" t="s">
        <v>55</v>
      </c>
      <c r="B62" s="351"/>
      <c r="C62" s="129">
        <f>SUM(C60:C61)</f>
        <v>1410781.5073000002</v>
      </c>
      <c r="D62" s="129">
        <f t="shared" ref="D62" si="25">SUM(D60:D61)</f>
        <v>289218.62460000004</v>
      </c>
      <c r="E62" s="126"/>
      <c r="F62" s="129">
        <f t="shared" ref="F62:I62" si="26">SUM(F60:F61)</f>
        <v>753016.70000000007</v>
      </c>
      <c r="G62" s="129">
        <f t="shared" si="26"/>
        <v>88796.270600000018</v>
      </c>
      <c r="H62" s="129">
        <f t="shared" si="26"/>
        <v>21</v>
      </c>
      <c r="I62" s="129">
        <f t="shared" si="26"/>
        <v>11067</v>
      </c>
      <c r="J62" s="238">
        <f>(F62+G62+H62)/(C62+D62)</f>
        <v>0.49519641487270172</v>
      </c>
    </row>
    <row r="63" spans="1:67" s="262" customFormat="1" ht="12">
      <c r="C63" s="263" t="s">
        <v>155</v>
      </c>
      <c r="D63" s="263" t="s">
        <v>156</v>
      </c>
      <c r="E63" s="263"/>
      <c r="F63" s="262" t="s">
        <v>153</v>
      </c>
      <c r="G63" s="262" t="s">
        <v>154</v>
      </c>
      <c r="H63" s="263" t="s">
        <v>157</v>
      </c>
      <c r="I63" s="263" t="s">
        <v>158</v>
      </c>
      <c r="J63" s="264"/>
      <c r="K63" s="265"/>
    </row>
    <row r="64" spans="1:67" ht="15" thickBot="1">
      <c r="F64" s="43"/>
      <c r="G64" s="43"/>
      <c r="H64" s="43"/>
      <c r="I64" s="43"/>
    </row>
    <row r="65" spans="1:12" ht="15" thickBot="1">
      <c r="B65" s="333" t="s">
        <v>16</v>
      </c>
      <c r="C65" s="334"/>
      <c r="D65" s="334"/>
      <c r="E65" s="334"/>
      <c r="F65" s="334"/>
      <c r="G65" s="334"/>
      <c r="H65" s="334"/>
      <c r="I65" s="334"/>
      <c r="J65" s="334"/>
      <c r="K65" s="335"/>
      <c r="L65" s="2"/>
    </row>
    <row r="66" spans="1:12" ht="29.4" customHeight="1" thickBot="1">
      <c r="B66" s="216" t="s">
        <v>17</v>
      </c>
      <c r="C66" s="241" t="s">
        <v>18</v>
      </c>
      <c r="D66" s="208" t="s">
        <v>19</v>
      </c>
      <c r="E66" s="208" t="s">
        <v>20</v>
      </c>
      <c r="F66" s="209" t="s">
        <v>21</v>
      </c>
      <c r="G66" s="210" t="s">
        <v>22</v>
      </c>
      <c r="H66" s="210" t="s">
        <v>151</v>
      </c>
      <c r="I66" s="210" t="s">
        <v>23</v>
      </c>
      <c r="J66" s="336" t="s">
        <v>24</v>
      </c>
      <c r="K66" s="337"/>
      <c r="L66" s="338"/>
    </row>
    <row r="67" spans="1:12" ht="18.600000000000001" customHeight="1">
      <c r="B67" s="217" t="s">
        <v>15</v>
      </c>
      <c r="C67" s="213">
        <f>C62</f>
        <v>1410781.5073000002</v>
      </c>
      <c r="D67" s="6">
        <f>F60</f>
        <v>704581.3600000001</v>
      </c>
      <c r="E67" s="187">
        <f>F61</f>
        <v>48435.34</v>
      </c>
      <c r="F67" s="187">
        <f>H62</f>
        <v>21</v>
      </c>
      <c r="G67" s="187">
        <f>I62</f>
        <v>11067</v>
      </c>
      <c r="H67" s="187">
        <f>C67-(D67+E67+F67)</f>
        <v>657743.8073000001</v>
      </c>
      <c r="I67" s="240">
        <f>(D67+E67+F67)/C67</f>
        <v>0.53377344124760207</v>
      </c>
      <c r="J67" s="339"/>
      <c r="K67" s="340"/>
      <c r="L67" s="341"/>
    </row>
    <row r="68" spans="1:12" ht="20.399999999999999" customHeight="1" thickBot="1">
      <c r="B68" s="218" t="s">
        <v>7</v>
      </c>
      <c r="C68" s="214">
        <f>D62</f>
        <v>289218.62460000004</v>
      </c>
      <c r="D68" s="207">
        <f>G60</f>
        <v>85672.200000000012</v>
      </c>
      <c r="E68" s="9">
        <f>G61</f>
        <v>3124.0706</v>
      </c>
      <c r="F68" s="207">
        <v>0</v>
      </c>
      <c r="G68" s="215"/>
      <c r="H68" s="9">
        <f>C68-(D68+E68+F68)</f>
        <v>200422.35400000002</v>
      </c>
      <c r="I68" s="243">
        <f>(D68+E68+F68)/C68</f>
        <v>0.30702127403727375</v>
      </c>
      <c r="J68" s="342"/>
      <c r="K68" s="343"/>
      <c r="L68" s="344"/>
    </row>
    <row r="69" spans="1:12" ht="21" customHeight="1" thickBot="1">
      <c r="B69" s="219" t="s">
        <v>25</v>
      </c>
      <c r="C69" s="242">
        <f>SUM(C67:C68)</f>
        <v>1700000.1319000002</v>
      </c>
      <c r="D69" s="211">
        <f>SUM(D67:D68)</f>
        <v>790253.56</v>
      </c>
      <c r="E69" s="212">
        <f>SUM(E67:E68)</f>
        <v>51559.410599999996</v>
      </c>
      <c r="F69" s="212">
        <f t="shared" ref="F69:G69" si="27">SUM(F67:F68)</f>
        <v>21</v>
      </c>
      <c r="G69" s="212">
        <f t="shared" si="27"/>
        <v>11067</v>
      </c>
      <c r="H69" s="212">
        <f>SUM(H67:H68)</f>
        <v>858166.16130000015</v>
      </c>
      <c r="I69" s="244">
        <f>(D69+E69+F69)/C69</f>
        <v>0.49519641487270166</v>
      </c>
      <c r="J69" s="188"/>
      <c r="K69" s="188"/>
      <c r="L69" s="189"/>
    </row>
    <row r="70" spans="1:12">
      <c r="B70" s="40"/>
      <c r="C70" s="40"/>
      <c r="D70" s="40"/>
      <c r="E70" s="40"/>
      <c r="F70" s="40"/>
      <c r="J70" s="40"/>
    </row>
    <row r="71" spans="1:12" ht="15.6">
      <c r="A71" s="149" t="s">
        <v>130</v>
      </c>
      <c r="B71" s="150"/>
      <c r="C71" s="151"/>
      <c r="D71" s="151"/>
      <c r="E71" s="151"/>
      <c r="F71" s="151"/>
      <c r="G71" s="151"/>
      <c r="H71" s="151"/>
      <c r="I71" s="151"/>
      <c r="J71" s="151"/>
    </row>
    <row r="72" spans="1:12" ht="16.8" customHeight="1">
      <c r="A72" s="149" t="s">
        <v>131</v>
      </c>
      <c r="B72" s="150"/>
      <c r="C72" s="151"/>
      <c r="D72" s="151"/>
      <c r="E72" s="151"/>
      <c r="F72" s="151"/>
      <c r="G72" s="151"/>
      <c r="H72" s="151"/>
      <c r="I72" s="151"/>
      <c r="J72" s="151"/>
    </row>
    <row r="73" spans="1:12" ht="28.8" customHeight="1">
      <c r="A73" s="152">
        <v>43618</v>
      </c>
      <c r="B73" s="150"/>
      <c r="C73" s="151"/>
      <c r="D73" s="151"/>
      <c r="E73" s="151"/>
      <c r="F73" s="151"/>
      <c r="G73" s="151"/>
      <c r="H73" s="151"/>
      <c r="I73" s="151"/>
      <c r="J73" s="151"/>
    </row>
    <row r="74" spans="1:12" ht="15.6">
      <c r="C74" s="151"/>
      <c r="D74" s="151"/>
      <c r="E74" s="151"/>
      <c r="F74" s="151"/>
      <c r="G74" s="151"/>
      <c r="H74" s="151"/>
      <c r="I74" s="151"/>
      <c r="J74" s="151"/>
    </row>
    <row r="75" spans="1:12" ht="15.6">
      <c r="C75" s="151"/>
      <c r="D75" s="151"/>
      <c r="E75" s="151"/>
      <c r="F75" s="151"/>
      <c r="G75" s="151"/>
      <c r="H75" s="151"/>
      <c r="I75" s="151"/>
      <c r="J75" s="151"/>
    </row>
    <row r="76" spans="1:12" ht="15.6">
      <c r="C76" s="151"/>
      <c r="D76" s="151"/>
      <c r="E76" s="151"/>
      <c r="F76" s="151"/>
      <c r="G76" s="151"/>
      <c r="H76" s="151"/>
      <c r="I76" s="151"/>
      <c r="J76" s="151"/>
    </row>
    <row r="77" spans="1:12" ht="15.6">
      <c r="C77" s="151"/>
      <c r="D77" s="151"/>
      <c r="E77" s="151"/>
      <c r="F77" s="151"/>
      <c r="G77" s="151"/>
      <c r="H77" s="151"/>
      <c r="I77" s="151"/>
      <c r="J77" s="151"/>
    </row>
    <row r="78" spans="1:12" ht="15.6">
      <c r="C78" s="151"/>
      <c r="D78" s="151"/>
      <c r="E78" s="151"/>
      <c r="F78" s="151"/>
      <c r="G78" s="151"/>
      <c r="H78" s="151"/>
      <c r="I78" s="151"/>
      <c r="J78" s="151"/>
    </row>
    <row r="79" spans="1:12" ht="15.6">
      <c r="B79" s="40"/>
      <c r="C79" s="151"/>
      <c r="D79" s="151"/>
      <c r="E79" s="151"/>
      <c r="F79" s="151"/>
      <c r="G79" s="151"/>
      <c r="H79" s="151"/>
      <c r="I79" s="151"/>
      <c r="J79" s="151"/>
    </row>
    <row r="80" spans="1:12" ht="15.6">
      <c r="B80" s="40"/>
      <c r="C80" s="151"/>
      <c r="D80" s="151"/>
      <c r="E80" s="151"/>
      <c r="F80" s="151"/>
      <c r="G80" s="151"/>
      <c r="H80" s="151"/>
      <c r="I80" s="151"/>
      <c r="J80" s="151"/>
    </row>
    <row r="81" spans="2:10" ht="15.6">
      <c r="B81" s="40"/>
      <c r="C81" s="151"/>
      <c r="D81" s="151"/>
      <c r="E81" s="151"/>
      <c r="F81" s="151"/>
      <c r="G81" s="151"/>
      <c r="H81" s="151"/>
      <c r="I81" s="151"/>
      <c r="J81" s="151"/>
    </row>
    <row r="82" spans="2:10" ht="15.6">
      <c r="B82" s="40"/>
      <c r="C82" s="151"/>
      <c r="D82" s="151"/>
      <c r="E82" s="151"/>
      <c r="F82" s="151"/>
      <c r="G82" s="151"/>
      <c r="H82" s="151"/>
      <c r="I82" s="151"/>
      <c r="J82" s="151"/>
    </row>
    <row r="83" spans="2:10" ht="15.6">
      <c r="B83" s="40"/>
      <c r="C83" s="151"/>
      <c r="D83" s="151"/>
      <c r="E83" s="151"/>
      <c r="F83" s="151"/>
      <c r="G83" s="151"/>
      <c r="H83" s="151"/>
      <c r="I83" s="151"/>
      <c r="J83" s="151"/>
    </row>
    <row r="84" spans="2:10" ht="15.6">
      <c r="B84" s="40"/>
      <c r="C84" s="151"/>
      <c r="D84" s="151"/>
      <c r="E84" s="151"/>
      <c r="F84" s="151"/>
      <c r="G84" s="151"/>
      <c r="H84" s="151"/>
      <c r="I84" s="151"/>
      <c r="J84" s="151"/>
    </row>
    <row r="85" spans="2:10" ht="15.6">
      <c r="B85" s="40"/>
      <c r="C85" s="151"/>
      <c r="D85" s="151"/>
      <c r="E85" s="151"/>
      <c r="F85" s="151"/>
      <c r="G85" s="151"/>
      <c r="H85" s="151"/>
      <c r="I85" s="151"/>
      <c r="J85" s="151"/>
    </row>
    <row r="86" spans="2:10" ht="15.6">
      <c r="B86" s="40"/>
      <c r="C86" s="151"/>
      <c r="D86" s="151"/>
      <c r="E86" s="151"/>
      <c r="F86" s="151"/>
      <c r="G86" s="151"/>
      <c r="H86" s="151"/>
      <c r="I86" s="151"/>
      <c r="J86" s="151"/>
    </row>
    <row r="87" spans="2:10">
      <c r="B87" s="40"/>
      <c r="C87" s="40"/>
      <c r="D87" s="40"/>
      <c r="E87" s="40"/>
      <c r="F87" s="40"/>
      <c r="J87" s="40"/>
    </row>
    <row r="88" spans="2:10">
      <c r="B88" s="40"/>
      <c r="C88" s="40"/>
      <c r="D88" s="40"/>
      <c r="E88" s="40"/>
      <c r="F88" s="40"/>
      <c r="J88" s="40"/>
    </row>
    <row r="89" spans="2:10">
      <c r="B89" s="40"/>
      <c r="C89" s="40"/>
      <c r="D89" s="40"/>
      <c r="E89" s="40"/>
      <c r="F89" s="40"/>
      <c r="J89" s="40"/>
    </row>
    <row r="90" spans="2:10">
      <c r="B90" s="40"/>
      <c r="C90" s="40"/>
      <c r="D90" s="40"/>
      <c r="E90" s="40"/>
      <c r="F90" s="40"/>
      <c r="J90" s="40"/>
    </row>
    <row r="91" spans="2:10">
      <c r="B91" s="40"/>
      <c r="C91" s="40"/>
      <c r="D91" s="40"/>
      <c r="E91" s="40"/>
      <c r="F91" s="40"/>
      <c r="J91" s="40"/>
    </row>
    <row r="92" spans="2:10">
      <c r="B92" s="40"/>
      <c r="C92" s="40"/>
      <c r="D92" s="40"/>
      <c r="E92" s="40"/>
      <c r="F92" s="40"/>
      <c r="J92" s="40"/>
    </row>
    <row r="93" spans="2:10">
      <c r="B93" s="40"/>
      <c r="C93" s="40"/>
      <c r="D93" s="40"/>
      <c r="E93" s="40"/>
      <c r="F93" s="40"/>
      <c r="J93" s="40"/>
    </row>
    <row r="94" spans="2:10">
      <c r="B94" s="40"/>
      <c r="C94" s="40"/>
      <c r="D94" s="40"/>
      <c r="E94" s="40"/>
      <c r="F94" s="40"/>
      <c r="J94" s="40"/>
    </row>
    <row r="95" spans="2:10">
      <c r="B95" s="40"/>
      <c r="C95" s="40"/>
      <c r="D95" s="40"/>
      <c r="E95" s="40"/>
      <c r="F95" s="40"/>
      <c r="J95" s="40"/>
    </row>
    <row r="96" spans="2:10">
      <c r="B96" s="40"/>
      <c r="C96" s="40"/>
      <c r="D96" s="40"/>
      <c r="E96" s="40"/>
      <c r="F96" s="40"/>
      <c r="J96" s="40"/>
    </row>
    <row r="97" spans="2:10">
      <c r="B97" s="40"/>
      <c r="C97" s="40"/>
      <c r="D97" s="40"/>
      <c r="E97" s="40"/>
      <c r="F97" s="40"/>
      <c r="J97" s="40"/>
    </row>
    <row r="98" spans="2:10">
      <c r="B98" s="40"/>
      <c r="C98" s="40"/>
      <c r="D98" s="40"/>
      <c r="E98" s="40"/>
      <c r="F98" s="40"/>
      <c r="J98" s="40"/>
    </row>
    <row r="99" spans="2:10">
      <c r="B99" s="40"/>
      <c r="C99" s="40"/>
      <c r="D99" s="40"/>
      <c r="E99" s="40"/>
      <c r="F99" s="40"/>
      <c r="J99" s="40"/>
    </row>
    <row r="100" spans="2:10">
      <c r="B100" s="40"/>
      <c r="C100" s="40"/>
      <c r="D100" s="40"/>
      <c r="E100" s="40"/>
      <c r="F100" s="40"/>
      <c r="J100" s="40"/>
    </row>
    <row r="101" spans="2:10">
      <c r="B101" s="40"/>
      <c r="C101" s="40"/>
      <c r="D101" s="40"/>
      <c r="E101" s="40"/>
      <c r="F101" s="40"/>
      <c r="J101" s="40"/>
    </row>
    <row r="102" spans="2:10">
      <c r="B102" s="40"/>
      <c r="C102" s="40"/>
      <c r="D102" s="40"/>
      <c r="E102" s="40"/>
      <c r="F102" s="40"/>
      <c r="J102" s="40"/>
    </row>
    <row r="103" spans="2:10">
      <c r="B103" s="40"/>
      <c r="C103" s="40"/>
      <c r="D103" s="40"/>
      <c r="E103" s="40"/>
      <c r="F103" s="40"/>
      <c r="J103" s="40"/>
    </row>
    <row r="104" spans="2:10">
      <c r="B104" s="40"/>
      <c r="C104" s="40"/>
      <c r="D104" s="40"/>
      <c r="E104" s="40"/>
      <c r="F104" s="40"/>
      <c r="J104" s="40"/>
    </row>
    <row r="105" spans="2:10">
      <c r="B105" s="40"/>
      <c r="C105" s="40"/>
      <c r="D105" s="40"/>
      <c r="E105" s="40"/>
      <c r="F105" s="40"/>
      <c r="J105" s="40"/>
    </row>
    <row r="106" spans="2:10">
      <c r="B106" s="40"/>
      <c r="C106" s="40"/>
      <c r="D106" s="40"/>
      <c r="E106" s="40"/>
      <c r="F106" s="40"/>
      <c r="J106" s="40"/>
    </row>
    <row r="107" spans="2:10">
      <c r="B107" s="40"/>
      <c r="C107" s="40"/>
      <c r="D107" s="40"/>
      <c r="E107" s="40"/>
      <c r="F107" s="40"/>
      <c r="J107" s="40"/>
    </row>
    <row r="108" spans="2:10">
      <c r="B108" s="40"/>
      <c r="C108" s="40"/>
      <c r="D108" s="40"/>
      <c r="E108" s="40"/>
      <c r="F108" s="40"/>
      <c r="J108" s="40"/>
    </row>
    <row r="109" spans="2:10">
      <c r="B109" s="40"/>
      <c r="C109" s="40"/>
      <c r="D109" s="40"/>
      <c r="E109" s="40"/>
      <c r="F109" s="40"/>
      <c r="J109" s="40"/>
    </row>
    <row r="110" spans="2:10">
      <c r="B110" s="40"/>
      <c r="C110" s="40"/>
      <c r="D110" s="40"/>
      <c r="E110" s="40"/>
      <c r="F110" s="40"/>
      <c r="J110" s="40"/>
    </row>
    <row r="111" spans="2:10">
      <c r="B111" s="40"/>
      <c r="C111" s="40"/>
      <c r="D111" s="40"/>
      <c r="E111" s="40"/>
      <c r="F111" s="40"/>
      <c r="J111" s="40"/>
    </row>
    <row r="112" spans="2:10">
      <c r="B112" s="40"/>
      <c r="C112" s="40"/>
      <c r="D112" s="40"/>
      <c r="E112" s="40"/>
      <c r="F112" s="40"/>
      <c r="J112" s="40"/>
    </row>
    <row r="113" spans="2:10">
      <c r="B113" s="40"/>
      <c r="C113" s="40"/>
      <c r="D113" s="40"/>
      <c r="E113" s="40"/>
      <c r="F113" s="40"/>
      <c r="J113" s="40"/>
    </row>
    <row r="114" spans="2:10">
      <c r="B114" s="40"/>
      <c r="C114" s="40"/>
      <c r="D114" s="40"/>
      <c r="E114" s="40"/>
      <c r="F114" s="40"/>
      <c r="J114" s="40"/>
    </row>
    <row r="115" spans="2:10">
      <c r="B115" s="40"/>
      <c r="C115" s="40"/>
      <c r="D115" s="40"/>
      <c r="E115" s="40"/>
      <c r="F115" s="40"/>
      <c r="J115" s="40"/>
    </row>
    <row r="116" spans="2:10">
      <c r="B116" s="40"/>
      <c r="C116" s="40"/>
      <c r="D116" s="40"/>
      <c r="E116" s="40"/>
      <c r="F116" s="40"/>
      <c r="J116" s="40"/>
    </row>
    <row r="117" spans="2:10">
      <c r="B117" s="40"/>
      <c r="C117" s="40"/>
      <c r="D117" s="40"/>
      <c r="E117" s="40"/>
      <c r="F117" s="40"/>
      <c r="J117" s="40"/>
    </row>
    <row r="118" spans="2:10">
      <c r="B118" s="40"/>
      <c r="C118" s="40"/>
      <c r="D118" s="40"/>
      <c r="E118" s="40"/>
      <c r="F118" s="40"/>
      <c r="J118" s="40"/>
    </row>
    <row r="119" spans="2:10">
      <c r="B119" s="40"/>
      <c r="C119" s="40"/>
      <c r="D119" s="40"/>
      <c r="E119" s="40"/>
      <c r="F119" s="40"/>
      <c r="J119" s="40"/>
    </row>
    <row r="120" spans="2:10">
      <c r="B120" s="40"/>
      <c r="C120" s="40"/>
      <c r="D120" s="40"/>
      <c r="E120" s="40"/>
      <c r="F120" s="40"/>
      <c r="J120" s="40"/>
    </row>
    <row r="121" spans="2:10">
      <c r="B121" s="40"/>
      <c r="C121" s="40"/>
      <c r="D121" s="40"/>
      <c r="E121" s="40"/>
      <c r="F121" s="40"/>
      <c r="J121" s="40"/>
    </row>
    <row r="122" spans="2:10">
      <c r="B122" s="40"/>
      <c r="C122" s="40"/>
      <c r="D122" s="40"/>
      <c r="E122" s="40"/>
      <c r="F122" s="40"/>
      <c r="J122" s="40"/>
    </row>
    <row r="123" spans="2:10">
      <c r="B123" s="40"/>
      <c r="C123" s="40"/>
      <c r="D123" s="40"/>
      <c r="E123" s="40"/>
      <c r="F123" s="40"/>
      <c r="J123" s="40"/>
    </row>
    <row r="124" spans="2:10">
      <c r="B124" s="40"/>
      <c r="C124" s="40"/>
      <c r="D124" s="40"/>
      <c r="E124" s="40"/>
      <c r="F124" s="40"/>
      <c r="J124" s="40"/>
    </row>
    <row r="125" spans="2:10">
      <c r="B125" s="40"/>
      <c r="C125" s="40"/>
      <c r="D125" s="40"/>
      <c r="E125" s="40"/>
      <c r="F125" s="40"/>
      <c r="J125" s="40"/>
    </row>
    <row r="126" spans="2:10">
      <c r="B126" s="40"/>
      <c r="C126" s="40"/>
      <c r="D126" s="40"/>
      <c r="E126" s="40"/>
      <c r="F126" s="40"/>
      <c r="J126" s="40"/>
    </row>
    <row r="127" spans="2:10">
      <c r="B127" s="40"/>
      <c r="C127" s="40"/>
      <c r="D127" s="40"/>
      <c r="E127" s="40"/>
      <c r="F127" s="40"/>
      <c r="J127" s="40"/>
    </row>
    <row r="128" spans="2:10">
      <c r="B128" s="40"/>
      <c r="C128" s="40"/>
      <c r="D128" s="40"/>
      <c r="E128" s="40"/>
      <c r="F128" s="40"/>
      <c r="J128" s="40"/>
    </row>
    <row r="129" spans="2:10">
      <c r="B129" s="40"/>
      <c r="C129" s="40"/>
      <c r="D129" s="40"/>
      <c r="E129" s="40"/>
      <c r="F129" s="40"/>
      <c r="J129" s="40"/>
    </row>
    <row r="130" spans="2:10">
      <c r="B130" s="40"/>
      <c r="C130" s="40"/>
      <c r="D130" s="40"/>
      <c r="E130" s="40"/>
      <c r="F130" s="40"/>
      <c r="J130" s="40"/>
    </row>
    <row r="131" spans="2:10">
      <c r="B131" s="40"/>
      <c r="C131" s="40"/>
      <c r="D131" s="40"/>
      <c r="E131" s="40"/>
      <c r="F131" s="40"/>
      <c r="J131" s="40"/>
    </row>
    <row r="132" spans="2:10">
      <c r="B132" s="40"/>
      <c r="C132" s="40"/>
      <c r="D132" s="40"/>
      <c r="E132" s="40"/>
      <c r="F132" s="40"/>
      <c r="J132" s="40"/>
    </row>
    <row r="133" spans="2:10">
      <c r="B133" s="40"/>
      <c r="C133" s="40"/>
      <c r="D133" s="40"/>
      <c r="E133" s="40"/>
      <c r="F133" s="40"/>
      <c r="J133" s="40"/>
    </row>
    <row r="134" spans="2:10">
      <c r="B134" s="40"/>
      <c r="C134" s="40"/>
      <c r="D134" s="40"/>
      <c r="E134" s="40"/>
      <c r="F134" s="40"/>
      <c r="J134" s="40"/>
    </row>
    <row r="135" spans="2:10">
      <c r="B135" s="40"/>
      <c r="C135" s="40"/>
      <c r="D135" s="40"/>
      <c r="E135" s="40"/>
      <c r="F135" s="40"/>
      <c r="J135" s="40"/>
    </row>
    <row r="136" spans="2:10">
      <c r="B136" s="40"/>
      <c r="C136" s="40"/>
      <c r="D136" s="40"/>
      <c r="E136" s="40"/>
      <c r="F136" s="40"/>
      <c r="J136" s="40"/>
    </row>
    <row r="137" spans="2:10">
      <c r="B137" s="40"/>
      <c r="C137" s="40"/>
      <c r="D137" s="40"/>
      <c r="E137" s="40"/>
      <c r="F137" s="40"/>
      <c r="J137" s="40"/>
    </row>
    <row r="138" spans="2:10">
      <c r="B138" s="40"/>
      <c r="C138" s="40"/>
      <c r="D138" s="40"/>
      <c r="E138" s="40"/>
      <c r="F138" s="40"/>
      <c r="J138" s="40"/>
    </row>
    <row r="139" spans="2:10">
      <c r="B139" s="40"/>
      <c r="C139" s="40"/>
      <c r="D139" s="40"/>
      <c r="E139" s="40"/>
      <c r="F139" s="40"/>
      <c r="J139" s="40"/>
    </row>
    <row r="140" spans="2:10">
      <c r="B140" s="40"/>
      <c r="C140" s="40"/>
      <c r="D140" s="40"/>
      <c r="E140" s="40"/>
      <c r="F140" s="40"/>
      <c r="J140" s="40"/>
    </row>
    <row r="141" spans="2:10">
      <c r="B141" s="40"/>
      <c r="C141" s="40"/>
      <c r="D141" s="40"/>
      <c r="E141" s="40"/>
      <c r="F141" s="40"/>
      <c r="J141" s="40"/>
    </row>
    <row r="142" spans="2:10">
      <c r="B142" s="40"/>
      <c r="C142" s="40"/>
      <c r="D142" s="40"/>
      <c r="E142" s="40"/>
      <c r="F142" s="40"/>
      <c r="J142" s="40"/>
    </row>
    <row r="143" spans="2:10">
      <c r="B143" s="40"/>
      <c r="C143" s="40"/>
      <c r="D143" s="40"/>
      <c r="E143" s="40"/>
      <c r="F143" s="40"/>
      <c r="J143" s="40"/>
    </row>
    <row r="144" spans="2:10">
      <c r="B144" s="40"/>
      <c r="C144" s="40"/>
      <c r="D144" s="40"/>
      <c r="E144" s="40"/>
      <c r="F144" s="40"/>
      <c r="J144" s="40"/>
    </row>
    <row r="145" spans="2:10">
      <c r="B145" s="40"/>
      <c r="C145" s="40"/>
      <c r="D145" s="40"/>
      <c r="E145" s="40"/>
      <c r="F145" s="40"/>
      <c r="J145" s="40"/>
    </row>
    <row r="146" spans="2:10">
      <c r="B146" s="40"/>
      <c r="C146" s="40"/>
      <c r="D146" s="40"/>
      <c r="E146" s="40"/>
      <c r="F146" s="40"/>
      <c r="J146" s="40"/>
    </row>
    <row r="147" spans="2:10">
      <c r="B147" s="40"/>
      <c r="C147" s="40"/>
      <c r="D147" s="40"/>
      <c r="E147" s="40"/>
      <c r="F147" s="40"/>
      <c r="J147" s="40"/>
    </row>
    <row r="148" spans="2:10">
      <c r="B148" s="40"/>
      <c r="C148" s="40"/>
      <c r="D148" s="40"/>
      <c r="E148" s="40"/>
      <c r="F148" s="40"/>
      <c r="J148" s="40"/>
    </row>
    <row r="149" spans="2:10">
      <c r="B149" s="40"/>
      <c r="C149" s="40"/>
      <c r="D149" s="40"/>
      <c r="E149" s="40"/>
      <c r="F149" s="40"/>
      <c r="J149" s="40"/>
    </row>
    <row r="150" spans="2:10">
      <c r="B150" s="40"/>
      <c r="C150" s="40"/>
      <c r="D150" s="40"/>
      <c r="E150" s="40"/>
      <c r="F150" s="40"/>
      <c r="J150" s="40"/>
    </row>
    <row r="151" spans="2:10">
      <c r="B151" s="40"/>
      <c r="C151" s="40"/>
      <c r="D151" s="40"/>
      <c r="E151" s="40"/>
      <c r="F151" s="40"/>
      <c r="J151" s="40"/>
    </row>
    <row r="152" spans="2:10">
      <c r="B152" s="40"/>
      <c r="C152" s="40"/>
      <c r="D152" s="40"/>
      <c r="E152" s="40"/>
      <c r="F152" s="40"/>
      <c r="J152" s="40"/>
    </row>
    <row r="153" spans="2:10">
      <c r="B153" s="40"/>
      <c r="C153" s="40"/>
      <c r="D153" s="40"/>
      <c r="E153" s="40"/>
      <c r="F153" s="40"/>
      <c r="J153" s="40"/>
    </row>
    <row r="154" spans="2:10">
      <c r="B154" s="40"/>
      <c r="C154" s="40"/>
      <c r="D154" s="40"/>
      <c r="E154" s="40"/>
      <c r="F154" s="40"/>
      <c r="J154" s="40"/>
    </row>
    <row r="155" spans="2:10">
      <c r="B155" s="40"/>
      <c r="C155" s="40"/>
      <c r="D155" s="40"/>
      <c r="E155" s="40"/>
      <c r="F155" s="40"/>
      <c r="J155" s="40"/>
    </row>
    <row r="156" spans="2:10">
      <c r="B156" s="40"/>
      <c r="C156" s="40"/>
      <c r="D156" s="40"/>
      <c r="E156" s="40"/>
      <c r="F156" s="40"/>
      <c r="J156" s="40"/>
    </row>
    <row r="157" spans="2:10">
      <c r="B157" s="40"/>
      <c r="C157" s="40"/>
      <c r="D157" s="40"/>
      <c r="E157" s="40"/>
      <c r="F157" s="40"/>
      <c r="J157" s="40"/>
    </row>
    <row r="158" spans="2:10">
      <c r="B158" s="40"/>
      <c r="C158" s="40"/>
      <c r="D158" s="40"/>
      <c r="E158" s="40"/>
      <c r="F158" s="40"/>
      <c r="J158" s="40"/>
    </row>
    <row r="159" spans="2:10">
      <c r="B159" s="40"/>
      <c r="C159" s="40"/>
      <c r="D159" s="40"/>
      <c r="E159" s="40"/>
      <c r="F159" s="40"/>
      <c r="J159" s="40"/>
    </row>
    <row r="160" spans="2:10">
      <c r="B160" s="40"/>
      <c r="C160" s="40"/>
      <c r="D160" s="40"/>
      <c r="E160" s="40"/>
      <c r="F160" s="40"/>
      <c r="J160" s="40"/>
    </row>
    <row r="161" spans="2:10">
      <c r="B161" s="40"/>
      <c r="C161" s="40"/>
      <c r="D161" s="40"/>
      <c r="E161" s="40"/>
      <c r="F161" s="40"/>
      <c r="J161" s="40"/>
    </row>
    <row r="162" spans="2:10">
      <c r="B162" s="40"/>
      <c r="C162" s="40"/>
      <c r="D162" s="40"/>
      <c r="E162" s="40"/>
      <c r="F162" s="40"/>
      <c r="J162" s="40"/>
    </row>
    <row r="163" spans="2:10">
      <c r="B163" s="40"/>
      <c r="C163" s="40"/>
      <c r="D163" s="40"/>
      <c r="E163" s="40"/>
      <c r="F163" s="40"/>
      <c r="J163" s="40"/>
    </row>
    <row r="164" spans="2:10">
      <c r="B164" s="40"/>
      <c r="C164" s="40"/>
      <c r="D164" s="40"/>
      <c r="E164" s="40"/>
      <c r="F164" s="40"/>
      <c r="J164" s="40"/>
    </row>
    <row r="165" spans="2:10">
      <c r="B165" s="40"/>
      <c r="C165" s="40"/>
      <c r="D165" s="40"/>
      <c r="E165" s="40"/>
      <c r="F165" s="40"/>
      <c r="J165" s="40"/>
    </row>
    <row r="166" spans="2:10">
      <c r="B166" s="40"/>
      <c r="C166" s="40"/>
      <c r="D166" s="40"/>
      <c r="E166" s="40"/>
      <c r="F166" s="40"/>
      <c r="J166" s="40"/>
    </row>
    <row r="167" spans="2:10">
      <c r="B167" s="40"/>
      <c r="C167" s="40"/>
      <c r="D167" s="40"/>
      <c r="E167" s="40"/>
      <c r="F167" s="40"/>
      <c r="J167" s="40"/>
    </row>
    <row r="168" spans="2:10">
      <c r="B168" s="40"/>
      <c r="C168" s="40"/>
      <c r="D168" s="40"/>
      <c r="E168" s="40"/>
      <c r="F168" s="40"/>
      <c r="J168" s="40"/>
    </row>
    <row r="169" spans="2:10">
      <c r="B169" s="40"/>
      <c r="C169" s="40"/>
      <c r="D169" s="40"/>
      <c r="E169" s="40"/>
      <c r="F169" s="40"/>
      <c r="J169" s="40"/>
    </row>
    <row r="170" spans="2:10">
      <c r="B170" s="40"/>
      <c r="C170" s="40"/>
      <c r="D170" s="40"/>
      <c r="E170" s="40"/>
      <c r="F170" s="40"/>
      <c r="J170" s="40"/>
    </row>
    <row r="171" spans="2:10">
      <c r="B171" s="40"/>
      <c r="C171" s="40"/>
      <c r="D171" s="40"/>
      <c r="E171" s="40"/>
      <c r="F171" s="40"/>
      <c r="J171" s="40"/>
    </row>
    <row r="172" spans="2:10">
      <c r="B172" s="40"/>
      <c r="C172" s="40"/>
      <c r="D172" s="40"/>
      <c r="E172" s="40"/>
      <c r="F172" s="40"/>
      <c r="J172" s="40"/>
    </row>
    <row r="173" spans="2:10">
      <c r="B173" s="40"/>
      <c r="C173" s="40"/>
      <c r="D173" s="40"/>
      <c r="E173" s="40"/>
      <c r="F173" s="40"/>
      <c r="J173" s="40"/>
    </row>
    <row r="174" spans="2:10">
      <c r="B174" s="40"/>
      <c r="C174" s="40"/>
      <c r="D174" s="40"/>
      <c r="E174" s="40"/>
      <c r="F174" s="40"/>
      <c r="J174" s="40"/>
    </row>
    <row r="175" spans="2:10">
      <c r="B175" s="40"/>
      <c r="C175" s="40"/>
      <c r="D175" s="40"/>
      <c r="E175" s="40"/>
      <c r="F175" s="40"/>
      <c r="J175" s="40"/>
    </row>
    <row r="176" spans="2:10">
      <c r="B176" s="40"/>
      <c r="C176" s="40"/>
      <c r="D176" s="40"/>
      <c r="E176" s="40"/>
      <c r="F176" s="40"/>
      <c r="J176" s="40"/>
    </row>
    <row r="177" spans="2:10">
      <c r="B177" s="40"/>
      <c r="C177" s="40"/>
      <c r="D177" s="40"/>
      <c r="E177" s="40"/>
      <c r="F177" s="40"/>
      <c r="J177" s="40"/>
    </row>
    <row r="178" spans="2:10">
      <c r="B178" s="40"/>
      <c r="C178" s="40"/>
      <c r="D178" s="40"/>
      <c r="E178" s="40"/>
      <c r="F178" s="40"/>
      <c r="J178" s="40"/>
    </row>
    <row r="179" spans="2:10">
      <c r="B179" s="40"/>
      <c r="C179" s="40"/>
      <c r="D179" s="40"/>
      <c r="E179" s="40"/>
      <c r="F179" s="40"/>
      <c r="J179" s="40"/>
    </row>
    <row r="180" spans="2:10">
      <c r="B180" s="40"/>
      <c r="C180" s="40"/>
      <c r="D180" s="40"/>
      <c r="E180" s="40"/>
      <c r="F180" s="40"/>
      <c r="J180" s="40"/>
    </row>
    <row r="181" spans="2:10">
      <c r="B181" s="40"/>
      <c r="C181" s="40"/>
      <c r="D181" s="40"/>
      <c r="E181" s="40"/>
      <c r="F181" s="40"/>
      <c r="J181" s="40"/>
    </row>
    <row r="182" spans="2:10">
      <c r="B182" s="40"/>
      <c r="C182" s="40"/>
      <c r="D182" s="40"/>
      <c r="E182" s="40"/>
      <c r="F182" s="40"/>
      <c r="J182" s="40"/>
    </row>
    <row r="183" spans="2:10">
      <c r="B183" s="40"/>
      <c r="C183" s="40"/>
      <c r="D183" s="40"/>
      <c r="E183" s="40"/>
      <c r="F183" s="40"/>
      <c r="J183" s="40"/>
    </row>
    <row r="184" spans="2:10">
      <c r="B184" s="40"/>
      <c r="C184" s="40"/>
      <c r="D184" s="40"/>
      <c r="E184" s="40"/>
      <c r="F184" s="40"/>
      <c r="J184" s="40"/>
    </row>
    <row r="185" spans="2:10">
      <c r="B185" s="40"/>
      <c r="C185" s="40"/>
      <c r="D185" s="40"/>
      <c r="E185" s="40"/>
      <c r="F185" s="40"/>
      <c r="J185" s="40"/>
    </row>
    <row r="186" spans="2:10">
      <c r="B186" s="40"/>
      <c r="C186" s="40"/>
      <c r="D186" s="40"/>
      <c r="E186" s="40"/>
      <c r="F186" s="40"/>
      <c r="J186" s="40"/>
    </row>
    <row r="187" spans="2:10">
      <c r="B187" s="40"/>
      <c r="C187" s="40"/>
      <c r="D187" s="40"/>
      <c r="E187" s="40"/>
      <c r="F187" s="40"/>
      <c r="J187" s="40"/>
    </row>
    <row r="188" spans="2:10">
      <c r="B188" s="40"/>
      <c r="C188" s="40"/>
      <c r="D188" s="40"/>
      <c r="E188" s="40"/>
      <c r="F188" s="40"/>
      <c r="J188" s="40"/>
    </row>
    <row r="189" spans="2:10">
      <c r="B189" s="40"/>
      <c r="C189" s="40"/>
      <c r="D189" s="40"/>
      <c r="E189" s="40"/>
      <c r="F189" s="40"/>
      <c r="J189" s="40"/>
    </row>
    <row r="190" spans="2:10">
      <c r="B190" s="40"/>
      <c r="C190" s="40"/>
      <c r="D190" s="40"/>
      <c r="E190" s="40"/>
      <c r="F190" s="40"/>
      <c r="J190" s="40"/>
    </row>
    <row r="191" spans="2:10">
      <c r="B191" s="40"/>
      <c r="C191" s="40"/>
      <c r="D191" s="40"/>
      <c r="E191" s="40"/>
      <c r="F191" s="40"/>
      <c r="J191" s="40"/>
    </row>
    <row r="192" spans="2:10">
      <c r="B192" s="40"/>
      <c r="C192" s="40"/>
      <c r="D192" s="40"/>
      <c r="E192" s="40"/>
      <c r="F192" s="40"/>
      <c r="J192" s="40"/>
    </row>
    <row r="193" spans="2:10">
      <c r="B193" s="40"/>
      <c r="C193" s="40"/>
      <c r="D193" s="40"/>
      <c r="E193" s="40"/>
      <c r="F193" s="40"/>
      <c r="J193" s="40"/>
    </row>
    <row r="194" spans="2:10">
      <c r="B194" s="40"/>
      <c r="C194" s="40"/>
      <c r="D194" s="40"/>
      <c r="E194" s="40"/>
      <c r="F194" s="40"/>
      <c r="J194" s="40"/>
    </row>
    <row r="195" spans="2:10">
      <c r="B195" s="40"/>
      <c r="C195" s="40"/>
      <c r="D195" s="40"/>
      <c r="E195" s="40"/>
      <c r="F195" s="40"/>
      <c r="J195" s="40"/>
    </row>
    <row r="196" spans="2:10">
      <c r="B196" s="40"/>
      <c r="C196" s="40"/>
      <c r="D196" s="40"/>
      <c r="E196" s="40"/>
      <c r="F196" s="40"/>
      <c r="J196" s="40"/>
    </row>
    <row r="197" spans="2:10">
      <c r="B197" s="40"/>
      <c r="C197" s="40"/>
      <c r="D197" s="40"/>
      <c r="E197" s="40"/>
      <c r="F197" s="40"/>
      <c r="J197" s="40"/>
    </row>
    <row r="198" spans="2:10">
      <c r="B198" s="40"/>
      <c r="C198" s="40"/>
      <c r="D198" s="40"/>
      <c r="E198" s="40"/>
      <c r="F198" s="40"/>
      <c r="J198" s="40"/>
    </row>
    <row r="199" spans="2:10">
      <c r="B199" s="40"/>
      <c r="C199" s="40"/>
      <c r="D199" s="40"/>
      <c r="E199" s="40"/>
      <c r="F199" s="40"/>
      <c r="J199" s="40"/>
    </row>
    <row r="200" spans="2:10">
      <c r="B200" s="40"/>
      <c r="C200" s="40"/>
      <c r="D200" s="40"/>
      <c r="E200" s="40"/>
      <c r="F200" s="40"/>
      <c r="J200" s="40"/>
    </row>
    <row r="201" spans="2:10">
      <c r="B201" s="40"/>
      <c r="C201" s="40"/>
      <c r="D201" s="40"/>
      <c r="E201" s="40"/>
      <c r="F201" s="40"/>
      <c r="J201" s="40"/>
    </row>
    <row r="202" spans="2:10">
      <c r="B202" s="40"/>
      <c r="C202" s="40"/>
      <c r="D202" s="40"/>
      <c r="E202" s="40"/>
      <c r="F202" s="40"/>
      <c r="J202" s="40"/>
    </row>
    <row r="203" spans="2:10">
      <c r="B203" s="40"/>
      <c r="C203" s="40"/>
      <c r="D203" s="40"/>
      <c r="E203" s="40"/>
      <c r="F203" s="40"/>
      <c r="J203" s="40"/>
    </row>
    <row r="204" spans="2:10">
      <c r="B204" s="40"/>
      <c r="C204" s="40"/>
      <c r="D204" s="40"/>
      <c r="E204" s="40"/>
      <c r="F204" s="40"/>
      <c r="J204" s="40"/>
    </row>
    <row r="205" spans="2:10">
      <c r="B205" s="40"/>
      <c r="C205" s="40"/>
      <c r="D205" s="40"/>
      <c r="E205" s="40"/>
      <c r="F205" s="40"/>
      <c r="J205" s="40"/>
    </row>
    <row r="206" spans="2:10">
      <c r="B206" s="40"/>
      <c r="C206" s="40"/>
      <c r="D206" s="40"/>
      <c r="E206" s="40"/>
      <c r="F206" s="40"/>
      <c r="J206" s="40"/>
    </row>
    <row r="207" spans="2:10">
      <c r="B207" s="40"/>
      <c r="C207" s="40"/>
      <c r="D207" s="40"/>
      <c r="E207" s="40"/>
      <c r="F207" s="40"/>
      <c r="J207" s="40"/>
    </row>
    <row r="208" spans="2:10">
      <c r="B208" s="40"/>
      <c r="C208" s="40"/>
      <c r="D208" s="40"/>
      <c r="E208" s="40"/>
      <c r="F208" s="40"/>
      <c r="J208" s="40"/>
    </row>
    <row r="209" spans="2:10">
      <c r="B209" s="40"/>
      <c r="C209" s="40"/>
      <c r="D209" s="40"/>
      <c r="E209" s="40"/>
      <c r="F209" s="40"/>
      <c r="J209" s="40"/>
    </row>
    <row r="210" spans="2:10">
      <c r="B210" s="40"/>
      <c r="C210" s="40"/>
      <c r="D210" s="40"/>
      <c r="E210" s="40"/>
      <c r="F210" s="40"/>
      <c r="J210" s="40"/>
    </row>
    <row r="211" spans="2:10">
      <c r="B211" s="40"/>
      <c r="C211" s="40"/>
      <c r="D211" s="40"/>
      <c r="E211" s="40"/>
      <c r="F211" s="40"/>
      <c r="J211" s="40"/>
    </row>
    <row r="212" spans="2:10">
      <c r="B212" s="40"/>
      <c r="C212" s="40"/>
      <c r="D212" s="40"/>
      <c r="E212" s="40"/>
      <c r="F212" s="40"/>
      <c r="J212" s="40"/>
    </row>
    <row r="213" spans="2:10">
      <c r="B213" s="40"/>
      <c r="C213" s="40"/>
      <c r="D213" s="40"/>
      <c r="E213" s="40"/>
      <c r="F213" s="40"/>
      <c r="J213" s="40"/>
    </row>
    <row r="214" spans="2:10">
      <c r="B214" s="40"/>
      <c r="C214" s="40"/>
      <c r="D214" s="40"/>
      <c r="E214" s="40"/>
      <c r="F214" s="40"/>
      <c r="J214" s="40"/>
    </row>
    <row r="215" spans="2:10">
      <c r="B215" s="40"/>
      <c r="C215" s="40"/>
      <c r="D215" s="40"/>
      <c r="E215" s="40"/>
      <c r="F215" s="40"/>
      <c r="J215" s="40"/>
    </row>
    <row r="216" spans="2:10">
      <c r="B216" s="40"/>
      <c r="C216" s="40"/>
      <c r="D216" s="40"/>
      <c r="E216" s="40"/>
      <c r="F216" s="40"/>
      <c r="J216" s="40"/>
    </row>
    <row r="217" spans="2:10">
      <c r="B217" s="40"/>
      <c r="C217" s="40"/>
      <c r="D217" s="40"/>
      <c r="E217" s="40"/>
      <c r="F217" s="40"/>
      <c r="J217" s="40"/>
    </row>
    <row r="218" spans="2:10">
      <c r="B218" s="40"/>
      <c r="C218" s="40"/>
      <c r="D218" s="40"/>
      <c r="E218" s="40"/>
      <c r="F218" s="40"/>
      <c r="J218" s="40"/>
    </row>
    <row r="219" spans="2:10">
      <c r="B219" s="40"/>
      <c r="C219" s="40"/>
      <c r="D219" s="40"/>
      <c r="E219" s="40"/>
      <c r="F219" s="40"/>
      <c r="J219" s="40"/>
    </row>
    <row r="220" spans="2:10">
      <c r="B220" s="40"/>
      <c r="C220" s="40"/>
      <c r="D220" s="40"/>
      <c r="E220" s="40"/>
      <c r="F220" s="40"/>
      <c r="J220" s="40"/>
    </row>
    <row r="221" spans="2:10">
      <c r="B221" s="40"/>
      <c r="C221" s="40"/>
      <c r="D221" s="40"/>
      <c r="E221" s="40"/>
      <c r="F221" s="40"/>
      <c r="J221" s="40"/>
    </row>
    <row r="222" spans="2:10">
      <c r="B222" s="40"/>
      <c r="C222" s="40"/>
      <c r="D222" s="40"/>
      <c r="E222" s="40"/>
      <c r="F222" s="40"/>
      <c r="J222" s="40"/>
    </row>
    <row r="223" spans="2:10">
      <c r="B223" s="40"/>
      <c r="C223" s="40"/>
      <c r="D223" s="40"/>
      <c r="E223" s="40"/>
      <c r="F223" s="40"/>
      <c r="J223" s="40"/>
    </row>
    <row r="224" spans="2:10">
      <c r="B224" s="40"/>
      <c r="C224" s="40"/>
      <c r="D224" s="40"/>
      <c r="E224" s="40"/>
      <c r="F224" s="40"/>
      <c r="J224" s="40"/>
    </row>
    <row r="225" spans="2:10">
      <c r="B225" s="40"/>
      <c r="C225" s="40"/>
      <c r="D225" s="40"/>
      <c r="E225" s="40"/>
      <c r="F225" s="40"/>
      <c r="J225" s="40"/>
    </row>
    <row r="226" spans="2:10">
      <c r="B226" s="40"/>
      <c r="C226" s="40"/>
      <c r="D226" s="40"/>
      <c r="E226" s="40"/>
      <c r="F226" s="40"/>
      <c r="J226" s="40"/>
    </row>
    <row r="227" spans="2:10">
      <c r="B227" s="40"/>
      <c r="C227" s="40"/>
      <c r="D227" s="40"/>
      <c r="E227" s="40"/>
      <c r="F227" s="40"/>
      <c r="J227" s="40"/>
    </row>
    <row r="228" spans="2:10">
      <c r="B228" s="40"/>
      <c r="C228" s="40"/>
      <c r="D228" s="40"/>
      <c r="E228" s="40"/>
      <c r="F228" s="40"/>
      <c r="J228" s="40"/>
    </row>
    <row r="229" spans="2:10">
      <c r="B229" s="40"/>
      <c r="C229" s="40"/>
      <c r="D229" s="40"/>
      <c r="E229" s="40"/>
      <c r="F229" s="40"/>
      <c r="J229" s="40"/>
    </row>
    <row r="230" spans="2:10">
      <c r="B230" s="40"/>
      <c r="C230" s="40"/>
      <c r="D230" s="40"/>
      <c r="E230" s="40"/>
      <c r="F230" s="40"/>
      <c r="J230" s="40"/>
    </row>
    <row r="231" spans="2:10">
      <c r="B231" s="40"/>
      <c r="C231" s="40"/>
      <c r="D231" s="40"/>
      <c r="E231" s="40"/>
      <c r="F231" s="40"/>
      <c r="J231" s="40"/>
    </row>
    <row r="232" spans="2:10">
      <c r="B232" s="40"/>
      <c r="C232" s="40"/>
      <c r="D232" s="40"/>
      <c r="E232" s="40"/>
      <c r="F232" s="40"/>
      <c r="J232" s="40"/>
    </row>
    <row r="233" spans="2:10">
      <c r="B233" s="40"/>
      <c r="C233" s="40"/>
      <c r="D233" s="40"/>
      <c r="E233" s="40"/>
      <c r="F233" s="40"/>
      <c r="J233" s="40"/>
    </row>
    <row r="234" spans="2:10">
      <c r="B234" s="40"/>
      <c r="C234" s="40"/>
      <c r="D234" s="40"/>
      <c r="E234" s="40"/>
      <c r="F234" s="40"/>
      <c r="J234" s="40"/>
    </row>
    <row r="235" spans="2:10">
      <c r="B235" s="40"/>
      <c r="C235" s="40"/>
      <c r="D235" s="40"/>
      <c r="E235" s="40"/>
      <c r="F235" s="40"/>
      <c r="J235" s="40"/>
    </row>
    <row r="236" spans="2:10">
      <c r="B236" s="40"/>
      <c r="C236" s="40"/>
      <c r="D236" s="40"/>
      <c r="E236" s="40"/>
      <c r="F236" s="40"/>
      <c r="J236" s="40"/>
    </row>
    <row r="237" spans="2:10">
      <c r="B237" s="40"/>
      <c r="C237" s="40"/>
      <c r="D237" s="40"/>
      <c r="E237" s="40"/>
      <c r="F237" s="40"/>
      <c r="J237" s="40"/>
    </row>
    <row r="238" spans="2:10">
      <c r="B238" s="40"/>
      <c r="C238" s="40"/>
      <c r="D238" s="40"/>
      <c r="E238" s="40"/>
      <c r="F238" s="40"/>
      <c r="J238" s="40"/>
    </row>
    <row r="239" spans="2:10">
      <c r="B239" s="40"/>
      <c r="C239" s="40"/>
      <c r="D239" s="40"/>
      <c r="E239" s="40"/>
      <c r="F239" s="40"/>
      <c r="J239" s="40"/>
    </row>
    <row r="240" spans="2:10">
      <c r="B240" s="40"/>
      <c r="C240" s="40"/>
      <c r="D240" s="40"/>
      <c r="E240" s="40"/>
      <c r="F240" s="40"/>
      <c r="J240" s="40"/>
    </row>
    <row r="241" spans="2:10">
      <c r="B241" s="40"/>
      <c r="C241" s="40"/>
      <c r="D241" s="40"/>
      <c r="E241" s="40"/>
      <c r="F241" s="40"/>
      <c r="J241" s="40"/>
    </row>
    <row r="242" spans="2:10">
      <c r="B242" s="40"/>
      <c r="C242" s="40"/>
      <c r="D242" s="40"/>
      <c r="E242" s="40"/>
      <c r="F242" s="40"/>
      <c r="J242" s="40"/>
    </row>
    <row r="243" spans="2:10">
      <c r="B243" s="40"/>
      <c r="C243" s="40"/>
      <c r="D243" s="40"/>
      <c r="E243" s="40"/>
      <c r="F243" s="40"/>
      <c r="J243" s="40"/>
    </row>
    <row r="244" spans="2:10">
      <c r="B244" s="40"/>
      <c r="C244" s="40"/>
      <c r="D244" s="40"/>
      <c r="E244" s="40"/>
      <c r="F244" s="40"/>
      <c r="J244" s="40"/>
    </row>
    <row r="245" spans="2:10">
      <c r="B245" s="40"/>
      <c r="C245" s="40"/>
      <c r="D245" s="40"/>
      <c r="E245" s="40"/>
      <c r="F245" s="40"/>
      <c r="J245" s="40"/>
    </row>
    <row r="246" spans="2:10">
      <c r="B246" s="40"/>
      <c r="C246" s="40"/>
      <c r="D246" s="40"/>
      <c r="E246" s="40"/>
      <c r="F246" s="40"/>
      <c r="J246" s="40"/>
    </row>
    <row r="247" spans="2:10">
      <c r="B247" s="40"/>
      <c r="C247" s="40"/>
      <c r="D247" s="40"/>
      <c r="E247" s="40"/>
      <c r="F247" s="40"/>
      <c r="J247" s="40"/>
    </row>
    <row r="248" spans="2:10">
      <c r="B248" s="40"/>
      <c r="C248" s="40"/>
      <c r="D248" s="40"/>
      <c r="E248" s="40"/>
      <c r="F248" s="40"/>
      <c r="J248" s="40"/>
    </row>
    <row r="249" spans="2:10">
      <c r="B249" s="40"/>
      <c r="C249" s="40"/>
      <c r="D249" s="40"/>
      <c r="E249" s="40"/>
      <c r="F249" s="40"/>
      <c r="J249" s="40"/>
    </row>
    <row r="250" spans="2:10">
      <c r="B250" s="40"/>
      <c r="C250" s="40"/>
      <c r="D250" s="40"/>
      <c r="E250" s="40"/>
      <c r="F250" s="40"/>
      <c r="J250" s="40"/>
    </row>
    <row r="251" spans="2:10">
      <c r="B251" s="40"/>
      <c r="C251" s="40"/>
      <c r="D251" s="40"/>
      <c r="E251" s="40"/>
      <c r="F251" s="40"/>
      <c r="J251" s="40"/>
    </row>
    <row r="252" spans="2:10">
      <c r="B252" s="40"/>
      <c r="C252" s="40"/>
      <c r="D252" s="40"/>
      <c r="E252" s="40"/>
      <c r="F252" s="40"/>
      <c r="J252" s="40"/>
    </row>
    <row r="253" spans="2:10">
      <c r="B253" s="40"/>
      <c r="C253" s="40"/>
      <c r="D253" s="40"/>
      <c r="E253" s="40"/>
      <c r="F253" s="40"/>
      <c r="J253" s="40"/>
    </row>
    <row r="254" spans="2:10">
      <c r="B254" s="40"/>
      <c r="C254" s="40"/>
      <c r="D254" s="40"/>
      <c r="E254" s="40"/>
      <c r="F254" s="40"/>
      <c r="J254" s="40"/>
    </row>
    <row r="255" spans="2:10">
      <c r="B255" s="40"/>
      <c r="C255" s="40"/>
      <c r="D255" s="40"/>
      <c r="E255" s="40"/>
      <c r="F255" s="40"/>
      <c r="J255" s="40"/>
    </row>
    <row r="256" spans="2:10">
      <c r="B256" s="40"/>
      <c r="C256" s="40"/>
      <c r="D256" s="40"/>
      <c r="E256" s="40"/>
      <c r="F256" s="40"/>
      <c r="J256" s="40"/>
    </row>
    <row r="257" spans="2:10">
      <c r="B257" s="40"/>
      <c r="C257" s="40"/>
      <c r="D257" s="40"/>
      <c r="E257" s="40"/>
      <c r="F257" s="40"/>
      <c r="J257" s="40"/>
    </row>
    <row r="258" spans="2:10">
      <c r="B258" s="40"/>
      <c r="C258" s="40"/>
      <c r="D258" s="40"/>
      <c r="E258" s="40"/>
      <c r="F258" s="40"/>
      <c r="J258" s="40"/>
    </row>
    <row r="259" spans="2:10">
      <c r="B259" s="40"/>
      <c r="C259" s="40"/>
      <c r="D259" s="40"/>
      <c r="E259" s="40"/>
      <c r="F259" s="40"/>
      <c r="J259" s="40"/>
    </row>
    <row r="260" spans="2:10">
      <c r="B260" s="40"/>
      <c r="C260" s="40"/>
      <c r="D260" s="40"/>
      <c r="E260" s="40"/>
      <c r="F260" s="40"/>
      <c r="J260" s="40"/>
    </row>
    <row r="261" spans="2:10">
      <c r="B261" s="40"/>
      <c r="C261" s="40"/>
      <c r="D261" s="40"/>
      <c r="E261" s="40"/>
      <c r="F261" s="40"/>
      <c r="J261" s="40"/>
    </row>
    <row r="262" spans="2:10">
      <c r="B262" s="40"/>
      <c r="C262" s="40"/>
      <c r="D262" s="40"/>
      <c r="E262" s="40"/>
      <c r="F262" s="40"/>
      <c r="J262" s="40"/>
    </row>
    <row r="263" spans="2:10">
      <c r="B263" s="40"/>
      <c r="C263" s="40"/>
      <c r="D263" s="40"/>
      <c r="E263" s="40"/>
      <c r="F263" s="40"/>
      <c r="J263" s="40"/>
    </row>
    <row r="264" spans="2:10">
      <c r="B264" s="40"/>
      <c r="C264" s="40"/>
      <c r="D264" s="40"/>
      <c r="E264" s="40"/>
      <c r="F264" s="40"/>
      <c r="J264" s="40"/>
    </row>
    <row r="265" spans="2:10">
      <c r="B265" s="40"/>
      <c r="C265" s="40"/>
      <c r="D265" s="40"/>
      <c r="E265" s="40"/>
      <c r="F265" s="40"/>
      <c r="J265" s="40"/>
    </row>
    <row r="266" spans="2:10">
      <c r="B266" s="40"/>
      <c r="C266" s="40"/>
      <c r="D266" s="40"/>
      <c r="E266" s="40"/>
      <c r="F266" s="40"/>
      <c r="J266" s="40"/>
    </row>
    <row r="267" spans="2:10">
      <c r="B267" s="40"/>
      <c r="C267" s="40"/>
      <c r="D267" s="40"/>
      <c r="E267" s="40"/>
      <c r="F267" s="40"/>
      <c r="J267" s="40"/>
    </row>
    <row r="268" spans="2:10">
      <c r="B268" s="40"/>
      <c r="C268" s="40"/>
      <c r="D268" s="40"/>
      <c r="E268" s="40"/>
      <c r="F268" s="40"/>
      <c r="J268" s="40"/>
    </row>
    <row r="269" spans="2:10">
      <c r="B269" s="40"/>
      <c r="C269" s="40"/>
      <c r="D269" s="40"/>
      <c r="E269" s="40"/>
      <c r="F269" s="40"/>
      <c r="J269" s="40"/>
    </row>
    <row r="270" spans="2:10">
      <c r="B270" s="40"/>
      <c r="C270" s="40"/>
      <c r="D270" s="40"/>
      <c r="E270" s="40"/>
      <c r="F270" s="40"/>
      <c r="J270" s="40"/>
    </row>
    <row r="271" spans="2:10">
      <c r="B271" s="40"/>
      <c r="C271" s="40"/>
      <c r="D271" s="40"/>
      <c r="E271" s="40"/>
      <c r="F271" s="40"/>
      <c r="J271" s="40"/>
    </row>
    <row r="272" spans="2:10">
      <c r="B272" s="40"/>
      <c r="C272" s="40"/>
      <c r="D272" s="40"/>
      <c r="E272" s="40"/>
      <c r="F272" s="40"/>
      <c r="J272" s="40"/>
    </row>
    <row r="273" spans="2:10">
      <c r="B273" s="40"/>
      <c r="C273" s="40"/>
      <c r="D273" s="40"/>
      <c r="E273" s="40"/>
      <c r="F273" s="40"/>
      <c r="J273" s="40"/>
    </row>
    <row r="274" spans="2:10">
      <c r="B274" s="40"/>
      <c r="C274" s="40"/>
      <c r="D274" s="40"/>
      <c r="E274" s="40"/>
      <c r="F274" s="40"/>
      <c r="J274" s="40"/>
    </row>
    <row r="275" spans="2:10">
      <c r="B275" s="40"/>
      <c r="C275" s="40"/>
      <c r="D275" s="40"/>
      <c r="E275" s="40"/>
      <c r="F275" s="40"/>
      <c r="J275" s="40"/>
    </row>
    <row r="276" spans="2:10">
      <c r="B276" s="40"/>
      <c r="C276" s="40"/>
      <c r="D276" s="40"/>
      <c r="E276" s="40"/>
      <c r="F276" s="40"/>
      <c r="J276" s="40"/>
    </row>
    <row r="277" spans="2:10">
      <c r="B277" s="40"/>
      <c r="C277" s="40"/>
      <c r="D277" s="40"/>
      <c r="E277" s="40"/>
      <c r="F277" s="40"/>
      <c r="J277" s="40"/>
    </row>
    <row r="278" spans="2:10">
      <c r="B278" s="40"/>
      <c r="C278" s="40"/>
      <c r="D278" s="40"/>
      <c r="E278" s="40"/>
      <c r="F278" s="40"/>
      <c r="J278" s="40"/>
    </row>
    <row r="279" spans="2:10">
      <c r="B279" s="40"/>
      <c r="C279" s="40"/>
      <c r="D279" s="40"/>
      <c r="E279" s="40"/>
      <c r="F279" s="40"/>
      <c r="J279" s="40"/>
    </row>
    <row r="280" spans="2:10">
      <c r="B280" s="40"/>
      <c r="C280" s="40"/>
      <c r="D280" s="40"/>
      <c r="E280" s="40"/>
      <c r="F280" s="40"/>
      <c r="J280" s="40"/>
    </row>
    <row r="281" spans="2:10">
      <c r="B281" s="40"/>
      <c r="C281" s="40"/>
      <c r="D281" s="40"/>
      <c r="E281" s="40"/>
      <c r="F281" s="40"/>
      <c r="J281" s="40"/>
    </row>
    <row r="282" spans="2:10">
      <c r="B282" s="40"/>
      <c r="C282" s="40"/>
      <c r="D282" s="40"/>
      <c r="E282" s="40"/>
      <c r="F282" s="40"/>
      <c r="J282" s="40"/>
    </row>
    <row r="283" spans="2:10">
      <c r="B283" s="40"/>
      <c r="C283" s="40"/>
      <c r="D283" s="40"/>
      <c r="E283" s="40"/>
      <c r="F283" s="40"/>
      <c r="J283" s="40"/>
    </row>
    <row r="284" spans="2:10">
      <c r="B284" s="40"/>
      <c r="C284" s="40"/>
      <c r="D284" s="40"/>
      <c r="E284" s="40"/>
      <c r="F284" s="40"/>
      <c r="J284" s="40"/>
    </row>
    <row r="285" spans="2:10">
      <c r="B285" s="40"/>
      <c r="C285" s="40"/>
      <c r="D285" s="40"/>
      <c r="E285" s="40"/>
      <c r="F285" s="40"/>
      <c r="J285" s="40"/>
    </row>
    <row r="286" spans="2:10">
      <c r="B286" s="40"/>
      <c r="C286" s="40"/>
      <c r="D286" s="40"/>
      <c r="E286" s="40"/>
      <c r="F286" s="40"/>
      <c r="J286" s="40"/>
    </row>
    <row r="287" spans="2:10">
      <c r="B287" s="40"/>
      <c r="C287" s="40"/>
      <c r="D287" s="40"/>
      <c r="E287" s="40"/>
      <c r="F287" s="40"/>
      <c r="J287" s="40"/>
    </row>
    <row r="288" spans="2:10">
      <c r="B288" s="40"/>
      <c r="C288" s="40"/>
      <c r="D288" s="40"/>
      <c r="E288" s="40"/>
      <c r="F288" s="40"/>
      <c r="J288" s="40"/>
    </row>
    <row r="289" spans="2:10">
      <c r="B289" s="40"/>
      <c r="C289" s="40"/>
      <c r="D289" s="40"/>
      <c r="E289" s="40"/>
      <c r="F289" s="40"/>
      <c r="J289" s="40"/>
    </row>
    <row r="290" spans="2:10">
      <c r="B290" s="40"/>
      <c r="C290" s="40"/>
      <c r="D290" s="40"/>
      <c r="E290" s="40"/>
      <c r="F290" s="40"/>
      <c r="J290" s="40"/>
    </row>
    <row r="291" spans="2:10">
      <c r="B291" s="40"/>
      <c r="C291" s="40"/>
      <c r="D291" s="40"/>
      <c r="E291" s="40"/>
      <c r="F291" s="40"/>
      <c r="J291" s="40"/>
    </row>
    <row r="292" spans="2:10">
      <c r="B292" s="40"/>
      <c r="C292" s="40"/>
      <c r="D292" s="40"/>
      <c r="E292" s="40"/>
      <c r="F292" s="40"/>
      <c r="J292" s="40"/>
    </row>
    <row r="293" spans="2:10">
      <c r="B293" s="40"/>
      <c r="C293" s="40"/>
      <c r="D293" s="40"/>
      <c r="E293" s="40"/>
      <c r="F293" s="40"/>
      <c r="J293" s="40"/>
    </row>
    <row r="294" spans="2:10">
      <c r="B294" s="40"/>
      <c r="C294" s="40"/>
      <c r="D294" s="40"/>
      <c r="E294" s="40"/>
      <c r="F294" s="40"/>
      <c r="J294" s="40"/>
    </row>
    <row r="295" spans="2:10">
      <c r="B295" s="40"/>
      <c r="C295" s="40"/>
      <c r="D295" s="40"/>
      <c r="E295" s="40"/>
      <c r="F295" s="40"/>
      <c r="J295" s="40"/>
    </row>
    <row r="296" spans="2:10">
      <c r="B296" s="40"/>
      <c r="C296" s="40"/>
      <c r="D296" s="40"/>
      <c r="E296" s="40"/>
      <c r="F296" s="40"/>
      <c r="J296" s="40"/>
    </row>
    <row r="297" spans="2:10">
      <c r="B297" s="40"/>
      <c r="C297" s="40"/>
      <c r="D297" s="40"/>
      <c r="E297" s="40"/>
      <c r="F297" s="40"/>
      <c r="J297" s="40"/>
    </row>
    <row r="298" spans="2:10">
      <c r="B298" s="40"/>
      <c r="C298" s="40"/>
      <c r="D298" s="40"/>
      <c r="E298" s="40"/>
      <c r="F298" s="40"/>
      <c r="J298" s="40"/>
    </row>
    <row r="299" spans="2:10">
      <c r="B299" s="40"/>
      <c r="C299" s="40"/>
      <c r="D299" s="40"/>
      <c r="E299" s="40"/>
      <c r="F299" s="40"/>
      <c r="J299" s="40"/>
    </row>
    <row r="300" spans="2:10">
      <c r="B300" s="40"/>
      <c r="C300" s="40"/>
      <c r="D300" s="40"/>
      <c r="E300" s="40"/>
      <c r="F300" s="40"/>
      <c r="J300" s="40"/>
    </row>
    <row r="301" spans="2:10">
      <c r="B301" s="40"/>
      <c r="C301" s="40"/>
      <c r="D301" s="40"/>
      <c r="E301" s="40"/>
      <c r="F301" s="40"/>
      <c r="J301" s="40"/>
    </row>
    <row r="302" spans="2:10">
      <c r="B302" s="40"/>
      <c r="C302" s="40"/>
      <c r="D302" s="40"/>
      <c r="E302" s="40"/>
      <c r="F302" s="40"/>
      <c r="J302" s="40"/>
    </row>
    <row r="303" spans="2:10">
      <c r="B303" s="40"/>
      <c r="C303" s="40"/>
      <c r="D303" s="40"/>
      <c r="E303" s="40"/>
      <c r="F303" s="40"/>
      <c r="J303" s="40"/>
    </row>
    <row r="304" spans="2:10">
      <c r="B304" s="40"/>
      <c r="C304" s="40"/>
      <c r="D304" s="40"/>
      <c r="E304" s="40"/>
      <c r="F304" s="40"/>
      <c r="J304" s="40"/>
    </row>
    <row r="305" spans="2:10">
      <c r="B305" s="40"/>
      <c r="C305" s="40"/>
      <c r="D305" s="40"/>
      <c r="E305" s="40"/>
      <c r="F305" s="40"/>
      <c r="J305" s="40"/>
    </row>
    <row r="306" spans="2:10">
      <c r="B306" s="40"/>
      <c r="C306" s="40"/>
      <c r="D306" s="40"/>
      <c r="E306" s="40"/>
      <c r="F306" s="40"/>
      <c r="J306" s="40"/>
    </row>
    <row r="307" spans="2:10">
      <c r="B307" s="40"/>
      <c r="C307" s="40"/>
      <c r="D307" s="40"/>
      <c r="E307" s="40"/>
      <c r="F307" s="40"/>
      <c r="J307" s="40"/>
    </row>
    <row r="308" spans="2:10">
      <c r="B308" s="40"/>
      <c r="C308" s="40"/>
      <c r="D308" s="40"/>
      <c r="E308" s="40"/>
      <c r="F308" s="40"/>
      <c r="J308" s="40"/>
    </row>
    <row r="309" spans="2:10">
      <c r="B309" s="40"/>
      <c r="C309" s="40"/>
      <c r="D309" s="40"/>
      <c r="E309" s="40"/>
      <c r="F309" s="40"/>
      <c r="J309" s="40"/>
    </row>
    <row r="310" spans="2:10">
      <c r="B310" s="40"/>
      <c r="C310" s="40"/>
      <c r="D310" s="40"/>
      <c r="E310" s="40"/>
      <c r="F310" s="40"/>
      <c r="J310" s="40"/>
    </row>
    <row r="311" spans="2:10">
      <c r="B311" s="40"/>
      <c r="C311" s="40"/>
      <c r="D311" s="40"/>
      <c r="E311" s="40"/>
      <c r="F311" s="40"/>
      <c r="J311" s="40"/>
    </row>
    <row r="312" spans="2:10">
      <c r="B312" s="40"/>
      <c r="C312" s="40"/>
      <c r="D312" s="40"/>
      <c r="E312" s="40"/>
      <c r="F312" s="40"/>
      <c r="J312" s="40"/>
    </row>
    <row r="313" spans="2:10">
      <c r="B313" s="40"/>
      <c r="C313" s="40"/>
      <c r="D313" s="40"/>
      <c r="E313" s="40"/>
      <c r="F313" s="40"/>
      <c r="J313" s="40"/>
    </row>
    <row r="314" spans="2:10">
      <c r="B314" s="40"/>
      <c r="C314" s="40"/>
      <c r="D314" s="40"/>
      <c r="E314" s="40"/>
      <c r="F314" s="40"/>
      <c r="J314" s="40"/>
    </row>
    <row r="315" spans="2:10">
      <c r="B315" s="40"/>
      <c r="C315" s="40"/>
      <c r="D315" s="40"/>
      <c r="E315" s="40"/>
      <c r="F315" s="40"/>
      <c r="J315" s="40"/>
    </row>
    <row r="316" spans="2:10">
      <c r="B316" s="40"/>
      <c r="C316" s="40"/>
      <c r="D316" s="40"/>
      <c r="E316" s="40"/>
      <c r="F316" s="40"/>
      <c r="J316" s="40"/>
    </row>
    <row r="317" spans="2:10">
      <c r="B317" s="40"/>
      <c r="C317" s="40"/>
      <c r="D317" s="40"/>
      <c r="E317" s="40"/>
      <c r="F317" s="40"/>
      <c r="J317" s="40"/>
    </row>
    <row r="318" spans="2:10">
      <c r="B318" s="40"/>
      <c r="C318" s="40"/>
      <c r="D318" s="40"/>
      <c r="E318" s="40"/>
      <c r="F318" s="40"/>
      <c r="J318" s="40"/>
    </row>
    <row r="319" spans="2:10">
      <c r="B319" s="40"/>
      <c r="C319" s="40"/>
      <c r="D319" s="40"/>
      <c r="E319" s="40"/>
      <c r="F319" s="40"/>
      <c r="J319" s="40"/>
    </row>
    <row r="320" spans="2:10">
      <c r="B320" s="40"/>
      <c r="C320" s="40"/>
      <c r="D320" s="40"/>
      <c r="E320" s="40"/>
      <c r="F320" s="40"/>
      <c r="J320" s="40"/>
    </row>
    <row r="321" spans="2:10">
      <c r="B321" s="40"/>
      <c r="C321" s="40"/>
      <c r="D321" s="40"/>
      <c r="E321" s="40"/>
      <c r="F321" s="40"/>
      <c r="J321" s="40"/>
    </row>
    <row r="322" spans="2:10">
      <c r="B322" s="40"/>
      <c r="C322" s="40"/>
      <c r="D322" s="40"/>
      <c r="E322" s="40"/>
      <c r="F322" s="40"/>
      <c r="J322" s="40"/>
    </row>
    <row r="323" spans="2:10">
      <c r="B323" s="40"/>
      <c r="C323" s="40"/>
      <c r="D323" s="40"/>
      <c r="E323" s="40"/>
      <c r="F323" s="40"/>
      <c r="J323" s="40"/>
    </row>
    <row r="324" spans="2:10">
      <c r="B324" s="40"/>
      <c r="C324" s="40"/>
      <c r="D324" s="40"/>
      <c r="E324" s="40"/>
      <c r="F324" s="40"/>
      <c r="J324" s="40"/>
    </row>
    <row r="325" spans="2:10">
      <c r="B325" s="40"/>
      <c r="C325" s="40"/>
      <c r="D325" s="40"/>
      <c r="E325" s="40"/>
      <c r="F325" s="40"/>
      <c r="J325" s="40"/>
    </row>
    <row r="326" spans="2:10">
      <c r="B326" s="40"/>
      <c r="C326" s="40"/>
      <c r="D326" s="40"/>
      <c r="E326" s="40"/>
      <c r="F326" s="40"/>
      <c r="J326" s="40"/>
    </row>
    <row r="327" spans="2:10">
      <c r="B327" s="40"/>
      <c r="C327" s="40"/>
      <c r="D327" s="40"/>
      <c r="E327" s="40"/>
      <c r="F327" s="40"/>
      <c r="J327" s="40"/>
    </row>
    <row r="328" spans="2:10">
      <c r="B328" s="40"/>
      <c r="C328" s="40"/>
      <c r="D328" s="40"/>
      <c r="E328" s="40"/>
      <c r="F328" s="40"/>
      <c r="J328" s="40"/>
    </row>
    <row r="329" spans="2:10">
      <c r="B329" s="40"/>
      <c r="C329" s="40"/>
      <c r="D329" s="40"/>
      <c r="E329" s="40"/>
      <c r="F329" s="40"/>
      <c r="J329" s="40"/>
    </row>
    <row r="330" spans="2:10">
      <c r="B330" s="40"/>
      <c r="C330" s="40"/>
      <c r="D330" s="40"/>
      <c r="E330" s="40"/>
      <c r="F330" s="40"/>
      <c r="J330" s="40"/>
    </row>
    <row r="331" spans="2:10">
      <c r="B331" s="40"/>
      <c r="C331" s="40"/>
      <c r="D331" s="40"/>
      <c r="E331" s="40"/>
      <c r="F331" s="40"/>
      <c r="J331" s="40"/>
    </row>
    <row r="332" spans="2:10">
      <c r="B332" s="40"/>
      <c r="C332" s="40"/>
      <c r="D332" s="40"/>
      <c r="E332" s="40"/>
      <c r="F332" s="40"/>
      <c r="J332" s="40"/>
    </row>
    <row r="333" spans="2:10">
      <c r="B333" s="40"/>
      <c r="C333" s="40"/>
      <c r="D333" s="40"/>
      <c r="E333" s="40"/>
      <c r="F333" s="40"/>
      <c r="J333" s="40"/>
    </row>
    <row r="334" spans="2:10">
      <c r="B334" s="40"/>
      <c r="C334" s="40"/>
      <c r="D334" s="40"/>
      <c r="E334" s="40"/>
      <c r="F334" s="40"/>
      <c r="J334" s="40"/>
    </row>
    <row r="335" spans="2:10">
      <c r="B335" s="40"/>
      <c r="C335" s="40"/>
      <c r="D335" s="40"/>
      <c r="E335" s="40"/>
      <c r="F335" s="40"/>
      <c r="J335" s="40"/>
    </row>
    <row r="336" spans="2:10">
      <c r="B336" s="40"/>
      <c r="C336" s="40"/>
      <c r="D336" s="40"/>
      <c r="E336" s="40"/>
      <c r="F336" s="40"/>
      <c r="J336" s="40"/>
    </row>
    <row r="337" spans="2:10">
      <c r="B337" s="40"/>
      <c r="C337" s="40"/>
      <c r="D337" s="40"/>
      <c r="E337" s="40"/>
      <c r="F337" s="40"/>
      <c r="J337" s="40"/>
    </row>
    <row r="338" spans="2:10">
      <c r="B338" s="40"/>
      <c r="C338" s="40"/>
      <c r="D338" s="40"/>
      <c r="E338" s="40"/>
      <c r="F338" s="40"/>
      <c r="J338" s="40"/>
    </row>
    <row r="339" spans="2:10">
      <c r="B339" s="40"/>
      <c r="C339" s="40"/>
      <c r="D339" s="40"/>
      <c r="E339" s="40"/>
      <c r="F339" s="40"/>
      <c r="J339" s="40"/>
    </row>
    <row r="340" spans="2:10">
      <c r="B340" s="40"/>
      <c r="C340" s="40"/>
      <c r="D340" s="40"/>
      <c r="E340" s="40"/>
      <c r="F340" s="40"/>
      <c r="J340" s="40"/>
    </row>
    <row r="341" spans="2:10">
      <c r="B341" s="40"/>
      <c r="C341" s="40"/>
      <c r="D341" s="40"/>
      <c r="E341" s="40"/>
      <c r="F341" s="40"/>
      <c r="J341" s="40"/>
    </row>
    <row r="342" spans="2:10">
      <c r="B342" s="40"/>
      <c r="C342" s="40"/>
      <c r="D342" s="40"/>
      <c r="E342" s="40"/>
      <c r="F342" s="40"/>
      <c r="J342" s="40"/>
    </row>
    <row r="343" spans="2:10">
      <c r="B343" s="40"/>
      <c r="C343" s="40"/>
      <c r="D343" s="40"/>
      <c r="E343" s="40"/>
      <c r="F343" s="40"/>
      <c r="J343" s="40"/>
    </row>
    <row r="344" spans="2:10">
      <c r="B344" s="40"/>
      <c r="C344" s="40"/>
      <c r="D344" s="40"/>
      <c r="E344" s="40"/>
      <c r="F344" s="40"/>
      <c r="J344" s="40"/>
    </row>
    <row r="345" spans="2:10">
      <c r="B345" s="40"/>
      <c r="C345" s="40"/>
      <c r="D345" s="40"/>
      <c r="E345" s="40"/>
      <c r="F345" s="40"/>
      <c r="J345" s="40"/>
    </row>
    <row r="346" spans="2:10">
      <c r="B346" s="40"/>
      <c r="C346" s="40"/>
      <c r="D346" s="40"/>
      <c r="E346" s="40"/>
      <c r="F346" s="40"/>
      <c r="J346" s="40"/>
    </row>
    <row r="347" spans="2:10">
      <c r="B347" s="40"/>
      <c r="C347" s="40"/>
      <c r="D347" s="40"/>
      <c r="E347" s="40"/>
      <c r="F347" s="40"/>
      <c r="J347" s="40"/>
    </row>
    <row r="348" spans="2:10">
      <c r="B348" s="40"/>
      <c r="C348" s="40"/>
      <c r="D348" s="40"/>
      <c r="E348" s="40"/>
      <c r="F348" s="40"/>
      <c r="J348" s="40"/>
    </row>
    <row r="349" spans="2:10">
      <c r="B349" s="40"/>
      <c r="C349" s="40"/>
      <c r="D349" s="40"/>
      <c r="E349" s="40"/>
      <c r="F349" s="40"/>
      <c r="J349" s="40"/>
    </row>
    <row r="350" spans="2:10">
      <c r="B350" s="40"/>
      <c r="C350" s="40"/>
      <c r="D350" s="40"/>
      <c r="E350" s="40"/>
      <c r="F350" s="40"/>
      <c r="J350" s="40"/>
    </row>
    <row r="351" spans="2:10">
      <c r="B351" s="40"/>
      <c r="C351" s="40"/>
      <c r="D351" s="40"/>
      <c r="E351" s="40"/>
      <c r="F351" s="40"/>
      <c r="J351" s="40"/>
    </row>
    <row r="352" spans="2:10">
      <c r="B352" s="40"/>
      <c r="C352" s="40"/>
      <c r="D352" s="40"/>
      <c r="E352" s="40"/>
      <c r="F352" s="40"/>
      <c r="J352" s="40"/>
    </row>
    <row r="353" spans="2:10">
      <c r="B353" s="40"/>
      <c r="C353" s="40"/>
      <c r="D353" s="40"/>
      <c r="E353" s="40"/>
      <c r="F353" s="40"/>
      <c r="J353" s="40"/>
    </row>
    <row r="354" spans="2:10">
      <c r="B354" s="40"/>
      <c r="C354" s="40"/>
      <c r="D354" s="40"/>
      <c r="E354" s="40"/>
      <c r="F354" s="40"/>
      <c r="J354" s="40"/>
    </row>
    <row r="355" spans="2:10">
      <c r="B355" s="40"/>
      <c r="C355" s="40"/>
      <c r="D355" s="40"/>
      <c r="E355" s="40"/>
      <c r="F355" s="40"/>
      <c r="J355" s="40"/>
    </row>
    <row r="356" spans="2:10">
      <c r="B356" s="40"/>
      <c r="C356" s="40"/>
      <c r="D356" s="40"/>
      <c r="E356" s="40"/>
      <c r="F356" s="40"/>
      <c r="J356" s="40"/>
    </row>
    <row r="357" spans="2:10">
      <c r="B357" s="40"/>
      <c r="C357" s="40"/>
      <c r="D357" s="40"/>
      <c r="E357" s="40"/>
      <c r="F357" s="40"/>
      <c r="J357" s="40"/>
    </row>
    <row r="358" spans="2:10">
      <c r="B358" s="40"/>
      <c r="C358" s="40"/>
      <c r="D358" s="40"/>
      <c r="E358" s="40"/>
      <c r="F358" s="40"/>
      <c r="J358" s="40"/>
    </row>
    <row r="359" spans="2:10">
      <c r="B359" s="40"/>
      <c r="C359" s="40"/>
      <c r="D359" s="40"/>
      <c r="E359" s="40"/>
      <c r="F359" s="40"/>
      <c r="J359" s="40"/>
    </row>
    <row r="360" spans="2:10">
      <c r="B360" s="40"/>
      <c r="C360" s="40"/>
      <c r="D360" s="40"/>
      <c r="E360" s="40"/>
      <c r="F360" s="40"/>
      <c r="J360" s="40"/>
    </row>
    <row r="361" spans="2:10">
      <c r="B361" s="40"/>
      <c r="C361" s="40"/>
      <c r="D361" s="40"/>
      <c r="E361" s="40"/>
      <c r="F361" s="40"/>
      <c r="J361" s="40"/>
    </row>
    <row r="362" spans="2:10">
      <c r="B362" s="40"/>
      <c r="C362" s="40"/>
      <c r="D362" s="40"/>
      <c r="E362" s="40"/>
      <c r="F362" s="40"/>
      <c r="J362" s="40"/>
    </row>
    <row r="363" spans="2:10">
      <c r="B363" s="40"/>
      <c r="C363" s="40"/>
      <c r="D363" s="40"/>
      <c r="E363" s="40"/>
      <c r="F363" s="40"/>
      <c r="J363" s="40"/>
    </row>
    <row r="364" spans="2:10">
      <c r="B364" s="40"/>
      <c r="C364" s="40"/>
      <c r="D364" s="40"/>
      <c r="E364" s="40"/>
      <c r="F364" s="40"/>
      <c r="J364" s="40"/>
    </row>
    <row r="365" spans="2:10">
      <c r="B365" s="40"/>
      <c r="C365" s="40"/>
      <c r="D365" s="40"/>
      <c r="E365" s="40"/>
      <c r="F365" s="40"/>
      <c r="J365" s="40"/>
    </row>
    <row r="366" spans="2:10">
      <c r="B366" s="40"/>
      <c r="C366" s="40"/>
      <c r="D366" s="40"/>
      <c r="E366" s="40"/>
      <c r="F366" s="40"/>
      <c r="J366" s="40"/>
    </row>
    <row r="367" spans="2:10">
      <c r="B367" s="40"/>
      <c r="C367" s="40"/>
      <c r="D367" s="40"/>
      <c r="E367" s="40"/>
      <c r="F367" s="40"/>
      <c r="J367" s="40"/>
    </row>
    <row r="368" spans="2:10">
      <c r="B368" s="40"/>
      <c r="C368" s="40"/>
      <c r="D368" s="40"/>
      <c r="E368" s="40"/>
      <c r="F368" s="40"/>
      <c r="J368" s="40"/>
    </row>
    <row r="369" spans="2:10">
      <c r="B369" s="40"/>
      <c r="C369" s="40"/>
      <c r="D369" s="40"/>
      <c r="E369" s="40"/>
      <c r="F369" s="40"/>
      <c r="J369" s="40"/>
    </row>
    <row r="370" spans="2:10">
      <c r="B370" s="40"/>
      <c r="C370" s="40"/>
      <c r="D370" s="40"/>
      <c r="E370" s="40"/>
      <c r="F370" s="40"/>
      <c r="J370" s="40"/>
    </row>
    <row r="371" spans="2:10">
      <c r="B371" s="40"/>
      <c r="C371" s="40"/>
      <c r="D371" s="40"/>
      <c r="E371" s="40"/>
      <c r="F371" s="40"/>
      <c r="J371" s="40"/>
    </row>
    <row r="372" spans="2:10">
      <c r="B372" s="40"/>
      <c r="C372" s="40"/>
      <c r="D372" s="40"/>
      <c r="E372" s="40"/>
      <c r="F372" s="40"/>
      <c r="J372" s="40"/>
    </row>
    <row r="373" spans="2:10">
      <c r="B373" s="40"/>
      <c r="C373" s="40"/>
      <c r="D373" s="40"/>
      <c r="E373" s="40"/>
      <c r="F373" s="40"/>
      <c r="J373" s="40"/>
    </row>
    <row r="374" spans="2:10">
      <c r="B374" s="40"/>
      <c r="C374" s="40"/>
      <c r="D374" s="40"/>
      <c r="E374" s="40"/>
      <c r="F374" s="40"/>
      <c r="J374" s="40"/>
    </row>
    <row r="375" spans="2:10">
      <c r="B375" s="40"/>
      <c r="C375" s="40"/>
      <c r="D375" s="40"/>
      <c r="E375" s="40"/>
      <c r="F375" s="40"/>
      <c r="J375" s="40"/>
    </row>
    <row r="376" spans="2:10">
      <c r="B376" s="40"/>
      <c r="C376" s="40"/>
      <c r="D376" s="40"/>
      <c r="E376" s="40"/>
      <c r="F376" s="40"/>
      <c r="J376" s="40"/>
    </row>
    <row r="377" spans="2:10">
      <c r="B377" s="40"/>
      <c r="C377" s="40"/>
      <c r="D377" s="40"/>
      <c r="E377" s="40"/>
      <c r="F377" s="40"/>
      <c r="J377" s="40"/>
    </row>
    <row r="378" spans="2:10">
      <c r="B378" s="40"/>
      <c r="C378" s="40"/>
      <c r="D378" s="40"/>
      <c r="E378" s="40"/>
      <c r="F378" s="40"/>
      <c r="J378" s="40"/>
    </row>
    <row r="379" spans="2:10">
      <c r="B379" s="40"/>
      <c r="C379" s="40"/>
      <c r="D379" s="40"/>
      <c r="E379" s="40"/>
      <c r="F379" s="40"/>
      <c r="J379" s="40"/>
    </row>
    <row r="380" spans="2:10">
      <c r="B380" s="40"/>
      <c r="C380" s="40"/>
      <c r="D380" s="40"/>
      <c r="E380" s="40"/>
      <c r="F380" s="40"/>
      <c r="J380" s="40"/>
    </row>
    <row r="381" spans="2:10">
      <c r="B381" s="40"/>
      <c r="C381" s="40"/>
      <c r="D381" s="40"/>
      <c r="E381" s="40"/>
      <c r="F381" s="40"/>
      <c r="J381" s="40"/>
    </row>
    <row r="382" spans="2:10">
      <c r="B382" s="40"/>
      <c r="C382" s="40"/>
      <c r="D382" s="40"/>
      <c r="E382" s="40"/>
      <c r="F382" s="40"/>
      <c r="J382" s="40"/>
    </row>
    <row r="383" spans="2:10">
      <c r="B383" s="40"/>
      <c r="C383" s="40"/>
      <c r="D383" s="40"/>
      <c r="E383" s="40"/>
      <c r="F383" s="40"/>
      <c r="J383" s="40"/>
    </row>
    <row r="384" spans="2:10">
      <c r="B384" s="40"/>
      <c r="C384" s="40"/>
      <c r="D384" s="40"/>
      <c r="E384" s="40"/>
      <c r="F384" s="40"/>
      <c r="J384" s="40"/>
    </row>
    <row r="385" spans="2:10">
      <c r="B385" s="40"/>
      <c r="C385" s="40"/>
      <c r="D385" s="40"/>
      <c r="E385" s="40"/>
      <c r="F385" s="40"/>
      <c r="J385" s="40"/>
    </row>
    <row r="386" spans="2:10">
      <c r="B386" s="40"/>
      <c r="C386" s="40"/>
      <c r="D386" s="40"/>
      <c r="E386" s="40"/>
      <c r="F386" s="40"/>
      <c r="J386" s="40"/>
    </row>
    <row r="387" spans="2:10">
      <c r="B387" s="40"/>
      <c r="C387" s="40"/>
      <c r="D387" s="40"/>
      <c r="E387" s="40"/>
      <c r="F387" s="40"/>
      <c r="J387" s="40"/>
    </row>
    <row r="388" spans="2:10">
      <c r="B388" s="40"/>
      <c r="C388" s="40"/>
      <c r="D388" s="40"/>
      <c r="E388" s="40"/>
      <c r="F388" s="40"/>
      <c r="J388" s="40"/>
    </row>
    <row r="389" spans="2:10">
      <c r="B389" s="40"/>
      <c r="C389" s="40"/>
      <c r="D389" s="40"/>
      <c r="E389" s="40"/>
      <c r="F389" s="40"/>
      <c r="J389" s="40"/>
    </row>
    <row r="390" spans="2:10">
      <c r="B390" s="40"/>
      <c r="C390" s="40"/>
      <c r="D390" s="40"/>
      <c r="E390" s="40"/>
      <c r="F390" s="40"/>
      <c r="J390" s="40"/>
    </row>
    <row r="391" spans="2:10">
      <c r="B391" s="40"/>
      <c r="C391" s="40"/>
      <c r="D391" s="40"/>
      <c r="E391" s="40"/>
      <c r="F391" s="40"/>
      <c r="J391" s="40"/>
    </row>
    <row r="392" spans="2:10">
      <c r="B392" s="40"/>
      <c r="C392" s="40"/>
      <c r="D392" s="40"/>
      <c r="E392" s="40"/>
      <c r="F392" s="40"/>
      <c r="J392" s="40"/>
    </row>
    <row r="393" spans="2:10">
      <c r="B393" s="40"/>
      <c r="C393" s="40"/>
      <c r="D393" s="40"/>
      <c r="E393" s="40"/>
      <c r="F393" s="40"/>
      <c r="J393" s="40"/>
    </row>
    <row r="394" spans="2:10">
      <c r="B394" s="40"/>
      <c r="C394" s="40"/>
      <c r="D394" s="40"/>
      <c r="E394" s="40"/>
      <c r="F394" s="40"/>
      <c r="J394" s="40"/>
    </row>
    <row r="395" spans="2:10">
      <c r="B395" s="40"/>
      <c r="C395" s="40"/>
      <c r="D395" s="40"/>
      <c r="E395" s="40"/>
      <c r="F395" s="40"/>
      <c r="J395" s="40"/>
    </row>
    <row r="396" spans="2:10">
      <c r="B396" s="40"/>
      <c r="C396" s="40"/>
      <c r="D396" s="40"/>
      <c r="E396" s="40"/>
      <c r="F396" s="40"/>
      <c r="J396" s="40"/>
    </row>
    <row r="397" spans="2:10">
      <c r="B397" s="40"/>
      <c r="C397" s="40"/>
      <c r="D397" s="40"/>
      <c r="E397" s="40"/>
      <c r="F397" s="40"/>
      <c r="J397" s="40"/>
    </row>
    <row r="398" spans="2:10">
      <c r="B398" s="40"/>
      <c r="C398" s="40"/>
      <c r="D398" s="40"/>
      <c r="E398" s="40"/>
      <c r="F398" s="40"/>
      <c r="J398" s="40"/>
    </row>
    <row r="399" spans="2:10">
      <c r="B399" s="40"/>
      <c r="C399" s="40"/>
      <c r="D399" s="40"/>
      <c r="E399" s="40"/>
      <c r="F399" s="40"/>
      <c r="J399" s="40"/>
    </row>
    <row r="400" spans="2:10">
      <c r="B400" s="40"/>
      <c r="C400" s="40"/>
      <c r="D400" s="40"/>
      <c r="E400" s="40"/>
      <c r="F400" s="40"/>
      <c r="J400" s="40"/>
    </row>
    <row r="401" spans="2:10">
      <c r="B401" s="40"/>
      <c r="C401" s="40"/>
      <c r="D401" s="40"/>
      <c r="E401" s="40"/>
      <c r="F401" s="40"/>
      <c r="J401" s="40"/>
    </row>
    <row r="402" spans="2:10">
      <c r="B402" s="40"/>
      <c r="C402" s="40"/>
      <c r="D402" s="40"/>
      <c r="E402" s="40"/>
      <c r="F402" s="40"/>
      <c r="J402" s="40"/>
    </row>
    <row r="403" spans="2:10">
      <c r="B403" s="40"/>
      <c r="C403" s="40"/>
      <c r="D403" s="40"/>
      <c r="E403" s="40"/>
      <c r="F403" s="40"/>
      <c r="J403" s="40"/>
    </row>
    <row r="404" spans="2:10">
      <c r="B404" s="40"/>
      <c r="C404" s="40"/>
      <c r="D404" s="40"/>
      <c r="E404" s="40"/>
      <c r="F404" s="40"/>
      <c r="J404" s="40"/>
    </row>
    <row r="405" spans="2:10">
      <c r="B405" s="40"/>
      <c r="C405" s="40"/>
      <c r="D405" s="40"/>
      <c r="E405" s="40"/>
      <c r="F405" s="40"/>
      <c r="J405" s="40"/>
    </row>
    <row r="406" spans="2:10">
      <c r="B406" s="40"/>
      <c r="C406" s="40"/>
      <c r="D406" s="40"/>
      <c r="E406" s="40"/>
      <c r="F406" s="40"/>
      <c r="J406" s="40"/>
    </row>
    <row r="407" spans="2:10">
      <c r="B407" s="40"/>
      <c r="C407" s="40"/>
      <c r="D407" s="40"/>
      <c r="E407" s="40"/>
      <c r="F407" s="40"/>
      <c r="J407" s="40"/>
    </row>
    <row r="408" spans="2:10">
      <c r="B408" s="40"/>
      <c r="C408" s="40"/>
      <c r="D408" s="40"/>
      <c r="E408" s="40"/>
      <c r="F408" s="40"/>
      <c r="J408" s="40"/>
    </row>
    <row r="409" spans="2:10">
      <c r="B409" s="40"/>
      <c r="C409" s="40"/>
      <c r="D409" s="40"/>
      <c r="E409" s="40"/>
      <c r="F409" s="40"/>
      <c r="J409" s="40"/>
    </row>
    <row r="410" spans="2:10">
      <c r="B410" s="40"/>
      <c r="C410" s="40"/>
      <c r="D410" s="40"/>
      <c r="E410" s="40"/>
      <c r="F410" s="40"/>
      <c r="J410" s="40"/>
    </row>
    <row r="411" spans="2:10">
      <c r="B411" s="40"/>
      <c r="C411" s="40"/>
      <c r="D411" s="40"/>
      <c r="E411" s="40"/>
      <c r="F411" s="40"/>
      <c r="J411" s="40"/>
    </row>
    <row r="412" spans="2:10">
      <c r="B412" s="40"/>
      <c r="C412" s="40"/>
      <c r="D412" s="40"/>
      <c r="E412" s="40"/>
      <c r="F412" s="40"/>
      <c r="J412" s="40"/>
    </row>
    <row r="413" spans="2:10">
      <c r="B413" s="40"/>
      <c r="C413" s="40"/>
      <c r="D413" s="40"/>
      <c r="E413" s="40"/>
      <c r="F413" s="40"/>
      <c r="J413" s="40"/>
    </row>
    <row r="414" spans="2:10">
      <c r="B414" s="40"/>
      <c r="C414" s="40"/>
      <c r="D414" s="40"/>
      <c r="E414" s="40"/>
      <c r="F414" s="40"/>
      <c r="J414" s="40"/>
    </row>
    <row r="415" spans="2:10">
      <c r="B415" s="40"/>
      <c r="C415" s="40"/>
      <c r="D415" s="40"/>
      <c r="E415" s="40"/>
      <c r="F415" s="40"/>
      <c r="J415" s="40"/>
    </row>
    <row r="416" spans="2:10">
      <c r="B416" s="40"/>
      <c r="C416" s="40"/>
      <c r="D416" s="40"/>
      <c r="E416" s="40"/>
      <c r="F416" s="40"/>
      <c r="J416" s="40"/>
    </row>
    <row r="417" spans="2:10">
      <c r="B417" s="40"/>
      <c r="C417" s="40"/>
      <c r="D417" s="40"/>
      <c r="E417" s="40"/>
      <c r="F417" s="40"/>
      <c r="J417" s="40"/>
    </row>
    <row r="418" spans="2:10">
      <c r="B418" s="40"/>
      <c r="C418" s="40"/>
      <c r="D418" s="40"/>
      <c r="E418" s="40"/>
      <c r="F418" s="40"/>
      <c r="J418" s="40"/>
    </row>
    <row r="419" spans="2:10">
      <c r="B419" s="40"/>
      <c r="C419" s="40"/>
      <c r="D419" s="40"/>
      <c r="E419" s="40"/>
      <c r="F419" s="40"/>
      <c r="J419" s="40"/>
    </row>
    <row r="420" spans="2:10">
      <c r="B420" s="40"/>
      <c r="C420" s="40"/>
      <c r="D420" s="40"/>
      <c r="E420" s="40"/>
      <c r="F420" s="40"/>
      <c r="J420" s="40"/>
    </row>
    <row r="421" spans="2:10">
      <c r="B421" s="40"/>
      <c r="C421" s="40"/>
      <c r="D421" s="40"/>
      <c r="E421" s="40"/>
      <c r="F421" s="40"/>
      <c r="J421" s="40"/>
    </row>
    <row r="422" spans="2:10">
      <c r="B422" s="40"/>
      <c r="C422" s="40"/>
      <c r="D422" s="40"/>
      <c r="E422" s="40"/>
      <c r="F422" s="40"/>
      <c r="J422" s="40"/>
    </row>
    <row r="423" spans="2:10">
      <c r="B423" s="40"/>
      <c r="C423" s="40"/>
      <c r="D423" s="40"/>
      <c r="E423" s="40"/>
      <c r="F423" s="40"/>
      <c r="J423" s="40"/>
    </row>
    <row r="424" spans="2:10">
      <c r="B424" s="40"/>
      <c r="C424" s="40"/>
      <c r="D424" s="40"/>
      <c r="E424" s="40"/>
      <c r="F424" s="40"/>
      <c r="J424" s="40"/>
    </row>
    <row r="425" spans="2:10">
      <c r="B425" s="40"/>
      <c r="C425" s="40"/>
      <c r="D425" s="40"/>
      <c r="E425" s="40"/>
      <c r="F425" s="40"/>
      <c r="J425" s="40"/>
    </row>
    <row r="426" spans="2:10">
      <c r="B426" s="40"/>
      <c r="C426" s="40"/>
      <c r="D426" s="40"/>
      <c r="E426" s="40"/>
      <c r="F426" s="40"/>
      <c r="J426" s="40"/>
    </row>
    <row r="427" spans="2:10">
      <c r="B427" s="40"/>
      <c r="C427" s="40"/>
      <c r="D427" s="40"/>
      <c r="E427" s="40"/>
      <c r="F427" s="40"/>
      <c r="J427" s="40"/>
    </row>
    <row r="428" spans="2:10">
      <c r="B428" s="40"/>
      <c r="C428" s="40"/>
      <c r="D428" s="40"/>
      <c r="E428" s="40"/>
      <c r="F428" s="40"/>
      <c r="J428" s="40"/>
    </row>
    <row r="429" spans="2:10">
      <c r="B429" s="40"/>
      <c r="C429" s="40"/>
      <c r="D429" s="40"/>
      <c r="E429" s="40"/>
      <c r="F429" s="40"/>
      <c r="J429" s="40"/>
    </row>
    <row r="430" spans="2:10">
      <c r="B430" s="40"/>
      <c r="C430" s="40"/>
      <c r="D430" s="40"/>
      <c r="E430" s="40"/>
      <c r="F430" s="40"/>
      <c r="J430" s="40"/>
    </row>
    <row r="431" spans="2:10">
      <c r="B431" s="40"/>
      <c r="C431" s="40"/>
      <c r="D431" s="40"/>
      <c r="E431" s="40"/>
      <c r="F431" s="40"/>
      <c r="J431" s="40"/>
    </row>
    <row r="432" spans="2:10">
      <c r="B432" s="40"/>
      <c r="C432" s="40"/>
      <c r="D432" s="40"/>
      <c r="E432" s="40"/>
      <c r="F432" s="40"/>
      <c r="J432" s="40"/>
    </row>
    <row r="433" spans="2:10">
      <c r="B433" s="40"/>
      <c r="C433" s="40"/>
      <c r="D433" s="40"/>
      <c r="E433" s="40"/>
      <c r="F433" s="40"/>
      <c r="J433" s="40"/>
    </row>
    <row r="434" spans="2:10">
      <c r="B434" s="40"/>
      <c r="C434" s="40"/>
      <c r="D434" s="40"/>
      <c r="E434" s="40"/>
      <c r="F434" s="40"/>
      <c r="J434" s="40"/>
    </row>
    <row r="435" spans="2:10">
      <c r="B435" s="40"/>
      <c r="C435" s="40"/>
      <c r="D435" s="40"/>
      <c r="E435" s="40"/>
      <c r="F435" s="40"/>
      <c r="J435" s="40"/>
    </row>
    <row r="436" spans="2:10">
      <c r="B436" s="40"/>
      <c r="C436" s="40"/>
      <c r="D436" s="40"/>
      <c r="E436" s="40"/>
      <c r="F436" s="40"/>
      <c r="J436" s="40"/>
    </row>
    <row r="437" spans="2:10">
      <c r="B437" s="40"/>
      <c r="C437" s="40"/>
      <c r="D437" s="40"/>
      <c r="E437" s="40"/>
      <c r="F437" s="40"/>
      <c r="J437" s="40"/>
    </row>
    <row r="438" spans="2:10">
      <c r="B438" s="40"/>
      <c r="C438" s="40"/>
      <c r="D438" s="40"/>
      <c r="E438" s="40"/>
      <c r="F438" s="40"/>
      <c r="J438" s="40"/>
    </row>
  </sheetData>
  <mergeCells count="28">
    <mergeCell ref="A26:B26"/>
    <mergeCell ref="A27:J27"/>
    <mergeCell ref="A28:A32"/>
    <mergeCell ref="A33:B33"/>
    <mergeCell ref="A34:A37"/>
    <mergeCell ref="A4:A17"/>
    <mergeCell ref="A18:B18"/>
    <mergeCell ref="A3:J3"/>
    <mergeCell ref="A25:B25"/>
    <mergeCell ref="A19:A24"/>
    <mergeCell ref="A39:B39"/>
    <mergeCell ref="A40:A45"/>
    <mergeCell ref="A46:B46"/>
    <mergeCell ref="A47:B47"/>
    <mergeCell ref="A48:J48"/>
    <mergeCell ref="A49:A50"/>
    <mergeCell ref="A52:B52"/>
    <mergeCell ref="A53:A55"/>
    <mergeCell ref="A57:B57"/>
    <mergeCell ref="A58:B58"/>
    <mergeCell ref="B65:K65"/>
    <mergeCell ref="J66:L66"/>
    <mergeCell ref="J67:L67"/>
    <mergeCell ref="J68:L68"/>
    <mergeCell ref="B59:J59"/>
    <mergeCell ref="A60:B60"/>
    <mergeCell ref="A61:B61"/>
    <mergeCell ref="A62:B62"/>
  </mergeCells>
  <pageMargins left="0.19685039370078741" right="0.15748031496062992" top="0.74803149606299213" bottom="0.74803149606299213" header="0.31496062992125984" footer="0.31496062992125984"/>
  <pageSetup paperSize="9" scale="8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RAP PAR CATEGORIE BUDGETAIRE </vt:lpstr>
      <vt:lpstr>RAPPORT JUSTICE CHAINE PENAL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2019-07-22T11:54:26Z</dcterms:modified>
</cp:coreProperties>
</file>