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filterPrivacy="1" defaultThemeVersion="124226"/>
  <xr:revisionPtr revIDLastSave="0" documentId="13_ncr:1_{732CCAA5-17C1-4379-899B-EE0C52683A06}" xr6:coauthVersionLast="40" xr6:coauthVersionMax="40" xr10:uidLastSave="{00000000-0000-0000-0000-000000000000}"/>
  <bookViews>
    <workbookView xWindow="-108" yWindow="-108" windowWidth="23256" windowHeight="12576" xr2:uid="{00000000-000D-0000-FFFF-FFFF00000000}"/>
  </bookViews>
  <sheets>
    <sheet name="PTA 2019-2020" sheetId="2" r:id="rId1"/>
    <sheet name="Montant par catégorie" sheetId="4" r:id="rId2"/>
  </sheets>
  <definedNames>
    <definedName name="_xlnm._FilterDatabase" localSheetId="1" hidden="1">'Montant par catégorie'!$A$11:$G$43</definedName>
    <definedName name="_xlnm._FilterDatabase" localSheetId="0" hidden="1">'PTA 2019-2020'!$A$12:$V$129</definedName>
  </definedNames>
  <calcPr calcId="181029"/>
</workbook>
</file>

<file path=xl/calcChain.xml><?xml version="1.0" encoding="utf-8"?>
<calcChain xmlns="http://schemas.openxmlformats.org/spreadsheetml/2006/main">
  <c r="F13" i="4" l="1"/>
  <c r="E13" i="4"/>
  <c r="D13" i="4"/>
  <c r="S129" i="2"/>
  <c r="S128" i="2"/>
  <c r="S127" i="2"/>
  <c r="S123" i="2"/>
  <c r="S122" i="2"/>
  <c r="S121" i="2"/>
  <c r="S120" i="2"/>
  <c r="S119" i="2"/>
  <c r="S97" i="2"/>
  <c r="S96" i="2"/>
  <c r="S95" i="2"/>
  <c r="S94" i="2"/>
  <c r="S89" i="2"/>
  <c r="S88" i="2"/>
  <c r="S87" i="2"/>
  <c r="S86" i="2"/>
  <c r="S85" i="2"/>
  <c r="S80" i="2"/>
  <c r="S79" i="2"/>
  <c r="S78" i="2"/>
  <c r="S77" i="2"/>
  <c r="S76" i="2"/>
  <c r="S75" i="2"/>
  <c r="S68" i="2"/>
  <c r="S67" i="2"/>
  <c r="S66" i="2"/>
  <c r="S65" i="2"/>
  <c r="S59" i="2"/>
  <c r="S57" i="2"/>
  <c r="S56" i="2"/>
  <c r="S55" i="2"/>
  <c r="S49" i="2"/>
  <c r="S48" i="2"/>
  <c r="S47" i="2"/>
  <c r="S46" i="2"/>
  <c r="S45" i="2"/>
  <c r="S39" i="2"/>
  <c r="S38" i="2"/>
  <c r="S37" i="2"/>
  <c r="S36" i="2"/>
  <c r="S35" i="2"/>
  <c r="S34" i="2"/>
  <c r="S33" i="2"/>
  <c r="S32" i="2"/>
  <c r="S23" i="2"/>
  <c r="S22" i="2"/>
  <c r="S21" i="2"/>
  <c r="S20" i="2"/>
  <c r="Q129" i="2"/>
  <c r="Q128" i="2"/>
  <c r="Q127" i="2"/>
  <c r="Q123" i="2"/>
  <c r="Q122" i="2"/>
  <c r="Q121" i="2"/>
  <c r="Q120" i="2"/>
  <c r="Q119" i="2"/>
  <c r="Q89" i="2"/>
  <c r="Q88" i="2"/>
  <c r="Q87" i="2"/>
  <c r="Q86" i="2"/>
  <c r="Q85" i="2"/>
  <c r="Q80" i="2"/>
  <c r="Q79" i="2"/>
  <c r="Q78" i="2"/>
  <c r="Q77" i="2"/>
  <c r="Q76" i="2"/>
  <c r="Q75" i="2"/>
  <c r="Q68" i="2"/>
  <c r="Q67" i="2"/>
  <c r="Q66" i="2"/>
  <c r="Q65" i="2"/>
  <c r="Q59" i="2"/>
  <c r="Q58" i="2"/>
  <c r="Q57" i="2"/>
  <c r="Q56" i="2"/>
  <c r="Q55" i="2"/>
  <c r="Q48" i="2"/>
  <c r="Q47" i="2"/>
  <c r="Q46" i="2"/>
  <c r="Q45" i="2"/>
  <c r="Q34" i="2"/>
  <c r="Q38" i="2"/>
  <c r="Q37" i="2"/>
  <c r="Q36" i="2"/>
  <c r="Q35" i="2"/>
  <c r="Q33" i="2"/>
  <c r="Q32" i="2"/>
  <c r="Q23" i="2"/>
  <c r="Q22" i="2"/>
  <c r="Q21" i="2"/>
  <c r="Q20" i="2"/>
  <c r="M129" i="2"/>
  <c r="L129" i="2"/>
  <c r="M127" i="2"/>
  <c r="L127" i="2"/>
  <c r="M60" i="2"/>
  <c r="L60" i="2"/>
  <c r="M98" i="2"/>
  <c r="M119" i="2" s="1"/>
  <c r="L98" i="2"/>
  <c r="L119" i="2" s="1"/>
  <c r="M118" i="2"/>
  <c r="L118" i="2"/>
  <c r="M108" i="2"/>
  <c r="L108" i="2"/>
  <c r="M97" i="2"/>
  <c r="L97" i="2"/>
  <c r="M89" i="2"/>
  <c r="L89" i="2"/>
  <c r="M80" i="2"/>
  <c r="L80" i="2"/>
  <c r="M68" i="2"/>
  <c r="L68" i="2"/>
  <c r="M59" i="2"/>
  <c r="L59" i="2"/>
  <c r="M49" i="2"/>
  <c r="L49" i="2"/>
  <c r="M39" i="2"/>
  <c r="L39" i="2"/>
  <c r="M23" i="2" l="1"/>
  <c r="L23" i="2"/>
  <c r="M15" i="2"/>
  <c r="L15" i="2"/>
  <c r="Q98" i="2" l="1"/>
  <c r="S98" i="2"/>
  <c r="S60" i="2"/>
  <c r="Q60" i="2"/>
  <c r="S15" i="2"/>
  <c r="Q15" i="2"/>
  <c r="R121" i="2"/>
  <c r="P121" i="2"/>
  <c r="O127" i="2" l="1"/>
  <c r="N127" i="2"/>
  <c r="U65" i="2"/>
  <c r="R122" i="2"/>
  <c r="U122" i="2" s="1"/>
  <c r="P122" i="2"/>
  <c r="T122" i="2" s="1"/>
  <c r="R120" i="2"/>
  <c r="U120" i="2" s="1"/>
  <c r="P120" i="2"/>
  <c r="T120" i="2" s="1"/>
  <c r="U58" i="2"/>
  <c r="R77" i="2"/>
  <c r="U77" i="2" s="1"/>
  <c r="U117" i="2"/>
  <c r="T117" i="2"/>
  <c r="U116" i="2"/>
  <c r="T116" i="2"/>
  <c r="U115" i="2"/>
  <c r="T115" i="2"/>
  <c r="U114" i="2"/>
  <c r="T114" i="2"/>
  <c r="U107" i="2"/>
  <c r="T107" i="2"/>
  <c r="U106" i="2"/>
  <c r="T106" i="2"/>
  <c r="U105" i="2"/>
  <c r="T105" i="2"/>
  <c r="U104" i="2"/>
  <c r="T104" i="2"/>
  <c r="R46" i="2"/>
  <c r="U46" i="2" s="1"/>
  <c r="P46" i="2"/>
  <c r="T46" i="2" s="1"/>
  <c r="R38" i="2"/>
  <c r="U38" i="2" s="1"/>
  <c r="R37" i="2"/>
  <c r="U37" i="2" s="1"/>
  <c r="P38" i="2"/>
  <c r="T38" i="2" s="1"/>
  <c r="P37" i="2"/>
  <c r="T37" i="2" s="1"/>
  <c r="U21" i="2"/>
  <c r="T21" i="2"/>
  <c r="U20" i="2"/>
  <c r="T20" i="2"/>
  <c r="U36" i="2"/>
  <c r="T36" i="2"/>
  <c r="U32" i="2"/>
  <c r="T32" i="2"/>
  <c r="U47" i="2"/>
  <c r="T47" i="2"/>
  <c r="U45" i="2"/>
  <c r="T45" i="2"/>
  <c r="U57" i="2"/>
  <c r="T57" i="2"/>
  <c r="U56" i="2"/>
  <c r="T56" i="2"/>
  <c r="U79" i="2"/>
  <c r="T79" i="2"/>
  <c r="R87" i="2"/>
  <c r="U87" i="2" s="1"/>
  <c r="P87" i="2"/>
  <c r="T87" i="2" s="1"/>
  <c r="S108" i="2"/>
  <c r="R96" i="2"/>
  <c r="U96" i="2" s="1"/>
  <c r="R95" i="2"/>
  <c r="U95" i="2" s="1"/>
  <c r="R94" i="2"/>
  <c r="U94" i="2" s="1"/>
  <c r="P96" i="2"/>
  <c r="T96" i="2" s="1"/>
  <c r="P95" i="2"/>
  <c r="T95" i="2" s="1"/>
  <c r="P94" i="2"/>
  <c r="T94" i="2" s="1"/>
  <c r="R86" i="2"/>
  <c r="U86" i="2" s="1"/>
  <c r="R85" i="2"/>
  <c r="U85" i="2" s="1"/>
  <c r="P86" i="2"/>
  <c r="T86" i="2" s="1"/>
  <c r="P85" i="2"/>
  <c r="T85" i="2" s="1"/>
  <c r="R88" i="2"/>
  <c r="P88" i="2"/>
  <c r="T88" i="2" s="1"/>
  <c r="R48" i="2"/>
  <c r="P48" i="2"/>
  <c r="T48" i="2" s="1"/>
  <c r="R78" i="2"/>
  <c r="U78" i="2" s="1"/>
  <c r="P78" i="2"/>
  <c r="T78" i="2" s="1"/>
  <c r="R75" i="2"/>
  <c r="U75" i="2" s="1"/>
  <c r="P75" i="2"/>
  <c r="T75" i="2" s="1"/>
  <c r="P77" i="2"/>
  <c r="R76" i="2"/>
  <c r="U76" i="2" s="1"/>
  <c r="P76" i="2"/>
  <c r="T76" i="2" s="1"/>
  <c r="R66" i="2"/>
  <c r="U66" i="2" s="1"/>
  <c r="P66" i="2"/>
  <c r="T66" i="2" s="1"/>
  <c r="R67" i="2"/>
  <c r="P67" i="2"/>
  <c r="T67" i="2" s="1"/>
  <c r="P58" i="2"/>
  <c r="T58" i="2" s="1"/>
  <c r="R55" i="2"/>
  <c r="U55" i="2" s="1"/>
  <c r="P55" i="2"/>
  <c r="R35" i="2"/>
  <c r="U35" i="2" s="1"/>
  <c r="P35" i="2"/>
  <c r="T35" i="2" s="1"/>
  <c r="R34" i="2"/>
  <c r="U34" i="2" s="1"/>
  <c r="P34" i="2"/>
  <c r="T34" i="2" s="1"/>
  <c r="R33" i="2"/>
  <c r="U33" i="2" s="1"/>
  <c r="P33" i="2"/>
  <c r="T33" i="2" s="1"/>
  <c r="T65" i="2"/>
  <c r="R22" i="2"/>
  <c r="R23" i="2" s="1"/>
  <c r="P22" i="2"/>
  <c r="T22" i="2" s="1"/>
  <c r="P118" i="2"/>
  <c r="Q118" i="2"/>
  <c r="R118" i="2"/>
  <c r="S118" i="2"/>
  <c r="P108" i="2"/>
  <c r="Q108" i="2"/>
  <c r="R108" i="2"/>
  <c r="R98" i="2" s="1"/>
  <c r="Q97" i="2"/>
  <c r="P23" i="2" l="1"/>
  <c r="T23" i="2"/>
  <c r="P49" i="2"/>
  <c r="P59" i="2"/>
  <c r="T55" i="2"/>
  <c r="T59" i="2" s="1"/>
  <c r="R68" i="2"/>
  <c r="U108" i="2"/>
  <c r="P39" i="2"/>
  <c r="T68" i="2"/>
  <c r="P80" i="2"/>
  <c r="R89" i="2"/>
  <c r="T108" i="2"/>
  <c r="T118" i="2"/>
  <c r="R127" i="2"/>
  <c r="R97" i="2"/>
  <c r="U59" i="2"/>
  <c r="T97" i="2"/>
  <c r="U88" i="2"/>
  <c r="U89" i="2" s="1"/>
  <c r="T77" i="2"/>
  <c r="T80" i="2" s="1"/>
  <c r="R39" i="2"/>
  <c r="R59" i="2"/>
  <c r="P97" i="2"/>
  <c r="R49" i="2"/>
  <c r="U48" i="2"/>
  <c r="U49" i="2" s="1"/>
  <c r="U127" i="2"/>
  <c r="T127" i="2"/>
  <c r="U67" i="2"/>
  <c r="U68" i="2" s="1"/>
  <c r="U22" i="2"/>
  <c r="U23" i="2" s="1"/>
  <c r="T89" i="2"/>
  <c r="U97" i="2"/>
  <c r="U118" i="2"/>
  <c r="P127" i="2"/>
  <c r="U80" i="2"/>
  <c r="T49" i="2"/>
  <c r="U39" i="2"/>
  <c r="T39" i="2"/>
  <c r="P89" i="2"/>
  <c r="P98" i="2"/>
  <c r="R80" i="2"/>
  <c r="P68" i="2"/>
  <c r="O118" i="2"/>
  <c r="N118" i="2"/>
  <c r="O108" i="2"/>
  <c r="N108" i="2"/>
  <c r="O97" i="2"/>
  <c r="N97" i="2"/>
  <c r="O89" i="2"/>
  <c r="N89" i="2"/>
  <c r="O80" i="2"/>
  <c r="N80" i="2"/>
  <c r="O68" i="2"/>
  <c r="N68" i="2"/>
  <c r="O59" i="2"/>
  <c r="N59" i="2"/>
  <c r="O49" i="2"/>
  <c r="N49" i="2"/>
  <c r="O39" i="2"/>
  <c r="N39" i="2"/>
  <c r="O23" i="2"/>
  <c r="N23" i="2"/>
  <c r="R60" i="2" l="1"/>
  <c r="U98" i="2"/>
  <c r="P15" i="2"/>
  <c r="T98" i="2"/>
  <c r="R15" i="2"/>
  <c r="R119" i="2" s="1"/>
  <c r="R129" i="2" s="1"/>
  <c r="T15" i="2"/>
  <c r="U15" i="2"/>
  <c r="T60" i="2"/>
  <c r="N15" i="2"/>
  <c r="P60" i="2"/>
  <c r="U60" i="2"/>
  <c r="N60" i="2"/>
  <c r="O15" i="2"/>
  <c r="O60" i="2"/>
  <c r="N98" i="2"/>
  <c r="O98" i="2"/>
  <c r="P119" i="2" l="1"/>
  <c r="U119" i="2"/>
  <c r="U129" i="2" s="1"/>
  <c r="T119" i="2"/>
  <c r="T129" i="2" s="1"/>
  <c r="O119" i="2"/>
  <c r="O129" i="2" s="1"/>
  <c r="N119" i="2"/>
  <c r="N129" i="2" s="1"/>
  <c r="P129" i="2" l="1"/>
  <c r="P131" i="2" s="1"/>
</calcChain>
</file>

<file path=xl/sharedStrings.xml><?xml version="1.0" encoding="utf-8"?>
<sst xmlns="http://schemas.openxmlformats.org/spreadsheetml/2006/main" count="270" uniqueCount="201">
  <si>
    <t>Activité 1.2.1</t>
  </si>
  <si>
    <t>Activité 1.2.2</t>
  </si>
  <si>
    <t>Activité 1.2.3</t>
  </si>
  <si>
    <t>Activité 1.2.4</t>
  </si>
  <si>
    <t>Activité 1.2.5</t>
  </si>
  <si>
    <t>Activité 1.2.6</t>
  </si>
  <si>
    <t>Activité 1.2.7</t>
  </si>
  <si>
    <t>Activité 1.3.1</t>
  </si>
  <si>
    <t>Activité 1.3.2</t>
  </si>
  <si>
    <t>Activité 1.3.3</t>
  </si>
  <si>
    <t>Activité 1.3.4</t>
  </si>
  <si>
    <t>Activité 1.4.1</t>
  </si>
  <si>
    <t>Activité 1.4.2</t>
  </si>
  <si>
    <t>Activité 1.4.3</t>
  </si>
  <si>
    <t>Activité 1.4.4</t>
  </si>
  <si>
    <t>Activité 2.2.1</t>
  </si>
  <si>
    <t>Activité 2.2.2</t>
  </si>
  <si>
    <t>Activité 2.2.3</t>
  </si>
  <si>
    <t>Activité 2.2.4</t>
  </si>
  <si>
    <t>Activité 2.2.5</t>
  </si>
  <si>
    <t>Activité 2.3.1</t>
  </si>
  <si>
    <t>Activité 2.3.2</t>
  </si>
  <si>
    <t>Activité 2.3.3</t>
  </si>
  <si>
    <t>Activité 2.3.4</t>
  </si>
  <si>
    <t>Activité 3.2.1</t>
  </si>
  <si>
    <t>Activité 3.2.2</t>
  </si>
  <si>
    <t>Activité 3.2.3</t>
  </si>
  <si>
    <t>Activité 3.2.4</t>
  </si>
  <si>
    <t xml:space="preserve">Budget S&amp;E du projet </t>
  </si>
  <si>
    <t>Code</t>
  </si>
  <si>
    <t xml:space="preserve"> Produits attendus/activités</t>
  </si>
  <si>
    <t xml:space="preserve">Période </t>
  </si>
  <si>
    <t>Coût</t>
  </si>
  <si>
    <t>T1</t>
  </si>
  <si>
    <t>T2</t>
  </si>
  <si>
    <t>T3</t>
  </si>
  <si>
    <t>T4</t>
  </si>
  <si>
    <t>T5</t>
  </si>
  <si>
    <t>T6</t>
  </si>
  <si>
    <t>Résultat N°1 :  d’ici 2020, les mécanismes et structures étatiques et non-étatiques de prévention et de gestion de conflits dans les zones du projet intégrant les jeunes, préviennent et résolvent de manière  efficiente les conflits  au niveau local</t>
  </si>
  <si>
    <r>
      <rPr>
        <b/>
        <sz val="10"/>
        <color rgb="FF000000"/>
        <rFont val="Calibri"/>
        <family val="2"/>
        <scheme val="minor"/>
      </rPr>
      <t>Produit 1.1</t>
    </r>
    <r>
      <rPr>
        <sz val="10"/>
        <color rgb="FF000000"/>
        <rFont val="Calibri"/>
        <family val="2"/>
        <scheme val="minor"/>
      </rPr>
      <t>: Un diagnostic détaillé sur les mécanismes et structures étatiques et non-étatiques de prévention et de gestion de conflits est disponible sur leur fonctionnalité, efficacité, les degrés d’inclusion des jeunes et les opportunités de collaboration entre les différents niveaux.</t>
    </r>
  </si>
  <si>
    <r>
      <rPr>
        <b/>
        <sz val="10"/>
        <color rgb="FF000000"/>
        <rFont val="Calibri"/>
        <family val="2"/>
        <scheme val="minor"/>
      </rPr>
      <t>Indicateur 1.1.1.</t>
    </r>
    <r>
      <rPr>
        <sz val="10"/>
        <color rgb="FF000000"/>
        <rFont val="Calibri"/>
        <family val="2"/>
        <scheme val="minor"/>
      </rPr>
      <t xml:space="preserve"> Un rapport d’étude est disponible </t>
    </r>
  </si>
  <si>
    <r>
      <rPr>
        <b/>
        <sz val="10"/>
        <color rgb="FF000000"/>
        <rFont val="Calibri"/>
        <family val="2"/>
        <scheme val="minor"/>
      </rPr>
      <t>Indicateur 1.1.2.</t>
    </r>
    <r>
      <rPr>
        <sz val="10"/>
        <color rgb="FF000000"/>
        <rFont val="Calibri"/>
        <family val="2"/>
        <scheme val="minor"/>
      </rPr>
      <t xml:space="preserve"> # Nombre de consultations sont menées</t>
    </r>
  </si>
  <si>
    <r>
      <rPr>
        <b/>
        <sz val="10"/>
        <color rgb="FF000000"/>
        <rFont val="Calibri"/>
        <family val="2"/>
        <scheme val="minor"/>
      </rPr>
      <t>Indicateur 1.1.3.</t>
    </r>
    <r>
      <rPr>
        <sz val="10"/>
        <color rgb="FF000000"/>
        <rFont val="Calibri"/>
        <family val="2"/>
        <scheme val="minor"/>
      </rPr>
      <t xml:space="preserve"> Rapport de réunion/consultation</t>
    </r>
  </si>
  <si>
    <t>Activité 1.1.1.</t>
  </si>
  <si>
    <t>Conduire une analyse situationnelle des mécanismes et structures de prévention et de gestion de conflits  et leur degré d’inclusion des jeunes dans la zone d’intervention des deux côtés des frontières</t>
  </si>
  <si>
    <t xml:space="preserve">Activité 1.1.2. </t>
  </si>
  <si>
    <t xml:space="preserve">Faciliter des conférences territoriales pour restituer les conclusions des deux analyses (Mali et Burkina Faso) avec les communautés à la base, les équipes pays, les organisations de la société civile, les autorités locales, régionales et nationales. </t>
  </si>
  <si>
    <t xml:space="preserve">Activité 1.1.3. </t>
  </si>
  <si>
    <t>Faciliter un échange et une restitution sur le diagnostic avec diverses organisations de jeunes</t>
  </si>
  <si>
    <t>Sous Total Budget Produit 1. 1</t>
  </si>
  <si>
    <r>
      <rPr>
        <b/>
        <sz val="10"/>
        <color theme="1"/>
        <rFont val="Calibri"/>
        <family val="2"/>
        <scheme val="minor"/>
      </rPr>
      <t>Produit 1.2:</t>
    </r>
    <r>
      <rPr>
        <sz val="10"/>
        <color theme="1"/>
        <rFont val="Calibri"/>
        <family val="2"/>
        <scheme val="minor"/>
      </rPr>
      <t xml:space="preserve"> Un plan d’action est élaboré et mis en œuvre pour  renforcer les capacités des  mécanismes et structures étatiques et non-étatiques de prévention et de gestion de conflits, et pour une meilleure intégration des jeunes.</t>
    </r>
  </si>
  <si>
    <r>
      <t xml:space="preserve">Indicateur 1.2.1: </t>
    </r>
    <r>
      <rPr>
        <sz val="10"/>
        <color theme="1"/>
        <rFont val="Calibri"/>
        <family val="2"/>
        <scheme val="minor"/>
      </rPr>
      <t>Un cadre d’actions prioritaires est disponible</t>
    </r>
  </si>
  <si>
    <r>
      <rPr>
        <b/>
        <sz val="10"/>
        <color theme="1"/>
        <rFont val="Calibri"/>
        <family val="2"/>
        <scheme val="minor"/>
      </rPr>
      <t xml:space="preserve">Indicateur 1.2.2. </t>
    </r>
    <r>
      <rPr>
        <sz val="10"/>
        <color theme="1"/>
        <rFont val="Calibri"/>
        <family val="2"/>
        <scheme val="minor"/>
      </rPr>
      <t>Plan d’action est disponible</t>
    </r>
  </si>
  <si>
    <r>
      <t xml:space="preserve">Indicateur 1.2.3. </t>
    </r>
    <r>
      <rPr>
        <sz val="10"/>
        <color theme="1"/>
        <rFont val="Calibri"/>
        <family val="2"/>
        <scheme val="minor"/>
      </rPr>
      <t># Nombre de Rapports réguliers d’activités</t>
    </r>
  </si>
  <si>
    <r>
      <t xml:space="preserve">Indicateur 1.2.4. </t>
    </r>
    <r>
      <rPr>
        <sz val="10"/>
        <color theme="1"/>
        <rFont val="Calibri"/>
        <family val="2"/>
        <scheme val="minor"/>
      </rPr>
      <t xml:space="preserve">Matrice inclusive de suivi de la mise en œuvre du PTA est disponible </t>
    </r>
  </si>
  <si>
    <r>
      <t xml:space="preserve">Indicateur 1.2.5. </t>
    </r>
    <r>
      <rPr>
        <sz val="10"/>
        <color theme="1"/>
        <rFont val="Calibri"/>
        <family val="2"/>
        <scheme val="minor"/>
      </rPr>
      <t>Rapport d’activités</t>
    </r>
  </si>
  <si>
    <r>
      <t>Indicateur 1.2.6.</t>
    </r>
    <r>
      <rPr>
        <sz val="10"/>
        <color theme="1"/>
        <rFont val="Calibri"/>
        <family val="2"/>
        <scheme val="minor"/>
      </rPr>
      <t xml:space="preserve"> # Nombre de rapports d’ateliers organisés</t>
    </r>
  </si>
  <si>
    <r>
      <t xml:space="preserve">Indicateur 1.2.7. </t>
    </r>
    <r>
      <rPr>
        <sz val="10"/>
        <color theme="1"/>
        <rFont val="Calibri"/>
        <family val="2"/>
        <scheme val="minor"/>
      </rPr>
      <t>#Nombre d’outils de gestion pacifique des conflits disponible</t>
    </r>
  </si>
  <si>
    <t>Organiser des ateliers de concertation avec les communautés locales sur les priorités du plan d’action</t>
  </si>
  <si>
    <t xml:space="preserve">Elaborer et valider le plan d’action de renforcement des capacités des  mécanismes et structures étatiques et non-étatiques de prévention et de gestion de conflits, et pour une meilleure intégration des jeunes. </t>
  </si>
  <si>
    <t>Mettre en œuvre les actions prioritaires du plan d’action</t>
  </si>
  <si>
    <t>Mettre en place une matrice inclusive de suivi de la mise en œuvre du plan d’action par les acteurs locaux, y compris les jeunes</t>
  </si>
  <si>
    <t xml:space="preserve">Lancer une campagne de sensibilisation, de communication et d’information des communautés locales sur la mise en œuvre du plan d’action </t>
  </si>
  <si>
    <t>Organiser des ateliers de formation sur la gestion pacifique des conflits et les outils disponible en matière de prévention au profit des autorités locales et des communautés dont les jeunes.</t>
  </si>
  <si>
    <t>Élaborer des outils de prévention et de gestion pacifique des conflits au profit des autorités locales et des communautés y compris les jeunes</t>
  </si>
  <si>
    <t>Sous Total Produit 1.2</t>
  </si>
  <si>
    <r>
      <rPr>
        <b/>
        <sz val="10"/>
        <color theme="1"/>
        <rFont val="Calibri"/>
        <family val="2"/>
        <scheme val="minor"/>
      </rPr>
      <t xml:space="preserve">Produit 1.3: </t>
    </r>
    <r>
      <rPr>
        <sz val="10"/>
        <color theme="1"/>
        <rFont val="Calibri"/>
        <family val="2"/>
        <scheme val="minor"/>
      </rPr>
      <t>Une stratégie de sensibilisation et de plaidoyer en faveur de l’intégration des jeunes dans les mécanismes et structures étatiques et non-étatiques de prévention et de gestion de conflits est élaborée et mise en œuvre</t>
    </r>
  </si>
  <si>
    <r>
      <rPr>
        <b/>
        <sz val="10"/>
        <color theme="1"/>
        <rFont val="Calibri"/>
        <family val="2"/>
        <scheme val="minor"/>
      </rPr>
      <t xml:space="preserve">Indicateur 1.3.1. </t>
    </r>
    <r>
      <rPr>
        <sz val="10"/>
        <color theme="1"/>
        <rFont val="Calibri"/>
        <family val="2"/>
        <scheme val="minor"/>
      </rPr>
      <t># Nombre d’outils d’apprentissage développés</t>
    </r>
  </si>
  <si>
    <r>
      <rPr>
        <b/>
        <sz val="10"/>
        <color theme="1"/>
        <rFont val="Calibri"/>
        <family val="2"/>
        <scheme val="minor"/>
      </rPr>
      <t xml:space="preserve">Indicateur 1.3.2: </t>
    </r>
    <r>
      <rPr>
        <sz val="10"/>
        <color theme="1"/>
        <rFont val="Calibri"/>
        <family val="2"/>
        <scheme val="minor"/>
      </rPr>
      <t># Nombre de rapports d’ateliers organisés</t>
    </r>
  </si>
  <si>
    <r>
      <rPr>
        <b/>
        <sz val="10"/>
        <color theme="1"/>
        <rFont val="Calibri"/>
        <family val="2"/>
        <scheme val="minor"/>
      </rPr>
      <t xml:space="preserve">Indicateur 1.3.3: </t>
    </r>
    <r>
      <rPr>
        <sz val="10"/>
        <color theme="1"/>
        <rFont val="Calibri"/>
        <family val="2"/>
        <scheme val="minor"/>
      </rPr>
      <t># Nombre de rapports d’ateliers organisés</t>
    </r>
  </si>
  <si>
    <r>
      <rPr>
        <b/>
        <sz val="10"/>
        <color theme="1"/>
        <rFont val="Calibri"/>
        <family val="2"/>
        <scheme val="minor"/>
      </rPr>
      <t xml:space="preserve">Indicateur 1.3.4: </t>
    </r>
    <r>
      <rPr>
        <sz val="10"/>
        <color theme="1"/>
        <rFont val="Calibri"/>
        <family val="2"/>
        <scheme val="minor"/>
      </rPr>
      <t xml:space="preserve">Cinq (5) rapport d’activités </t>
    </r>
  </si>
  <si>
    <t>Elaborer des outils de plaidoyer et de communication sur l’intégration des jeunes dans les mécanismes et structures étatiques et non-étatiques de prévention et de gestion de conflits</t>
  </si>
  <si>
    <t>Organiser des ateliers de renforcement des capacités des organisations et des communautés sur l’importance de la participation citoyenne, et le rôle des jeunes dans la prévention et la gestion des conflits dans les deux pays, et au niveau transfrontalier</t>
  </si>
  <si>
    <t>Organiser des ateliers de plaidoyer avec les organisations traditionnelles (chefs traditionnels et coutumiers, griots, chefs religieux) sur le rôle des jeunes dans la prévention et la gestion des conflits dans les deux pays, et au niveau transfrontalier</t>
  </si>
  <si>
    <t>Organiser cinq rencontres intergénérationnelles sur l’importance du caractère inclusif des mécanismes et structures étatiques et non-étatiques de prévention et de gestion de conflits dans les deux pays, et au niveau transfrontalier</t>
  </si>
  <si>
    <t>Sous Total Produit 1.3</t>
  </si>
  <si>
    <r>
      <rPr>
        <b/>
        <sz val="10"/>
        <color theme="1"/>
        <rFont val="Calibri"/>
        <family val="2"/>
        <scheme val="minor"/>
      </rPr>
      <t xml:space="preserve">Produit 1.4.: </t>
    </r>
    <r>
      <rPr>
        <sz val="10"/>
        <color theme="1"/>
        <rFont val="Calibri"/>
        <family val="2"/>
        <scheme val="minor"/>
      </rPr>
      <t>Les mécanismes et structures étatiques et non-étatiques de prévention et de gestion de conflits fonctionnent de façon efficiente et pérenne et gère les conflits</t>
    </r>
  </si>
  <si>
    <r>
      <rPr>
        <b/>
        <sz val="10"/>
        <rFont val="Calibri"/>
        <family val="2"/>
        <scheme val="minor"/>
      </rPr>
      <t xml:space="preserve">Indicateur 1.4.1./2. </t>
    </r>
    <r>
      <rPr>
        <sz val="10"/>
        <rFont val="Calibri"/>
        <family val="2"/>
        <scheme val="minor"/>
      </rPr>
      <t>Outils d’analyse et d’alerte précoce communautaire sont disponibles</t>
    </r>
  </si>
  <si>
    <r>
      <t xml:space="preserve">Indicateur 1.4.2.: </t>
    </r>
    <r>
      <rPr>
        <sz val="10"/>
        <rFont val="Calibri"/>
        <family val="2"/>
        <scheme val="minor"/>
      </rPr>
      <t>Mécanismes Locaux de gestion des conflits intercommunautaires sont disponibles</t>
    </r>
  </si>
  <si>
    <t xml:space="preserve">Indicateur 1.4.3: Programmes d’éducation et de formation audio sur la gestion des conflits sont diffuses au niveau transfrontalier. </t>
  </si>
  <si>
    <t>Indicateur 1.4.4:</t>
  </si>
  <si>
    <t>Appuyer les mécanismes et structures locaux de gestion et de prévention des conflits à répertorier les cas de conflits dans les deux pays, et au niveau transfrontalier</t>
  </si>
  <si>
    <t>Appuyer les mécanismes et structures locaux de gestion et de prévention des conflits à analyser les cas de conflits dans les deux pays, et au niveau transfrontalier</t>
  </si>
  <si>
    <t>Appuyer les mécanismes et structures locaux de gestion et de prévention des conflits à gérer et prévenir les cas de conflits dans les deux pays, et au niveau transfrontalier</t>
  </si>
  <si>
    <t>Soutenir des programmes radiophoniques des deux côtés de la frontière pour diffuser les résultats des efforts de prévention et de gestion des conflits, et les exemples de citoyenneté participative des jeunes</t>
  </si>
  <si>
    <t>Sous Total Produit 1.4</t>
  </si>
  <si>
    <t xml:space="preserve">Résultat N°2 : d’ici la fin du projet, grâce à une participation accrue, les besoins et aspirations des jeunes sont mieux intégrés dans les mécanismes et structures de prise de décision au niveau local, avec des passerelles vers les niveaux régional et national.  </t>
  </si>
  <si>
    <r>
      <rPr>
        <b/>
        <sz val="10"/>
        <color theme="1"/>
        <rFont val="Calibri"/>
        <family val="2"/>
        <scheme val="minor"/>
      </rPr>
      <t xml:space="preserve">Produit 2.1: </t>
    </r>
    <r>
      <rPr>
        <sz val="10"/>
        <color theme="1"/>
        <rFont val="Calibri"/>
        <family val="2"/>
        <scheme val="minor"/>
      </rPr>
      <t>Une étude visant un diagnostic détaillé sur le degré d’inclusion des jeunes dans les mécanismes et structures de prise de décision au niveau local est disponible</t>
    </r>
  </si>
  <si>
    <r>
      <rPr>
        <b/>
        <sz val="10"/>
        <color theme="1"/>
        <rFont val="Calibri"/>
        <family val="2"/>
        <scheme val="minor"/>
      </rPr>
      <t xml:space="preserve">Indicateur 2.1.1: </t>
    </r>
    <r>
      <rPr>
        <sz val="10"/>
        <color theme="1"/>
        <rFont val="Calibri"/>
        <family val="2"/>
        <scheme val="minor"/>
      </rPr>
      <t>Rapport d’étude sur l’efficacité des mécanismes formels disponible</t>
    </r>
  </si>
  <si>
    <r>
      <rPr>
        <b/>
        <sz val="10"/>
        <color theme="1"/>
        <rFont val="Calibri"/>
        <family val="2"/>
        <scheme val="minor"/>
      </rPr>
      <t>Indicateur 2.1.2:</t>
    </r>
    <r>
      <rPr>
        <sz val="10"/>
        <color theme="1"/>
        <rFont val="Calibri"/>
        <family val="2"/>
        <scheme val="minor"/>
      </rPr>
      <t xml:space="preserve"> # Nombre de rapports d’activités</t>
    </r>
  </si>
  <si>
    <r>
      <rPr>
        <b/>
        <sz val="10"/>
        <color theme="1"/>
        <rFont val="Calibri"/>
        <family val="2"/>
        <scheme val="minor"/>
      </rPr>
      <t xml:space="preserve">Indicateur 2.1.3. </t>
    </r>
    <r>
      <rPr>
        <sz val="10"/>
        <color theme="1"/>
        <rFont val="Calibri"/>
        <family val="2"/>
        <scheme val="minor"/>
      </rPr>
      <t>Rapport d’activités</t>
    </r>
  </si>
  <si>
    <t>Activité 2.1.1.</t>
  </si>
  <si>
    <t>Conduire une analyse situationnelle des mécanismes et structures de prise de décision et leur degré d’inclusion des jeunes dans la zone d’intervention des deux côtés de la frontière</t>
  </si>
  <si>
    <t>Activité 2.1.2.</t>
  </si>
  <si>
    <t xml:space="preserve">Faciliter des conférences territoriales pour restituer les conclusions des deux analyses avec les organisations de jeunesse, les communautés à la base, les équipes pays, organisations de la société civile, autorités locales, régionales et nationales. </t>
  </si>
  <si>
    <t>Activité 2.1.3.</t>
  </si>
  <si>
    <t>Faciliter des échanges sur les conclusions  du diagnostic avec diverses organisations des jeunes et les autorités locales</t>
  </si>
  <si>
    <t>Sous Total Produit 2.1</t>
  </si>
  <si>
    <r>
      <rPr>
        <b/>
        <sz val="10"/>
        <color theme="1"/>
        <rFont val="Calibri"/>
        <family val="2"/>
        <scheme val="minor"/>
      </rPr>
      <t>Produit 2.2:</t>
    </r>
    <r>
      <rPr>
        <sz val="10"/>
        <color theme="1"/>
        <rFont val="Calibri"/>
        <family val="2"/>
        <scheme val="minor"/>
      </rPr>
      <t xml:space="preserve"> Un plan d’action est élaboré et mis en œuvre pour  renforcer le degré d’inclusion des jeunes dans les mécanismes et structures de prise de décision au niveau local</t>
    </r>
  </si>
  <si>
    <r>
      <rPr>
        <b/>
        <sz val="10"/>
        <color theme="1"/>
        <rFont val="Calibri"/>
        <family val="2"/>
        <scheme val="minor"/>
      </rPr>
      <t>Indicateur 2.2.1:</t>
    </r>
    <r>
      <rPr>
        <sz val="10"/>
        <color theme="1"/>
        <rFont val="Calibri"/>
        <family val="2"/>
        <scheme val="minor"/>
      </rPr>
      <t xml:space="preserve"> # Nombre de rapports d’ateliers</t>
    </r>
  </si>
  <si>
    <r>
      <t xml:space="preserve">Indicateur 2.2.2. </t>
    </r>
    <r>
      <rPr>
        <sz val="10"/>
        <color theme="1"/>
        <rFont val="Calibri"/>
        <family val="2"/>
        <scheme val="minor"/>
      </rPr>
      <t>Un Plan d’Action est disponible</t>
    </r>
  </si>
  <si>
    <r>
      <rPr>
        <b/>
        <sz val="10"/>
        <color theme="1"/>
        <rFont val="Calibri"/>
        <family val="2"/>
        <scheme val="minor"/>
      </rPr>
      <t xml:space="preserve">Indicateur 2.2.3: </t>
    </r>
    <r>
      <rPr>
        <sz val="10"/>
        <color theme="1"/>
        <rFont val="Calibri"/>
        <family val="2"/>
        <scheme val="minor"/>
      </rPr>
      <t xml:space="preserve"># Nombre de rapports réguliers </t>
    </r>
  </si>
  <si>
    <r>
      <rPr>
        <b/>
        <sz val="10"/>
        <color theme="1"/>
        <rFont val="Calibri"/>
        <family val="2"/>
        <scheme val="minor"/>
      </rPr>
      <t xml:space="preserve">Indicateur 2.2.4: </t>
    </r>
    <r>
      <rPr>
        <sz val="10"/>
        <color theme="1"/>
        <rFont val="Calibri"/>
        <family val="2"/>
        <scheme val="minor"/>
      </rPr>
      <t>Matrice inclusive de suivi de la mise en œuvre du plan d’action</t>
    </r>
  </si>
  <si>
    <r>
      <rPr>
        <b/>
        <sz val="10"/>
        <color theme="1"/>
        <rFont val="Calibri"/>
        <family val="2"/>
        <scheme val="minor"/>
      </rPr>
      <t xml:space="preserve">Indicateur 2.2.5: </t>
    </r>
    <r>
      <rPr>
        <sz val="10"/>
        <color theme="1"/>
        <rFont val="Calibri"/>
        <family val="2"/>
        <scheme val="minor"/>
      </rPr>
      <t>Rapport d’activités</t>
    </r>
  </si>
  <si>
    <t>Organiser des ateliers de concertation avec les communautés locales et les organisations de jeunesse sur les priorités du plan d’action</t>
  </si>
  <si>
    <t xml:space="preserve">Elaborer et valider le plan d’action pour une meilleure intégration des jeunes et leurs besoins dans les mécanismes et structures de prise de décision au niveau local. 
</t>
  </si>
  <si>
    <t>Mettre en place une matrice inclusive de suivi de la mise en œuvre du plan d’action par les acteurs locaux, et organisations de jeunes</t>
  </si>
  <si>
    <t>Lancer une campagne de sensibilisation, communication et information des autorités locales et des organisations de jeunes sur la mise en œuvre du plan d’action</t>
  </si>
  <si>
    <t>Sous Total Produit 2.2</t>
  </si>
  <si>
    <r>
      <rPr>
        <b/>
        <sz val="10"/>
        <color theme="1"/>
        <rFont val="Calibri"/>
        <family val="2"/>
        <scheme val="minor"/>
      </rPr>
      <t xml:space="preserve">Produit 2.3: </t>
    </r>
    <r>
      <rPr>
        <sz val="10"/>
        <color theme="1"/>
        <rFont val="Calibri"/>
        <family val="2"/>
        <scheme val="minor"/>
      </rPr>
      <t>Une stratégie de sensibilisation et de plaidoyer en faveur de l’intégration des jeunes dans les mécanismes et structures de prise de décision au niveau local est mise en œuvre</t>
    </r>
  </si>
  <si>
    <r>
      <rPr>
        <b/>
        <sz val="10"/>
        <color theme="1"/>
        <rFont val="Calibri"/>
        <family val="2"/>
        <scheme val="minor"/>
      </rPr>
      <t xml:space="preserve">Indicateur 2.3.1: </t>
    </r>
    <r>
      <rPr>
        <sz val="10"/>
        <color theme="1"/>
        <rFont val="Calibri"/>
        <family val="2"/>
        <scheme val="minor"/>
      </rPr>
      <t>Outils de plaidoyer et de communication sensible aux questions de jeunes disponibles</t>
    </r>
  </si>
  <si>
    <r>
      <t xml:space="preserve">Indicateur 2.3.2/4: </t>
    </r>
    <r>
      <rPr>
        <sz val="10"/>
        <color theme="1"/>
        <rFont val="Calibri"/>
        <family val="2"/>
        <scheme val="minor"/>
      </rPr>
      <t># Nombre de rapports d’ateliers</t>
    </r>
  </si>
  <si>
    <r>
      <t xml:space="preserve">Indicateur 2.3.5. </t>
    </r>
    <r>
      <rPr>
        <sz val="10"/>
        <color theme="1"/>
        <rFont val="Calibri"/>
        <family val="2"/>
        <scheme val="minor"/>
      </rPr>
      <t>Cinq (5) rapports de consultations élargies</t>
    </r>
  </si>
  <si>
    <t>Elaborer des outils de plaidoyer et de communication sur l’intégration des jeunes dans les mécanismes et structures de prise de décision au niveau local</t>
  </si>
  <si>
    <t>Organiser des ateliers de renforcement des capacités des organisations de jeunes sur la participation citoyenne, et leur rôle dans la prise de décision au niveau local dans les deux pays, et au niveau transfrontalier</t>
  </si>
  <si>
    <t>Organiser des ateliers de plaidoyer avec les organisations traditionnelles (chefs traditionnels et coutumiers, griots, chefs religieux) sur le rôle des jeunes dans la prise de décision au niveau local dans les deux pays, et au niveau transfrontalier</t>
  </si>
  <si>
    <t>Organiser cinq rencontres intergénérationnelles sur l’importance du caractère inclusif des mécanismes et structures de prise de décision au niveau local dans les deux pays, et au niveau transfrontalier</t>
  </si>
  <si>
    <t>Sous Total Produit 2.3</t>
  </si>
  <si>
    <r>
      <rPr>
        <b/>
        <sz val="10"/>
        <color theme="1"/>
        <rFont val="Calibri"/>
        <family val="2"/>
        <scheme val="minor"/>
      </rPr>
      <t xml:space="preserve">Produit 2.4: </t>
    </r>
    <r>
      <rPr>
        <sz val="10"/>
        <color theme="1"/>
        <rFont val="Calibri"/>
        <family val="2"/>
        <scheme val="minor"/>
      </rPr>
      <t>Les besoins des jeunes au niveau local sont intégrés et portés par les organisations de jeunes au niveau local, régional et national</t>
    </r>
  </si>
  <si>
    <r>
      <t>Indicateur 2.4.1</t>
    </r>
    <r>
      <rPr>
        <sz val="10"/>
        <color theme="1"/>
        <rFont val="Calibri"/>
        <family val="2"/>
        <scheme val="minor"/>
      </rPr>
      <t>.# Nombre de rapports d’ateliers</t>
    </r>
  </si>
  <si>
    <r>
      <rPr>
        <b/>
        <sz val="10"/>
        <color theme="1"/>
        <rFont val="Calibri"/>
        <family val="2"/>
        <scheme val="minor"/>
      </rPr>
      <t xml:space="preserve">Indicateur 2.4.2: </t>
    </r>
    <r>
      <rPr>
        <sz val="10"/>
        <color theme="1"/>
        <rFont val="Calibri"/>
        <family val="2"/>
        <scheme val="minor"/>
      </rPr>
      <t>Quatre (4) séance de formation sur le plaidoyer</t>
    </r>
  </si>
  <si>
    <r>
      <rPr>
        <b/>
        <sz val="10"/>
        <color theme="1"/>
        <rFont val="Calibri"/>
        <family val="2"/>
        <scheme val="minor"/>
      </rPr>
      <t xml:space="preserve">Indicateur 2.4.3: </t>
    </r>
    <r>
      <rPr>
        <sz val="10"/>
        <color theme="1"/>
        <rFont val="Calibri"/>
        <family val="2"/>
        <scheme val="minor"/>
      </rPr>
      <t>Plateforme en ligne d’échange, de partage de connaissances et de bonnes pratiques entre jeunes</t>
    </r>
  </si>
  <si>
    <t>Activité 2.4.1</t>
  </si>
  <si>
    <t>Renforcer les capacités des organisations de jeunes au niveau local à faire du plaidoyer pour intégrer les besoins des jeunes en matière de participation dans les mécanismes de prise de décision au niveau local, régional et national</t>
  </si>
  <si>
    <t>Activité 2.4.2</t>
  </si>
  <si>
    <t xml:space="preserve">Soutenir quatre fora des organisations socio-culturelles (1 au niveau local et 1 au niveau régional de chaque côté de la frontière) pour un plaidoyer sur les questions et outils de promotion de la participation des jeunes et citoyenneté
</t>
  </si>
  <si>
    <t>Activité 2.4.3</t>
  </si>
  <si>
    <t>Mettre en place une plateforme en ligne d’échange, de partage de connaissances et de bonnes pratiques entre jeunes au niveau local, régional, national et transfrontalier sur les questions de paix et de sécurité</t>
  </si>
  <si>
    <t>Sous Total Produit 2.4</t>
  </si>
  <si>
    <t>Résultat N°3 :le dialogue et le partage d’expériences et de bonnes pratiques en matière de promotion de la participation citoyenne des jeunes sont promus grâce à une approche transfrontalière et régionale.</t>
  </si>
  <si>
    <r>
      <rPr>
        <b/>
        <sz val="10"/>
        <color theme="1"/>
        <rFont val="Calibri"/>
        <family val="2"/>
        <scheme val="minor"/>
      </rPr>
      <t xml:space="preserve">Produit 3.1: </t>
    </r>
    <r>
      <rPr>
        <sz val="10"/>
        <color theme="1"/>
        <rFont val="Calibri"/>
        <family val="2"/>
        <scheme val="minor"/>
      </rPr>
      <t xml:space="preserve">Un mécanisme de concertation et de dialogue au niveau transfrontalier est renforcé pour promouvoir les échanges entre les deux pays </t>
    </r>
  </si>
  <si>
    <r>
      <rPr>
        <b/>
        <sz val="10"/>
        <color theme="1"/>
        <rFont val="Calibri"/>
        <family val="2"/>
        <scheme val="minor"/>
      </rPr>
      <t xml:space="preserve">Indicateur 3.1.1: </t>
    </r>
    <r>
      <rPr>
        <sz val="10"/>
        <color theme="1"/>
        <rFont val="Calibri"/>
        <family val="2"/>
        <scheme val="minor"/>
      </rPr>
      <t>Une (1) Etude sur l’efficacité et l’exclusivité  des politiques de gestion des frontières et des espaces frontalier</t>
    </r>
  </si>
  <si>
    <r>
      <rPr>
        <b/>
        <sz val="10"/>
        <color theme="1"/>
        <rFont val="Calibri"/>
        <family val="2"/>
        <scheme val="minor"/>
      </rPr>
      <t>Indicateur 3.1.2:</t>
    </r>
    <r>
      <rPr>
        <sz val="10"/>
        <color theme="1"/>
        <rFont val="Calibri"/>
        <family val="2"/>
        <scheme val="minor"/>
      </rPr>
      <t xml:space="preserve"> Un rapport atelier </t>
    </r>
  </si>
  <si>
    <r>
      <t xml:space="preserve">Indicateur 3.1.3. </t>
    </r>
    <r>
      <rPr>
        <sz val="10"/>
        <color theme="1"/>
        <rFont val="Calibri"/>
        <family val="2"/>
        <scheme val="minor"/>
      </rPr>
      <t># Nombre de rapports d’atelier</t>
    </r>
  </si>
  <si>
    <r>
      <t>Indicateur 3.1.4.</t>
    </r>
    <r>
      <rPr>
        <sz val="10"/>
        <color theme="1"/>
        <rFont val="Calibri"/>
        <family val="2"/>
        <scheme val="minor"/>
      </rPr>
      <t xml:space="preserve"> Rapport de suivi &amp; évaluation   </t>
    </r>
  </si>
  <si>
    <t>Activité 3.1.1.</t>
  </si>
  <si>
    <t>Conduire un état des lieux des besoins et potentialités en matière de prise en compte des besoins des jeunes dans la gestion des espaces transfrontaliers ( y compris à travers l’outil de communication en ligne)</t>
  </si>
  <si>
    <t>Activité 3.1.2.</t>
  </si>
  <si>
    <t>Organiser un atelier de restitution entre commissions techniques en charge des frontières et organisations de jeunes dans les deux pays sur la gestion intégrée des frontières sensible aux questions des jeunes</t>
  </si>
  <si>
    <t>Activité 3.1.3.</t>
  </si>
  <si>
    <t>Organiser des concertations avec les acteurs locaux pour identifier les points d’entrée prioritaires pour faciliter une gestion intégrée des frontières sensible aux questions de jeunes (focus sur emploi, libre circulation, dialogue transfrontalier entre jeunes, prévention de l’extrémisme violent)</t>
  </si>
  <si>
    <t>Activité 3.1.4.</t>
  </si>
  <si>
    <t>Appuyer la mise en œuvre des points d’entrée prioritaires</t>
  </si>
  <si>
    <t>Sous Total Produit 3.1</t>
  </si>
  <si>
    <r>
      <rPr>
        <b/>
        <sz val="10"/>
        <color theme="1"/>
        <rFont val="Calibri"/>
        <family val="2"/>
        <scheme val="minor"/>
      </rPr>
      <t>Produit 3.2:</t>
    </r>
    <r>
      <rPr>
        <sz val="10"/>
        <color theme="1"/>
        <rFont val="Calibri"/>
        <family val="2"/>
        <scheme val="minor"/>
      </rPr>
      <t xml:space="preserve"> La stratégie intégrée de la jeunesse du G5 Sahel est mise en œuvre dans les deux pays de la zone du projet</t>
    </r>
  </si>
  <si>
    <r>
      <rPr>
        <b/>
        <sz val="10"/>
        <color theme="1"/>
        <rFont val="Calibri"/>
        <family val="2"/>
        <scheme val="minor"/>
      </rPr>
      <t>Indicateur 3.2.1:</t>
    </r>
    <r>
      <rPr>
        <sz val="10"/>
        <color theme="1"/>
        <rFont val="Calibri"/>
        <family val="2"/>
        <scheme val="minor"/>
      </rPr>
      <t xml:space="preserve"> # Nombre de rapports de sensibilisation</t>
    </r>
  </si>
  <si>
    <r>
      <t xml:space="preserve">Indicateur 3.2.2. </t>
    </r>
    <r>
      <rPr>
        <sz val="10"/>
        <color theme="1"/>
        <rFont val="Calibri"/>
        <family val="2"/>
        <scheme val="minor"/>
      </rPr>
      <t>Cadre d’échange et de suivi de la mise en œuvre de la SIJ-G5</t>
    </r>
  </si>
  <si>
    <r>
      <rPr>
        <b/>
        <sz val="10"/>
        <color theme="1"/>
        <rFont val="Calibri"/>
        <family val="2"/>
        <scheme val="minor"/>
      </rPr>
      <t xml:space="preserve">Indicateur 3.2.3: </t>
    </r>
    <r>
      <rPr>
        <sz val="10"/>
        <color theme="1"/>
        <rFont val="Calibri"/>
        <family val="2"/>
        <scheme val="minor"/>
      </rPr>
      <t xml:space="preserve">Quatre (4) rapport d’activités </t>
    </r>
  </si>
  <si>
    <r>
      <rPr>
        <b/>
        <sz val="10"/>
        <color theme="1"/>
        <rFont val="Calibri"/>
        <family val="2"/>
        <scheme val="minor"/>
      </rPr>
      <t xml:space="preserve">Indicateur 3.2.4: </t>
    </r>
    <r>
      <rPr>
        <sz val="10"/>
        <color theme="1"/>
        <rFont val="Calibri"/>
        <family val="2"/>
        <scheme val="minor"/>
      </rPr>
      <t># Nombre de rapports de consultation &amp; activités conjointes</t>
    </r>
  </si>
  <si>
    <t xml:space="preserve">Sensibiliser les organisations de jeunes sur la Stratégie Intégrée des Jeunes du G5 Sahel </t>
  </si>
  <si>
    <t xml:space="preserve">Créer un cadre d’échange et de suivi de la mise en œuvre de la Stratégie Intégrée de la Jeunesse du G5 Sahel (SIJ-G5) dans les zones du projet entre organisations de jeunesses locales et le Réseau des Jeunes du G5 sahel et le ROJALNU. </t>
  </si>
  <si>
    <t xml:space="preserve">Organiser quatre journées d’échanges culturels avec les jeunes des deux côtés de la frontière sur la stratégie intégrée de la jeunesse du G5 et les Résolutions 1325 et 2250. </t>
  </si>
  <si>
    <t>Mettre en réseau les antennes nationales du G5 Sahel, le Programme du Volontariat de la CEDEAO avec les organisations de jeunesse y compris à travers la Plateforme en ligne (visite de terrain conjointe, utilisation de la plateforme en ligne).</t>
  </si>
  <si>
    <t>Sous Total Produit 3.2</t>
  </si>
  <si>
    <t>TOTAL RESULTATS 1+2+3</t>
  </si>
  <si>
    <t>Couts operationnels si pas inclus dans les activites si-dessus</t>
  </si>
  <si>
    <t>Achat fournitures et équipements</t>
  </si>
  <si>
    <t xml:space="preserve"> </t>
  </si>
  <si>
    <t>Total pour les activités transversales et gestion du projet</t>
  </si>
  <si>
    <t>Couts indirects (7%):</t>
  </si>
  <si>
    <t>SOUS TOTAL DE BUDGET DU PROJET</t>
  </si>
  <si>
    <t>% DE REVISION PNUD</t>
  </si>
  <si>
    <t>% DE REVISION UNFPA</t>
  </si>
  <si>
    <t>Frais généraux de fonctionnement et autres coûts directs</t>
  </si>
  <si>
    <t xml:space="preserve">Travels </t>
  </si>
  <si>
    <t>Structure responsable</t>
  </si>
  <si>
    <t>Catégorie selon PBF</t>
  </si>
  <si>
    <t>Catégorie selon Atlas</t>
  </si>
  <si>
    <t>CGD/A2N</t>
  </si>
  <si>
    <t>ONG</t>
  </si>
  <si>
    <t>PNUD/UNFPA</t>
  </si>
  <si>
    <t>Secrétariat G5 Sahel</t>
  </si>
  <si>
    <r>
      <t xml:space="preserve">1 Coordinateur Terrain P4 (Mopti)  (9 mois du salaire) et 1 VNU/International (18 mois du salaire), </t>
    </r>
    <r>
      <rPr>
        <b/>
        <sz val="10"/>
        <rFont val="Calibri"/>
        <family val="2"/>
        <scheme val="minor"/>
      </rPr>
      <t>03 VNU nationaux Burkina</t>
    </r>
  </si>
  <si>
    <t>Evaluation finale du projet/ enquête de perception</t>
  </si>
  <si>
    <t xml:space="preserve"> Missions de terrain et rencontres</t>
  </si>
  <si>
    <t>72800 &amp; 72200</t>
  </si>
  <si>
    <t>UNFPA Mali</t>
  </si>
  <si>
    <t>PNUD Mali</t>
  </si>
  <si>
    <t>UNFPA Burkina</t>
  </si>
  <si>
    <t>PNUD Burkina</t>
  </si>
  <si>
    <t>PNUD Burkina REVISE</t>
  </si>
  <si>
    <t>UNFPA Burkina REVISE</t>
  </si>
  <si>
    <t xml:space="preserve">Gains UNFPA Burkina </t>
  </si>
  <si>
    <t>Gains PNUD Burkina</t>
  </si>
  <si>
    <t>Cout de personnel du projet si pas inclus dans les activites ci-dessus</t>
  </si>
  <si>
    <t>Produit 1,1</t>
  </si>
  <si>
    <t>Produit 1,2</t>
  </si>
  <si>
    <t>Produit 1,3</t>
  </si>
  <si>
    <t>Produit 1,4</t>
  </si>
  <si>
    <t>Produit 2.1</t>
  </si>
  <si>
    <t>Produit 2.2</t>
  </si>
  <si>
    <t>Produit 2.3</t>
  </si>
  <si>
    <t>Produit 2.4</t>
  </si>
  <si>
    <t>Produit 3.1</t>
  </si>
  <si>
    <t>Produit 3.2</t>
  </si>
  <si>
    <t>activités transversales et gestion du projet</t>
  </si>
  <si>
    <t xml:space="preserve"> Résultats/Produits attendus</t>
  </si>
  <si>
    <t>Catégorie PBF</t>
  </si>
  <si>
    <t xml:space="preserve">PLAN DE TRAVAIL  2019 </t>
  </si>
  <si>
    <t>PTA 2019, PROJET TRANSFRONTALIER JEUNES ET PAIX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</si>
</sst>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 _C_F_A_-;\-* #,##0\ _C_F_A_-;_-* &quot;-&quot;\ _C_F_A_-;_-@_-"/>
    <numFmt numFmtId="164" formatCode="_-* #,##0.00\ _$_-;\-* #,##0.00\ _$_-;_-* &quot;-&quot;??\ _$_-;_-@_-"/>
    <numFmt numFmtId="165" formatCode="_-* #,##0\ _€_-;\-* #,##0\ _€_-;_-* &quot;-&quot;??\ _€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9"/>
      <color theme="1"/>
      <name val="Calibri"/>
      <family val="2"/>
      <scheme val="minor"/>
    </font>
    <font>
      <b/>
      <sz val="10"/>
      <color theme="1"/>
      <name val="Calibri"/>
      <family val="2"/>
      <scheme val="minor"/>
    </font>
    <font>
      <b/>
      <sz val="10"/>
      <color rgb="FFFF0000"/>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sz val="10"/>
      <color theme="1"/>
      <name val="Calibri"/>
      <family val="2"/>
      <scheme val="minor"/>
    </font>
    <font>
      <b/>
      <sz val="10"/>
      <name val="Calibri"/>
      <family val="2"/>
      <scheme val="minor"/>
    </font>
    <font>
      <sz val="11"/>
      <name val="Calibri"/>
      <family val="2"/>
      <scheme val="minor"/>
    </font>
    <font>
      <i/>
      <sz val="11"/>
      <color theme="1"/>
      <name val="Calibri"/>
      <family val="2"/>
      <scheme val="minor"/>
    </font>
    <font>
      <b/>
      <sz val="10"/>
      <color theme="0"/>
      <name val="Calibri"/>
      <family val="2"/>
      <scheme val="minor"/>
    </font>
    <font>
      <sz val="10"/>
      <color theme="0"/>
      <name val="Calibri"/>
      <family val="2"/>
      <scheme val="minor"/>
    </font>
    <font>
      <b/>
      <sz val="14"/>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0070C0"/>
        <bgColor indexed="64"/>
      </patternFill>
    </fill>
    <fill>
      <patternFill patternType="solid">
        <fgColor rgb="FF7030A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16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243">
    <xf numFmtId="0" fontId="0" fillId="0" borderId="0" xfId="0"/>
    <xf numFmtId="0" fontId="0" fillId="0" borderId="1" xfId="0" applyBorder="1"/>
    <xf numFmtId="0" fontId="6" fillId="0" borderId="0" xfId="0" applyFont="1"/>
    <xf numFmtId="0" fontId="7" fillId="3" borderId="10" xfId="0" applyFont="1" applyFill="1" applyBorder="1" applyAlignment="1">
      <alignment horizontal="center" vertical="center"/>
    </xf>
    <xf numFmtId="0" fontId="8" fillId="7" borderId="1" xfId="0" applyFont="1" applyFill="1" applyBorder="1" applyAlignment="1">
      <alignment vertical="center"/>
    </xf>
    <xf numFmtId="0" fontId="8" fillId="7" borderId="2" xfId="0" applyFont="1" applyFill="1" applyBorder="1" applyAlignment="1">
      <alignment vertical="center"/>
    </xf>
    <xf numFmtId="0" fontId="7" fillId="3" borderId="8" xfId="0" applyFont="1" applyFill="1" applyBorder="1" applyAlignment="1">
      <alignment horizontal="center" vertical="center"/>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2" xfId="0" applyFont="1" applyFill="1" applyBorder="1" applyAlignment="1">
      <alignment horizontal="center" vertical="center" wrapText="1"/>
    </xf>
    <xf numFmtId="0" fontId="7" fillId="9" borderId="1" xfId="0" applyFont="1" applyFill="1" applyBorder="1" applyAlignment="1">
      <alignment vertical="center"/>
    </xf>
    <xf numFmtId="0" fontId="11" fillId="9" borderId="1" xfId="0" applyFont="1" applyFill="1" applyBorder="1" applyAlignment="1">
      <alignment vertical="center" wrapText="1"/>
    </xf>
    <xf numFmtId="0" fontId="12" fillId="2" borderId="1" xfId="0" applyFont="1" applyFill="1" applyBorder="1"/>
    <xf numFmtId="0" fontId="12" fillId="9" borderId="1" xfId="0" applyFont="1" applyFill="1" applyBorder="1"/>
    <xf numFmtId="0" fontId="12" fillId="9" borderId="2" xfId="0" applyFont="1" applyFill="1" applyBorder="1"/>
    <xf numFmtId="0" fontId="11" fillId="9" borderId="1" xfId="0" applyFont="1" applyFill="1" applyBorder="1" applyAlignment="1">
      <alignment horizontal="center" vertical="center" wrapText="1"/>
    </xf>
    <xf numFmtId="0" fontId="13" fillId="9" borderId="1" xfId="0" applyFont="1" applyFill="1" applyBorder="1" applyAlignment="1">
      <alignment vertical="center"/>
    </xf>
    <xf numFmtId="0" fontId="11" fillId="9" borderId="1" xfId="0" applyFont="1" applyFill="1" applyBorder="1" applyAlignment="1">
      <alignment vertical="top" wrapText="1"/>
    </xf>
    <xf numFmtId="0" fontId="11" fillId="9" borderId="1" xfId="0" applyFont="1" applyFill="1" applyBorder="1"/>
    <xf numFmtId="0" fontId="11" fillId="2" borderId="1" xfId="0" applyFont="1" applyFill="1" applyBorder="1"/>
    <xf numFmtId="0" fontId="11" fillId="9" borderId="2" xfId="0" applyFont="1" applyFill="1" applyBorder="1"/>
    <xf numFmtId="0" fontId="0" fillId="0" borderId="0" xfId="0" applyFill="1"/>
    <xf numFmtId="0" fontId="0" fillId="0" borderId="1" xfId="0" applyFill="1" applyBorder="1"/>
    <xf numFmtId="0" fontId="12" fillId="9" borderId="10" xfId="0" applyFont="1" applyFill="1" applyBorder="1" applyAlignment="1">
      <alignment vertical="center"/>
    </xf>
    <xf numFmtId="0" fontId="12" fillId="9" borderId="10"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10" xfId="0" applyFont="1" applyFill="1" applyBorder="1"/>
    <xf numFmtId="0" fontId="12" fillId="2" borderId="10" xfId="0" applyFont="1" applyFill="1" applyBorder="1"/>
    <xf numFmtId="0" fontId="12" fillId="9" borderId="8" xfId="0" applyFont="1" applyFill="1" applyBorder="1"/>
    <xf numFmtId="0" fontId="12" fillId="9" borderId="1" xfId="0" applyFont="1" applyFill="1" applyBorder="1" applyAlignment="1">
      <alignment horizontal="center" vertical="center" wrapText="1"/>
    </xf>
    <xf numFmtId="0" fontId="12" fillId="9" borderId="1" xfId="0" applyFont="1" applyFill="1" applyBorder="1" applyAlignment="1">
      <alignment vertical="center"/>
    </xf>
    <xf numFmtId="0" fontId="12" fillId="9" borderId="1" xfId="0" applyFont="1" applyFill="1" applyBorder="1" applyAlignment="1">
      <alignment vertical="center" wrapText="1"/>
    </xf>
    <xf numFmtId="0" fontId="12" fillId="9" borderId="7" xfId="0" applyFont="1" applyFill="1" applyBorder="1"/>
    <xf numFmtId="0" fontId="12" fillId="2" borderId="7" xfId="0" applyFont="1" applyFill="1" applyBorder="1"/>
    <xf numFmtId="0" fontId="12" fillId="9" borderId="11" xfId="0" applyFont="1" applyFill="1" applyBorder="1"/>
    <xf numFmtId="0" fontId="12" fillId="2" borderId="11" xfId="0" applyFont="1" applyFill="1" applyBorder="1"/>
    <xf numFmtId="0" fontId="5" fillId="0" borderId="0" xfId="0" applyFont="1"/>
    <xf numFmtId="0" fontId="12" fillId="9" borderId="4" xfId="0" applyFont="1" applyFill="1" applyBorder="1"/>
    <xf numFmtId="0" fontId="12" fillId="2" borderId="4" xfId="0" applyFont="1" applyFill="1" applyBorder="1"/>
    <xf numFmtId="0" fontId="12" fillId="9" borderId="5" xfId="0" applyFont="1" applyFill="1" applyBorder="1"/>
    <xf numFmtId="0" fontId="12" fillId="9" borderId="10" xfId="0" applyFont="1" applyFill="1" applyBorder="1" applyAlignment="1">
      <alignment horizontal="center" vertical="center"/>
    </xf>
    <xf numFmtId="0" fontId="12" fillId="9" borderId="10" xfId="0" applyFont="1" applyFill="1" applyBorder="1" applyAlignment="1">
      <alignment vertical="center" wrapText="1"/>
    </xf>
    <xf numFmtId="0" fontId="12" fillId="2" borderId="2" xfId="0" applyFont="1" applyFill="1" applyBorder="1"/>
    <xf numFmtId="0" fontId="11" fillId="9" borderId="10" xfId="0" applyFont="1" applyFill="1" applyBorder="1" applyAlignment="1">
      <alignment horizontal="center" vertical="center"/>
    </xf>
    <xf numFmtId="0" fontId="12" fillId="2" borderId="8" xfId="0" applyFont="1" applyFill="1" applyBorder="1"/>
    <xf numFmtId="0" fontId="6" fillId="0" borderId="1" xfId="0" applyFont="1" applyFill="1" applyBorder="1"/>
    <xf numFmtId="0" fontId="6" fillId="0" borderId="0" xfId="0" applyFont="1" applyFill="1"/>
    <xf numFmtId="0" fontId="12" fillId="2" borderId="1" xfId="0" applyFont="1" applyFill="1" applyBorder="1" applyAlignment="1">
      <alignment horizontal="left" vertical="top"/>
    </xf>
    <xf numFmtId="0" fontId="12" fillId="9" borderId="1" xfId="0" applyFont="1" applyFill="1" applyBorder="1" applyAlignment="1">
      <alignment horizontal="left" vertical="top"/>
    </xf>
    <xf numFmtId="0" fontId="12" fillId="9" borderId="2" xfId="0" applyFont="1" applyFill="1" applyBorder="1" applyAlignment="1">
      <alignment horizontal="left" vertical="top"/>
    </xf>
    <xf numFmtId="0" fontId="15" fillId="0" borderId="1" xfId="0" applyFont="1" applyBorder="1"/>
    <xf numFmtId="0" fontId="15" fillId="0" borderId="0" xfId="0" applyFont="1"/>
    <xf numFmtId="0" fontId="12" fillId="10" borderId="8" xfId="0" applyFont="1" applyFill="1" applyBorder="1"/>
    <xf numFmtId="0" fontId="3" fillId="0" borderId="0" xfId="0" applyFont="1"/>
    <xf numFmtId="0" fontId="12" fillId="9" borderId="1" xfId="0" applyFont="1" applyFill="1" applyBorder="1" applyAlignment="1">
      <alignment vertical="top" wrapText="1"/>
    </xf>
    <xf numFmtId="0" fontId="12" fillId="9" borderId="4" xfId="0" applyFont="1" applyFill="1" applyBorder="1" applyAlignment="1">
      <alignment vertical="center"/>
    </xf>
    <xf numFmtId="0" fontId="12" fillId="9" borderId="4" xfId="0" applyFont="1" applyFill="1" applyBorder="1" applyAlignment="1">
      <alignment vertical="top" wrapText="1"/>
    </xf>
    <xf numFmtId="0" fontId="12" fillId="2" borderId="5" xfId="0" applyFont="1" applyFill="1" applyBorder="1"/>
    <xf numFmtId="0" fontId="12" fillId="9" borderId="10" xfId="0" applyFont="1" applyFill="1" applyBorder="1" applyAlignment="1">
      <alignment horizontal="left" vertical="center"/>
    </xf>
    <xf numFmtId="0" fontId="12" fillId="9" borderId="10" xfId="0" applyFont="1" applyFill="1" applyBorder="1" applyAlignment="1">
      <alignment horizontal="left"/>
    </xf>
    <xf numFmtId="0" fontId="12" fillId="2" borderId="10" xfId="0" applyFont="1" applyFill="1" applyBorder="1" applyAlignment="1">
      <alignment horizontal="left"/>
    </xf>
    <xf numFmtId="0" fontId="12" fillId="9" borderId="8" xfId="0" applyFont="1" applyFill="1" applyBorder="1" applyAlignment="1">
      <alignment horizontal="left"/>
    </xf>
    <xf numFmtId="0" fontId="12" fillId="9" borderId="1" xfId="0" applyFont="1" applyFill="1" applyBorder="1" applyAlignment="1">
      <alignment horizontal="left"/>
    </xf>
    <xf numFmtId="0" fontId="12" fillId="2" borderId="1" xfId="0" applyFont="1" applyFill="1" applyBorder="1" applyAlignment="1">
      <alignment horizontal="left"/>
    </xf>
    <xf numFmtId="0" fontId="12" fillId="9" borderId="2" xfId="0" applyFont="1" applyFill="1" applyBorder="1" applyAlignment="1">
      <alignment horizontal="left"/>
    </xf>
    <xf numFmtId="0" fontId="12" fillId="9" borderId="7" xfId="0" applyFont="1" applyFill="1" applyBorder="1" applyAlignment="1">
      <alignment horizontal="left" vertical="center"/>
    </xf>
    <xf numFmtId="0" fontId="12" fillId="9" borderId="4" xfId="0" applyFont="1" applyFill="1" applyBorder="1" applyAlignment="1">
      <alignment horizontal="left" vertical="center" wrapText="1"/>
    </xf>
    <xf numFmtId="0" fontId="12" fillId="9" borderId="4" xfId="0" applyFont="1" applyFill="1" applyBorder="1" applyAlignment="1">
      <alignment horizontal="left"/>
    </xf>
    <xf numFmtId="0" fontId="12" fillId="2" borderId="4" xfId="0" applyFont="1" applyFill="1" applyBorder="1" applyAlignment="1">
      <alignment horizontal="left"/>
    </xf>
    <xf numFmtId="0" fontId="12" fillId="2" borderId="5" xfId="0" applyFont="1" applyFill="1" applyBorder="1" applyAlignment="1">
      <alignment horizontal="left"/>
    </xf>
    <xf numFmtId="0" fontId="12" fillId="9" borderId="5" xfId="0" applyFont="1" applyFill="1" applyBorder="1" applyAlignment="1">
      <alignment horizontal="left"/>
    </xf>
    <xf numFmtId="0" fontId="12" fillId="2" borderId="1"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0" fillId="5" borderId="1" xfId="0" applyFill="1" applyBorder="1" applyAlignment="1">
      <alignment horizontal="center" vertical="center"/>
    </xf>
    <xf numFmtId="0" fontId="12" fillId="9" borderId="7" xfId="0" applyFont="1" applyFill="1" applyBorder="1" applyAlignment="1">
      <alignment vertical="center"/>
    </xf>
    <xf numFmtId="0" fontId="12" fillId="9" borderId="7" xfId="0" applyFont="1" applyFill="1" applyBorder="1" applyAlignment="1">
      <alignment vertical="center" wrapText="1"/>
    </xf>
    <xf numFmtId="0" fontId="12" fillId="2" borderId="2" xfId="0" applyFont="1" applyFill="1" applyBorder="1" applyAlignment="1">
      <alignment horizontal="left" vertical="top"/>
    </xf>
    <xf numFmtId="0" fontId="12" fillId="9" borderId="1" xfId="0" applyFont="1" applyFill="1" applyBorder="1" applyAlignment="1">
      <alignment wrapText="1"/>
    </xf>
    <xf numFmtId="0" fontId="16" fillId="6" borderId="1" xfId="0" applyFont="1" applyFill="1" applyBorder="1" applyAlignment="1">
      <alignment horizontal="left" vertical="center" wrapText="1"/>
    </xf>
    <xf numFmtId="0" fontId="16" fillId="6" borderId="0" xfId="0" applyFont="1" applyFill="1"/>
    <xf numFmtId="0" fontId="16" fillId="6" borderId="2" xfId="0" applyFont="1" applyFill="1" applyBorder="1" applyAlignment="1">
      <alignment horizontal="left" vertical="center" wrapText="1"/>
    </xf>
    <xf numFmtId="0" fontId="16" fillId="6" borderId="1" xfId="0" applyFont="1" applyFill="1" applyBorder="1" applyAlignment="1">
      <alignment horizontal="center" vertical="center" wrapText="1"/>
    </xf>
    <xf numFmtId="0" fontId="11" fillId="9" borderId="10" xfId="0" applyFont="1" applyFill="1" applyBorder="1" applyAlignment="1">
      <alignment vertical="center" wrapText="1"/>
    </xf>
    <xf numFmtId="0" fontId="11" fillId="9" borderId="4" xfId="0" applyFont="1" applyFill="1" applyBorder="1" applyAlignment="1">
      <alignmen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165" fontId="14" fillId="9" borderId="1" xfId="1" applyNumberFormat="1" applyFont="1" applyFill="1" applyBorder="1" applyAlignment="1">
      <alignment horizontal="center" vertical="center" wrapText="1"/>
    </xf>
    <xf numFmtId="0" fontId="16" fillId="11" borderId="1" xfId="0" applyFont="1" applyFill="1" applyBorder="1" applyAlignment="1">
      <alignment horizontal="left" vertical="center" wrapText="1"/>
    </xf>
    <xf numFmtId="0" fontId="16" fillId="11" borderId="1" xfId="0" applyFont="1" applyFill="1" applyBorder="1" applyAlignment="1">
      <alignment vertical="center"/>
    </xf>
    <xf numFmtId="0" fontId="17" fillId="11" borderId="1" xfId="0" applyFont="1" applyFill="1" applyBorder="1"/>
    <xf numFmtId="0" fontId="17" fillId="11" borderId="2" xfId="0" applyFont="1" applyFill="1" applyBorder="1"/>
    <xf numFmtId="0" fontId="16" fillId="11" borderId="1" xfId="0" applyFont="1" applyFill="1" applyBorder="1" applyAlignment="1">
      <alignment horizontal="center" vertical="center"/>
    </xf>
    <xf numFmtId="41" fontId="0" fillId="0" borderId="0" xfId="2" applyFont="1"/>
    <xf numFmtId="0" fontId="11" fillId="9" borderId="2" xfId="0" applyFont="1" applyFill="1" applyBorder="1" applyAlignment="1">
      <alignment vertical="top" wrapText="1"/>
    </xf>
    <xf numFmtId="41" fontId="0" fillId="0" borderId="0" xfId="0" applyNumberFormat="1"/>
    <xf numFmtId="0" fontId="2" fillId="5" borderId="3" xfId="0" applyFont="1" applyFill="1" applyBorder="1" applyAlignment="1">
      <alignment horizontal="left" vertical="top" wrapText="1"/>
    </xf>
    <xf numFmtId="0" fontId="13" fillId="4" borderId="3" xfId="0" applyFont="1" applyFill="1" applyBorder="1" applyAlignment="1">
      <alignment horizontal="center" vertical="top" wrapText="1"/>
    </xf>
    <xf numFmtId="0" fontId="7" fillId="3" borderId="8" xfId="0" applyFont="1" applyFill="1" applyBorder="1" applyAlignment="1">
      <alignment horizontal="center" vertical="center" wrapText="1"/>
    </xf>
    <xf numFmtId="9" fontId="0" fillId="0" borderId="1" xfId="3" applyFont="1" applyFill="1" applyBorder="1"/>
    <xf numFmtId="9" fontId="0" fillId="0" borderId="1" xfId="0" applyNumberFormat="1" applyBorder="1"/>
    <xf numFmtId="9" fontId="0" fillId="0" borderId="1" xfId="3" applyFont="1" applyBorder="1"/>
    <xf numFmtId="9" fontId="0" fillId="0" borderId="1" xfId="0" applyNumberFormat="1" applyFill="1" applyBorder="1"/>
    <xf numFmtId="0" fontId="7" fillId="4" borderId="1" xfId="0" applyFont="1" applyFill="1" applyBorder="1" applyAlignment="1">
      <alignment horizontal="center" vertical="center" wrapText="1"/>
    </xf>
    <xf numFmtId="0" fontId="0" fillId="0" borderId="1" xfId="0" applyFont="1" applyBorder="1"/>
    <xf numFmtId="9" fontId="0" fillId="0" borderId="1" xfId="0" applyNumberFormat="1" applyFont="1" applyBorder="1"/>
    <xf numFmtId="0" fontId="0" fillId="0" borderId="1" xfId="0" applyFill="1" applyBorder="1" applyAlignment="1">
      <alignment horizontal="center" vertical="center"/>
    </xf>
    <xf numFmtId="0" fontId="4" fillId="5" borderId="1" xfId="0" applyFont="1" applyFill="1" applyBorder="1" applyAlignment="1">
      <alignment horizontal="center" vertical="center" wrapText="1"/>
    </xf>
    <xf numFmtId="9" fontId="6" fillId="0" borderId="1" xfId="3" applyFont="1" applyFill="1" applyBorder="1"/>
    <xf numFmtId="9" fontId="6" fillId="0" borderId="1" xfId="0" applyNumberFormat="1" applyFont="1" applyFill="1" applyBorder="1"/>
    <xf numFmtId="0" fontId="11" fillId="9" borderId="1" xfId="0" applyFont="1" applyFill="1" applyBorder="1" applyAlignment="1">
      <alignment horizontal="right" vertical="center" wrapText="1"/>
    </xf>
    <xf numFmtId="0" fontId="0" fillId="12" borderId="1" xfId="0" applyFill="1" applyBorder="1"/>
    <xf numFmtId="1" fontId="0" fillId="0" borderId="1" xfId="0" applyNumberFormat="1" applyBorder="1"/>
    <xf numFmtId="0" fontId="13" fillId="4" borderId="3" xfId="0" applyFont="1" applyFill="1" applyBorder="1" applyAlignment="1">
      <alignment horizontal="center" vertical="top" wrapText="1"/>
    </xf>
    <xf numFmtId="0" fontId="12" fillId="8" borderId="2" xfId="0" applyFont="1" applyFill="1" applyBorder="1" applyAlignment="1">
      <alignment horizontal="lef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12" fillId="8" borderId="2" xfId="0" applyFont="1" applyFill="1" applyBorder="1" applyAlignment="1">
      <alignment horizontal="left" vertical="top" wrapText="1"/>
    </xf>
    <xf numFmtId="0" fontId="12" fillId="8" borderId="9" xfId="0" applyFont="1" applyFill="1" applyBorder="1" applyAlignment="1">
      <alignment horizontal="left" vertical="center" wrapText="1"/>
    </xf>
    <xf numFmtId="0" fontId="4" fillId="5" borderId="2" xfId="0" applyFont="1" applyFill="1" applyBorder="1" applyAlignment="1">
      <alignment horizontal="left" vertical="center" wrapText="1"/>
    </xf>
    <xf numFmtId="0" fontId="12" fillId="8" borderId="2" xfId="0" applyFont="1" applyFill="1" applyBorder="1" applyAlignment="1">
      <alignment horizontal="left" vertical="top"/>
    </xf>
    <xf numFmtId="0" fontId="12" fillId="8" borderId="2" xfId="0" applyFont="1" applyFill="1" applyBorder="1" applyAlignment="1">
      <alignment horizontal="left" vertical="center" wrapText="1"/>
    </xf>
    <xf numFmtId="0" fontId="12" fillId="8" borderId="2" xfId="0" applyFont="1" applyFill="1" applyBorder="1" applyAlignment="1">
      <alignment horizontal="left" wrapText="1"/>
    </xf>
    <xf numFmtId="0" fontId="11" fillId="8" borderId="2" xfId="0" applyFont="1" applyFill="1" applyBorder="1" applyAlignment="1">
      <alignment horizontal="left" vertical="center"/>
    </xf>
    <xf numFmtId="0" fontId="11" fillId="8" borderId="2"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3" fillId="8" borderId="2" xfId="0" applyFont="1" applyFill="1" applyBorder="1" applyAlignment="1">
      <alignment horizontal="left" vertical="center" wrapText="1"/>
    </xf>
    <xf numFmtId="0" fontId="7" fillId="8" borderId="2" xfId="0" applyFont="1" applyFill="1" applyBorder="1" applyAlignment="1">
      <alignment horizontal="left" vertical="top"/>
    </xf>
    <xf numFmtId="0" fontId="2" fillId="5" borderId="3" xfId="0" applyFont="1" applyFill="1" applyBorder="1" applyAlignment="1">
      <alignment horizontal="left" vertical="top" wrapText="1"/>
    </xf>
    <xf numFmtId="0" fontId="13" fillId="4" borderId="3" xfId="0" applyFont="1" applyFill="1" applyBorder="1" applyAlignment="1">
      <alignment horizontal="center" vertical="center"/>
    </xf>
    <xf numFmtId="0" fontId="7" fillId="7" borderId="1" xfId="0" applyFont="1" applyFill="1" applyBorder="1" applyAlignment="1">
      <alignment horizontal="center" vertical="center"/>
    </xf>
    <xf numFmtId="0" fontId="9" fillId="8" borderId="2" xfId="0" applyFont="1" applyFill="1" applyBorder="1" applyAlignment="1">
      <alignment horizontal="left" vertical="top" wrapText="1"/>
    </xf>
    <xf numFmtId="0" fontId="8" fillId="7" borderId="0" xfId="0" applyFont="1" applyFill="1" applyBorder="1" applyAlignment="1">
      <alignment horizontal="center" vertical="center" wrapText="1"/>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1"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 xfId="0" applyFont="1" applyFill="1" applyBorder="1" applyAlignment="1">
      <alignment horizontal="center" wrapText="1"/>
    </xf>
    <xf numFmtId="0" fontId="11" fillId="9" borderId="10" xfId="0" applyFont="1" applyFill="1" applyBorder="1" applyAlignment="1">
      <alignment horizontal="center" vertical="center" wrapText="1"/>
    </xf>
    <xf numFmtId="0" fontId="11" fillId="9" borderId="4" xfId="0"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18" fillId="0" borderId="0" xfId="0" applyFont="1" applyAlignment="1">
      <alignment horizont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7" fillId="7" borderId="1" xfId="0" applyFont="1" applyFill="1" applyBorder="1" applyAlignment="1">
      <alignment horizontal="center" vertical="center"/>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8" borderId="1" xfId="0" applyFont="1" applyFill="1" applyBorder="1" applyAlignment="1">
      <alignment horizontal="left" vertical="top" wrapText="1"/>
    </xf>
    <xf numFmtId="0" fontId="9" fillId="8" borderId="2" xfId="0" applyFont="1" applyFill="1" applyBorder="1" applyAlignment="1">
      <alignment horizontal="left" vertical="top" wrapText="1"/>
    </xf>
    <xf numFmtId="0" fontId="8" fillId="7" borderId="11"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12" fillId="8" borderId="1" xfId="0" applyFont="1" applyFill="1" applyBorder="1" applyAlignment="1">
      <alignment horizontal="left" vertical="center"/>
    </xf>
    <xf numFmtId="0" fontId="12" fillId="8" borderId="2" xfId="0" applyFont="1" applyFill="1" applyBorder="1" applyAlignment="1">
      <alignment horizontal="left" vertical="center"/>
    </xf>
    <xf numFmtId="0" fontId="12" fillId="8" borderId="1" xfId="0" applyFont="1" applyFill="1" applyBorder="1" applyAlignment="1">
      <alignment horizontal="left" vertical="top" wrapText="1"/>
    </xf>
    <xf numFmtId="0" fontId="12" fillId="8" borderId="2" xfId="0" applyFont="1" applyFill="1" applyBorder="1" applyAlignment="1">
      <alignment horizontal="left" vertical="top" wrapText="1"/>
    </xf>
    <xf numFmtId="0" fontId="7" fillId="8" borderId="1" xfId="0" applyFont="1" applyFill="1" applyBorder="1" applyAlignment="1">
      <alignment horizontal="left" vertical="top"/>
    </xf>
    <xf numFmtId="0" fontId="7" fillId="8" borderId="2" xfId="0" applyFont="1" applyFill="1" applyBorder="1" applyAlignment="1">
      <alignment horizontal="left" vertical="top"/>
    </xf>
    <xf numFmtId="0" fontId="12" fillId="8" borderId="1" xfId="0" applyFont="1" applyFill="1" applyBorder="1" applyAlignment="1">
      <alignment horizontal="left" wrapText="1"/>
    </xf>
    <xf numFmtId="0" fontId="12" fillId="8" borderId="2" xfId="0" applyFont="1" applyFill="1" applyBorder="1" applyAlignment="1">
      <alignment horizontal="left" wrapText="1"/>
    </xf>
    <xf numFmtId="0" fontId="7" fillId="8" borderId="1" xfId="0" applyFont="1" applyFill="1" applyBorder="1" applyAlignment="1">
      <alignment horizontal="left" wrapText="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12" fillId="8" borderId="1"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11" fillId="8" borderId="1" xfId="0" applyFont="1" applyFill="1" applyBorder="1" applyAlignment="1">
      <alignment horizontal="left" vertical="center"/>
    </xf>
    <xf numFmtId="0" fontId="11" fillId="8" borderId="2" xfId="0" applyFont="1" applyFill="1" applyBorder="1" applyAlignment="1">
      <alignment horizontal="left" vertical="center"/>
    </xf>
    <xf numFmtId="0" fontId="13" fillId="8"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2" xfId="0" applyFont="1" applyFill="1" applyBorder="1" applyAlignment="1">
      <alignment horizontal="left" vertical="center" wrapText="1"/>
    </xf>
    <xf numFmtId="0" fontId="14" fillId="8" borderId="3" xfId="0" applyFont="1" applyFill="1" applyBorder="1" applyAlignment="1">
      <alignment horizontal="left" vertical="center" wrapText="1"/>
    </xf>
    <xf numFmtId="0" fontId="13" fillId="8" borderId="2" xfId="0" applyFont="1" applyFill="1" applyBorder="1" applyAlignment="1">
      <alignment horizontal="left" vertical="center" wrapText="1"/>
    </xf>
    <xf numFmtId="0" fontId="2"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12" fillId="8" borderId="1" xfId="0" applyFont="1" applyFill="1" applyBorder="1" applyAlignment="1">
      <alignment horizontal="left" vertical="top"/>
    </xf>
    <xf numFmtId="0" fontId="12" fillId="8" borderId="2" xfId="0" applyFont="1" applyFill="1" applyBorder="1" applyAlignment="1">
      <alignment horizontal="left" vertical="top"/>
    </xf>
    <xf numFmtId="0" fontId="7" fillId="8" borderId="1" xfId="0" applyFont="1" applyFill="1" applyBorder="1" applyAlignment="1">
      <alignment horizontal="left" vertical="center"/>
    </xf>
    <xf numFmtId="0" fontId="7" fillId="8" borderId="1" xfId="0" applyFont="1" applyFill="1" applyBorder="1" applyAlignment="1">
      <alignment horizontal="left"/>
    </xf>
    <xf numFmtId="0" fontId="12" fillId="8" borderId="1" xfId="0" applyFont="1" applyFill="1" applyBorder="1" applyAlignment="1">
      <alignment horizontal="left"/>
    </xf>
    <xf numFmtId="0" fontId="12" fillId="8" borderId="2" xfId="0" applyFont="1" applyFill="1" applyBorder="1" applyAlignment="1">
      <alignment horizontal="left"/>
    </xf>
    <xf numFmtId="0" fontId="12" fillId="8" borderId="8"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3" fillId="4" borderId="2" xfId="0" applyFont="1" applyFill="1" applyBorder="1" applyAlignment="1">
      <alignment horizontal="center" vertical="top" wrapText="1"/>
    </xf>
    <xf numFmtId="0" fontId="13" fillId="4" borderId="3" xfId="0" applyFont="1" applyFill="1" applyBorder="1" applyAlignment="1">
      <alignment horizontal="center" vertical="top" wrapText="1"/>
    </xf>
    <xf numFmtId="0" fontId="11" fillId="9" borderId="4" xfId="0" applyFont="1" applyFill="1" applyBorder="1" applyAlignment="1">
      <alignment horizontal="left" vertical="center" wrapText="1"/>
    </xf>
    <xf numFmtId="0" fontId="11" fillId="9" borderId="10" xfId="0" applyFont="1" applyFill="1" applyBorder="1" applyAlignment="1">
      <alignment horizontal="left" vertical="center" wrapText="1"/>
    </xf>
    <xf numFmtId="41" fontId="16" fillId="11" borderId="1" xfId="2" applyFont="1" applyFill="1" applyBorder="1" applyAlignment="1">
      <alignment horizontal="center" vertical="center"/>
    </xf>
    <xf numFmtId="0" fontId="0" fillId="0" borderId="1" xfId="0" applyBorder="1" applyAlignment="1"/>
    <xf numFmtId="9" fontId="0" fillId="0" borderId="1" xfId="3" applyFont="1" applyFill="1" applyBorder="1" applyAlignment="1"/>
    <xf numFmtId="9" fontId="0" fillId="0" borderId="1" xfId="0" applyNumberFormat="1" applyBorder="1" applyAlignment="1"/>
    <xf numFmtId="9" fontId="0" fillId="0" borderId="1" xfId="3" applyFont="1" applyBorder="1" applyAlignment="1"/>
    <xf numFmtId="0" fontId="0" fillId="0" borderId="1" xfId="0" applyFill="1" applyBorder="1" applyAlignment="1"/>
    <xf numFmtId="9" fontId="0" fillId="0" borderId="1" xfId="0" applyNumberFormat="1" applyFill="1" applyBorder="1" applyAlignment="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9" fontId="4" fillId="5" borderId="2" xfId="3" applyFont="1" applyFill="1" applyBorder="1" applyAlignment="1">
      <alignment horizontal="center" vertical="center" wrapText="1"/>
    </xf>
    <xf numFmtId="9" fontId="4" fillId="5" borderId="1" xfId="3" applyFont="1" applyFill="1" applyBorder="1" applyAlignment="1">
      <alignment horizontal="center" vertical="center" wrapText="1"/>
    </xf>
    <xf numFmtId="9" fontId="0" fillId="5" borderId="1" xfId="3" applyFont="1" applyFill="1" applyBorder="1" applyAlignment="1">
      <alignment horizontal="center" vertical="center"/>
    </xf>
    <xf numFmtId="0" fontId="12" fillId="0" borderId="2" xfId="0" applyFont="1" applyFill="1" applyBorder="1"/>
    <xf numFmtId="0" fontId="12" fillId="0" borderId="5" xfId="0" applyFont="1" applyFill="1" applyBorder="1"/>
    <xf numFmtId="0" fontId="12" fillId="0" borderId="8" xfId="0" applyFont="1" applyFill="1" applyBorder="1" applyAlignment="1">
      <alignment horizontal="left"/>
    </xf>
    <xf numFmtId="0" fontId="12" fillId="0" borderId="2" xfId="0" applyFont="1" applyFill="1" applyBorder="1" applyAlignment="1">
      <alignment horizontal="left" vertical="center" wrapText="1"/>
    </xf>
    <xf numFmtId="0" fontId="12" fillId="0" borderId="2" xfId="0" applyFont="1" applyFill="1" applyBorder="1" applyAlignment="1">
      <alignment horizontal="left" vertical="top"/>
    </xf>
    <xf numFmtId="0" fontId="12" fillId="0" borderId="8" xfId="0" applyFont="1" applyFill="1" applyBorder="1"/>
    <xf numFmtId="9" fontId="7" fillId="4" borderId="1" xfId="3" applyFont="1" applyFill="1" applyBorder="1" applyAlignment="1">
      <alignment horizontal="center" vertical="center" wrapText="1"/>
    </xf>
    <xf numFmtId="9" fontId="16" fillId="6" borderId="1" xfId="3" applyFont="1" applyFill="1" applyBorder="1" applyAlignment="1">
      <alignment horizontal="center" vertical="center" wrapText="1"/>
    </xf>
    <xf numFmtId="9" fontId="16" fillId="11" borderId="1" xfId="3" applyFont="1" applyFill="1" applyBorder="1" applyAlignment="1">
      <alignment horizontal="center" vertical="center"/>
    </xf>
    <xf numFmtId="0" fontId="13" fillId="4" borderId="3" xfId="0" applyFont="1" applyFill="1" applyBorder="1" applyAlignment="1">
      <alignment vertical="center"/>
    </xf>
    <xf numFmtId="0" fontId="7" fillId="4" borderId="3" xfId="0" applyFont="1" applyFill="1" applyBorder="1" applyAlignment="1">
      <alignment vertical="center"/>
    </xf>
    <xf numFmtId="0" fontId="4" fillId="5" borderId="1" xfId="0" applyFont="1" applyFill="1" applyBorder="1" applyAlignment="1">
      <alignment vertical="center" wrapText="1"/>
    </xf>
    <xf numFmtId="0" fontId="12" fillId="9" borderId="2" xfId="0" applyFont="1"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12" fillId="9" borderId="8" xfId="0" applyFont="1" applyFill="1" applyBorder="1" applyAlignment="1">
      <alignment horizontal="center"/>
    </xf>
    <xf numFmtId="0" fontId="12" fillId="9"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6" borderId="0" xfId="0" applyFont="1" applyFill="1" applyAlignment="1">
      <alignment horizontal="center"/>
    </xf>
    <xf numFmtId="1" fontId="0" fillId="0" borderId="1" xfId="0" applyNumberFormat="1" applyBorder="1" applyAlignment="1">
      <alignment horizontal="center"/>
    </xf>
    <xf numFmtId="0" fontId="7" fillId="4" borderId="2" xfId="0" applyFont="1" applyFill="1" applyBorder="1" applyAlignment="1">
      <alignment horizontal="center" vertical="center" wrapText="1"/>
    </xf>
    <xf numFmtId="0" fontId="12" fillId="9" borderId="8" xfId="0" applyFont="1" applyFill="1" applyBorder="1" applyAlignment="1">
      <alignment horizontal="center" vertical="center"/>
    </xf>
    <xf numFmtId="0" fontId="12" fillId="9" borderId="2" xfId="0" applyFont="1" applyFill="1" applyBorder="1" applyAlignment="1">
      <alignment horizontal="center" vertical="center"/>
    </xf>
    <xf numFmtId="0" fontId="6"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6" xfId="0" applyFont="1" applyFill="1" applyBorder="1" applyAlignment="1">
      <alignment vertical="center" wrapText="1"/>
    </xf>
    <xf numFmtId="0" fontId="11" fillId="0" borderId="4"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4" fillId="5" borderId="1" xfId="0" applyFont="1" applyFill="1" applyBorder="1" applyAlignment="1">
      <alignment horizontal="center" vertical="center"/>
    </xf>
    <xf numFmtId="1" fontId="12" fillId="9" borderId="2" xfId="0" applyNumberFormat="1" applyFont="1" applyFill="1" applyBorder="1" applyAlignment="1">
      <alignment horizontal="center" vertical="center"/>
    </xf>
    <xf numFmtId="1" fontId="7" fillId="4" borderId="3" xfId="0" applyNumberFormat="1" applyFont="1" applyFill="1" applyBorder="1" applyAlignment="1">
      <alignment horizontal="center" vertical="center"/>
    </xf>
    <xf numFmtId="0" fontId="2" fillId="5" borderId="1" xfId="0" applyFont="1" applyFill="1" applyBorder="1" applyAlignment="1">
      <alignment vertical="center" wrapText="1"/>
    </xf>
    <xf numFmtId="1" fontId="4" fillId="5" borderId="2" xfId="0" applyNumberFormat="1" applyFont="1" applyFill="1" applyBorder="1" applyAlignment="1">
      <alignment horizontal="left" vertical="center" wrapText="1"/>
    </xf>
    <xf numFmtId="0" fontId="7" fillId="4" borderId="2" xfId="0" applyFont="1" applyFill="1" applyBorder="1" applyAlignment="1">
      <alignment vertical="center"/>
    </xf>
    <xf numFmtId="0" fontId="13" fillId="4" borderId="2" xfId="0" applyFont="1" applyFill="1" applyBorder="1" applyAlignment="1">
      <alignment vertical="top" wrapText="1"/>
    </xf>
    <xf numFmtId="0" fontId="13" fillId="4" borderId="2" xfId="0" applyFont="1" applyFill="1" applyBorder="1" applyAlignment="1">
      <alignment vertical="center"/>
    </xf>
    <xf numFmtId="0" fontId="2" fillId="5" borderId="2" xfId="0" applyFont="1" applyFill="1" applyBorder="1" applyAlignment="1">
      <alignment vertical="top" wrapText="1"/>
    </xf>
    <xf numFmtId="0" fontId="19" fillId="0" borderId="0" xfId="0" applyFont="1" applyFill="1" applyAlignment="1">
      <alignment vertical="center" wrapText="1"/>
    </xf>
    <xf numFmtId="0" fontId="3" fillId="0" borderId="0" xfId="0" applyFont="1" applyAlignment="1">
      <alignment horizontal="right"/>
    </xf>
  </cellXfs>
  <cellStyles count="4">
    <cellStyle name="Comma 2" xfId="1" xr:uid="{00000000-0005-0000-0000-000000000000}"/>
    <cellStyle name="Milliers [0]" xfId="2" builtinId="6"/>
    <cellStyle name="Normal" xfId="0" builtinId="0"/>
    <cellStyle name="Pourcentage"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3796219</xdr:colOff>
      <xdr:row>5</xdr:row>
      <xdr:rowOff>143087</xdr:rowOff>
    </xdr:to>
    <xdr:pic>
      <xdr:nvPicPr>
        <xdr:cNvPr id="2" name="Picture 3">
          <a:extLst>
            <a:ext uri="{FF2B5EF4-FFF2-40B4-BE49-F238E27FC236}">
              <a16:creationId xmlns:a16="http://schemas.microsoft.com/office/drawing/2014/main" id="{9631C879-E131-46AB-94EE-5A820957BF22}"/>
            </a:ext>
          </a:extLst>
        </xdr:cNvPr>
        <xdr:cNvPicPr>
          <a:picLocks noChangeAspect="1"/>
        </xdr:cNvPicPr>
      </xdr:nvPicPr>
      <xdr:blipFill>
        <a:blip xmlns:r="http://schemas.openxmlformats.org/officeDocument/2006/relationships" r:embed="rId1"/>
        <a:stretch>
          <a:fillRect/>
        </a:stretch>
      </xdr:blipFill>
      <xdr:spPr>
        <a:xfrm>
          <a:off x="1642533" y="0"/>
          <a:ext cx="3796219" cy="1074420"/>
        </a:xfrm>
        <a:prstGeom prst="rect">
          <a:avLst/>
        </a:prstGeom>
      </xdr:spPr>
    </xdr:pic>
    <xdr:clientData/>
  </xdr:twoCellAnchor>
  <xdr:twoCellAnchor>
    <xdr:from>
      <xdr:col>1</xdr:col>
      <xdr:colOff>4326467</xdr:colOff>
      <xdr:row>0</xdr:row>
      <xdr:rowOff>8467</xdr:rowOff>
    </xdr:from>
    <xdr:to>
      <xdr:col>4</xdr:col>
      <xdr:colOff>0</xdr:colOff>
      <xdr:row>5</xdr:row>
      <xdr:rowOff>60114</xdr:rowOff>
    </xdr:to>
    <xdr:sp macro="" textlink="">
      <xdr:nvSpPr>
        <xdr:cNvPr id="3" name="ZoneTexte 2">
          <a:extLst>
            <a:ext uri="{FF2B5EF4-FFF2-40B4-BE49-F238E27FC236}">
              <a16:creationId xmlns:a16="http://schemas.microsoft.com/office/drawing/2014/main" id="{F685F4DB-8507-43BE-8122-4137AF016378}"/>
            </a:ext>
          </a:extLst>
        </xdr:cNvPr>
        <xdr:cNvSpPr txBox="1"/>
      </xdr:nvSpPr>
      <xdr:spPr>
        <a:xfrm>
          <a:off x="5969000" y="8467"/>
          <a:ext cx="3581400" cy="98298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a:t>Soutenir les mécanismes de consolidation de la paix au niveau communautaire et l’inclusion des jeunes dans les zones situées à la frontière entre le Mali et le Burkina Faso</a:t>
          </a:r>
          <a:endParaRPr lang="fr-BF" sz="1100"/>
        </a:p>
      </xdr:txBody>
    </xdr:sp>
    <xdr:clientData/>
  </xdr:twoCellAnchor>
  <xdr:twoCellAnchor editAs="oneCell">
    <xdr:from>
      <xdr:col>4</xdr:col>
      <xdr:colOff>719667</xdr:colOff>
      <xdr:row>0</xdr:row>
      <xdr:rowOff>8467</xdr:rowOff>
    </xdr:from>
    <xdr:to>
      <xdr:col>11</xdr:col>
      <xdr:colOff>329134</xdr:colOff>
      <xdr:row>4</xdr:row>
      <xdr:rowOff>177797</xdr:rowOff>
    </xdr:to>
    <xdr:pic>
      <xdr:nvPicPr>
        <xdr:cNvPr id="4" name="Picture 5">
          <a:extLst>
            <a:ext uri="{FF2B5EF4-FFF2-40B4-BE49-F238E27FC236}">
              <a16:creationId xmlns:a16="http://schemas.microsoft.com/office/drawing/2014/main" id="{BA63FDEB-6CDF-49AD-BF83-9A5DDB6B941A}"/>
            </a:ext>
          </a:extLst>
        </xdr:cNvPr>
        <xdr:cNvPicPr>
          <a:picLocks noChangeAspect="1"/>
        </xdr:cNvPicPr>
      </xdr:nvPicPr>
      <xdr:blipFill>
        <a:blip xmlns:r="http://schemas.openxmlformats.org/officeDocument/2006/relationships" r:embed="rId2"/>
        <a:stretch>
          <a:fillRect/>
        </a:stretch>
      </xdr:blipFill>
      <xdr:spPr>
        <a:xfrm>
          <a:off x="10270067" y="8467"/>
          <a:ext cx="2268000" cy="914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3796219</xdr:colOff>
      <xdr:row>5</xdr:row>
      <xdr:rowOff>160020</xdr:rowOff>
    </xdr:to>
    <xdr:pic>
      <xdr:nvPicPr>
        <xdr:cNvPr id="4" name="Picture 3">
          <a:extLst>
            <a:ext uri="{FF2B5EF4-FFF2-40B4-BE49-F238E27FC236}">
              <a16:creationId xmlns:a16="http://schemas.microsoft.com/office/drawing/2014/main" id="{7614C402-253A-4183-98B9-CE6093C19366}"/>
            </a:ext>
          </a:extLst>
        </xdr:cNvPr>
        <xdr:cNvPicPr>
          <a:picLocks noChangeAspect="1"/>
        </xdr:cNvPicPr>
      </xdr:nvPicPr>
      <xdr:blipFill>
        <a:blip xmlns:r="http://schemas.openxmlformats.org/officeDocument/2006/relationships" r:embed="rId1"/>
        <a:stretch>
          <a:fillRect/>
        </a:stretch>
      </xdr:blipFill>
      <xdr:spPr>
        <a:xfrm>
          <a:off x="0" y="0"/>
          <a:ext cx="3796219" cy="1074420"/>
        </a:xfrm>
        <a:prstGeom prst="rect">
          <a:avLst/>
        </a:prstGeom>
      </xdr:spPr>
    </xdr:pic>
    <xdr:clientData/>
  </xdr:twoCellAnchor>
  <xdr:twoCellAnchor editAs="oneCell">
    <xdr:from>
      <xdr:col>4</xdr:col>
      <xdr:colOff>525779</xdr:colOff>
      <xdr:row>0</xdr:row>
      <xdr:rowOff>30483</xdr:rowOff>
    </xdr:from>
    <xdr:to>
      <xdr:col>7</xdr:col>
      <xdr:colOff>126779</xdr:colOff>
      <xdr:row>5</xdr:row>
      <xdr:rowOff>30480</xdr:rowOff>
    </xdr:to>
    <xdr:pic>
      <xdr:nvPicPr>
        <xdr:cNvPr id="5" name="Picture 5">
          <a:extLst>
            <a:ext uri="{FF2B5EF4-FFF2-40B4-BE49-F238E27FC236}">
              <a16:creationId xmlns:a16="http://schemas.microsoft.com/office/drawing/2014/main" id="{4EE93585-F24E-4ECD-AB23-ED2FFF9EF7DA}"/>
            </a:ext>
          </a:extLst>
        </xdr:cNvPr>
        <xdr:cNvPicPr>
          <a:picLocks noChangeAspect="1"/>
        </xdr:cNvPicPr>
      </xdr:nvPicPr>
      <xdr:blipFill>
        <a:blip xmlns:r="http://schemas.openxmlformats.org/officeDocument/2006/relationships" r:embed="rId2"/>
        <a:stretch>
          <a:fillRect/>
        </a:stretch>
      </xdr:blipFill>
      <xdr:spPr>
        <a:xfrm>
          <a:off x="9768839" y="30483"/>
          <a:ext cx="2268000" cy="914397"/>
        </a:xfrm>
        <a:prstGeom prst="rect">
          <a:avLst/>
        </a:prstGeom>
      </xdr:spPr>
    </xdr:pic>
    <xdr:clientData/>
  </xdr:twoCellAnchor>
  <xdr:twoCellAnchor>
    <xdr:from>
      <xdr:col>0</xdr:col>
      <xdr:colOff>4831080</xdr:colOff>
      <xdr:row>0</xdr:row>
      <xdr:rowOff>0</xdr:rowOff>
    </xdr:from>
    <xdr:to>
      <xdr:col>3</xdr:col>
      <xdr:colOff>281940</xdr:colOff>
      <xdr:row>5</xdr:row>
      <xdr:rowOff>68580</xdr:rowOff>
    </xdr:to>
    <xdr:sp macro="" textlink="">
      <xdr:nvSpPr>
        <xdr:cNvPr id="6" name="ZoneTexte 5">
          <a:extLst>
            <a:ext uri="{FF2B5EF4-FFF2-40B4-BE49-F238E27FC236}">
              <a16:creationId xmlns:a16="http://schemas.microsoft.com/office/drawing/2014/main" id="{B3B7C9E9-481C-4F8E-80EA-83FE32338C1B}"/>
            </a:ext>
          </a:extLst>
        </xdr:cNvPr>
        <xdr:cNvSpPr txBox="1"/>
      </xdr:nvSpPr>
      <xdr:spPr>
        <a:xfrm>
          <a:off x="4831080" y="0"/>
          <a:ext cx="3581400" cy="98298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a:t>Soutenir les mécanismes de consolidation de la paix au niveau communautaire et l’inclusion des jeunes dans les zones situées à la frontière entre le Mali et le Burkina Faso</a:t>
          </a:r>
          <a:endParaRPr lang="fr-BF"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9:V136"/>
  <sheetViews>
    <sheetView tabSelected="1" zoomScale="90" zoomScaleNormal="90" workbookViewId="0">
      <selection activeCell="D136" sqref="D136"/>
    </sheetView>
  </sheetViews>
  <sheetFormatPr baseColWidth="10" defaultColWidth="9.109375" defaultRowHeight="14.4" x14ac:dyDescent="0.3"/>
  <cols>
    <col min="1" max="1" width="23.88671875" style="2" customWidth="1"/>
    <col min="2" max="2" width="94.109375" customWidth="1"/>
    <col min="3" max="5" width="10.6640625" customWidth="1"/>
    <col min="6" max="11" width="4.6640625" customWidth="1"/>
    <col min="12" max="15" width="15.88671875" customWidth="1"/>
    <col min="16" max="16" width="13.109375" customWidth="1"/>
    <col min="17" max="17" width="7.6640625" customWidth="1"/>
    <col min="18" max="18" width="15.77734375" customWidth="1"/>
    <col min="19" max="19" width="9.109375" customWidth="1"/>
    <col min="20" max="20" width="10.77734375" customWidth="1"/>
    <col min="21" max="21" width="14.109375" bestFit="1" customWidth="1"/>
  </cols>
  <sheetData>
    <row r="9" spans="1:21" ht="18" x14ac:dyDescent="0.35">
      <c r="A9" s="144" t="s">
        <v>200</v>
      </c>
      <c r="B9" s="144"/>
      <c r="C9" s="144"/>
      <c r="D9" s="144"/>
      <c r="E9" s="144"/>
      <c r="F9" s="144"/>
      <c r="G9" s="144"/>
      <c r="H9" s="144"/>
      <c r="I9" s="144"/>
      <c r="J9" s="144"/>
      <c r="K9" s="144"/>
      <c r="L9" s="144"/>
      <c r="M9" s="144"/>
      <c r="N9" s="144"/>
      <c r="O9" s="144"/>
    </row>
    <row r="12" spans="1:21" ht="14.4" customHeight="1" x14ac:dyDescent="0.3">
      <c r="A12" s="147" t="s">
        <v>29</v>
      </c>
      <c r="B12" s="147" t="s">
        <v>30</v>
      </c>
      <c r="C12" s="133"/>
      <c r="D12" s="133"/>
      <c r="E12" s="133"/>
      <c r="F12" s="148" t="s">
        <v>31</v>
      </c>
      <c r="G12" s="149"/>
      <c r="H12" s="149"/>
      <c r="I12" s="149"/>
      <c r="J12" s="149"/>
      <c r="K12" s="149"/>
      <c r="L12" s="132"/>
      <c r="M12" s="132"/>
      <c r="N12" s="154" t="s">
        <v>32</v>
      </c>
      <c r="O12" s="155"/>
      <c r="P12" s="155"/>
      <c r="Q12" s="155"/>
      <c r="R12" s="155"/>
      <c r="S12" s="155"/>
      <c r="T12" s="155"/>
      <c r="U12" s="155"/>
    </row>
    <row r="13" spans="1:21" ht="14.4" customHeight="1" x14ac:dyDescent="0.3">
      <c r="A13" s="147"/>
      <c r="B13" s="147"/>
      <c r="C13" s="134"/>
      <c r="D13" s="134"/>
      <c r="E13" s="134"/>
      <c r="F13" s="150"/>
      <c r="G13" s="151"/>
      <c r="H13" s="151"/>
      <c r="I13" s="151"/>
      <c r="J13" s="151"/>
      <c r="K13" s="151"/>
      <c r="L13" s="132"/>
      <c r="M13" s="132"/>
      <c r="N13" s="154"/>
      <c r="O13" s="155"/>
      <c r="P13" s="155"/>
      <c r="Q13" s="155"/>
      <c r="R13" s="155"/>
      <c r="S13" s="155"/>
      <c r="T13" s="155"/>
      <c r="U13" s="155"/>
    </row>
    <row r="14" spans="1:21" ht="60" customHeight="1" x14ac:dyDescent="0.3">
      <c r="A14" s="147"/>
      <c r="B14" s="147"/>
      <c r="C14" s="135" t="s">
        <v>166</v>
      </c>
      <c r="D14" s="135" t="s">
        <v>167</v>
      </c>
      <c r="E14" s="135" t="s">
        <v>168</v>
      </c>
      <c r="F14" s="4" t="s">
        <v>33</v>
      </c>
      <c r="G14" s="4" t="s">
        <v>34</v>
      </c>
      <c r="H14" s="4" t="s">
        <v>35</v>
      </c>
      <c r="I14" s="5" t="s">
        <v>36</v>
      </c>
      <c r="J14" s="5" t="s">
        <v>37</v>
      </c>
      <c r="K14" s="5" t="s">
        <v>38</v>
      </c>
      <c r="L14" s="3" t="s">
        <v>177</v>
      </c>
      <c r="M14" s="6" t="s">
        <v>178</v>
      </c>
      <c r="N14" s="3" t="s">
        <v>179</v>
      </c>
      <c r="O14" s="6" t="s">
        <v>180</v>
      </c>
      <c r="P14" s="198" t="s">
        <v>182</v>
      </c>
      <c r="Q14" s="98" t="s">
        <v>163</v>
      </c>
      <c r="R14" s="98" t="s">
        <v>181</v>
      </c>
      <c r="S14" s="98" t="s">
        <v>162</v>
      </c>
      <c r="T14" s="199" t="s">
        <v>183</v>
      </c>
      <c r="U14" s="199" t="s">
        <v>184</v>
      </c>
    </row>
    <row r="15" spans="1:21" ht="38.25" customHeight="1" x14ac:dyDescent="0.3">
      <c r="A15" s="142" t="s">
        <v>39</v>
      </c>
      <c r="B15" s="143"/>
      <c r="C15" s="96"/>
      <c r="D15" s="96"/>
      <c r="E15" s="96"/>
      <c r="F15" s="7"/>
      <c r="G15" s="7"/>
      <c r="H15" s="7"/>
      <c r="I15" s="8"/>
      <c r="J15" s="8"/>
      <c r="K15" s="8"/>
      <c r="L15" s="8">
        <f t="shared" ref="L15:M15" si="0">L23+L39+L49+L59</f>
        <v>0</v>
      </c>
      <c r="M15" s="8">
        <f t="shared" si="0"/>
        <v>196500</v>
      </c>
      <c r="N15" s="9">
        <f>N23+N39+N49+N59</f>
        <v>190000</v>
      </c>
      <c r="O15" s="9">
        <f>O23+O39+O49+O59</f>
        <v>173000</v>
      </c>
      <c r="P15" s="9">
        <f t="shared" ref="P15:U15" si="1">P23+P39+P49+P59</f>
        <v>166750</v>
      </c>
      <c r="Q15" s="200">
        <f>+(N15-P15)/N15</f>
        <v>0.12236842105263158</v>
      </c>
      <c r="R15" s="9">
        <f t="shared" si="1"/>
        <v>149300</v>
      </c>
      <c r="S15" s="200">
        <f>+(O15-R15)/O15</f>
        <v>0.13699421965317918</v>
      </c>
      <c r="T15" s="9">
        <f t="shared" si="1"/>
        <v>23250</v>
      </c>
      <c r="U15" s="9">
        <f t="shared" si="1"/>
        <v>23700</v>
      </c>
    </row>
    <row r="16" spans="1:21" ht="25.5" customHeight="1" x14ac:dyDescent="0.3">
      <c r="A16" s="152" t="s">
        <v>40</v>
      </c>
      <c r="B16" s="152"/>
      <c r="C16" s="152"/>
      <c r="D16" s="152"/>
      <c r="E16" s="152"/>
      <c r="F16" s="152"/>
      <c r="G16" s="152"/>
      <c r="H16" s="152"/>
      <c r="I16" s="153"/>
      <c r="J16" s="153"/>
      <c r="K16" s="153"/>
      <c r="L16" s="131"/>
      <c r="M16" s="131"/>
      <c r="N16" s="1"/>
      <c r="O16" s="1"/>
      <c r="P16" s="1"/>
      <c r="Q16" s="1"/>
      <c r="R16" s="1"/>
      <c r="S16" s="1"/>
      <c r="T16" s="1"/>
      <c r="U16" s="1"/>
    </row>
    <row r="17" spans="1:21" ht="17.100000000000001" customHeight="1" x14ac:dyDescent="0.3">
      <c r="A17" s="152" t="s">
        <v>41</v>
      </c>
      <c r="B17" s="152"/>
      <c r="C17" s="152"/>
      <c r="D17" s="152"/>
      <c r="E17" s="152"/>
      <c r="F17" s="152"/>
      <c r="G17" s="152"/>
      <c r="H17" s="152"/>
      <c r="I17" s="153"/>
      <c r="J17" s="153"/>
      <c r="K17" s="153"/>
      <c r="L17" s="131"/>
      <c r="M17" s="131"/>
      <c r="N17" s="1"/>
      <c r="O17" s="1"/>
      <c r="P17" s="1"/>
      <c r="Q17" s="1"/>
      <c r="R17" s="1"/>
      <c r="S17" s="1"/>
      <c r="T17" s="1"/>
      <c r="U17" s="1"/>
    </row>
    <row r="18" spans="1:21" ht="17.100000000000001" customHeight="1" x14ac:dyDescent="0.3">
      <c r="A18" s="152" t="s">
        <v>42</v>
      </c>
      <c r="B18" s="152"/>
      <c r="C18" s="152"/>
      <c r="D18" s="152"/>
      <c r="E18" s="152"/>
      <c r="F18" s="152"/>
      <c r="G18" s="152"/>
      <c r="H18" s="152"/>
      <c r="I18" s="153"/>
      <c r="J18" s="153"/>
      <c r="K18" s="153"/>
      <c r="L18" s="131"/>
      <c r="M18" s="131"/>
      <c r="N18" s="1"/>
      <c r="O18" s="1"/>
      <c r="P18" s="1"/>
      <c r="Q18" s="1"/>
      <c r="R18" s="1"/>
      <c r="S18" s="1"/>
      <c r="T18" s="1"/>
      <c r="U18" s="1"/>
    </row>
    <row r="19" spans="1:21" ht="17.100000000000001" customHeight="1" x14ac:dyDescent="0.3">
      <c r="A19" s="152" t="s">
        <v>43</v>
      </c>
      <c r="B19" s="152"/>
      <c r="C19" s="152"/>
      <c r="D19" s="152"/>
      <c r="E19" s="152"/>
      <c r="F19" s="152"/>
      <c r="G19" s="152"/>
      <c r="H19" s="152"/>
      <c r="I19" s="153"/>
      <c r="J19" s="153"/>
      <c r="K19" s="153"/>
      <c r="L19" s="131"/>
      <c r="M19" s="131"/>
      <c r="N19" s="1"/>
      <c r="O19" s="1"/>
      <c r="P19" s="1"/>
      <c r="Q19" s="1"/>
      <c r="R19" s="1"/>
      <c r="S19" s="1"/>
      <c r="T19" s="1"/>
      <c r="U19" s="1"/>
    </row>
    <row r="20" spans="1:21" ht="27.6" x14ac:dyDescent="0.3">
      <c r="A20" s="10" t="s">
        <v>44</v>
      </c>
      <c r="B20" s="11" t="s">
        <v>45</v>
      </c>
      <c r="C20" s="15" t="s">
        <v>169</v>
      </c>
      <c r="D20" s="15">
        <v>4</v>
      </c>
      <c r="E20" s="15">
        <v>71400</v>
      </c>
      <c r="F20" s="12"/>
      <c r="G20" s="13"/>
      <c r="H20" s="13"/>
      <c r="I20" s="14"/>
      <c r="J20" s="14"/>
      <c r="K20" s="14"/>
      <c r="L20" s="14">
        <v>0</v>
      </c>
      <c r="M20" s="14">
        <v>14000</v>
      </c>
      <c r="N20" s="11">
        <v>10000</v>
      </c>
      <c r="O20" s="11">
        <v>14000</v>
      </c>
      <c r="P20" s="192">
        <v>5500</v>
      </c>
      <c r="Q20" s="193">
        <f t="shared" ref="Q20:Q22" si="2">+(N20-P20)/N20</f>
        <v>0.45</v>
      </c>
      <c r="R20" s="192">
        <v>7200</v>
      </c>
      <c r="S20" s="194">
        <f t="shared" ref="S20:S23" si="3">+(O20-R20)/O20</f>
        <v>0.48571428571428571</v>
      </c>
      <c r="T20" s="192">
        <f>+N20-P20</f>
        <v>4500</v>
      </c>
      <c r="U20" s="192">
        <f>+O20-R20</f>
        <v>6800</v>
      </c>
    </row>
    <row r="21" spans="1:21" ht="41.4" x14ac:dyDescent="0.3">
      <c r="A21" s="16" t="s">
        <v>46</v>
      </c>
      <c r="B21" s="17" t="s">
        <v>47</v>
      </c>
      <c r="C21" s="15" t="s">
        <v>169</v>
      </c>
      <c r="D21" s="15">
        <v>4</v>
      </c>
      <c r="E21" s="15">
        <v>71400</v>
      </c>
      <c r="F21" s="18"/>
      <c r="G21" s="19"/>
      <c r="H21" s="19"/>
      <c r="I21" s="20"/>
      <c r="J21" s="20"/>
      <c r="K21" s="20"/>
      <c r="L21" s="20">
        <v>0</v>
      </c>
      <c r="M21" s="20">
        <v>15000</v>
      </c>
      <c r="N21" s="11">
        <v>15000</v>
      </c>
      <c r="O21" s="11">
        <v>10000</v>
      </c>
      <c r="P21" s="192">
        <v>15000</v>
      </c>
      <c r="Q21" s="193">
        <f t="shared" si="2"/>
        <v>0</v>
      </c>
      <c r="R21" s="192">
        <v>10000</v>
      </c>
      <c r="S21" s="195">
        <f t="shared" si="3"/>
        <v>0</v>
      </c>
      <c r="T21" s="192">
        <f>+N21-P21</f>
        <v>0</v>
      </c>
      <c r="U21" s="192">
        <f>+O21-R21</f>
        <v>0</v>
      </c>
    </row>
    <row r="22" spans="1:21" s="21" customFormat="1" x14ac:dyDescent="0.3">
      <c r="A22" s="16" t="s">
        <v>48</v>
      </c>
      <c r="B22" s="11" t="s">
        <v>49</v>
      </c>
      <c r="C22" s="15" t="s">
        <v>169</v>
      </c>
      <c r="D22" s="15">
        <v>4</v>
      </c>
      <c r="E22" s="15">
        <v>71400</v>
      </c>
      <c r="F22" s="18"/>
      <c r="G22" s="19"/>
      <c r="H22" s="19"/>
      <c r="I22" s="20"/>
      <c r="J22" s="20"/>
      <c r="K22" s="20"/>
      <c r="L22" s="20">
        <v>0</v>
      </c>
      <c r="M22" s="20">
        <v>10500</v>
      </c>
      <c r="N22" s="31">
        <v>10500</v>
      </c>
      <c r="O22" s="11">
        <v>10000</v>
      </c>
      <c r="P22" s="196">
        <f>+N22*0.75</f>
        <v>7875</v>
      </c>
      <c r="Q22" s="197">
        <f t="shared" si="2"/>
        <v>0.25</v>
      </c>
      <c r="R22" s="196">
        <f>+O22*0.75</f>
        <v>7500</v>
      </c>
      <c r="S22" s="197">
        <f t="shared" si="3"/>
        <v>0.25</v>
      </c>
      <c r="T22" s="196">
        <f>+N22-P22</f>
        <v>2625</v>
      </c>
      <c r="U22" s="192">
        <f>+O22-R22</f>
        <v>2500</v>
      </c>
    </row>
    <row r="23" spans="1:21" s="21" customFormat="1" ht="24.9" customHeight="1" x14ac:dyDescent="0.3">
      <c r="A23" s="145" t="s">
        <v>50</v>
      </c>
      <c r="B23" s="146"/>
      <c r="C23" s="146"/>
      <c r="D23" s="146"/>
      <c r="E23" s="146"/>
      <c r="F23" s="146"/>
      <c r="G23" s="146"/>
      <c r="H23" s="146"/>
      <c r="I23" s="146"/>
      <c r="J23" s="146"/>
      <c r="K23" s="146"/>
      <c r="L23" s="129">
        <f t="shared" ref="L23:M23" si="4">SUM(L20:L22)</f>
        <v>0</v>
      </c>
      <c r="M23" s="129">
        <f t="shared" si="4"/>
        <v>39500</v>
      </c>
      <c r="N23" s="103">
        <f>SUM(N20:N22)</f>
        <v>35500</v>
      </c>
      <c r="O23" s="103">
        <f>SUM(O20:O22)</f>
        <v>34000</v>
      </c>
      <c r="P23" s="103">
        <f t="shared" ref="P23:R23" si="5">SUM(P20:P22)</f>
        <v>28375</v>
      </c>
      <c r="Q23" s="209">
        <f>+(N23-P23)/N23</f>
        <v>0.20070422535211269</v>
      </c>
      <c r="R23" s="103">
        <f t="shared" si="5"/>
        <v>24700</v>
      </c>
      <c r="S23" s="209">
        <f t="shared" si="3"/>
        <v>0.27352941176470591</v>
      </c>
      <c r="T23" s="103">
        <f t="shared" ref="T23" si="6">SUM(T20:T22)</f>
        <v>7125</v>
      </c>
      <c r="U23" s="103">
        <f t="shared" ref="U23" si="7">SUM(U20:U22)</f>
        <v>9300</v>
      </c>
    </row>
    <row r="24" spans="1:21" s="21" customFormat="1" ht="35.1" customHeight="1" x14ac:dyDescent="0.3">
      <c r="A24" s="158" t="s">
        <v>51</v>
      </c>
      <c r="B24" s="158"/>
      <c r="C24" s="158"/>
      <c r="D24" s="158"/>
      <c r="E24" s="158"/>
      <c r="F24" s="158"/>
      <c r="G24" s="158"/>
      <c r="H24" s="158"/>
      <c r="I24" s="159"/>
      <c r="J24" s="159"/>
      <c r="K24" s="159"/>
      <c r="L24" s="117"/>
      <c r="M24" s="117"/>
      <c r="N24" s="22"/>
      <c r="O24" s="22"/>
      <c r="P24" s="22"/>
      <c r="Q24" s="22"/>
      <c r="R24" s="22"/>
      <c r="S24" s="22"/>
      <c r="T24" s="22"/>
      <c r="U24" s="22"/>
    </row>
    <row r="25" spans="1:21" s="21" customFormat="1" ht="17.100000000000001" customHeight="1" x14ac:dyDescent="0.3">
      <c r="A25" s="160" t="s">
        <v>52</v>
      </c>
      <c r="B25" s="160"/>
      <c r="C25" s="160"/>
      <c r="D25" s="160"/>
      <c r="E25" s="160"/>
      <c r="F25" s="160"/>
      <c r="G25" s="160"/>
      <c r="H25" s="160"/>
      <c r="I25" s="161"/>
      <c r="J25" s="161"/>
      <c r="K25" s="161"/>
      <c r="L25" s="127"/>
      <c r="M25" s="127"/>
      <c r="N25" s="22"/>
      <c r="O25" s="22"/>
      <c r="P25" s="22"/>
      <c r="Q25" s="22"/>
      <c r="R25" s="22"/>
      <c r="S25" s="22"/>
      <c r="T25" s="22"/>
      <c r="U25" s="22"/>
    </row>
    <row r="26" spans="1:21" s="21" customFormat="1" ht="17.100000000000001" customHeight="1" x14ac:dyDescent="0.3">
      <c r="A26" s="162" t="s">
        <v>53</v>
      </c>
      <c r="B26" s="162"/>
      <c r="C26" s="162"/>
      <c r="D26" s="162"/>
      <c r="E26" s="162"/>
      <c r="F26" s="162"/>
      <c r="G26" s="162"/>
      <c r="H26" s="162"/>
      <c r="I26" s="163"/>
      <c r="J26" s="163"/>
      <c r="K26" s="163"/>
      <c r="L26" s="122"/>
      <c r="M26" s="122"/>
      <c r="N26" s="22"/>
      <c r="O26" s="22"/>
      <c r="P26" s="22"/>
      <c r="Q26" s="22"/>
      <c r="R26" s="22"/>
      <c r="S26" s="22"/>
      <c r="T26" s="22"/>
      <c r="U26" s="22"/>
    </row>
    <row r="27" spans="1:21" ht="17.100000000000001" customHeight="1" x14ac:dyDescent="0.3">
      <c r="A27" s="164" t="s">
        <v>54</v>
      </c>
      <c r="B27" s="162"/>
      <c r="C27" s="162"/>
      <c r="D27" s="162"/>
      <c r="E27" s="162"/>
      <c r="F27" s="162"/>
      <c r="G27" s="162"/>
      <c r="H27" s="162"/>
      <c r="I27" s="163"/>
      <c r="J27" s="163"/>
      <c r="K27" s="163"/>
      <c r="L27" s="122"/>
      <c r="M27" s="122"/>
      <c r="N27" s="1"/>
      <c r="O27" s="1"/>
      <c r="P27" s="1"/>
      <c r="Q27" s="1"/>
      <c r="R27" s="1"/>
      <c r="S27" s="1"/>
      <c r="T27" s="1"/>
      <c r="U27" s="1"/>
    </row>
    <row r="28" spans="1:21" s="21" customFormat="1" ht="17.100000000000001" customHeight="1" x14ac:dyDescent="0.3">
      <c r="A28" s="164" t="s">
        <v>55</v>
      </c>
      <c r="B28" s="162"/>
      <c r="C28" s="162"/>
      <c r="D28" s="162"/>
      <c r="E28" s="162"/>
      <c r="F28" s="162"/>
      <c r="G28" s="162"/>
      <c r="H28" s="162"/>
      <c r="I28" s="163"/>
      <c r="J28" s="163"/>
      <c r="K28" s="163"/>
      <c r="L28" s="122"/>
      <c r="M28" s="122"/>
      <c r="N28" s="22"/>
      <c r="O28" s="22"/>
      <c r="P28" s="22"/>
      <c r="Q28" s="22"/>
      <c r="R28" s="22"/>
      <c r="S28" s="22"/>
      <c r="T28" s="22"/>
      <c r="U28" s="22"/>
    </row>
    <row r="29" spans="1:21" s="21" customFormat="1" ht="17.100000000000001" customHeight="1" x14ac:dyDescent="0.3">
      <c r="A29" s="164" t="s">
        <v>56</v>
      </c>
      <c r="B29" s="162"/>
      <c r="C29" s="162"/>
      <c r="D29" s="162"/>
      <c r="E29" s="162"/>
      <c r="F29" s="162"/>
      <c r="G29" s="162"/>
      <c r="H29" s="162"/>
      <c r="I29" s="163"/>
      <c r="J29" s="163"/>
      <c r="K29" s="163"/>
      <c r="L29" s="122"/>
      <c r="M29" s="122"/>
      <c r="N29" s="22"/>
      <c r="O29" s="22"/>
      <c r="P29" s="22"/>
      <c r="Q29" s="22"/>
      <c r="R29" s="22"/>
      <c r="S29" s="22"/>
      <c r="T29" s="22"/>
      <c r="U29" s="22"/>
    </row>
    <row r="30" spans="1:21" s="21" customFormat="1" ht="17.100000000000001" customHeight="1" x14ac:dyDescent="0.3">
      <c r="A30" s="164" t="s">
        <v>57</v>
      </c>
      <c r="B30" s="162"/>
      <c r="C30" s="162"/>
      <c r="D30" s="162"/>
      <c r="E30" s="162"/>
      <c r="F30" s="162"/>
      <c r="G30" s="162"/>
      <c r="H30" s="162"/>
      <c r="I30" s="163"/>
      <c r="J30" s="163"/>
      <c r="K30" s="163"/>
      <c r="L30" s="122"/>
      <c r="M30" s="122"/>
      <c r="N30" s="22"/>
      <c r="O30" s="22"/>
      <c r="P30" s="22"/>
      <c r="Q30" s="22"/>
      <c r="R30" s="22"/>
      <c r="S30" s="22"/>
      <c r="T30" s="22"/>
      <c r="U30" s="22"/>
    </row>
    <row r="31" spans="1:21" s="21" customFormat="1" ht="17.100000000000001" customHeight="1" x14ac:dyDescent="0.3">
      <c r="A31" s="164" t="s">
        <v>58</v>
      </c>
      <c r="B31" s="162"/>
      <c r="C31" s="162"/>
      <c r="D31" s="162"/>
      <c r="E31" s="162"/>
      <c r="F31" s="162"/>
      <c r="G31" s="162"/>
      <c r="H31" s="162"/>
      <c r="I31" s="163"/>
      <c r="J31" s="163"/>
      <c r="K31" s="163"/>
      <c r="L31" s="122"/>
      <c r="M31" s="122"/>
      <c r="N31" s="22"/>
      <c r="O31" s="22"/>
      <c r="P31" s="22"/>
      <c r="Q31" s="22"/>
      <c r="R31" s="22"/>
      <c r="S31" s="22"/>
      <c r="T31" s="22"/>
      <c r="U31" s="22"/>
    </row>
    <row r="32" spans="1:21" x14ac:dyDescent="0.3">
      <c r="A32" s="23" t="s">
        <v>0</v>
      </c>
      <c r="B32" s="24" t="s">
        <v>59</v>
      </c>
      <c r="C32" s="15" t="s">
        <v>169</v>
      </c>
      <c r="D32" s="15">
        <v>4</v>
      </c>
      <c r="E32" s="15">
        <v>71400</v>
      </c>
      <c r="F32" s="26"/>
      <c r="G32" s="27"/>
      <c r="H32" s="27"/>
      <c r="I32" s="28"/>
      <c r="J32" s="28"/>
      <c r="K32" s="28"/>
      <c r="L32" s="28"/>
      <c r="M32" s="28">
        <v>10000</v>
      </c>
      <c r="N32" s="29">
        <v>10000</v>
      </c>
      <c r="O32" s="15">
        <v>10000</v>
      </c>
      <c r="P32" s="1">
        <v>10000</v>
      </c>
      <c r="Q32" s="101">
        <f t="shared" ref="Q32:Q33" si="8">+(N32-P32)/N32</f>
        <v>0</v>
      </c>
      <c r="R32" s="1">
        <v>10000</v>
      </c>
      <c r="S32" s="101">
        <f t="shared" ref="S32:S39" si="9">+(O32-R32)/O32</f>
        <v>0</v>
      </c>
      <c r="T32" s="1">
        <f t="shared" ref="T32:T38" si="10">+N32-P32</f>
        <v>0</v>
      </c>
      <c r="U32" s="1">
        <f t="shared" ref="U32:U38" si="11">+O32-R32</f>
        <v>0</v>
      </c>
    </row>
    <row r="33" spans="1:21" ht="27.6" x14ac:dyDescent="0.3">
      <c r="A33" s="30" t="s">
        <v>1</v>
      </c>
      <c r="B33" s="31" t="s">
        <v>60</v>
      </c>
      <c r="C33" s="15" t="s">
        <v>169</v>
      </c>
      <c r="D33" s="15">
        <v>4</v>
      </c>
      <c r="E33" s="15">
        <v>71400</v>
      </c>
      <c r="F33" s="32"/>
      <c r="G33" s="33"/>
      <c r="H33" s="33"/>
      <c r="I33" s="34"/>
      <c r="J33" s="34"/>
      <c r="K33" s="34"/>
      <c r="L33" s="29"/>
      <c r="M33" s="29">
        <v>9500</v>
      </c>
      <c r="N33" s="29">
        <v>14500</v>
      </c>
      <c r="O33" s="15">
        <v>7000</v>
      </c>
      <c r="P33" s="1">
        <f>+N33*0.75</f>
        <v>10875</v>
      </c>
      <c r="Q33" s="100">
        <f t="shared" si="8"/>
        <v>0.25</v>
      </c>
      <c r="R33" s="1">
        <f>+O33*0.75</f>
        <v>5250</v>
      </c>
      <c r="S33" s="100">
        <f t="shared" si="9"/>
        <v>0.25</v>
      </c>
      <c r="T33" s="1">
        <f>+N33-P33</f>
        <v>3625</v>
      </c>
      <c r="U33" s="1">
        <f>+O33-R33</f>
        <v>1750</v>
      </c>
    </row>
    <row r="34" spans="1:21" x14ac:dyDescent="0.3">
      <c r="A34" s="30" t="s">
        <v>2</v>
      </c>
      <c r="B34" s="25" t="s">
        <v>61</v>
      </c>
      <c r="C34" s="29" t="s">
        <v>170</v>
      </c>
      <c r="D34" s="29">
        <v>4</v>
      </c>
      <c r="E34" s="29">
        <v>71400</v>
      </c>
      <c r="F34" s="32"/>
      <c r="G34" s="32"/>
      <c r="H34" s="33"/>
      <c r="I34" s="35"/>
      <c r="J34" s="34"/>
      <c r="K34" s="34"/>
      <c r="L34" s="29"/>
      <c r="M34" s="29">
        <v>10000</v>
      </c>
      <c r="N34" s="29">
        <v>10000</v>
      </c>
      <c r="O34" s="15">
        <v>10000</v>
      </c>
      <c r="P34" s="1">
        <f>+N34+(N34*0.15)</f>
        <v>11500</v>
      </c>
      <c r="Q34" s="100">
        <f>+(N34-P34)/N34</f>
        <v>-0.15</v>
      </c>
      <c r="R34" s="1">
        <f>+O34+(O34*0.15)</f>
        <v>11500</v>
      </c>
      <c r="S34" s="100">
        <f t="shared" si="9"/>
        <v>-0.15</v>
      </c>
      <c r="T34" s="1">
        <f>+N34-P34</f>
        <v>-1500</v>
      </c>
      <c r="U34" s="1">
        <f>+O34-R34</f>
        <v>-1500</v>
      </c>
    </row>
    <row r="35" spans="1:21" ht="27.6" x14ac:dyDescent="0.3">
      <c r="A35" s="30" t="s">
        <v>3</v>
      </c>
      <c r="B35" s="25" t="s">
        <v>62</v>
      </c>
      <c r="C35" s="29" t="s">
        <v>170</v>
      </c>
      <c r="D35" s="29">
        <v>4</v>
      </c>
      <c r="E35" s="29">
        <v>71400</v>
      </c>
      <c r="F35" s="32"/>
      <c r="G35" s="33"/>
      <c r="H35" s="32"/>
      <c r="I35" s="34"/>
      <c r="J35" s="34"/>
      <c r="K35" s="34"/>
      <c r="L35" s="29"/>
      <c r="M35" s="29">
        <v>9000</v>
      </c>
      <c r="N35" s="29">
        <v>10000</v>
      </c>
      <c r="O35" s="15">
        <v>9000</v>
      </c>
      <c r="P35" s="1">
        <f>10000*0.9</f>
        <v>9000</v>
      </c>
      <c r="Q35" s="100">
        <f t="shared" ref="Q35:Q38" si="12">+(N35-P35)/N35</f>
        <v>0.1</v>
      </c>
      <c r="R35" s="1">
        <f>+O35*0.9</f>
        <v>8100</v>
      </c>
      <c r="S35" s="100">
        <f t="shared" si="9"/>
        <v>0.1</v>
      </c>
      <c r="T35" s="1">
        <f t="shared" si="10"/>
        <v>1000</v>
      </c>
      <c r="U35" s="1">
        <f t="shared" si="11"/>
        <v>900</v>
      </c>
    </row>
    <row r="36" spans="1:21" ht="27.6" x14ac:dyDescent="0.3">
      <c r="A36" s="30" t="s">
        <v>4</v>
      </c>
      <c r="B36" s="31" t="s">
        <v>63</v>
      </c>
      <c r="C36" s="29" t="s">
        <v>170</v>
      </c>
      <c r="D36" s="29">
        <v>4</v>
      </c>
      <c r="E36" s="29">
        <v>71400</v>
      </c>
      <c r="F36" s="32"/>
      <c r="G36" s="33"/>
      <c r="H36" s="32"/>
      <c r="I36" s="34"/>
      <c r="J36" s="34"/>
      <c r="K36" s="34"/>
      <c r="L36" s="29"/>
      <c r="M36" s="29">
        <v>10000</v>
      </c>
      <c r="N36" s="29">
        <v>10000</v>
      </c>
      <c r="O36" s="15">
        <v>10000</v>
      </c>
      <c r="P36" s="1">
        <v>10000</v>
      </c>
      <c r="Q36" s="100">
        <f t="shared" si="12"/>
        <v>0</v>
      </c>
      <c r="R36" s="1">
        <v>10000</v>
      </c>
      <c r="S36" s="100">
        <f t="shared" si="9"/>
        <v>0</v>
      </c>
      <c r="T36" s="1">
        <f t="shared" si="10"/>
        <v>0</v>
      </c>
      <c r="U36" s="1">
        <f t="shared" si="11"/>
        <v>0</v>
      </c>
    </row>
    <row r="37" spans="1:21" s="36" customFormat="1" ht="27.6" x14ac:dyDescent="0.3">
      <c r="A37" s="30" t="s">
        <v>5</v>
      </c>
      <c r="B37" s="230" t="s">
        <v>64</v>
      </c>
      <c r="C37" s="29" t="s">
        <v>170</v>
      </c>
      <c r="D37" s="29">
        <v>4</v>
      </c>
      <c r="E37" s="29">
        <v>71400</v>
      </c>
      <c r="F37" s="32"/>
      <c r="G37" s="33"/>
      <c r="H37" s="33"/>
      <c r="I37" s="35"/>
      <c r="J37" s="35"/>
      <c r="K37" s="34"/>
      <c r="L37" s="29"/>
      <c r="M37" s="29">
        <v>10500</v>
      </c>
      <c r="N37" s="29">
        <v>10000</v>
      </c>
      <c r="O37" s="15">
        <v>10000</v>
      </c>
      <c r="P37" s="104">
        <f>+N37*0.75</f>
        <v>7500</v>
      </c>
      <c r="Q37" s="105">
        <f t="shared" si="12"/>
        <v>0.25</v>
      </c>
      <c r="R37" s="104">
        <f>+O37*0.75</f>
        <v>7500</v>
      </c>
      <c r="S37" s="105">
        <f t="shared" si="9"/>
        <v>0.25</v>
      </c>
      <c r="T37" s="104">
        <f t="shared" si="10"/>
        <v>2500</v>
      </c>
      <c r="U37" s="104">
        <f t="shared" si="11"/>
        <v>2500</v>
      </c>
    </row>
    <row r="38" spans="1:21" ht="27.6" x14ac:dyDescent="0.3">
      <c r="A38" s="30" t="s">
        <v>6</v>
      </c>
      <c r="B38" s="231" t="s">
        <v>65</v>
      </c>
      <c r="C38" s="29" t="s">
        <v>170</v>
      </c>
      <c r="D38" s="29">
        <v>4</v>
      </c>
      <c r="E38" s="29">
        <v>71400</v>
      </c>
      <c r="F38" s="37"/>
      <c r="G38" s="38"/>
      <c r="H38" s="37"/>
      <c r="I38" s="39"/>
      <c r="J38" s="39"/>
      <c r="K38" s="39"/>
      <c r="L38" s="39"/>
      <c r="M38" s="39"/>
      <c r="N38" s="29">
        <v>15000</v>
      </c>
      <c r="O38" s="15">
        <v>10000</v>
      </c>
      <c r="P38" s="1">
        <f>+N38*0.75</f>
        <v>11250</v>
      </c>
      <c r="Q38" s="105">
        <f t="shared" si="12"/>
        <v>0.25</v>
      </c>
      <c r="R38" s="1">
        <f>+O38*0.75</f>
        <v>7500</v>
      </c>
      <c r="S38" s="100">
        <f t="shared" si="9"/>
        <v>0.25</v>
      </c>
      <c r="T38" s="1">
        <f t="shared" si="10"/>
        <v>3750</v>
      </c>
      <c r="U38" s="1">
        <f t="shared" si="11"/>
        <v>2500</v>
      </c>
    </row>
    <row r="39" spans="1:21" ht="24.9" customHeight="1" x14ac:dyDescent="0.3">
      <c r="A39" s="165" t="s">
        <v>66</v>
      </c>
      <c r="B39" s="166"/>
      <c r="C39" s="166"/>
      <c r="D39" s="166"/>
      <c r="E39" s="166"/>
      <c r="F39" s="166"/>
      <c r="G39" s="166"/>
      <c r="H39" s="166"/>
      <c r="I39" s="166"/>
      <c r="J39" s="166"/>
      <c r="K39" s="166"/>
      <c r="L39" s="116">
        <f t="shared" ref="L39:M39" si="13">SUM(L32:L38)</f>
        <v>0</v>
      </c>
      <c r="M39" s="116">
        <f t="shared" si="13"/>
        <v>59000</v>
      </c>
      <c r="N39" s="103">
        <f>SUM(N32:N38)</f>
        <v>79500</v>
      </c>
      <c r="O39" s="103">
        <f>SUM(O32:O38)</f>
        <v>66000</v>
      </c>
      <c r="P39" s="103">
        <f>SUM(P32:P38)</f>
        <v>70125</v>
      </c>
      <c r="Q39" s="103"/>
      <c r="R39" s="103">
        <f t="shared" ref="R39" si="14">SUM(R32:R38)</f>
        <v>59850</v>
      </c>
      <c r="S39" s="209">
        <f t="shared" si="9"/>
        <v>9.3181818181818185E-2</v>
      </c>
      <c r="T39" s="103">
        <f t="shared" ref="T39" si="15">SUM(T32:T38)</f>
        <v>9375</v>
      </c>
      <c r="U39" s="103">
        <f t="shared" ref="U39" si="16">SUM(U32:U38)</f>
        <v>6150</v>
      </c>
    </row>
    <row r="40" spans="1:21" ht="35.1" customHeight="1" x14ac:dyDescent="0.3">
      <c r="A40" s="167" t="s">
        <v>67</v>
      </c>
      <c r="B40" s="167"/>
      <c r="C40" s="167"/>
      <c r="D40" s="167"/>
      <c r="E40" s="167"/>
      <c r="F40" s="167"/>
      <c r="G40" s="167"/>
      <c r="H40" s="167"/>
      <c r="I40" s="168"/>
      <c r="J40" s="168"/>
      <c r="K40" s="168"/>
      <c r="L40" s="121"/>
      <c r="M40" s="121"/>
      <c r="N40" s="1"/>
      <c r="O40" s="1"/>
      <c r="P40" s="1"/>
      <c r="Q40" s="1"/>
      <c r="R40" s="1"/>
      <c r="S40" s="1"/>
      <c r="T40" s="1"/>
      <c r="U40" s="1"/>
    </row>
    <row r="41" spans="1:21" ht="25.5" customHeight="1" x14ac:dyDescent="0.3">
      <c r="A41" s="156" t="s">
        <v>68</v>
      </c>
      <c r="B41" s="156"/>
      <c r="C41" s="156"/>
      <c r="D41" s="156"/>
      <c r="E41" s="156"/>
      <c r="F41" s="156"/>
      <c r="G41" s="156"/>
      <c r="H41" s="156"/>
      <c r="I41" s="157"/>
      <c r="J41" s="157"/>
      <c r="K41" s="157"/>
      <c r="L41" s="114"/>
      <c r="M41" s="114"/>
      <c r="N41" s="1"/>
      <c r="O41" s="1"/>
      <c r="P41" s="1"/>
      <c r="Q41" s="1"/>
      <c r="R41" s="1"/>
      <c r="S41" s="1"/>
      <c r="T41" s="1"/>
      <c r="U41" s="1"/>
    </row>
    <row r="42" spans="1:21" ht="30" customHeight="1" x14ac:dyDescent="0.3">
      <c r="A42" s="167" t="s">
        <v>69</v>
      </c>
      <c r="B42" s="167"/>
      <c r="C42" s="167"/>
      <c r="D42" s="167"/>
      <c r="E42" s="167"/>
      <c r="F42" s="167"/>
      <c r="G42" s="167"/>
      <c r="H42" s="167"/>
      <c r="I42" s="168"/>
      <c r="J42" s="168"/>
      <c r="K42" s="168"/>
      <c r="L42" s="121"/>
      <c r="M42" s="121"/>
      <c r="N42" s="1"/>
      <c r="O42" s="1"/>
      <c r="P42" s="1"/>
      <c r="Q42" s="1"/>
      <c r="R42" s="1"/>
      <c r="S42" s="1"/>
      <c r="T42" s="1"/>
      <c r="U42" s="1"/>
    </row>
    <row r="43" spans="1:21" ht="22.5" customHeight="1" x14ac:dyDescent="0.3">
      <c r="A43" s="167" t="s">
        <v>70</v>
      </c>
      <c r="B43" s="167"/>
      <c r="C43" s="167"/>
      <c r="D43" s="167"/>
      <c r="E43" s="167"/>
      <c r="F43" s="167"/>
      <c r="G43" s="167"/>
      <c r="H43" s="167"/>
      <c r="I43" s="168"/>
      <c r="J43" s="168"/>
      <c r="K43" s="168"/>
      <c r="L43" s="121"/>
      <c r="M43" s="121"/>
      <c r="N43" s="1"/>
      <c r="O43" s="1"/>
      <c r="P43" s="1"/>
      <c r="Q43" s="1"/>
      <c r="R43" s="1"/>
      <c r="S43" s="1"/>
      <c r="T43" s="1"/>
      <c r="U43" s="1"/>
    </row>
    <row r="44" spans="1:21" ht="29.25" customHeight="1" x14ac:dyDescent="0.3">
      <c r="A44" s="167" t="s">
        <v>71</v>
      </c>
      <c r="B44" s="167"/>
      <c r="C44" s="167"/>
      <c r="D44" s="167"/>
      <c r="E44" s="167"/>
      <c r="F44" s="167"/>
      <c r="G44" s="167"/>
      <c r="H44" s="167"/>
      <c r="I44" s="168"/>
      <c r="J44" s="168"/>
      <c r="K44" s="168"/>
      <c r="L44" s="121"/>
      <c r="M44" s="121"/>
      <c r="N44" s="1"/>
      <c r="O44" s="1"/>
      <c r="P44" s="1"/>
      <c r="Q44" s="1"/>
      <c r="R44" s="1"/>
      <c r="S44" s="1"/>
      <c r="T44" s="1"/>
      <c r="U44" s="1"/>
    </row>
    <row r="45" spans="1:21" ht="27.6" x14ac:dyDescent="0.3">
      <c r="A45" s="40" t="s">
        <v>7</v>
      </c>
      <c r="B45" s="24" t="s">
        <v>72</v>
      </c>
      <c r="C45" s="29" t="s">
        <v>170</v>
      </c>
      <c r="D45" s="29">
        <v>4</v>
      </c>
      <c r="E45" s="29">
        <v>71300</v>
      </c>
      <c r="F45" s="26"/>
      <c r="G45" s="27"/>
      <c r="H45" s="26"/>
      <c r="I45" s="28"/>
      <c r="J45" s="28"/>
      <c r="K45" s="28"/>
      <c r="L45" s="28"/>
      <c r="M45" s="28">
        <v>10000</v>
      </c>
      <c r="N45" s="29">
        <v>10000</v>
      </c>
      <c r="O45" s="15">
        <v>10000</v>
      </c>
      <c r="P45" s="1">
        <v>10000</v>
      </c>
      <c r="Q45" s="100">
        <f t="shared" ref="Q45:Q48" si="17">+(N45-P45)/N45</f>
        <v>0</v>
      </c>
      <c r="R45" s="1">
        <v>10000</v>
      </c>
      <c r="S45" s="100">
        <f t="shared" ref="S45:S49" si="18">+(O45-R45)/O45</f>
        <v>0</v>
      </c>
      <c r="T45" s="1">
        <f t="shared" ref="T45:T48" si="19">+N45-P45</f>
        <v>0</v>
      </c>
      <c r="U45" s="1">
        <f t="shared" ref="U45:U48" si="20">+O45-R45</f>
        <v>0</v>
      </c>
    </row>
    <row r="46" spans="1:21" ht="41.4" x14ac:dyDescent="0.3">
      <c r="A46" s="40" t="s">
        <v>8</v>
      </c>
      <c r="B46" s="231" t="s">
        <v>73</v>
      </c>
      <c r="C46" s="29" t="s">
        <v>170</v>
      </c>
      <c r="D46" s="29">
        <v>4</v>
      </c>
      <c r="E46" s="29">
        <v>71400</v>
      </c>
      <c r="F46" s="13"/>
      <c r="G46" s="12"/>
      <c r="H46" s="12"/>
      <c r="I46" s="14"/>
      <c r="J46" s="14"/>
      <c r="K46" s="14"/>
      <c r="L46" s="14"/>
      <c r="M46" s="14">
        <v>15000</v>
      </c>
      <c r="N46" s="29">
        <v>10000</v>
      </c>
      <c r="O46" s="15">
        <v>13000</v>
      </c>
      <c r="P46" s="1">
        <f>+N46*0.75</f>
        <v>7500</v>
      </c>
      <c r="Q46" s="100">
        <f t="shared" si="17"/>
        <v>0.25</v>
      </c>
      <c r="R46" s="1">
        <f>+O46*0.75</f>
        <v>9750</v>
      </c>
      <c r="S46" s="100">
        <f t="shared" si="18"/>
        <v>0.25</v>
      </c>
      <c r="T46" s="1">
        <f t="shared" si="19"/>
        <v>2500</v>
      </c>
      <c r="U46" s="1">
        <f t="shared" si="20"/>
        <v>3250</v>
      </c>
    </row>
    <row r="47" spans="1:21" s="21" customFormat="1" ht="41.4" x14ac:dyDescent="0.3">
      <c r="A47" s="40" t="s">
        <v>9</v>
      </c>
      <c r="B47" s="41" t="s">
        <v>74</v>
      </c>
      <c r="C47" s="29" t="s">
        <v>170</v>
      </c>
      <c r="D47" s="29">
        <v>4</v>
      </c>
      <c r="E47" s="29">
        <v>71400</v>
      </c>
      <c r="F47" s="13"/>
      <c r="G47" s="13"/>
      <c r="H47" s="12"/>
      <c r="I47" s="42"/>
      <c r="J47" s="14"/>
      <c r="K47" s="14"/>
      <c r="L47" s="14"/>
      <c r="M47" s="14">
        <v>11000</v>
      </c>
      <c r="N47" s="29">
        <v>10000</v>
      </c>
      <c r="O47" s="15">
        <v>10000</v>
      </c>
      <c r="P47" s="22">
        <v>10000</v>
      </c>
      <c r="Q47" s="102">
        <f t="shared" si="17"/>
        <v>0</v>
      </c>
      <c r="R47" s="22">
        <v>10000</v>
      </c>
      <c r="S47" s="102">
        <f t="shared" si="18"/>
        <v>0</v>
      </c>
      <c r="T47" s="22">
        <f t="shared" si="19"/>
        <v>0</v>
      </c>
      <c r="U47" s="22">
        <f t="shared" si="20"/>
        <v>0</v>
      </c>
    </row>
    <row r="48" spans="1:21" s="21" customFormat="1" ht="27.6" x14ac:dyDescent="0.3">
      <c r="A48" s="40" t="s">
        <v>10</v>
      </c>
      <c r="B48" s="24" t="s">
        <v>75</v>
      </c>
      <c r="C48" s="29" t="s">
        <v>170</v>
      </c>
      <c r="D48" s="29">
        <v>4</v>
      </c>
      <c r="E48" s="29">
        <v>71400</v>
      </c>
      <c r="F48" s="12"/>
      <c r="G48" s="12"/>
      <c r="H48" s="12"/>
      <c r="I48" s="42"/>
      <c r="J48" s="14"/>
      <c r="K48" s="14"/>
      <c r="L48" s="14"/>
      <c r="M48" s="14">
        <v>12000</v>
      </c>
      <c r="N48" s="29">
        <v>10000</v>
      </c>
      <c r="O48" s="15">
        <v>10000</v>
      </c>
      <c r="P48" s="22">
        <f>+N48*0.75</f>
        <v>7500</v>
      </c>
      <c r="Q48" s="102">
        <f t="shared" si="17"/>
        <v>0.25</v>
      </c>
      <c r="R48" s="22">
        <f>+O48*0.75</f>
        <v>7500</v>
      </c>
      <c r="S48" s="102">
        <f t="shared" si="18"/>
        <v>0.25</v>
      </c>
      <c r="T48" s="22">
        <f t="shared" si="19"/>
        <v>2500</v>
      </c>
      <c r="U48" s="22">
        <f t="shared" si="20"/>
        <v>2500</v>
      </c>
    </row>
    <row r="49" spans="1:21" s="21" customFormat="1" ht="24.9" customHeight="1" x14ac:dyDescent="0.3">
      <c r="A49" s="165" t="s">
        <v>76</v>
      </c>
      <c r="B49" s="166"/>
      <c r="C49" s="166"/>
      <c r="D49" s="166"/>
      <c r="E49" s="166"/>
      <c r="F49" s="166"/>
      <c r="G49" s="166"/>
      <c r="H49" s="166"/>
      <c r="I49" s="166"/>
      <c r="J49" s="166"/>
      <c r="K49" s="166"/>
      <c r="L49" s="116">
        <f t="shared" ref="L49:M49" si="21">SUM(L45:L48)</f>
        <v>0</v>
      </c>
      <c r="M49" s="116">
        <f t="shared" si="21"/>
        <v>48000</v>
      </c>
      <c r="N49" s="103">
        <f>SUM(N45:N48)</f>
        <v>40000</v>
      </c>
      <c r="O49" s="103">
        <f>SUM(O45:O48)</f>
        <v>43000</v>
      </c>
      <c r="P49" s="103">
        <f t="shared" ref="P49:R49" si="22">SUM(P45:P48)</f>
        <v>35000</v>
      </c>
      <c r="Q49" s="103"/>
      <c r="R49" s="103">
        <f t="shared" si="22"/>
        <v>37250</v>
      </c>
      <c r="S49" s="209">
        <f t="shared" si="18"/>
        <v>0.13372093023255813</v>
      </c>
      <c r="T49" s="103">
        <f t="shared" ref="T49" si="23">SUM(T45:T48)</f>
        <v>5000</v>
      </c>
      <c r="U49" s="103">
        <f t="shared" ref="U49" si="24">SUM(U45:U48)</f>
        <v>5750</v>
      </c>
    </row>
    <row r="50" spans="1:21" s="21" customFormat="1" ht="35.1" customHeight="1" x14ac:dyDescent="0.3">
      <c r="A50" s="167" t="s">
        <v>77</v>
      </c>
      <c r="B50" s="167"/>
      <c r="C50" s="167"/>
      <c r="D50" s="167"/>
      <c r="E50" s="167"/>
      <c r="F50" s="167"/>
      <c r="G50" s="167"/>
      <c r="H50" s="167"/>
      <c r="I50" s="168"/>
      <c r="J50" s="168"/>
      <c r="K50" s="168"/>
      <c r="L50" s="121"/>
      <c r="M50" s="121"/>
      <c r="N50" s="22"/>
      <c r="O50" s="22"/>
      <c r="P50" s="22"/>
      <c r="Q50" s="22"/>
      <c r="R50" s="22"/>
      <c r="S50" s="22"/>
      <c r="T50" s="22"/>
      <c r="U50" s="22"/>
    </row>
    <row r="51" spans="1:21" s="21" customFormat="1" ht="35.25" customHeight="1" x14ac:dyDescent="0.3">
      <c r="A51" s="169" t="s">
        <v>78</v>
      </c>
      <c r="B51" s="169"/>
      <c r="C51" s="169"/>
      <c r="D51" s="169"/>
      <c r="E51" s="169"/>
      <c r="F51" s="169"/>
      <c r="G51" s="169"/>
      <c r="H51" s="169"/>
      <c r="I51" s="170"/>
      <c r="J51" s="170"/>
      <c r="K51" s="170"/>
      <c r="L51" s="123"/>
      <c r="M51" s="123"/>
      <c r="N51" s="22"/>
      <c r="O51" s="22"/>
      <c r="P51" s="22"/>
      <c r="Q51" s="22"/>
      <c r="R51" s="22"/>
      <c r="S51" s="22"/>
      <c r="T51" s="22"/>
      <c r="U51" s="22"/>
    </row>
    <row r="52" spans="1:21" s="21" customFormat="1" ht="28.5" customHeight="1" x14ac:dyDescent="0.3">
      <c r="A52" s="171" t="s">
        <v>79</v>
      </c>
      <c r="B52" s="172"/>
      <c r="C52" s="172"/>
      <c r="D52" s="172"/>
      <c r="E52" s="172"/>
      <c r="F52" s="172"/>
      <c r="G52" s="172"/>
      <c r="H52" s="172"/>
      <c r="I52" s="173"/>
      <c r="J52" s="173"/>
      <c r="K52" s="173"/>
      <c r="L52" s="124"/>
      <c r="M52" s="124"/>
      <c r="N52" s="22"/>
      <c r="O52" s="22"/>
      <c r="P52" s="22"/>
      <c r="Q52" s="22"/>
      <c r="R52" s="22"/>
      <c r="S52" s="22"/>
      <c r="T52" s="22"/>
      <c r="U52" s="22"/>
    </row>
    <row r="53" spans="1:21" s="21" customFormat="1" ht="24.75" customHeight="1" x14ac:dyDescent="0.3">
      <c r="A53" s="173" t="s">
        <v>80</v>
      </c>
      <c r="B53" s="174"/>
      <c r="C53" s="174"/>
      <c r="D53" s="174"/>
      <c r="E53" s="174"/>
      <c r="F53" s="174"/>
      <c r="G53" s="174"/>
      <c r="H53" s="174"/>
      <c r="I53" s="174"/>
      <c r="J53" s="174"/>
      <c r="K53" s="174"/>
      <c r="L53" s="125"/>
      <c r="M53" s="125"/>
      <c r="N53" s="22"/>
      <c r="O53" s="22"/>
      <c r="P53" s="22"/>
      <c r="Q53" s="22"/>
      <c r="R53" s="22"/>
      <c r="S53" s="22"/>
      <c r="T53" s="22"/>
      <c r="U53" s="22"/>
    </row>
    <row r="54" spans="1:21" s="21" customFormat="1" ht="24.75" customHeight="1" x14ac:dyDescent="0.3">
      <c r="A54" s="171" t="s">
        <v>81</v>
      </c>
      <c r="B54" s="171"/>
      <c r="C54" s="171"/>
      <c r="D54" s="171"/>
      <c r="E54" s="171"/>
      <c r="F54" s="171"/>
      <c r="G54" s="171"/>
      <c r="H54" s="171"/>
      <c r="I54" s="175"/>
      <c r="J54" s="175"/>
      <c r="K54" s="175"/>
      <c r="L54" s="126"/>
      <c r="M54" s="126"/>
      <c r="N54" s="22"/>
      <c r="O54" s="22"/>
      <c r="P54" s="22"/>
      <c r="Q54" s="22"/>
      <c r="R54" s="22"/>
      <c r="S54" s="22"/>
      <c r="T54" s="22"/>
      <c r="U54" s="22"/>
    </row>
    <row r="55" spans="1:21" s="21" customFormat="1" ht="27.6" x14ac:dyDescent="0.3">
      <c r="A55" s="43" t="s">
        <v>11</v>
      </c>
      <c r="B55" s="24" t="s">
        <v>82</v>
      </c>
      <c r="C55" s="29" t="s">
        <v>170</v>
      </c>
      <c r="D55" s="29">
        <v>4</v>
      </c>
      <c r="E55" s="29">
        <v>71400</v>
      </c>
      <c r="F55" s="26"/>
      <c r="G55" s="27"/>
      <c r="H55" s="27"/>
      <c r="I55" s="44"/>
      <c r="J55" s="28"/>
      <c r="K55" s="28"/>
      <c r="L55" s="28"/>
      <c r="M55" s="28">
        <v>10000</v>
      </c>
      <c r="N55" s="29">
        <v>10000</v>
      </c>
      <c r="O55" s="15">
        <v>10000</v>
      </c>
      <c r="P55" s="22">
        <f>+N55*0.75</f>
        <v>7500</v>
      </c>
      <c r="Q55" s="102">
        <f t="shared" ref="Q55:Q59" si="25">+(N55-P55)/N55</f>
        <v>0.25</v>
      </c>
      <c r="R55" s="22">
        <f>+O55*0.75</f>
        <v>7500</v>
      </c>
      <c r="S55" s="102">
        <f t="shared" ref="S55:S59" si="26">+(O55-R55)/O55</f>
        <v>0.25</v>
      </c>
      <c r="T55" s="22">
        <f t="shared" ref="T55:T57" si="27">+N55-P55</f>
        <v>2500</v>
      </c>
      <c r="U55" s="22">
        <f t="shared" ref="U55:U57" si="28">+O55-R55</f>
        <v>2500</v>
      </c>
    </row>
    <row r="56" spans="1:21" s="21" customFormat="1" ht="27.6" x14ac:dyDescent="0.3">
      <c r="A56" s="43" t="s">
        <v>12</v>
      </c>
      <c r="B56" s="31" t="s">
        <v>83</v>
      </c>
      <c r="C56" s="29" t="s">
        <v>170</v>
      </c>
      <c r="D56" s="29">
        <v>4</v>
      </c>
      <c r="E56" s="29">
        <v>71400</v>
      </c>
      <c r="F56" s="13"/>
      <c r="G56" s="12"/>
      <c r="H56" s="12"/>
      <c r="I56" s="42"/>
      <c r="J56" s="14"/>
      <c r="K56" s="14"/>
      <c r="L56" s="14"/>
      <c r="M56" s="14">
        <v>10000</v>
      </c>
      <c r="N56" s="29">
        <v>10000</v>
      </c>
      <c r="O56" s="15">
        <v>10000</v>
      </c>
      <c r="P56" s="22">
        <v>10000</v>
      </c>
      <c r="Q56" s="102">
        <f t="shared" si="25"/>
        <v>0</v>
      </c>
      <c r="R56" s="22">
        <v>10000</v>
      </c>
      <c r="S56" s="102">
        <f t="shared" si="26"/>
        <v>0</v>
      </c>
      <c r="T56" s="22">
        <f t="shared" si="27"/>
        <v>0</v>
      </c>
      <c r="U56" s="22">
        <f t="shared" si="28"/>
        <v>0</v>
      </c>
    </row>
    <row r="57" spans="1:21" s="21" customFormat="1" ht="27.6" x14ac:dyDescent="0.3">
      <c r="A57" s="43" t="s">
        <v>13</v>
      </c>
      <c r="B57" s="41" t="s">
        <v>84</v>
      </c>
      <c r="C57" s="29" t="s">
        <v>170</v>
      </c>
      <c r="D57" s="29">
        <v>4</v>
      </c>
      <c r="E57" s="29">
        <v>71400</v>
      </c>
      <c r="F57" s="13"/>
      <c r="G57" s="12"/>
      <c r="H57" s="12"/>
      <c r="I57" s="42"/>
      <c r="J57" s="14"/>
      <c r="K57" s="14"/>
      <c r="L57" s="14"/>
      <c r="M57" s="14">
        <v>15000</v>
      </c>
      <c r="N57" s="29">
        <v>10000</v>
      </c>
      <c r="O57" s="15">
        <v>10000</v>
      </c>
      <c r="P57" s="22">
        <v>10000</v>
      </c>
      <c r="Q57" s="102">
        <f t="shared" si="25"/>
        <v>0</v>
      </c>
      <c r="R57" s="22">
        <v>10000</v>
      </c>
      <c r="S57" s="102">
        <f t="shared" si="26"/>
        <v>0</v>
      </c>
      <c r="T57" s="22">
        <f t="shared" si="27"/>
        <v>0</v>
      </c>
      <c r="U57" s="22">
        <f t="shared" si="28"/>
        <v>0</v>
      </c>
    </row>
    <row r="58" spans="1:21" s="21" customFormat="1" ht="27.6" x14ac:dyDescent="0.3">
      <c r="A58" s="43" t="s">
        <v>14</v>
      </c>
      <c r="B58" s="24" t="s">
        <v>85</v>
      </c>
      <c r="C58" s="29" t="s">
        <v>170</v>
      </c>
      <c r="D58" s="29">
        <v>4</v>
      </c>
      <c r="E58" s="29">
        <v>71400</v>
      </c>
      <c r="F58" s="13"/>
      <c r="G58" s="12"/>
      <c r="H58" s="12"/>
      <c r="I58" s="42"/>
      <c r="J58" s="42"/>
      <c r="K58" s="42"/>
      <c r="L58" s="203"/>
      <c r="M58" s="203">
        <v>15000</v>
      </c>
      <c r="N58" s="29">
        <v>5000</v>
      </c>
      <c r="O58" s="106">
        <v>0</v>
      </c>
      <c r="P58" s="22">
        <f>+N58+(N58*0.15)</f>
        <v>5750</v>
      </c>
      <c r="Q58" s="99">
        <f t="shared" si="25"/>
        <v>-0.15</v>
      </c>
      <c r="R58" s="22">
        <v>0</v>
      </c>
      <c r="S58" s="102"/>
      <c r="T58" s="22">
        <f>+N58-P58</f>
        <v>-750</v>
      </c>
      <c r="U58" s="22">
        <f>+O58-R58</f>
        <v>0</v>
      </c>
    </row>
    <row r="59" spans="1:21" s="21" customFormat="1" ht="38.25" customHeight="1" x14ac:dyDescent="0.3">
      <c r="A59" s="165" t="s">
        <v>86</v>
      </c>
      <c r="B59" s="166"/>
      <c r="C59" s="166"/>
      <c r="D59" s="166"/>
      <c r="E59" s="166"/>
      <c r="F59" s="166"/>
      <c r="G59" s="166"/>
      <c r="H59" s="166"/>
      <c r="I59" s="166"/>
      <c r="J59" s="166"/>
      <c r="K59" s="166"/>
      <c r="L59" s="116">
        <f t="shared" ref="L59:M59" si="29">SUM(L55:L58)</f>
        <v>0</v>
      </c>
      <c r="M59" s="116">
        <f t="shared" si="29"/>
        <v>50000</v>
      </c>
      <c r="N59" s="103">
        <f>SUM(N55:N58)</f>
        <v>35000</v>
      </c>
      <c r="O59" s="103">
        <f>SUM(O55:O58)</f>
        <v>30000</v>
      </c>
      <c r="P59" s="103">
        <f t="shared" ref="P59:S59" si="30">SUM(P55:P58)</f>
        <v>33250</v>
      </c>
      <c r="Q59" s="209">
        <f t="shared" si="25"/>
        <v>0.05</v>
      </c>
      <c r="R59" s="103">
        <f t="shared" si="30"/>
        <v>27500</v>
      </c>
      <c r="S59" s="209">
        <f t="shared" si="26"/>
        <v>8.3333333333333329E-2</v>
      </c>
      <c r="T59" s="103">
        <f t="shared" ref="T59" si="31">SUM(T55:T58)</f>
        <v>1750</v>
      </c>
      <c r="U59" s="103">
        <f t="shared" ref="U59" si="32">SUM(U55:U58)</f>
        <v>2500</v>
      </c>
    </row>
    <row r="60" spans="1:21" s="21" customFormat="1" ht="30.75" customHeight="1" x14ac:dyDescent="0.3">
      <c r="A60" s="176" t="s">
        <v>87</v>
      </c>
      <c r="B60" s="177"/>
      <c r="C60" s="177"/>
      <c r="D60" s="177"/>
      <c r="E60" s="177"/>
      <c r="F60" s="177"/>
      <c r="G60" s="177"/>
      <c r="H60" s="177"/>
      <c r="I60" s="178"/>
      <c r="J60" s="178"/>
      <c r="K60" s="178"/>
      <c r="L60" s="119">
        <f t="shared" ref="L60:M60" si="33">L68+L80+L89+L97</f>
        <v>403025</v>
      </c>
      <c r="M60" s="119">
        <f t="shared" si="33"/>
        <v>245400</v>
      </c>
      <c r="N60" s="107">
        <f>N68+N80+N89+N97</f>
        <v>208400</v>
      </c>
      <c r="O60" s="107">
        <f>O68+O80+O89+O97</f>
        <v>258000</v>
      </c>
      <c r="P60" s="107">
        <f t="shared" ref="P60:U60" si="34">P68+P80+P89+P97</f>
        <v>181600</v>
      </c>
      <c r="Q60" s="201">
        <f>+(N60-P60)/N60</f>
        <v>0.12859884836852206</v>
      </c>
      <c r="R60" s="107">
        <f t="shared" si="34"/>
        <v>223750</v>
      </c>
      <c r="S60" s="201">
        <f>+(O60-R60)/O60</f>
        <v>0.13275193798449614</v>
      </c>
      <c r="T60" s="107">
        <f t="shared" si="34"/>
        <v>26800</v>
      </c>
      <c r="U60" s="107">
        <f t="shared" si="34"/>
        <v>34250</v>
      </c>
    </row>
    <row r="61" spans="1:21" s="21" customFormat="1" x14ac:dyDescent="0.3">
      <c r="A61" s="158" t="s">
        <v>88</v>
      </c>
      <c r="B61" s="158"/>
      <c r="C61" s="158"/>
      <c r="D61" s="158"/>
      <c r="E61" s="158"/>
      <c r="F61" s="158"/>
      <c r="G61" s="158"/>
      <c r="H61" s="158"/>
      <c r="I61" s="159"/>
      <c r="J61" s="159"/>
      <c r="K61" s="159"/>
      <c r="L61" s="117"/>
      <c r="M61" s="117"/>
      <c r="N61" s="22"/>
      <c r="O61" s="22"/>
      <c r="P61" s="22"/>
      <c r="Q61" s="22"/>
      <c r="R61" s="22"/>
      <c r="S61" s="22"/>
      <c r="T61" s="22"/>
      <c r="U61" s="22"/>
    </row>
    <row r="62" spans="1:21" s="46" customFormat="1" ht="13.8" x14ac:dyDescent="0.25">
      <c r="A62" s="179" t="s">
        <v>89</v>
      </c>
      <c r="B62" s="179"/>
      <c r="C62" s="179"/>
      <c r="D62" s="179"/>
      <c r="E62" s="179"/>
      <c r="F62" s="179"/>
      <c r="G62" s="179"/>
      <c r="H62" s="179"/>
      <c r="I62" s="180"/>
      <c r="J62" s="180"/>
      <c r="K62" s="180"/>
      <c r="L62" s="120"/>
      <c r="M62" s="120"/>
      <c r="N62" s="45"/>
      <c r="O62" s="45"/>
      <c r="P62" s="45"/>
      <c r="Q62" s="45"/>
      <c r="R62" s="45"/>
      <c r="S62" s="45"/>
      <c r="T62" s="45"/>
      <c r="U62" s="45"/>
    </row>
    <row r="63" spans="1:21" s="46" customFormat="1" ht="13.8" x14ac:dyDescent="0.25">
      <c r="A63" s="179" t="s">
        <v>90</v>
      </c>
      <c r="B63" s="179"/>
      <c r="C63" s="179"/>
      <c r="D63" s="179"/>
      <c r="E63" s="179"/>
      <c r="F63" s="179"/>
      <c r="G63" s="179"/>
      <c r="H63" s="179"/>
      <c r="I63" s="180"/>
      <c r="J63" s="180"/>
      <c r="K63" s="180"/>
      <c r="L63" s="120"/>
      <c r="M63" s="120"/>
      <c r="N63" s="45"/>
      <c r="O63" s="45"/>
      <c r="P63" s="45"/>
      <c r="Q63" s="45"/>
      <c r="R63" s="45"/>
      <c r="S63" s="45"/>
      <c r="T63" s="45"/>
      <c r="U63" s="45"/>
    </row>
    <row r="64" spans="1:21" s="46" customFormat="1" ht="13.8" x14ac:dyDescent="0.25">
      <c r="A64" s="179" t="s">
        <v>91</v>
      </c>
      <c r="B64" s="179"/>
      <c r="C64" s="179"/>
      <c r="D64" s="179"/>
      <c r="E64" s="179"/>
      <c r="F64" s="179"/>
      <c r="G64" s="179"/>
      <c r="H64" s="179"/>
      <c r="I64" s="180"/>
      <c r="J64" s="180"/>
      <c r="K64" s="180"/>
      <c r="L64" s="120"/>
      <c r="M64" s="120"/>
      <c r="N64" s="45"/>
      <c r="O64" s="45"/>
      <c r="P64" s="45"/>
      <c r="Q64" s="45"/>
      <c r="R64" s="45"/>
      <c r="S64" s="45"/>
      <c r="T64" s="45"/>
      <c r="U64" s="45"/>
    </row>
    <row r="65" spans="1:21" s="46" customFormat="1" ht="27.6" x14ac:dyDescent="0.25">
      <c r="A65" s="30" t="s">
        <v>92</v>
      </c>
      <c r="B65" s="31" t="s">
        <v>93</v>
      </c>
      <c r="C65" s="15" t="s">
        <v>169</v>
      </c>
      <c r="D65" s="15">
        <v>4</v>
      </c>
      <c r="E65" s="15">
        <v>71400</v>
      </c>
      <c r="F65" s="47"/>
      <c r="G65" s="48"/>
      <c r="H65" s="48"/>
      <c r="I65" s="49"/>
      <c r="J65" s="49"/>
      <c r="K65" s="49"/>
      <c r="L65" s="49">
        <v>42000</v>
      </c>
      <c r="M65" s="49">
        <v>12400</v>
      </c>
      <c r="N65" s="15">
        <v>12400</v>
      </c>
      <c r="O65" s="15">
        <v>20000</v>
      </c>
      <c r="P65" s="45">
        <v>5600</v>
      </c>
      <c r="Q65" s="108">
        <f t="shared" ref="Q65:Q68" si="35">+(N65-P65)/N65</f>
        <v>0.54838709677419351</v>
      </c>
      <c r="R65" s="45">
        <v>9000</v>
      </c>
      <c r="S65" s="108">
        <f t="shared" ref="S65:S68" si="36">+(O65-R65)/O65</f>
        <v>0.55000000000000004</v>
      </c>
      <c r="T65" s="45">
        <f>+N65-P65</f>
        <v>6800</v>
      </c>
      <c r="U65" s="45">
        <f>+O65-R65</f>
        <v>11000</v>
      </c>
    </row>
    <row r="66" spans="1:21" s="46" customFormat="1" ht="41.4" x14ac:dyDescent="0.25">
      <c r="A66" s="30" t="s">
        <v>94</v>
      </c>
      <c r="B66" s="31" t="s">
        <v>95</v>
      </c>
      <c r="C66" s="15" t="s">
        <v>169</v>
      </c>
      <c r="D66" s="15">
        <v>4</v>
      </c>
      <c r="E66" s="15">
        <v>71400</v>
      </c>
      <c r="F66" s="48"/>
      <c r="G66" s="47"/>
      <c r="H66" s="47"/>
      <c r="I66" s="49"/>
      <c r="J66" s="49"/>
      <c r="K66" s="49"/>
      <c r="L66" s="49">
        <v>35000</v>
      </c>
      <c r="M66" s="49">
        <v>15000</v>
      </c>
      <c r="N66" s="15">
        <v>15000</v>
      </c>
      <c r="O66" s="15">
        <v>20000</v>
      </c>
      <c r="P66" s="45">
        <f>+N66*0.75</f>
        <v>11250</v>
      </c>
      <c r="Q66" s="109">
        <f t="shared" si="35"/>
        <v>0.25</v>
      </c>
      <c r="R66" s="45">
        <f>+O66*0.75</f>
        <v>15000</v>
      </c>
      <c r="S66" s="109">
        <f t="shared" si="36"/>
        <v>0.25</v>
      </c>
      <c r="T66" s="45">
        <f>+N66-P66</f>
        <v>3750</v>
      </c>
      <c r="U66" s="45">
        <f>+O66-R66</f>
        <v>5000</v>
      </c>
    </row>
    <row r="67" spans="1:21" s="46" customFormat="1" ht="13.8" x14ac:dyDescent="0.25">
      <c r="A67" s="30" t="s">
        <v>96</v>
      </c>
      <c r="B67" s="31" t="s">
        <v>97</v>
      </c>
      <c r="C67" s="15" t="s">
        <v>169</v>
      </c>
      <c r="D67" s="15">
        <v>4</v>
      </c>
      <c r="E67" s="15">
        <v>71400</v>
      </c>
      <c r="F67" s="48"/>
      <c r="G67" s="47"/>
      <c r="H67" s="47"/>
      <c r="I67" s="49"/>
      <c r="J67" s="49"/>
      <c r="K67" s="49"/>
      <c r="L67" s="49">
        <v>11000</v>
      </c>
      <c r="M67" s="49">
        <v>11000</v>
      </c>
      <c r="N67" s="15">
        <v>11000</v>
      </c>
      <c r="O67" s="15">
        <v>15000</v>
      </c>
      <c r="P67" s="45">
        <f>+N67*0.75</f>
        <v>8250</v>
      </c>
      <c r="Q67" s="109">
        <f t="shared" si="35"/>
        <v>0.25</v>
      </c>
      <c r="R67" s="45">
        <f>+O67*0.75</f>
        <v>11250</v>
      </c>
      <c r="S67" s="109">
        <f t="shared" si="36"/>
        <v>0.25</v>
      </c>
      <c r="T67" s="45">
        <f>+N67-P67</f>
        <v>2750</v>
      </c>
      <c r="U67" s="45">
        <f>+O67-R67</f>
        <v>3750</v>
      </c>
    </row>
    <row r="68" spans="1:21" s="46" customFormat="1" ht="24.9" customHeight="1" x14ac:dyDescent="0.25">
      <c r="A68" s="165" t="s">
        <v>98</v>
      </c>
      <c r="B68" s="166"/>
      <c r="C68" s="166"/>
      <c r="D68" s="166"/>
      <c r="E68" s="166"/>
      <c r="F68" s="166"/>
      <c r="G68" s="166"/>
      <c r="H68" s="166"/>
      <c r="I68" s="166"/>
      <c r="J68" s="166"/>
      <c r="K68" s="166"/>
      <c r="L68" s="116">
        <f t="shared" ref="L68:M68" si="37">SUM(L65:L67)</f>
        <v>88000</v>
      </c>
      <c r="M68" s="116">
        <f t="shared" si="37"/>
        <v>38400</v>
      </c>
      <c r="N68" s="103">
        <f>SUM(N65:N67)</f>
        <v>38400</v>
      </c>
      <c r="O68" s="103">
        <f>SUM(O65:O67)</f>
        <v>55000</v>
      </c>
      <c r="P68" s="103">
        <f t="shared" ref="P68:R68" si="38">SUM(P65:P67)</f>
        <v>25100</v>
      </c>
      <c r="Q68" s="209">
        <f t="shared" si="35"/>
        <v>0.34635416666666669</v>
      </c>
      <c r="R68" s="103">
        <f t="shared" si="38"/>
        <v>35250</v>
      </c>
      <c r="S68" s="209">
        <f t="shared" si="36"/>
        <v>0.35909090909090907</v>
      </c>
      <c r="T68" s="103">
        <f t="shared" ref="T68" si="39">SUM(T65:T67)</f>
        <v>13300</v>
      </c>
      <c r="U68" s="103">
        <f t="shared" ref="U68" si="40">SUM(U65:U67)</f>
        <v>19750</v>
      </c>
    </row>
    <row r="69" spans="1:21" ht="21.75" customHeight="1" x14ac:dyDescent="0.3">
      <c r="A69" s="167" t="s">
        <v>99</v>
      </c>
      <c r="B69" s="167"/>
      <c r="C69" s="167"/>
      <c r="D69" s="167"/>
      <c r="E69" s="167"/>
      <c r="F69" s="167"/>
      <c r="G69" s="167"/>
      <c r="H69" s="167"/>
      <c r="I69" s="168"/>
      <c r="J69" s="168"/>
      <c r="K69" s="168"/>
      <c r="L69" s="121"/>
      <c r="M69" s="121"/>
      <c r="N69" s="1"/>
      <c r="O69" s="1"/>
      <c r="P69" s="1"/>
      <c r="Q69" s="1"/>
      <c r="R69" s="1"/>
      <c r="S69" s="1"/>
      <c r="T69" s="1"/>
      <c r="U69" s="1"/>
    </row>
    <row r="70" spans="1:21" s="51" customFormat="1" x14ac:dyDescent="0.3">
      <c r="A70" s="156" t="s">
        <v>100</v>
      </c>
      <c r="B70" s="156"/>
      <c r="C70" s="156"/>
      <c r="D70" s="156"/>
      <c r="E70" s="156"/>
      <c r="F70" s="156"/>
      <c r="G70" s="156"/>
      <c r="H70" s="156"/>
      <c r="I70" s="157"/>
      <c r="J70" s="157"/>
      <c r="K70" s="157"/>
      <c r="L70" s="114"/>
      <c r="M70" s="114"/>
      <c r="N70" s="50"/>
      <c r="O70" s="50"/>
      <c r="P70" s="50"/>
      <c r="Q70" s="50"/>
      <c r="R70" s="50"/>
      <c r="S70" s="50"/>
      <c r="T70" s="50"/>
      <c r="U70" s="50"/>
    </row>
    <row r="71" spans="1:21" x14ac:dyDescent="0.3">
      <c r="A71" s="181" t="s">
        <v>101</v>
      </c>
      <c r="B71" s="156"/>
      <c r="C71" s="156"/>
      <c r="D71" s="156"/>
      <c r="E71" s="156"/>
      <c r="F71" s="156"/>
      <c r="G71" s="156"/>
      <c r="H71" s="156"/>
      <c r="I71" s="157"/>
      <c r="J71" s="157"/>
      <c r="K71" s="157"/>
      <c r="L71" s="114"/>
      <c r="M71" s="114"/>
      <c r="N71" s="1"/>
      <c r="O71" s="1"/>
      <c r="P71" s="1"/>
      <c r="Q71" s="1"/>
      <c r="R71" s="1"/>
      <c r="S71" s="1"/>
      <c r="T71" s="1"/>
      <c r="U71" s="1"/>
    </row>
    <row r="72" spans="1:21" x14ac:dyDescent="0.3">
      <c r="A72" s="156" t="s">
        <v>102</v>
      </c>
      <c r="B72" s="156"/>
      <c r="C72" s="156"/>
      <c r="D72" s="156"/>
      <c r="E72" s="156"/>
      <c r="F72" s="156"/>
      <c r="G72" s="156"/>
      <c r="H72" s="156"/>
      <c r="I72" s="157"/>
      <c r="J72" s="157"/>
      <c r="K72" s="157"/>
      <c r="L72" s="114"/>
      <c r="M72" s="114"/>
      <c r="N72" s="1"/>
      <c r="O72" s="1"/>
      <c r="P72" s="1"/>
      <c r="Q72" s="1"/>
      <c r="R72" s="1"/>
      <c r="S72" s="1"/>
      <c r="T72" s="1"/>
      <c r="U72" s="1"/>
    </row>
    <row r="73" spans="1:21" x14ac:dyDescent="0.3">
      <c r="A73" s="156" t="s">
        <v>103</v>
      </c>
      <c r="B73" s="156"/>
      <c r="C73" s="156"/>
      <c r="D73" s="156"/>
      <c r="E73" s="156"/>
      <c r="F73" s="156"/>
      <c r="G73" s="156"/>
      <c r="H73" s="156"/>
      <c r="I73" s="157"/>
      <c r="J73" s="157"/>
      <c r="K73" s="157"/>
      <c r="L73" s="114"/>
      <c r="M73" s="114"/>
      <c r="N73" s="1"/>
      <c r="O73" s="1"/>
      <c r="P73" s="1"/>
      <c r="Q73" s="1"/>
      <c r="R73" s="1"/>
      <c r="S73" s="1"/>
      <c r="T73" s="1"/>
      <c r="U73" s="1"/>
    </row>
    <row r="74" spans="1:21" x14ac:dyDescent="0.3">
      <c r="A74" s="156" t="s">
        <v>104</v>
      </c>
      <c r="B74" s="156"/>
      <c r="C74" s="156"/>
      <c r="D74" s="156"/>
      <c r="E74" s="156"/>
      <c r="F74" s="156"/>
      <c r="G74" s="156"/>
      <c r="H74" s="156"/>
      <c r="I74" s="157"/>
      <c r="J74" s="157"/>
      <c r="K74" s="157"/>
      <c r="L74" s="114"/>
      <c r="M74" s="114"/>
      <c r="N74" s="1"/>
      <c r="O74" s="1"/>
      <c r="P74" s="1"/>
      <c r="Q74" s="1"/>
      <c r="R74" s="1"/>
      <c r="S74" s="1"/>
      <c r="T74" s="1"/>
      <c r="U74" s="1"/>
    </row>
    <row r="75" spans="1:21" s="53" customFormat="1" ht="27.6" x14ac:dyDescent="0.3">
      <c r="A75" s="23" t="s">
        <v>15</v>
      </c>
      <c r="B75" s="41" t="s">
        <v>105</v>
      </c>
      <c r="C75" s="15" t="s">
        <v>169</v>
      </c>
      <c r="D75" s="15">
        <v>4</v>
      </c>
      <c r="E75" s="15">
        <v>71400</v>
      </c>
      <c r="F75" s="26"/>
      <c r="G75" s="27"/>
      <c r="H75" s="27"/>
      <c r="I75" s="52"/>
      <c r="J75" s="52"/>
      <c r="K75" s="28"/>
      <c r="L75" s="28">
        <v>30000</v>
      </c>
      <c r="M75" s="28">
        <v>10000</v>
      </c>
      <c r="N75" s="15">
        <v>10000</v>
      </c>
      <c r="O75" s="15">
        <v>20000</v>
      </c>
      <c r="P75" s="45">
        <f>+N75*0.75</f>
        <v>7500</v>
      </c>
      <c r="Q75" s="105">
        <f t="shared" ref="Q75:Q80" si="41">+(N75-P75)/N75</f>
        <v>0.25</v>
      </c>
      <c r="R75" s="15">
        <f>+O75*0.75</f>
        <v>15000</v>
      </c>
      <c r="S75" s="105">
        <f t="shared" ref="S75:S80" si="42">+(O75-R75)/O75</f>
        <v>0.25</v>
      </c>
      <c r="T75" s="104">
        <f t="shared" ref="T75:T79" si="43">+N75-P75</f>
        <v>2500</v>
      </c>
      <c r="U75" s="104">
        <f t="shared" ref="U75:U79" si="44">+O75-R75</f>
        <v>5000</v>
      </c>
    </row>
    <row r="76" spans="1:21" s="53" customFormat="1" ht="31.5" customHeight="1" x14ac:dyDescent="0.3">
      <c r="A76" s="30" t="s">
        <v>16</v>
      </c>
      <c r="B76" s="54" t="s">
        <v>106</v>
      </c>
      <c r="C76" s="15" t="s">
        <v>169</v>
      </c>
      <c r="D76" s="15">
        <v>4</v>
      </c>
      <c r="E76" s="15">
        <v>71400</v>
      </c>
      <c r="F76" s="13"/>
      <c r="G76" s="12"/>
      <c r="H76" s="12"/>
      <c r="I76" s="14"/>
      <c r="J76" s="14"/>
      <c r="K76" s="14"/>
      <c r="L76" s="14">
        <v>12000</v>
      </c>
      <c r="M76" s="14">
        <v>9000</v>
      </c>
      <c r="N76" s="15">
        <v>10000</v>
      </c>
      <c r="O76" s="15">
        <v>15000</v>
      </c>
      <c r="P76" s="45">
        <f>+N76*0.75</f>
        <v>7500</v>
      </c>
      <c r="Q76" s="105">
        <f t="shared" si="41"/>
        <v>0.25</v>
      </c>
      <c r="R76" s="15">
        <f>+O76*0.75</f>
        <v>11250</v>
      </c>
      <c r="S76" s="105">
        <f t="shared" si="42"/>
        <v>0.25</v>
      </c>
      <c r="T76" s="104">
        <f t="shared" si="43"/>
        <v>2500</v>
      </c>
      <c r="U76" s="104">
        <f t="shared" si="44"/>
        <v>3750</v>
      </c>
    </row>
    <row r="77" spans="1:21" s="53" customFormat="1" x14ac:dyDescent="0.3">
      <c r="A77" s="30" t="s">
        <v>17</v>
      </c>
      <c r="B77" s="54" t="s">
        <v>61</v>
      </c>
      <c r="C77" s="15" t="s">
        <v>170</v>
      </c>
      <c r="D77" s="15">
        <v>4</v>
      </c>
      <c r="E77" s="15">
        <v>71300</v>
      </c>
      <c r="F77" s="13"/>
      <c r="G77" s="13"/>
      <c r="H77" s="13"/>
      <c r="I77" s="42"/>
      <c r="J77" s="42"/>
      <c r="K77" s="42"/>
      <c r="L77" s="203">
        <v>20000</v>
      </c>
      <c r="M77" s="203">
        <v>0</v>
      </c>
      <c r="N77" s="15">
        <v>10000</v>
      </c>
      <c r="O77" s="15">
        <v>20000</v>
      </c>
      <c r="P77" s="45">
        <f>+N77+(N77*0.15)</f>
        <v>11500</v>
      </c>
      <c r="Q77" s="104">
        <f t="shared" si="41"/>
        <v>-0.15</v>
      </c>
      <c r="R77" s="15">
        <f>+O77+(O77*0.15)</f>
        <v>23000</v>
      </c>
      <c r="S77" s="104">
        <f t="shared" si="42"/>
        <v>-0.15</v>
      </c>
      <c r="T77" s="104">
        <f>+N77-P77</f>
        <v>-1500</v>
      </c>
      <c r="U77" s="104">
        <f>+O77-R77</f>
        <v>-3000</v>
      </c>
    </row>
    <row r="78" spans="1:21" s="53" customFormat="1" ht="27.6" x14ac:dyDescent="0.3">
      <c r="A78" s="30" t="s">
        <v>18</v>
      </c>
      <c r="B78" s="54" t="s">
        <v>107</v>
      </c>
      <c r="C78" s="15" t="s">
        <v>170</v>
      </c>
      <c r="D78" s="15">
        <v>4</v>
      </c>
      <c r="E78" s="15">
        <v>71300</v>
      </c>
      <c r="F78" s="13"/>
      <c r="G78" s="12"/>
      <c r="H78" s="12"/>
      <c r="I78" s="14"/>
      <c r="J78" s="14"/>
      <c r="K78" s="14"/>
      <c r="L78" s="203">
        <v>10000</v>
      </c>
      <c r="M78" s="203">
        <v>10000</v>
      </c>
      <c r="N78" s="15">
        <v>10000</v>
      </c>
      <c r="O78" s="15">
        <v>15000</v>
      </c>
      <c r="P78" s="45">
        <f>+N78*0.75</f>
        <v>7500</v>
      </c>
      <c r="Q78" s="105">
        <f t="shared" si="41"/>
        <v>0.25</v>
      </c>
      <c r="R78" s="15">
        <f>+O78*0.75</f>
        <v>11250</v>
      </c>
      <c r="S78" s="105">
        <f t="shared" si="42"/>
        <v>0.25</v>
      </c>
      <c r="T78" s="104">
        <f t="shared" si="43"/>
        <v>2500</v>
      </c>
      <c r="U78" s="104">
        <f t="shared" si="44"/>
        <v>3750</v>
      </c>
    </row>
    <row r="79" spans="1:21" ht="27.6" x14ac:dyDescent="0.3">
      <c r="A79" s="55" t="s">
        <v>19</v>
      </c>
      <c r="B79" s="56" t="s">
        <v>108</v>
      </c>
      <c r="C79" s="15" t="s">
        <v>170</v>
      </c>
      <c r="D79" s="15">
        <v>4</v>
      </c>
      <c r="E79" s="15">
        <v>71300</v>
      </c>
      <c r="F79" s="37"/>
      <c r="G79" s="38"/>
      <c r="H79" s="38"/>
      <c r="I79" s="57"/>
      <c r="J79" s="57"/>
      <c r="K79" s="57"/>
      <c r="L79" s="204">
        <v>22000</v>
      </c>
      <c r="M79" s="204">
        <v>11000</v>
      </c>
      <c r="N79" s="15">
        <v>10000</v>
      </c>
      <c r="O79" s="15">
        <v>22000</v>
      </c>
      <c r="P79" s="45">
        <v>10000</v>
      </c>
      <c r="Q79" s="100">
        <f t="shared" si="41"/>
        <v>0</v>
      </c>
      <c r="R79" s="15">
        <v>22000</v>
      </c>
      <c r="S79" s="100">
        <f t="shared" si="42"/>
        <v>0</v>
      </c>
      <c r="T79" s="1">
        <f t="shared" si="43"/>
        <v>0</v>
      </c>
      <c r="U79" s="1">
        <f t="shared" si="44"/>
        <v>0</v>
      </c>
    </row>
    <row r="80" spans="1:21" ht="24.9" customHeight="1" x14ac:dyDescent="0.3">
      <c r="A80" s="165" t="s">
        <v>109</v>
      </c>
      <c r="B80" s="166"/>
      <c r="C80" s="166"/>
      <c r="D80" s="166"/>
      <c r="E80" s="166"/>
      <c r="F80" s="166"/>
      <c r="G80" s="166"/>
      <c r="H80" s="166"/>
      <c r="I80" s="166"/>
      <c r="J80" s="166"/>
      <c r="K80" s="166"/>
      <c r="L80" s="116">
        <f t="shared" ref="L80:M80" si="45">SUM(L75:L79)</f>
        <v>94000</v>
      </c>
      <c r="M80" s="116">
        <f t="shared" si="45"/>
        <v>40000</v>
      </c>
      <c r="N80" s="103">
        <f>SUM(N75:N79)</f>
        <v>50000</v>
      </c>
      <c r="O80" s="103">
        <f>SUM(O75:O79)</f>
        <v>92000</v>
      </c>
      <c r="P80" s="103">
        <f t="shared" ref="P80:R80" si="46">SUM(P75:P79)</f>
        <v>44000</v>
      </c>
      <c r="Q80" s="209">
        <f t="shared" si="41"/>
        <v>0.12</v>
      </c>
      <c r="R80" s="103">
        <f t="shared" si="46"/>
        <v>82500</v>
      </c>
      <c r="S80" s="209">
        <f t="shared" si="42"/>
        <v>0.10326086956521739</v>
      </c>
      <c r="T80" s="103">
        <f t="shared" ref="T80" si="47">SUM(T75:T79)</f>
        <v>6000</v>
      </c>
      <c r="U80" s="103">
        <f t="shared" ref="U80" si="48">SUM(U75:U79)</f>
        <v>9500</v>
      </c>
    </row>
    <row r="81" spans="1:21" ht="29.25" customHeight="1" x14ac:dyDescent="0.3">
      <c r="A81" s="158" t="s">
        <v>110</v>
      </c>
      <c r="B81" s="158"/>
      <c r="C81" s="158"/>
      <c r="D81" s="158"/>
      <c r="E81" s="158"/>
      <c r="F81" s="158"/>
      <c r="G81" s="158"/>
      <c r="H81" s="158"/>
      <c r="I81" s="159"/>
      <c r="J81" s="159"/>
      <c r="K81" s="159"/>
      <c r="L81" s="158"/>
      <c r="M81" s="158"/>
      <c r="N81" s="1"/>
      <c r="O81" s="1"/>
      <c r="P81" s="1"/>
      <c r="Q81" s="1"/>
      <c r="R81" s="1"/>
      <c r="S81" s="1"/>
      <c r="T81" s="1"/>
      <c r="U81" s="1"/>
    </row>
    <row r="82" spans="1:21" ht="16.5" customHeight="1" x14ac:dyDescent="0.3">
      <c r="A82" s="162" t="s">
        <v>111</v>
      </c>
      <c r="B82" s="162"/>
      <c r="C82" s="162"/>
      <c r="D82" s="162"/>
      <c r="E82" s="162"/>
      <c r="F82" s="162"/>
      <c r="G82" s="162"/>
      <c r="H82" s="162"/>
      <c r="I82" s="163"/>
      <c r="J82" s="163"/>
      <c r="K82" s="163"/>
      <c r="L82" s="158"/>
      <c r="M82" s="158"/>
      <c r="N82" s="1"/>
      <c r="O82" s="1"/>
      <c r="P82" s="1"/>
      <c r="Q82" s="1"/>
      <c r="R82" s="1"/>
      <c r="S82" s="1"/>
      <c r="T82" s="1"/>
      <c r="U82" s="1"/>
    </row>
    <row r="83" spans="1:21" ht="16.5" customHeight="1" x14ac:dyDescent="0.3">
      <c r="A83" s="182" t="s">
        <v>112</v>
      </c>
      <c r="B83" s="183"/>
      <c r="C83" s="183"/>
      <c r="D83" s="183"/>
      <c r="E83" s="183"/>
      <c r="F83" s="183"/>
      <c r="G83" s="183"/>
      <c r="H83" s="183"/>
      <c r="I83" s="184"/>
      <c r="J83" s="184"/>
      <c r="K83" s="184"/>
      <c r="L83" s="158"/>
      <c r="M83" s="158"/>
      <c r="N83" s="1"/>
      <c r="O83" s="1"/>
      <c r="P83" s="1"/>
      <c r="Q83" s="1"/>
      <c r="R83" s="1"/>
      <c r="S83" s="1"/>
      <c r="T83" s="1"/>
      <c r="U83" s="1"/>
    </row>
    <row r="84" spans="1:21" ht="16.5" customHeight="1" x14ac:dyDescent="0.3">
      <c r="A84" s="164" t="s">
        <v>113</v>
      </c>
      <c r="B84" s="162"/>
      <c r="C84" s="162"/>
      <c r="D84" s="162"/>
      <c r="E84" s="162"/>
      <c r="F84" s="162"/>
      <c r="G84" s="162"/>
      <c r="H84" s="162"/>
      <c r="I84" s="163"/>
      <c r="J84" s="163"/>
      <c r="K84" s="163"/>
      <c r="L84" s="158"/>
      <c r="M84" s="158"/>
      <c r="N84" s="1"/>
      <c r="O84" s="1"/>
      <c r="P84" s="1"/>
      <c r="Q84" s="1"/>
      <c r="R84" s="1"/>
      <c r="S84" s="1"/>
      <c r="T84" s="1"/>
      <c r="U84" s="1"/>
    </row>
    <row r="85" spans="1:21" ht="27.6" x14ac:dyDescent="0.3">
      <c r="A85" s="58" t="s">
        <v>20</v>
      </c>
      <c r="B85" s="24" t="s">
        <v>114</v>
      </c>
      <c r="C85" s="15" t="s">
        <v>170</v>
      </c>
      <c r="D85" s="15">
        <v>4</v>
      </c>
      <c r="E85" s="15">
        <v>71300</v>
      </c>
      <c r="F85" s="59"/>
      <c r="G85" s="60"/>
      <c r="H85" s="59"/>
      <c r="I85" s="61"/>
      <c r="J85" s="61"/>
      <c r="K85" s="61"/>
      <c r="L85" s="205">
        <v>15000</v>
      </c>
      <c r="M85" s="205">
        <v>17000</v>
      </c>
      <c r="N85" s="15">
        <v>20000</v>
      </c>
      <c r="O85" s="15">
        <v>17000</v>
      </c>
      <c r="P85" s="1">
        <f>+N85</f>
        <v>20000</v>
      </c>
      <c r="Q85" s="100">
        <f t="shared" ref="Q85:Q89" si="49">+(N85-P85)/N85</f>
        <v>0</v>
      </c>
      <c r="R85" s="1">
        <f>+O85</f>
        <v>17000</v>
      </c>
      <c r="S85" s="100">
        <f t="shared" ref="S85:S89" si="50">+(O85-R85)/O85</f>
        <v>0</v>
      </c>
      <c r="T85" s="1">
        <f t="shared" ref="T85:T86" si="51">+N85-P85</f>
        <v>0</v>
      </c>
      <c r="U85" s="1">
        <f t="shared" ref="U85:U86" si="52">+O85-R85</f>
        <v>0</v>
      </c>
    </row>
    <row r="86" spans="1:21" ht="27.6" x14ac:dyDescent="0.3">
      <c r="A86" s="58" t="s">
        <v>21</v>
      </c>
      <c r="B86" s="25" t="s">
        <v>115</v>
      </c>
      <c r="C86" s="15" t="s">
        <v>170</v>
      </c>
      <c r="D86" s="15">
        <v>4</v>
      </c>
      <c r="E86" s="15">
        <v>71300</v>
      </c>
      <c r="F86" s="62"/>
      <c r="G86" s="63"/>
      <c r="H86" s="63"/>
      <c r="I86" s="64"/>
      <c r="J86" s="64"/>
      <c r="K86" s="64"/>
      <c r="L86" s="64">
        <v>35000</v>
      </c>
      <c r="M86" s="64">
        <v>25000</v>
      </c>
      <c r="N86" s="15">
        <v>15000</v>
      </c>
      <c r="O86" s="15">
        <v>20000</v>
      </c>
      <c r="P86" s="1">
        <f>+N86</f>
        <v>15000</v>
      </c>
      <c r="Q86" s="100">
        <f t="shared" si="49"/>
        <v>0</v>
      </c>
      <c r="R86" s="1">
        <f>+O86</f>
        <v>20000</v>
      </c>
      <c r="S86" s="100">
        <f t="shared" si="50"/>
        <v>0</v>
      </c>
      <c r="T86" s="1">
        <f t="shared" si="51"/>
        <v>0</v>
      </c>
      <c r="U86" s="1">
        <f t="shared" si="52"/>
        <v>0</v>
      </c>
    </row>
    <row r="87" spans="1:21" ht="41.4" x14ac:dyDescent="0.3">
      <c r="A87" s="58" t="s">
        <v>22</v>
      </c>
      <c r="B87" s="230" t="s">
        <v>116</v>
      </c>
      <c r="C87" s="15" t="s">
        <v>170</v>
      </c>
      <c r="D87" s="15">
        <v>4</v>
      </c>
      <c r="E87" s="15">
        <v>71300</v>
      </c>
      <c r="F87" s="62"/>
      <c r="G87" s="63"/>
      <c r="H87" s="63"/>
      <c r="I87" s="64"/>
      <c r="J87" s="64"/>
      <c r="K87" s="64"/>
      <c r="L87" s="64">
        <v>30000</v>
      </c>
      <c r="M87" s="64">
        <v>30000</v>
      </c>
      <c r="N87" s="15">
        <v>15000</v>
      </c>
      <c r="O87" s="15">
        <v>10000</v>
      </c>
      <c r="P87" s="1">
        <f>+N87*0.75</f>
        <v>11250</v>
      </c>
      <c r="Q87" s="100">
        <f t="shared" si="49"/>
        <v>0.25</v>
      </c>
      <c r="R87" s="1">
        <f>+O87*0.75</f>
        <v>7500</v>
      </c>
      <c r="S87" s="100">
        <f t="shared" si="50"/>
        <v>0.25</v>
      </c>
      <c r="T87" s="1">
        <f>+N87-P87</f>
        <v>3750</v>
      </c>
      <c r="U87" s="1">
        <f>+O87-R87</f>
        <v>2500</v>
      </c>
    </row>
    <row r="88" spans="1:21" ht="27.6" x14ac:dyDescent="0.3">
      <c r="A88" s="65" t="s">
        <v>23</v>
      </c>
      <c r="B88" s="66" t="s">
        <v>117</v>
      </c>
      <c r="C88" s="15" t="s">
        <v>170</v>
      </c>
      <c r="D88" s="15">
        <v>4</v>
      </c>
      <c r="E88" s="15">
        <v>71300</v>
      </c>
      <c r="F88" s="67"/>
      <c r="G88" s="68"/>
      <c r="H88" s="68"/>
      <c r="I88" s="69"/>
      <c r="J88" s="70"/>
      <c r="K88" s="70"/>
      <c r="L88" s="70">
        <v>38025</v>
      </c>
      <c r="M88" s="70">
        <v>25000</v>
      </c>
      <c r="N88" s="15">
        <v>15000</v>
      </c>
      <c r="O88" s="15">
        <v>10000</v>
      </c>
      <c r="P88" s="1">
        <f>+N88*0.75</f>
        <v>11250</v>
      </c>
      <c r="Q88" s="100">
        <f t="shared" si="49"/>
        <v>0.25</v>
      </c>
      <c r="R88" s="1">
        <f>+O88*0.75</f>
        <v>7500</v>
      </c>
      <c r="S88" s="100">
        <f t="shared" si="50"/>
        <v>0.25</v>
      </c>
      <c r="T88" s="1">
        <f>+N88-P88</f>
        <v>3750</v>
      </c>
      <c r="U88" s="1">
        <f>+O88-R88</f>
        <v>2500</v>
      </c>
    </row>
    <row r="89" spans="1:21" x14ac:dyDescent="0.3">
      <c r="A89" s="165" t="s">
        <v>118</v>
      </c>
      <c r="B89" s="166"/>
      <c r="C89" s="166"/>
      <c r="D89" s="166"/>
      <c r="E89" s="166"/>
      <c r="F89" s="166"/>
      <c r="G89" s="166"/>
      <c r="H89" s="166"/>
      <c r="I89" s="166"/>
      <c r="J89" s="166"/>
      <c r="K89" s="166"/>
      <c r="L89" s="116">
        <f t="shared" ref="L89:M89" si="53">SUM(L85:L88)</f>
        <v>118025</v>
      </c>
      <c r="M89" s="116">
        <f t="shared" si="53"/>
        <v>97000</v>
      </c>
      <c r="N89" s="103">
        <f>SUM(N85:N88)</f>
        <v>65000</v>
      </c>
      <c r="O89" s="103">
        <f>SUM(O85:O88)</f>
        <v>57000</v>
      </c>
      <c r="P89" s="103">
        <f t="shared" ref="P89:R89" si="54">SUM(P85:P88)</f>
        <v>57500</v>
      </c>
      <c r="Q89" s="209">
        <f t="shared" si="49"/>
        <v>0.11538461538461539</v>
      </c>
      <c r="R89" s="103">
        <f t="shared" si="54"/>
        <v>52000</v>
      </c>
      <c r="S89" s="209">
        <f t="shared" si="50"/>
        <v>8.771929824561403E-2</v>
      </c>
      <c r="T89" s="103">
        <f t="shared" ref="T89" si="55">SUM(T85:T88)</f>
        <v>7500</v>
      </c>
      <c r="U89" s="103">
        <f t="shared" ref="U89" si="56">SUM(U85:U88)</f>
        <v>5000</v>
      </c>
    </row>
    <row r="90" spans="1:21" x14ac:dyDescent="0.3">
      <c r="A90" s="158" t="s">
        <v>119</v>
      </c>
      <c r="B90" s="158"/>
      <c r="C90" s="158"/>
      <c r="D90" s="158"/>
      <c r="E90" s="158"/>
      <c r="F90" s="158"/>
      <c r="G90" s="158"/>
      <c r="H90" s="158"/>
      <c r="I90" s="159"/>
      <c r="J90" s="159"/>
      <c r="K90" s="159"/>
      <c r="L90" s="117"/>
      <c r="M90" s="117"/>
      <c r="N90" s="1"/>
      <c r="O90" s="1"/>
      <c r="P90" s="1"/>
      <c r="Q90" s="1"/>
      <c r="R90" s="1"/>
      <c r="S90" s="1"/>
      <c r="T90" s="1"/>
      <c r="U90" s="1"/>
    </row>
    <row r="91" spans="1:21" x14ac:dyDescent="0.3">
      <c r="A91" s="181" t="s">
        <v>120</v>
      </c>
      <c r="B91" s="156"/>
      <c r="C91" s="156"/>
      <c r="D91" s="156"/>
      <c r="E91" s="156"/>
      <c r="F91" s="156"/>
      <c r="G91" s="156"/>
      <c r="H91" s="156"/>
      <c r="I91" s="157"/>
      <c r="J91" s="157"/>
      <c r="K91" s="157"/>
      <c r="L91" s="114"/>
      <c r="M91" s="114"/>
      <c r="N91" s="1"/>
      <c r="O91" s="1"/>
      <c r="P91" s="1"/>
      <c r="Q91" s="1"/>
      <c r="R91" s="1"/>
      <c r="S91" s="1"/>
      <c r="T91" s="1"/>
      <c r="U91" s="1"/>
    </row>
    <row r="92" spans="1:21" x14ac:dyDescent="0.3">
      <c r="A92" s="167" t="s">
        <v>121</v>
      </c>
      <c r="B92" s="167"/>
      <c r="C92" s="167"/>
      <c r="D92" s="167"/>
      <c r="E92" s="167"/>
      <c r="F92" s="167"/>
      <c r="G92" s="167"/>
      <c r="H92" s="167"/>
      <c r="I92" s="168"/>
      <c r="J92" s="168"/>
      <c r="K92" s="168"/>
      <c r="L92" s="121"/>
      <c r="M92" s="121"/>
      <c r="N92" s="1"/>
      <c r="O92" s="1"/>
      <c r="P92" s="1"/>
      <c r="Q92" s="1"/>
      <c r="R92" s="1"/>
      <c r="S92" s="1"/>
      <c r="T92" s="1"/>
      <c r="U92" s="1"/>
    </row>
    <row r="93" spans="1:21" x14ac:dyDescent="0.3">
      <c r="A93" s="185" t="s">
        <v>122</v>
      </c>
      <c r="B93" s="186"/>
      <c r="C93" s="186"/>
      <c r="D93" s="186"/>
      <c r="E93" s="186"/>
      <c r="F93" s="186"/>
      <c r="G93" s="186"/>
      <c r="H93" s="186"/>
      <c r="I93" s="186"/>
      <c r="J93" s="186"/>
      <c r="K93" s="186"/>
      <c r="L93" s="118"/>
      <c r="M93" s="118"/>
      <c r="N93" s="1"/>
      <c r="O93" s="1"/>
      <c r="P93" s="1"/>
      <c r="Q93" s="1"/>
      <c r="R93" s="1"/>
      <c r="S93" s="1"/>
      <c r="T93" s="1"/>
      <c r="U93" s="1"/>
    </row>
    <row r="94" spans="1:21" ht="27.6" x14ac:dyDescent="0.3">
      <c r="A94" s="25" t="s">
        <v>123</v>
      </c>
      <c r="B94" s="25" t="s">
        <v>124</v>
      </c>
      <c r="C94" s="15" t="s">
        <v>170</v>
      </c>
      <c r="D94" s="15">
        <v>4</v>
      </c>
      <c r="E94" s="15">
        <v>71300</v>
      </c>
      <c r="F94" s="25"/>
      <c r="G94" s="71"/>
      <c r="H94" s="71"/>
      <c r="I94" s="72"/>
      <c r="J94" s="72"/>
      <c r="K94" s="72"/>
      <c r="L94" s="72">
        <v>53000</v>
      </c>
      <c r="M94" s="72">
        <v>20000</v>
      </c>
      <c r="N94" s="15">
        <v>15000</v>
      </c>
      <c r="O94" s="15">
        <v>15000</v>
      </c>
      <c r="P94" s="1">
        <f>+N94</f>
        <v>15000</v>
      </c>
      <c r="Q94" s="100">
        <v>0</v>
      </c>
      <c r="R94" s="1">
        <f>+O94</f>
        <v>15000</v>
      </c>
      <c r="S94" s="100">
        <f t="shared" ref="S94:S97" si="57">+(O94-R94)/O94</f>
        <v>0</v>
      </c>
      <c r="T94" s="1">
        <f t="shared" ref="T94:T96" si="58">+N94-P94</f>
        <v>0</v>
      </c>
      <c r="U94" s="1">
        <f t="shared" ref="U94:U96" si="59">+O94-R94</f>
        <v>0</v>
      </c>
    </row>
    <row r="95" spans="1:21" ht="39.75" customHeight="1" x14ac:dyDescent="0.3">
      <c r="A95" s="25" t="s">
        <v>125</v>
      </c>
      <c r="B95" s="25" t="s">
        <v>126</v>
      </c>
      <c r="C95" s="15" t="s">
        <v>170</v>
      </c>
      <c r="D95" s="15">
        <v>4</v>
      </c>
      <c r="E95" s="15">
        <v>71300</v>
      </c>
      <c r="F95" s="25"/>
      <c r="G95" s="71"/>
      <c r="H95" s="71"/>
      <c r="I95" s="72"/>
      <c r="J95" s="72"/>
      <c r="K95" s="72"/>
      <c r="L95" s="72">
        <v>30000</v>
      </c>
      <c r="M95" s="72">
        <v>30000</v>
      </c>
      <c r="N95" s="15">
        <v>20000</v>
      </c>
      <c r="O95" s="15">
        <v>15000</v>
      </c>
      <c r="P95" s="1">
        <f t="shared" ref="P95:P96" si="60">+N95</f>
        <v>20000</v>
      </c>
      <c r="Q95" s="100">
        <v>0</v>
      </c>
      <c r="R95" s="1">
        <f t="shared" ref="R95:R96" si="61">+O95</f>
        <v>15000</v>
      </c>
      <c r="S95" s="100">
        <f t="shared" si="57"/>
        <v>0</v>
      </c>
      <c r="T95" s="1">
        <f t="shared" si="58"/>
        <v>0</v>
      </c>
      <c r="U95" s="1">
        <f t="shared" si="59"/>
        <v>0</v>
      </c>
    </row>
    <row r="96" spans="1:21" ht="27.6" x14ac:dyDescent="0.3">
      <c r="A96" s="25" t="s">
        <v>127</v>
      </c>
      <c r="B96" s="25" t="s">
        <v>128</v>
      </c>
      <c r="C96" s="25" t="s">
        <v>171</v>
      </c>
      <c r="D96" s="29">
        <v>4</v>
      </c>
      <c r="E96" s="29">
        <v>71405</v>
      </c>
      <c r="F96" s="25"/>
      <c r="G96" s="71"/>
      <c r="H96" s="71"/>
      <c r="I96" s="73"/>
      <c r="J96" s="73"/>
      <c r="K96" s="73"/>
      <c r="L96" s="206">
        <v>20000</v>
      </c>
      <c r="M96" s="206">
        <v>20000</v>
      </c>
      <c r="N96" s="15">
        <v>20000</v>
      </c>
      <c r="O96" s="15">
        <v>24000</v>
      </c>
      <c r="P96" s="1">
        <f t="shared" si="60"/>
        <v>20000</v>
      </c>
      <c r="Q96" s="100">
        <v>0</v>
      </c>
      <c r="R96" s="1">
        <f t="shared" si="61"/>
        <v>24000</v>
      </c>
      <c r="S96" s="100">
        <f t="shared" si="57"/>
        <v>0</v>
      </c>
      <c r="T96" s="1">
        <f t="shared" si="58"/>
        <v>0</v>
      </c>
      <c r="U96" s="1">
        <f t="shared" si="59"/>
        <v>0</v>
      </c>
    </row>
    <row r="97" spans="1:21" x14ac:dyDescent="0.3">
      <c r="A97" s="165" t="s">
        <v>129</v>
      </c>
      <c r="B97" s="166"/>
      <c r="C97" s="166"/>
      <c r="D97" s="166"/>
      <c r="E97" s="166"/>
      <c r="F97" s="166"/>
      <c r="G97" s="166"/>
      <c r="H97" s="166"/>
      <c r="I97" s="166"/>
      <c r="J97" s="166"/>
      <c r="K97" s="166"/>
      <c r="L97" s="116">
        <f t="shared" ref="L97:M97" si="62">SUM(L94:L96)</f>
        <v>103000</v>
      </c>
      <c r="M97" s="116">
        <f t="shared" si="62"/>
        <v>70000</v>
      </c>
      <c r="N97" s="103">
        <f>SUM(N94:N96)</f>
        <v>55000</v>
      </c>
      <c r="O97" s="103">
        <f>SUM(O94:O96)</f>
        <v>54000</v>
      </c>
      <c r="P97" s="103">
        <f t="shared" ref="P97:R97" si="63">SUM(P94:P96)</f>
        <v>55000</v>
      </c>
      <c r="Q97" s="103">
        <f t="shared" si="63"/>
        <v>0</v>
      </c>
      <c r="R97" s="103">
        <f t="shared" si="63"/>
        <v>54000</v>
      </c>
      <c r="S97" s="209">
        <f t="shared" si="57"/>
        <v>0</v>
      </c>
      <c r="T97" s="103">
        <f t="shared" ref="T97" si="64">SUM(T94:T96)</f>
        <v>0</v>
      </c>
      <c r="U97" s="103">
        <f t="shared" ref="U97" si="65">SUM(U94:U96)</f>
        <v>0</v>
      </c>
    </row>
    <row r="98" spans="1:21" ht="43.5" customHeight="1" x14ac:dyDescent="0.3">
      <c r="A98" s="176" t="s">
        <v>130</v>
      </c>
      <c r="B98" s="177"/>
      <c r="C98" s="177"/>
      <c r="D98" s="177"/>
      <c r="E98" s="177"/>
      <c r="F98" s="177"/>
      <c r="G98" s="177"/>
      <c r="H98" s="177"/>
      <c r="I98" s="178"/>
      <c r="J98" s="178"/>
      <c r="K98" s="178"/>
      <c r="L98" s="119">
        <f t="shared" ref="L98:M98" si="66">L108+L118</f>
        <v>130410</v>
      </c>
      <c r="M98" s="119">
        <f t="shared" si="66"/>
        <v>161999.495</v>
      </c>
      <c r="N98" s="74">
        <f>N108+N118</f>
        <v>103000</v>
      </c>
      <c r="O98" s="74">
        <f>O108+O118</f>
        <v>114150</v>
      </c>
      <c r="P98" s="74">
        <f t="shared" ref="P98:U98" si="67">P108+P118</f>
        <v>103000</v>
      </c>
      <c r="Q98" s="202">
        <f>+(N98-P98)/N98</f>
        <v>0</v>
      </c>
      <c r="R98" s="74">
        <f t="shared" si="67"/>
        <v>114150</v>
      </c>
      <c r="S98" s="202">
        <f>+(O98-R98)/O98</f>
        <v>0</v>
      </c>
      <c r="T98" s="74">
        <f t="shared" si="67"/>
        <v>0</v>
      </c>
      <c r="U98" s="74">
        <f t="shared" si="67"/>
        <v>0</v>
      </c>
    </row>
    <row r="99" spans="1:21" x14ac:dyDescent="0.3">
      <c r="A99" s="179" t="s">
        <v>131</v>
      </c>
      <c r="B99" s="179"/>
      <c r="C99" s="179"/>
      <c r="D99" s="179"/>
      <c r="E99" s="179"/>
      <c r="F99" s="179"/>
      <c r="G99" s="179"/>
      <c r="H99" s="179"/>
      <c r="I99" s="180"/>
      <c r="J99" s="180"/>
      <c r="K99" s="180"/>
      <c r="L99" s="120"/>
      <c r="M99" s="120"/>
      <c r="N99" s="1"/>
      <c r="O99" s="1"/>
      <c r="P99" s="1"/>
      <c r="Q99" s="1"/>
      <c r="R99" s="1"/>
      <c r="S99" s="1"/>
      <c r="T99" s="1"/>
      <c r="U99" s="1"/>
    </row>
    <row r="100" spans="1:21" ht="17.100000000000001" customHeight="1" x14ac:dyDescent="0.3">
      <c r="A100" s="179" t="s">
        <v>132</v>
      </c>
      <c r="B100" s="179"/>
      <c r="C100" s="179"/>
      <c r="D100" s="179"/>
      <c r="E100" s="179"/>
      <c r="F100" s="179"/>
      <c r="G100" s="179"/>
      <c r="H100" s="179"/>
      <c r="I100" s="180"/>
      <c r="J100" s="180"/>
      <c r="K100" s="180"/>
      <c r="L100" s="120"/>
      <c r="M100" s="120"/>
      <c r="N100" s="1"/>
      <c r="O100" s="1"/>
      <c r="P100" s="1"/>
      <c r="Q100" s="1" t="s">
        <v>158</v>
      </c>
      <c r="R100" s="1"/>
      <c r="S100" s="1"/>
      <c r="T100" s="1"/>
      <c r="U100" s="1"/>
    </row>
    <row r="101" spans="1:21" ht="17.100000000000001" customHeight="1" x14ac:dyDescent="0.3">
      <c r="A101" s="179" t="s">
        <v>133</v>
      </c>
      <c r="B101" s="179"/>
      <c r="C101" s="179"/>
      <c r="D101" s="179"/>
      <c r="E101" s="179"/>
      <c r="F101" s="179"/>
      <c r="G101" s="179"/>
      <c r="H101" s="179"/>
      <c r="I101" s="180"/>
      <c r="J101" s="180"/>
      <c r="K101" s="180"/>
      <c r="L101" s="120"/>
      <c r="M101" s="120"/>
      <c r="N101" s="1"/>
      <c r="O101" s="1"/>
      <c r="P101" s="1"/>
      <c r="Q101" s="1"/>
      <c r="R101" s="1"/>
      <c r="S101" s="1"/>
      <c r="T101" s="1"/>
      <c r="U101" s="1"/>
    </row>
    <row r="102" spans="1:21" ht="17.100000000000001" customHeight="1" x14ac:dyDescent="0.3">
      <c r="A102" s="160" t="s">
        <v>134</v>
      </c>
      <c r="B102" s="179"/>
      <c r="C102" s="179"/>
      <c r="D102" s="179"/>
      <c r="E102" s="179"/>
      <c r="F102" s="179"/>
      <c r="G102" s="179"/>
      <c r="H102" s="179"/>
      <c r="I102" s="180"/>
      <c r="J102" s="180"/>
      <c r="K102" s="180"/>
      <c r="L102" s="120"/>
      <c r="M102" s="120"/>
      <c r="N102" s="1"/>
      <c r="O102" s="1"/>
      <c r="P102" s="1"/>
      <c r="Q102" s="1"/>
      <c r="R102" s="1"/>
      <c r="S102" s="1"/>
      <c r="T102" s="1"/>
      <c r="U102" s="1"/>
    </row>
    <row r="103" spans="1:21" ht="17.100000000000001" customHeight="1" x14ac:dyDescent="0.3">
      <c r="A103" s="160" t="s">
        <v>135</v>
      </c>
      <c r="B103" s="179"/>
      <c r="C103" s="179"/>
      <c r="D103" s="179"/>
      <c r="E103" s="179"/>
      <c r="F103" s="179"/>
      <c r="G103" s="179"/>
      <c r="H103" s="179"/>
      <c r="I103" s="180"/>
      <c r="J103" s="180"/>
      <c r="K103" s="180"/>
      <c r="L103" s="120"/>
      <c r="M103" s="120"/>
      <c r="N103" s="1"/>
      <c r="O103" s="1"/>
      <c r="P103" s="1"/>
      <c r="Q103" s="1"/>
      <c r="R103" s="1"/>
      <c r="S103" s="1"/>
      <c r="T103" s="1"/>
      <c r="U103" s="1"/>
    </row>
    <row r="104" spans="1:21" ht="27.6" x14ac:dyDescent="0.3">
      <c r="A104" s="75" t="s">
        <v>136</v>
      </c>
      <c r="B104" s="31" t="s">
        <v>137</v>
      </c>
      <c r="C104" s="25" t="s">
        <v>171</v>
      </c>
      <c r="D104" s="29">
        <v>4</v>
      </c>
      <c r="E104" s="29">
        <v>71405</v>
      </c>
      <c r="F104" s="47"/>
      <c r="G104" s="48"/>
      <c r="H104" s="48"/>
      <c r="I104" s="49"/>
      <c r="J104" s="49"/>
      <c r="K104" s="49"/>
      <c r="L104" s="49">
        <v>0</v>
      </c>
      <c r="M104" s="49">
        <v>17000</v>
      </c>
      <c r="N104" s="15">
        <v>10000</v>
      </c>
      <c r="O104" s="15">
        <v>10000</v>
      </c>
      <c r="P104" s="15">
        <v>10000</v>
      </c>
      <c r="Q104" s="100">
        <v>0</v>
      </c>
      <c r="R104" s="110">
        <v>10000</v>
      </c>
      <c r="S104" s="100">
        <v>0</v>
      </c>
      <c r="T104" s="1">
        <f t="shared" ref="T104:T107" si="68">+N104-P104</f>
        <v>0</v>
      </c>
      <c r="U104" s="1">
        <f t="shared" ref="U104:U107" si="69">+O104-R104</f>
        <v>0</v>
      </c>
    </row>
    <row r="105" spans="1:21" ht="27.6" x14ac:dyDescent="0.3">
      <c r="A105" s="30" t="s">
        <v>138</v>
      </c>
      <c r="B105" s="31" t="s">
        <v>139</v>
      </c>
      <c r="C105" s="25" t="s">
        <v>171</v>
      </c>
      <c r="D105" s="29">
        <v>4</v>
      </c>
      <c r="E105" s="29">
        <v>71405</v>
      </c>
      <c r="F105" s="48"/>
      <c r="G105" s="47"/>
      <c r="H105" s="48"/>
      <c r="I105" s="49"/>
      <c r="J105" s="49"/>
      <c r="K105" s="49"/>
      <c r="L105" s="49">
        <v>0</v>
      </c>
      <c r="M105" s="49">
        <v>19999.494999999999</v>
      </c>
      <c r="N105" s="15">
        <v>15000</v>
      </c>
      <c r="O105" s="15">
        <v>15000</v>
      </c>
      <c r="P105" s="15">
        <v>15000</v>
      </c>
      <c r="Q105" s="100">
        <v>0</v>
      </c>
      <c r="R105" s="110">
        <v>15000</v>
      </c>
      <c r="S105" s="100">
        <v>0</v>
      </c>
      <c r="T105" s="1">
        <f t="shared" si="68"/>
        <v>0</v>
      </c>
      <c r="U105" s="1">
        <f t="shared" si="69"/>
        <v>0</v>
      </c>
    </row>
    <row r="106" spans="1:21" ht="41.4" x14ac:dyDescent="0.3">
      <c r="A106" s="30" t="s">
        <v>140</v>
      </c>
      <c r="B106" s="76" t="s">
        <v>141</v>
      </c>
      <c r="C106" s="25" t="s">
        <v>171</v>
      </c>
      <c r="D106" s="29">
        <v>4</v>
      </c>
      <c r="E106" s="29">
        <v>71405</v>
      </c>
      <c r="F106" s="48"/>
      <c r="G106" s="47"/>
      <c r="H106" s="47"/>
      <c r="I106" s="49"/>
      <c r="J106" s="49"/>
      <c r="K106" s="49"/>
      <c r="L106" s="49">
        <v>0</v>
      </c>
      <c r="M106" s="49">
        <v>22500</v>
      </c>
      <c r="N106" s="15">
        <v>10000</v>
      </c>
      <c r="O106" s="15">
        <v>15000</v>
      </c>
      <c r="P106" s="15">
        <v>10000</v>
      </c>
      <c r="Q106" s="100">
        <v>0</v>
      </c>
      <c r="R106" s="110">
        <v>15000</v>
      </c>
      <c r="S106" s="100">
        <v>0</v>
      </c>
      <c r="T106" s="1">
        <f t="shared" si="68"/>
        <v>0</v>
      </c>
      <c r="U106" s="1">
        <f t="shared" si="69"/>
        <v>0</v>
      </c>
    </row>
    <row r="107" spans="1:21" x14ac:dyDescent="0.3">
      <c r="A107" s="30" t="s">
        <v>142</v>
      </c>
      <c r="B107" s="31" t="s">
        <v>143</v>
      </c>
      <c r="C107" s="31" t="s">
        <v>170</v>
      </c>
      <c r="D107" s="29">
        <v>4</v>
      </c>
      <c r="E107" s="29">
        <v>71400</v>
      </c>
      <c r="F107" s="48"/>
      <c r="G107" s="47"/>
      <c r="H107" s="47"/>
      <c r="I107" s="77"/>
      <c r="J107" s="77"/>
      <c r="K107" s="77"/>
      <c r="L107" s="207">
        <v>0</v>
      </c>
      <c r="M107" s="207">
        <v>10000</v>
      </c>
      <c r="N107" s="15">
        <v>5000</v>
      </c>
      <c r="O107" s="15">
        <v>10000</v>
      </c>
      <c r="P107" s="15">
        <v>5000</v>
      </c>
      <c r="Q107" s="100">
        <v>0</v>
      </c>
      <c r="R107" s="110">
        <v>10000</v>
      </c>
      <c r="S107" s="100">
        <v>0</v>
      </c>
      <c r="T107" s="1">
        <f t="shared" si="68"/>
        <v>0</v>
      </c>
      <c r="U107" s="1">
        <f t="shared" si="69"/>
        <v>0</v>
      </c>
    </row>
    <row r="108" spans="1:21" x14ac:dyDescent="0.3">
      <c r="A108" s="165" t="s">
        <v>144</v>
      </c>
      <c r="B108" s="166"/>
      <c r="C108" s="166"/>
      <c r="D108" s="166"/>
      <c r="E108" s="166"/>
      <c r="F108" s="166"/>
      <c r="G108" s="166"/>
      <c r="H108" s="166"/>
      <c r="I108" s="166"/>
      <c r="J108" s="166"/>
      <c r="K108" s="166"/>
      <c r="L108" s="116">
        <f t="shared" ref="L108:M108" si="70">SUM(L104:L107)</f>
        <v>0</v>
      </c>
      <c r="M108" s="116">
        <f t="shared" si="70"/>
        <v>69499.494999999995</v>
      </c>
      <c r="N108" s="103">
        <f>SUM(N104:N107)</f>
        <v>40000</v>
      </c>
      <c r="O108" s="103">
        <f>SUM(O104:O107)</f>
        <v>50000</v>
      </c>
      <c r="P108" s="103">
        <f t="shared" ref="P108:R108" si="71">SUM(P104:P107)</f>
        <v>40000</v>
      </c>
      <c r="Q108" s="103">
        <f t="shared" si="71"/>
        <v>0</v>
      </c>
      <c r="R108" s="103">
        <f t="shared" si="71"/>
        <v>50000</v>
      </c>
      <c r="S108" s="103">
        <f t="shared" ref="S108" si="72">SUM(S104:S107)</f>
        <v>0</v>
      </c>
      <c r="T108" s="103">
        <f t="shared" ref="T108" si="73">SUM(T104:T107)</f>
        <v>0</v>
      </c>
      <c r="U108" s="103">
        <f t="shared" ref="U108" si="74">SUM(U104:U107)</f>
        <v>0</v>
      </c>
    </row>
    <row r="109" spans="1:21" x14ac:dyDescent="0.3">
      <c r="A109" s="158" t="s">
        <v>145</v>
      </c>
      <c r="B109" s="158"/>
      <c r="C109" s="158"/>
      <c r="D109" s="158"/>
      <c r="E109" s="158"/>
      <c r="F109" s="158"/>
      <c r="G109" s="158"/>
      <c r="H109" s="158"/>
      <c r="I109" s="159"/>
      <c r="J109" s="159"/>
      <c r="K109" s="159"/>
      <c r="L109" s="117"/>
      <c r="M109" s="117"/>
      <c r="N109" s="1"/>
      <c r="O109" s="1"/>
      <c r="P109" s="1"/>
      <c r="Q109" s="1"/>
      <c r="R109" s="1"/>
      <c r="S109" s="1"/>
      <c r="T109" s="1"/>
      <c r="U109" s="1"/>
    </row>
    <row r="110" spans="1:21" ht="17.100000000000001" customHeight="1" x14ac:dyDescent="0.3">
      <c r="A110" s="156" t="s">
        <v>146</v>
      </c>
      <c r="B110" s="156"/>
      <c r="C110" s="156"/>
      <c r="D110" s="156"/>
      <c r="E110" s="156"/>
      <c r="F110" s="156"/>
      <c r="G110" s="156"/>
      <c r="H110" s="156"/>
      <c r="I110" s="157"/>
      <c r="J110" s="157"/>
      <c r="K110" s="157"/>
      <c r="L110" s="114"/>
      <c r="M110" s="114"/>
      <c r="N110" s="1"/>
      <c r="O110" s="1"/>
      <c r="P110" s="1"/>
      <c r="Q110" s="1"/>
      <c r="R110" s="1"/>
      <c r="S110" s="1"/>
      <c r="T110" s="1"/>
      <c r="U110" s="1"/>
    </row>
    <row r="111" spans="1:21" ht="17.100000000000001" customHeight="1" x14ac:dyDescent="0.3">
      <c r="A111" s="181" t="s">
        <v>147</v>
      </c>
      <c r="B111" s="156"/>
      <c r="C111" s="156"/>
      <c r="D111" s="156"/>
      <c r="E111" s="156"/>
      <c r="F111" s="156"/>
      <c r="G111" s="156"/>
      <c r="H111" s="156"/>
      <c r="I111" s="157"/>
      <c r="J111" s="157"/>
      <c r="K111" s="157"/>
      <c r="L111" s="114"/>
      <c r="M111" s="114"/>
      <c r="N111" s="1"/>
      <c r="O111" s="1"/>
      <c r="P111" s="1"/>
      <c r="Q111" s="1"/>
      <c r="R111" s="1"/>
      <c r="S111" s="1"/>
      <c r="T111" s="1"/>
      <c r="U111" s="1"/>
    </row>
    <row r="112" spans="1:21" ht="17.100000000000001" customHeight="1" x14ac:dyDescent="0.3">
      <c r="A112" s="156" t="s">
        <v>148</v>
      </c>
      <c r="B112" s="156"/>
      <c r="C112" s="156"/>
      <c r="D112" s="156"/>
      <c r="E112" s="156"/>
      <c r="F112" s="156"/>
      <c r="G112" s="156"/>
      <c r="H112" s="156"/>
      <c r="I112" s="157"/>
      <c r="J112" s="157"/>
      <c r="K112" s="157"/>
      <c r="L112" s="114"/>
      <c r="M112" s="114"/>
      <c r="N112" s="1"/>
      <c r="O112" s="1"/>
      <c r="P112" s="1"/>
      <c r="Q112" s="1"/>
      <c r="R112" s="1"/>
      <c r="S112" s="1"/>
      <c r="T112" s="1"/>
      <c r="U112" s="1"/>
    </row>
    <row r="113" spans="1:21" ht="17.100000000000001" customHeight="1" x14ac:dyDescent="0.3">
      <c r="A113" s="156" t="s">
        <v>149</v>
      </c>
      <c r="B113" s="156"/>
      <c r="C113" s="156"/>
      <c r="D113" s="156"/>
      <c r="E113" s="156"/>
      <c r="F113" s="156"/>
      <c r="G113" s="156"/>
      <c r="H113" s="156"/>
      <c r="I113" s="157"/>
      <c r="J113" s="157"/>
      <c r="K113" s="157"/>
      <c r="L113" s="114"/>
      <c r="M113" s="114"/>
      <c r="N113" s="1"/>
      <c r="O113" s="1"/>
      <c r="P113" s="1"/>
      <c r="Q113" s="1"/>
      <c r="R113" s="1"/>
      <c r="S113" s="1"/>
      <c r="T113" s="1"/>
      <c r="U113" s="1"/>
    </row>
    <row r="114" spans="1:21" ht="27.6" x14ac:dyDescent="0.3">
      <c r="A114" s="23" t="s">
        <v>24</v>
      </c>
      <c r="B114" s="41" t="s">
        <v>150</v>
      </c>
      <c r="C114" s="41" t="s">
        <v>172</v>
      </c>
      <c r="D114" s="136">
        <v>4</v>
      </c>
      <c r="E114" s="136">
        <v>72600</v>
      </c>
      <c r="F114" s="26"/>
      <c r="G114" s="27"/>
      <c r="H114" s="27"/>
      <c r="I114" s="44"/>
      <c r="J114" s="44"/>
      <c r="K114" s="44"/>
      <c r="L114" s="208">
        <v>41410</v>
      </c>
      <c r="M114" s="208">
        <v>20000</v>
      </c>
      <c r="N114" s="15">
        <v>10000</v>
      </c>
      <c r="O114" s="15">
        <v>10000</v>
      </c>
      <c r="P114" s="15">
        <v>10000</v>
      </c>
      <c r="Q114" s="100">
        <v>0</v>
      </c>
      <c r="R114" s="110">
        <v>10000</v>
      </c>
      <c r="S114" s="100">
        <v>0</v>
      </c>
      <c r="T114" s="1">
        <f t="shared" ref="T114:T117" si="75">+N114-P114</f>
        <v>0</v>
      </c>
      <c r="U114" s="1">
        <f t="shared" ref="U114:U117" si="76">+O114-R114</f>
        <v>0</v>
      </c>
    </row>
    <row r="115" spans="1:21" ht="27.6" x14ac:dyDescent="0.3">
      <c r="A115" s="30" t="s">
        <v>25</v>
      </c>
      <c r="B115" s="78" t="s">
        <v>151</v>
      </c>
      <c r="C115" s="41" t="s">
        <v>172</v>
      </c>
      <c r="D115" s="136">
        <v>4</v>
      </c>
      <c r="E115" s="137">
        <v>72600</v>
      </c>
      <c r="F115" s="13"/>
      <c r="G115" s="12"/>
      <c r="H115" s="13"/>
      <c r="I115" s="42"/>
      <c r="J115" s="14"/>
      <c r="K115" s="14"/>
      <c r="L115" s="203">
        <v>14000</v>
      </c>
      <c r="M115" s="203">
        <v>18500</v>
      </c>
      <c r="N115" s="15">
        <v>15000</v>
      </c>
      <c r="O115" s="15">
        <v>19150</v>
      </c>
      <c r="P115" s="15">
        <v>15000</v>
      </c>
      <c r="Q115" s="100">
        <v>0</v>
      </c>
      <c r="R115" s="110">
        <v>19150</v>
      </c>
      <c r="S115" s="100">
        <v>0</v>
      </c>
      <c r="T115" s="1">
        <f t="shared" si="75"/>
        <v>0</v>
      </c>
      <c r="U115" s="1">
        <f t="shared" si="76"/>
        <v>0</v>
      </c>
    </row>
    <row r="116" spans="1:21" ht="27.6" x14ac:dyDescent="0.3">
      <c r="A116" s="30" t="s">
        <v>26</v>
      </c>
      <c r="B116" s="25" t="s">
        <v>152</v>
      </c>
      <c r="C116" s="41" t="s">
        <v>172</v>
      </c>
      <c r="D116" s="136">
        <v>4</v>
      </c>
      <c r="E116" s="29">
        <v>72600</v>
      </c>
      <c r="F116" s="13"/>
      <c r="G116" s="12"/>
      <c r="H116" s="12"/>
      <c r="I116" s="14"/>
      <c r="J116" s="14"/>
      <c r="K116" s="14"/>
      <c r="L116" s="203">
        <v>45000</v>
      </c>
      <c r="M116" s="203">
        <v>30000</v>
      </c>
      <c r="N116" s="15">
        <v>20000</v>
      </c>
      <c r="O116" s="15">
        <v>20000</v>
      </c>
      <c r="P116" s="15">
        <v>20000</v>
      </c>
      <c r="Q116" s="100">
        <v>0</v>
      </c>
      <c r="R116" s="110">
        <v>20000</v>
      </c>
      <c r="S116" s="100">
        <v>0</v>
      </c>
      <c r="T116" s="1">
        <f t="shared" si="75"/>
        <v>0</v>
      </c>
      <c r="U116" s="1">
        <f t="shared" si="76"/>
        <v>0</v>
      </c>
    </row>
    <row r="117" spans="1:21" ht="41.4" x14ac:dyDescent="0.3">
      <c r="A117" s="30" t="s">
        <v>27</v>
      </c>
      <c r="B117" s="25" t="s">
        <v>153</v>
      </c>
      <c r="C117" s="41" t="s">
        <v>172</v>
      </c>
      <c r="D117" s="136">
        <v>4</v>
      </c>
      <c r="E117" s="29">
        <v>72600</v>
      </c>
      <c r="F117" s="13"/>
      <c r="G117" s="12"/>
      <c r="H117" s="12"/>
      <c r="I117" s="42"/>
      <c r="J117" s="42"/>
      <c r="K117" s="42"/>
      <c r="L117" s="203">
        <v>30000</v>
      </c>
      <c r="M117" s="203">
        <v>24000</v>
      </c>
      <c r="N117" s="15">
        <v>18000</v>
      </c>
      <c r="O117" s="15">
        <v>15000</v>
      </c>
      <c r="P117" s="15">
        <v>18000</v>
      </c>
      <c r="Q117" s="100">
        <v>0</v>
      </c>
      <c r="R117" s="110">
        <v>15000</v>
      </c>
      <c r="S117" s="100">
        <v>0</v>
      </c>
      <c r="T117" s="1">
        <f t="shared" si="75"/>
        <v>0</v>
      </c>
      <c r="U117" s="1">
        <f t="shared" si="76"/>
        <v>0</v>
      </c>
    </row>
    <row r="118" spans="1:21" x14ac:dyDescent="0.3">
      <c r="A118" s="165" t="s">
        <v>154</v>
      </c>
      <c r="B118" s="166"/>
      <c r="C118" s="166"/>
      <c r="D118" s="166"/>
      <c r="E118" s="166"/>
      <c r="F118" s="166"/>
      <c r="G118" s="166"/>
      <c r="H118" s="166"/>
      <c r="I118" s="166"/>
      <c r="J118" s="166"/>
      <c r="K118" s="166"/>
      <c r="L118" s="116">
        <f t="shared" ref="L118:M118" si="77">SUM(L114:L117)</f>
        <v>130410</v>
      </c>
      <c r="M118" s="116">
        <f t="shared" si="77"/>
        <v>92500</v>
      </c>
      <c r="N118" s="103">
        <f>SUM(N114:N117)</f>
        <v>63000</v>
      </c>
      <c r="O118" s="103">
        <f>SUM(O114:O117)</f>
        <v>64150</v>
      </c>
      <c r="P118" s="103">
        <f t="shared" ref="P118:S118" si="78">SUM(P114:P117)</f>
        <v>63000</v>
      </c>
      <c r="Q118" s="103">
        <f t="shared" si="78"/>
        <v>0</v>
      </c>
      <c r="R118" s="103">
        <f t="shared" si="78"/>
        <v>64150</v>
      </c>
      <c r="S118" s="103">
        <f t="shared" si="78"/>
        <v>0</v>
      </c>
      <c r="T118" s="103">
        <f t="shared" ref="T118" si="79">SUM(T114:T117)</f>
        <v>0</v>
      </c>
      <c r="U118" s="103">
        <f t="shared" ref="U118" si="80">SUM(U114:U117)</f>
        <v>0</v>
      </c>
    </row>
    <row r="119" spans="1:21" x14ac:dyDescent="0.3">
      <c r="A119" s="79" t="s">
        <v>155</v>
      </c>
      <c r="B119" s="80"/>
      <c r="C119" s="80"/>
      <c r="D119" s="80"/>
      <c r="E119" s="80"/>
      <c r="F119" s="79"/>
      <c r="G119" s="79"/>
      <c r="H119" s="79"/>
      <c r="I119" s="81"/>
      <c r="J119" s="81"/>
      <c r="K119" s="81"/>
      <c r="L119" s="81">
        <f t="shared" ref="L119:M119" si="81">L15+L60+L98</f>
        <v>533435</v>
      </c>
      <c r="M119" s="81">
        <f t="shared" si="81"/>
        <v>603899.495</v>
      </c>
      <c r="N119" s="82">
        <f>N15+N60+N98</f>
        <v>501400</v>
      </c>
      <c r="O119" s="82">
        <f t="shared" ref="O119:U119" si="82">O15+O60+O98</f>
        <v>545150</v>
      </c>
      <c r="P119" s="82">
        <f t="shared" si="82"/>
        <v>451350</v>
      </c>
      <c r="Q119" s="210">
        <f t="shared" ref="Q119:Q129" si="83">+(N119-P119)/N119</f>
        <v>9.9820502592740321E-2</v>
      </c>
      <c r="R119" s="82">
        <f t="shared" si="82"/>
        <v>487200</v>
      </c>
      <c r="S119" s="210">
        <f t="shared" ref="S119:S123" si="84">+(O119-R119)/O119</f>
        <v>0.10630101806842153</v>
      </c>
      <c r="T119" s="82">
        <f>T15+T60+T98</f>
        <v>50050</v>
      </c>
      <c r="U119" s="82">
        <f t="shared" si="82"/>
        <v>57950</v>
      </c>
    </row>
    <row r="120" spans="1:21" ht="41.4" x14ac:dyDescent="0.3">
      <c r="A120" s="17" t="s">
        <v>185</v>
      </c>
      <c r="B120" s="83" t="s">
        <v>173</v>
      </c>
      <c r="C120" s="83" t="s">
        <v>171</v>
      </c>
      <c r="D120" s="138">
        <v>4</v>
      </c>
      <c r="E120" s="138">
        <v>71400</v>
      </c>
      <c r="F120" s="25"/>
      <c r="G120" s="25"/>
      <c r="H120" s="25"/>
      <c r="I120" s="72"/>
      <c r="J120" s="72"/>
      <c r="K120" s="72"/>
      <c r="L120" s="72">
        <v>60000</v>
      </c>
      <c r="M120" s="72">
        <v>177000</v>
      </c>
      <c r="N120" s="15">
        <v>60000</v>
      </c>
      <c r="O120" s="15">
        <v>60000</v>
      </c>
      <c r="P120" s="1">
        <f>+N120*0.75</f>
        <v>45000</v>
      </c>
      <c r="Q120" s="100">
        <f t="shared" si="83"/>
        <v>0.25</v>
      </c>
      <c r="R120" s="1">
        <f>+O120*0.75</f>
        <v>45000</v>
      </c>
      <c r="S120" s="100">
        <f t="shared" si="84"/>
        <v>0.25</v>
      </c>
      <c r="T120" s="1">
        <f t="shared" ref="T120:T122" si="85">+N120-P120</f>
        <v>15000</v>
      </c>
      <c r="U120" s="1">
        <f t="shared" ref="U120:U122" si="86">+O120-R120</f>
        <v>15000</v>
      </c>
    </row>
    <row r="121" spans="1:21" ht="27.6" x14ac:dyDescent="0.3">
      <c r="A121" s="17"/>
      <c r="B121" s="189" t="s">
        <v>157</v>
      </c>
      <c r="C121" s="11" t="s">
        <v>171</v>
      </c>
      <c r="D121" s="15">
        <v>2</v>
      </c>
      <c r="E121" s="15">
        <v>72500</v>
      </c>
      <c r="F121" s="25"/>
      <c r="G121" s="25"/>
      <c r="H121" s="25"/>
      <c r="I121" s="72"/>
      <c r="J121" s="72"/>
      <c r="K121" s="72"/>
      <c r="L121" s="72">
        <v>70000</v>
      </c>
      <c r="M121" s="72">
        <v>15222</v>
      </c>
      <c r="N121" s="140">
        <v>4526</v>
      </c>
      <c r="O121" s="140">
        <v>4685</v>
      </c>
      <c r="P121" s="112">
        <f>+N121</f>
        <v>4526</v>
      </c>
      <c r="Q121" s="100">
        <f t="shared" si="83"/>
        <v>0</v>
      </c>
      <c r="R121" s="112">
        <f>+O121</f>
        <v>4685</v>
      </c>
      <c r="S121" s="100">
        <f t="shared" si="84"/>
        <v>0</v>
      </c>
      <c r="T121" s="1"/>
      <c r="U121" s="1"/>
    </row>
    <row r="122" spans="1:21" ht="41.4" x14ac:dyDescent="0.3">
      <c r="A122" s="17" t="s">
        <v>156</v>
      </c>
      <c r="B122" s="190"/>
      <c r="C122" s="11" t="s">
        <v>171</v>
      </c>
      <c r="D122" s="15">
        <v>3</v>
      </c>
      <c r="E122" s="15" t="s">
        <v>176</v>
      </c>
      <c r="F122" s="25"/>
      <c r="G122" s="25"/>
      <c r="H122" s="25"/>
      <c r="I122" s="72"/>
      <c r="J122" s="72"/>
      <c r="K122" s="72"/>
      <c r="L122" s="72">
        <v>0</v>
      </c>
      <c r="M122" s="72">
        <v>0</v>
      </c>
      <c r="N122" s="15">
        <v>9051</v>
      </c>
      <c r="O122" s="15">
        <v>9371</v>
      </c>
      <c r="P122" s="1">
        <f>+N122</f>
        <v>9051</v>
      </c>
      <c r="Q122" s="100">
        <f t="shared" si="83"/>
        <v>0</v>
      </c>
      <c r="R122" s="1">
        <f>+O122</f>
        <v>9371</v>
      </c>
      <c r="S122" s="100">
        <f t="shared" si="84"/>
        <v>0</v>
      </c>
      <c r="T122" s="1">
        <f t="shared" si="85"/>
        <v>0</v>
      </c>
      <c r="U122" s="1">
        <f t="shared" si="86"/>
        <v>0</v>
      </c>
    </row>
    <row r="123" spans="1:21" ht="22.5" customHeight="1" x14ac:dyDescent="0.3">
      <c r="A123" s="17" t="s">
        <v>28</v>
      </c>
      <c r="B123" s="84" t="s">
        <v>175</v>
      </c>
      <c r="C123" s="84" t="s">
        <v>171</v>
      </c>
      <c r="D123" s="139">
        <v>5</v>
      </c>
      <c r="E123" s="139">
        <v>71600</v>
      </c>
      <c r="F123" s="25"/>
      <c r="G123" s="25"/>
      <c r="H123" s="25"/>
      <c r="I123" s="72"/>
      <c r="J123" s="72"/>
      <c r="K123" s="72"/>
      <c r="L123" s="72">
        <v>37500</v>
      </c>
      <c r="M123" s="72">
        <v>45000</v>
      </c>
      <c r="N123" s="15">
        <v>32500</v>
      </c>
      <c r="O123" s="15">
        <v>35000</v>
      </c>
      <c r="P123" s="1">
        <v>12500</v>
      </c>
      <c r="Q123" s="100">
        <f t="shared" si="83"/>
        <v>0.61538461538461542</v>
      </c>
      <c r="R123" s="1">
        <v>15000</v>
      </c>
      <c r="S123" s="100">
        <f t="shared" si="84"/>
        <v>0.5714285714285714</v>
      </c>
      <c r="T123" s="1"/>
      <c r="U123" s="1"/>
    </row>
    <row r="124" spans="1:21" ht="22.5" customHeight="1" x14ac:dyDescent="0.3">
      <c r="A124" s="94"/>
      <c r="B124" s="228" t="s">
        <v>174</v>
      </c>
      <c r="C124" s="84" t="s">
        <v>171</v>
      </c>
      <c r="D124" s="139">
        <v>4</v>
      </c>
      <c r="E124" s="139">
        <v>71400</v>
      </c>
      <c r="F124" s="25"/>
      <c r="G124" s="25"/>
      <c r="H124" s="25"/>
      <c r="I124" s="72"/>
      <c r="J124" s="72"/>
      <c r="K124" s="72"/>
      <c r="L124" s="72">
        <v>0</v>
      </c>
      <c r="M124" s="72">
        <v>0</v>
      </c>
      <c r="N124" s="15"/>
      <c r="O124" s="15"/>
      <c r="P124" s="111">
        <v>20323</v>
      </c>
      <c r="Q124" s="100"/>
      <c r="R124" s="111">
        <v>20334</v>
      </c>
      <c r="S124" s="100"/>
      <c r="T124" s="1"/>
      <c r="U124" s="1"/>
    </row>
    <row r="125" spans="1:21" ht="22.5" customHeight="1" x14ac:dyDescent="0.3">
      <c r="A125" s="94"/>
      <c r="B125" s="228" t="s">
        <v>164</v>
      </c>
      <c r="C125" s="84" t="s">
        <v>171</v>
      </c>
      <c r="D125" s="139">
        <v>7</v>
      </c>
      <c r="E125" s="139">
        <v>72000</v>
      </c>
      <c r="F125" s="25"/>
      <c r="G125" s="25"/>
      <c r="H125" s="25"/>
      <c r="I125" s="72"/>
      <c r="J125" s="72"/>
      <c r="K125" s="72"/>
      <c r="L125" s="72">
        <v>0</v>
      </c>
      <c r="M125" s="72">
        <v>0</v>
      </c>
      <c r="N125" s="15"/>
      <c r="O125" s="15"/>
      <c r="P125" s="111">
        <v>30000</v>
      </c>
      <c r="Q125" s="1"/>
      <c r="R125" s="111">
        <v>30000</v>
      </c>
      <c r="S125" s="1"/>
      <c r="T125" s="1"/>
      <c r="U125" s="1"/>
    </row>
    <row r="126" spans="1:21" ht="22.5" customHeight="1" x14ac:dyDescent="0.3">
      <c r="A126" s="94"/>
      <c r="B126" s="228" t="s">
        <v>165</v>
      </c>
      <c r="C126" s="84" t="s">
        <v>171</v>
      </c>
      <c r="D126" s="139">
        <v>5</v>
      </c>
      <c r="E126" s="139">
        <v>71600</v>
      </c>
      <c r="F126" s="25"/>
      <c r="G126" s="25"/>
      <c r="H126" s="25"/>
      <c r="I126" s="72"/>
      <c r="J126" s="72"/>
      <c r="K126" s="72"/>
      <c r="L126" s="72">
        <v>0</v>
      </c>
      <c r="M126" s="72">
        <v>0</v>
      </c>
      <c r="N126" s="15"/>
      <c r="O126" s="15"/>
      <c r="P126" s="111">
        <v>36352</v>
      </c>
      <c r="Q126" s="1"/>
      <c r="R126" s="111">
        <v>44252</v>
      </c>
      <c r="S126" s="1"/>
      <c r="T126" s="1"/>
      <c r="U126" s="1"/>
    </row>
    <row r="127" spans="1:21" x14ac:dyDescent="0.3">
      <c r="A127" s="187" t="s">
        <v>159</v>
      </c>
      <c r="B127" s="188"/>
      <c r="C127" s="97"/>
      <c r="D127" s="97"/>
      <c r="E127" s="97"/>
      <c r="F127" s="85"/>
      <c r="G127" s="85"/>
      <c r="H127" s="85"/>
      <c r="I127" s="86"/>
      <c r="J127" s="86"/>
      <c r="K127" s="86"/>
      <c r="L127" s="86">
        <f t="shared" ref="L127:M127" si="87">SUM(L120:L124)</f>
        <v>167500</v>
      </c>
      <c r="M127" s="86">
        <f t="shared" si="87"/>
        <v>237222</v>
      </c>
      <c r="N127" s="103">
        <f>SUM(N120:N124)</f>
        <v>106077</v>
      </c>
      <c r="O127" s="103">
        <f>SUM(O120:O124)</f>
        <v>109056</v>
      </c>
      <c r="P127" s="103">
        <f>SUM(P120:P126)</f>
        <v>157752</v>
      </c>
      <c r="Q127" s="209">
        <f t="shared" si="83"/>
        <v>-0.48714612969823806</v>
      </c>
      <c r="R127" s="103">
        <f t="shared" ref="Q127:U127" si="88">SUM(R120:R126)</f>
        <v>168642</v>
      </c>
      <c r="S127" s="209">
        <f t="shared" ref="S127:S129" si="89">+(O127-R127)/O127</f>
        <v>-0.54637984154929575</v>
      </c>
      <c r="T127" s="103">
        <f t="shared" si="88"/>
        <v>15000</v>
      </c>
      <c r="U127" s="103">
        <f t="shared" si="88"/>
        <v>15000</v>
      </c>
    </row>
    <row r="128" spans="1:21" ht="27.6" x14ac:dyDescent="0.3">
      <c r="A128" s="17" t="s">
        <v>160</v>
      </c>
      <c r="B128" s="11"/>
      <c r="C128" s="84" t="s">
        <v>171</v>
      </c>
      <c r="D128" s="11">
        <v>8</v>
      </c>
      <c r="E128" s="11"/>
      <c r="F128" s="13"/>
      <c r="G128" s="13"/>
      <c r="H128" s="13"/>
      <c r="I128" s="14"/>
      <c r="J128" s="14"/>
      <c r="K128" s="14"/>
      <c r="L128" s="14">
        <v>49065.45</v>
      </c>
      <c r="M128" s="14">
        <v>58878.5</v>
      </c>
      <c r="N128" s="87">
        <v>42523</v>
      </c>
      <c r="O128" s="87">
        <v>45794</v>
      </c>
      <c r="P128" s="112">
        <v>40898</v>
      </c>
      <c r="Q128" s="101">
        <f t="shared" si="83"/>
        <v>3.8214613268113727E-2</v>
      </c>
      <c r="R128" s="112">
        <v>44158</v>
      </c>
      <c r="S128" s="101">
        <f t="shared" si="89"/>
        <v>3.572520417521946E-2</v>
      </c>
      <c r="T128" s="1"/>
      <c r="U128" s="1"/>
    </row>
    <row r="129" spans="1:22" ht="27.6" x14ac:dyDescent="0.3">
      <c r="A129" s="88" t="s">
        <v>161</v>
      </c>
      <c r="B129" s="89"/>
      <c r="C129" s="89"/>
      <c r="D129" s="89"/>
      <c r="E129" s="89"/>
      <c r="F129" s="90"/>
      <c r="G129" s="90"/>
      <c r="H129" s="90"/>
      <c r="I129" s="91"/>
      <c r="J129" s="91"/>
      <c r="K129" s="91"/>
      <c r="L129" s="191">
        <f t="shared" ref="L129:M129" si="90">L119+L127+L128</f>
        <v>750000.45</v>
      </c>
      <c r="M129" s="191">
        <f t="shared" si="90"/>
        <v>899999.995</v>
      </c>
      <c r="N129" s="191">
        <f>N119+N127+N128</f>
        <v>650000</v>
      </c>
      <c r="O129" s="191">
        <f>O119+O127+O128</f>
        <v>700000</v>
      </c>
      <c r="P129" s="191">
        <f>P119+P127+P128</f>
        <v>650000</v>
      </c>
      <c r="Q129" s="211">
        <f t="shared" si="83"/>
        <v>0</v>
      </c>
      <c r="R129" s="191">
        <f>R119+R127+R128</f>
        <v>700000</v>
      </c>
      <c r="S129" s="211">
        <f t="shared" si="89"/>
        <v>0</v>
      </c>
      <c r="T129" s="92">
        <f>T119+T127+T128</f>
        <v>65050</v>
      </c>
      <c r="U129" s="92">
        <f>U119+U127+U128</f>
        <v>72950</v>
      </c>
      <c r="V129" t="s">
        <v>158</v>
      </c>
    </row>
    <row r="131" spans="1:22" x14ac:dyDescent="0.3">
      <c r="P131" s="93">
        <f>650000-P129</f>
        <v>0</v>
      </c>
      <c r="Q131" s="93"/>
      <c r="R131" s="93"/>
    </row>
    <row r="132" spans="1:22" x14ac:dyDescent="0.3">
      <c r="O132" s="93"/>
      <c r="R132" s="93"/>
    </row>
    <row r="133" spans="1:22" x14ac:dyDescent="0.3">
      <c r="O133" s="95"/>
    </row>
    <row r="134" spans="1:22" x14ac:dyDescent="0.3">
      <c r="N134" s="93"/>
      <c r="O134" s="93"/>
      <c r="P134" s="93"/>
    </row>
    <row r="135" spans="1:22" x14ac:dyDescent="0.3">
      <c r="P135" s="95"/>
      <c r="R135" s="93"/>
    </row>
    <row r="136" spans="1:22" x14ac:dyDescent="0.3">
      <c r="N136" s="95"/>
    </row>
  </sheetData>
  <mergeCells count="74">
    <mergeCell ref="L81:M81"/>
    <mergeCell ref="L82:M82"/>
    <mergeCell ref="L83:M83"/>
    <mergeCell ref="L84:M84"/>
    <mergeCell ref="A127:B127"/>
    <mergeCell ref="A110:K110"/>
    <mergeCell ref="A111:K111"/>
    <mergeCell ref="A112:K112"/>
    <mergeCell ref="A113:K113"/>
    <mergeCell ref="A118:K118"/>
    <mergeCell ref="B121:B122"/>
    <mergeCell ref="A109:K109"/>
    <mergeCell ref="A93:K93"/>
    <mergeCell ref="A97:K97"/>
    <mergeCell ref="A98:K98"/>
    <mergeCell ref="A99:K99"/>
    <mergeCell ref="A100:K100"/>
    <mergeCell ref="A101:K101"/>
    <mergeCell ref="A102:K102"/>
    <mergeCell ref="A103:K103"/>
    <mergeCell ref="A108:K108"/>
    <mergeCell ref="A92:K92"/>
    <mergeCell ref="A74:K74"/>
    <mergeCell ref="A80:K80"/>
    <mergeCell ref="A81:K81"/>
    <mergeCell ref="A82:K82"/>
    <mergeCell ref="A83:K83"/>
    <mergeCell ref="A84:K84"/>
    <mergeCell ref="A89:K89"/>
    <mergeCell ref="A90:K90"/>
    <mergeCell ref="A91:K91"/>
    <mergeCell ref="A73:K73"/>
    <mergeCell ref="A60:K60"/>
    <mergeCell ref="A61:K61"/>
    <mergeCell ref="A62:K62"/>
    <mergeCell ref="A63:K63"/>
    <mergeCell ref="A64:K64"/>
    <mergeCell ref="A68:K68"/>
    <mergeCell ref="A69:K69"/>
    <mergeCell ref="A70:K70"/>
    <mergeCell ref="A71:K71"/>
    <mergeCell ref="A72:K72"/>
    <mergeCell ref="A59:K59"/>
    <mergeCell ref="A42:K42"/>
    <mergeCell ref="A43:K43"/>
    <mergeCell ref="A44:K44"/>
    <mergeCell ref="A49:K49"/>
    <mergeCell ref="A50:K50"/>
    <mergeCell ref="A51:K51"/>
    <mergeCell ref="A52:K52"/>
    <mergeCell ref="A53:K53"/>
    <mergeCell ref="A54:K54"/>
    <mergeCell ref="A41:K41"/>
    <mergeCell ref="A24:K24"/>
    <mergeCell ref="A25:K25"/>
    <mergeCell ref="A26:K26"/>
    <mergeCell ref="A27:K27"/>
    <mergeCell ref="A28:K28"/>
    <mergeCell ref="A29:K29"/>
    <mergeCell ref="A30:K30"/>
    <mergeCell ref="A31:K31"/>
    <mergeCell ref="A39:K39"/>
    <mergeCell ref="A40:K40"/>
    <mergeCell ref="A15:B15"/>
    <mergeCell ref="A9:O9"/>
    <mergeCell ref="A23:K23"/>
    <mergeCell ref="A12:A14"/>
    <mergeCell ref="B12:B14"/>
    <mergeCell ref="F12:K13"/>
    <mergeCell ref="A16:K16"/>
    <mergeCell ref="A17:K17"/>
    <mergeCell ref="A18:K18"/>
    <mergeCell ref="A19:K19"/>
    <mergeCell ref="N12:U13"/>
  </mergeCells>
  <pageMargins left="0.7" right="0.7" top="0.75" bottom="0.75" header="0.3" footer="0.3"/>
  <pageSetup paperSize="9"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3913-6398-47B3-A248-0FB1BA746A8F}">
  <sheetPr>
    <tabColor theme="0"/>
  </sheetPr>
  <dimension ref="A1:G49"/>
  <sheetViews>
    <sheetView topLeftCell="A5" zoomScale="90" zoomScaleNormal="90" workbookViewId="0">
      <selection activeCell="J16" sqref="J16"/>
    </sheetView>
  </sheetViews>
  <sheetFormatPr baseColWidth="10" defaultColWidth="9.109375" defaultRowHeight="14.4" x14ac:dyDescent="0.3"/>
  <cols>
    <col min="1" max="1" width="89.44140625" customWidth="1"/>
    <col min="2" max="2" width="10.6640625" customWidth="1"/>
    <col min="3" max="4" width="15.88671875" customWidth="1"/>
    <col min="5" max="5" width="13.109375" customWidth="1"/>
    <col min="6" max="6" width="15.77734375" customWidth="1"/>
  </cols>
  <sheetData>
    <row r="1" spans="1:7" ht="14.4" customHeight="1" x14ac:dyDescent="0.3">
      <c r="F1" s="241"/>
      <c r="G1" s="241"/>
    </row>
    <row r="2" spans="1:7" ht="14.4" customHeight="1" x14ac:dyDescent="0.3">
      <c r="F2" s="241"/>
      <c r="G2" s="241"/>
    </row>
    <row r="3" spans="1:7" ht="14.4" customHeight="1" x14ac:dyDescent="0.3">
      <c r="F3" s="241"/>
      <c r="G3" s="241"/>
    </row>
    <row r="4" spans="1:7" ht="14.4" customHeight="1" x14ac:dyDescent="0.3">
      <c r="F4" s="241"/>
      <c r="G4" s="241"/>
    </row>
    <row r="5" spans="1:7" ht="14.4" customHeight="1" x14ac:dyDescent="0.3">
      <c r="F5" s="241"/>
      <c r="G5" s="241"/>
    </row>
    <row r="6" spans="1:7" ht="14.4" customHeight="1" x14ac:dyDescent="0.3">
      <c r="F6" s="241"/>
      <c r="G6" s="241"/>
    </row>
    <row r="8" spans="1:7" x14ac:dyDescent="0.3">
      <c r="A8" s="242" t="s">
        <v>199</v>
      </c>
    </row>
    <row r="9" spans="1:7" ht="15.6" x14ac:dyDescent="0.3">
      <c r="A9" s="241"/>
    </row>
    <row r="11" spans="1:7" ht="60" customHeight="1" x14ac:dyDescent="0.3">
      <c r="A11" s="130" t="s">
        <v>197</v>
      </c>
      <c r="B11" s="135" t="s">
        <v>198</v>
      </c>
      <c r="C11" s="135" t="s">
        <v>177</v>
      </c>
      <c r="D11" s="135" t="s">
        <v>178</v>
      </c>
      <c r="E11" s="135" t="s">
        <v>182</v>
      </c>
      <c r="F11" s="135" t="s">
        <v>181</v>
      </c>
    </row>
    <row r="12" spans="1:7" ht="38.25" customHeight="1" x14ac:dyDescent="0.3">
      <c r="A12" s="240" t="s">
        <v>39</v>
      </c>
      <c r="B12" s="128"/>
      <c r="C12" s="9">
        <v>0</v>
      </c>
      <c r="D12" s="9">
        <v>196500</v>
      </c>
      <c r="E12" s="9">
        <v>166750</v>
      </c>
      <c r="F12" s="9">
        <v>149300</v>
      </c>
    </row>
    <row r="13" spans="1:7" x14ac:dyDescent="0.3">
      <c r="A13" s="15" t="s">
        <v>186</v>
      </c>
      <c r="B13" s="15">
        <v>4</v>
      </c>
      <c r="C13" s="215">
        <v>0</v>
      </c>
      <c r="D13" s="225">
        <f>14000+15000+10500</f>
        <v>39500</v>
      </c>
      <c r="E13" s="141">
        <f>5500+15000+7875</f>
        <v>28375</v>
      </c>
      <c r="F13" s="141">
        <f>7200+10000+7500</f>
        <v>24700</v>
      </c>
    </row>
    <row r="14" spans="1:7" s="21" customFormat="1" ht="24.9" customHeight="1" x14ac:dyDescent="0.3">
      <c r="A14" s="239" t="s">
        <v>50</v>
      </c>
      <c r="B14" s="212"/>
      <c r="C14" s="129">
        <v>0</v>
      </c>
      <c r="D14" s="129">
        <v>39500</v>
      </c>
      <c r="E14" s="103">
        <v>28375</v>
      </c>
      <c r="F14" s="103">
        <v>24700</v>
      </c>
    </row>
    <row r="15" spans="1:7" x14ac:dyDescent="0.3">
      <c r="A15" s="15" t="s">
        <v>187</v>
      </c>
      <c r="B15" s="15">
        <v>4</v>
      </c>
      <c r="C15" s="218">
        <v>0</v>
      </c>
      <c r="D15" s="224">
        <v>49000</v>
      </c>
      <c r="E15" s="141">
        <v>70125</v>
      </c>
      <c r="F15" s="141">
        <v>59850</v>
      </c>
    </row>
    <row r="16" spans="1:7" ht="24.9" customHeight="1" x14ac:dyDescent="0.3">
      <c r="A16" s="237" t="s">
        <v>66</v>
      </c>
      <c r="B16" s="213"/>
      <c r="C16" s="116">
        <v>0</v>
      </c>
      <c r="D16" s="116">
        <v>59000</v>
      </c>
      <c r="E16" s="103">
        <v>70125</v>
      </c>
      <c r="F16" s="103">
        <v>59850</v>
      </c>
    </row>
    <row r="17" spans="1:6" x14ac:dyDescent="0.3">
      <c r="A17" s="15" t="s">
        <v>188</v>
      </c>
      <c r="B17" s="29">
        <v>4</v>
      </c>
      <c r="C17" s="224">
        <v>0</v>
      </c>
      <c r="D17" s="224">
        <v>48000</v>
      </c>
      <c r="E17" s="141">
        <v>35000</v>
      </c>
      <c r="F17" s="141">
        <v>37250</v>
      </c>
    </row>
    <row r="18" spans="1:6" s="21" customFormat="1" ht="24.9" customHeight="1" x14ac:dyDescent="0.3">
      <c r="A18" s="237" t="s">
        <v>76</v>
      </c>
      <c r="B18" s="213"/>
      <c r="C18" s="116">
        <v>0</v>
      </c>
      <c r="D18" s="116">
        <v>48000</v>
      </c>
      <c r="E18" s="103">
        <v>35000</v>
      </c>
      <c r="F18" s="103">
        <v>37250</v>
      </c>
    </row>
    <row r="19" spans="1:6" s="21" customFormat="1" x14ac:dyDescent="0.3">
      <c r="A19" s="15" t="s">
        <v>189</v>
      </c>
      <c r="B19" s="29">
        <v>4</v>
      </c>
      <c r="C19" s="224">
        <v>0</v>
      </c>
      <c r="D19" s="224">
        <v>50000</v>
      </c>
      <c r="E19" s="106">
        <v>33250</v>
      </c>
      <c r="F19" s="106">
        <v>27500</v>
      </c>
    </row>
    <row r="20" spans="1:6" s="21" customFormat="1" ht="38.25" customHeight="1" x14ac:dyDescent="0.3">
      <c r="A20" s="237" t="s">
        <v>86</v>
      </c>
      <c r="B20" s="213"/>
      <c r="C20" s="116">
        <v>0</v>
      </c>
      <c r="D20" s="116">
        <v>50000</v>
      </c>
      <c r="E20" s="103">
        <v>33250</v>
      </c>
      <c r="F20" s="103">
        <v>27500</v>
      </c>
    </row>
    <row r="21" spans="1:6" s="21" customFormat="1" ht="38.4" customHeight="1" x14ac:dyDescent="0.3">
      <c r="A21" s="235" t="s">
        <v>87</v>
      </c>
      <c r="B21" s="214"/>
      <c r="C21" s="119">
        <v>403025</v>
      </c>
      <c r="D21" s="119">
        <v>245400</v>
      </c>
      <c r="E21" s="107">
        <v>181600</v>
      </c>
      <c r="F21" s="107">
        <v>223750</v>
      </c>
    </row>
    <row r="22" spans="1:6" s="46" customFormat="1" ht="13.8" x14ac:dyDescent="0.25">
      <c r="A22" s="15" t="s">
        <v>190</v>
      </c>
      <c r="B22" s="15">
        <v>4</v>
      </c>
      <c r="C22" s="225">
        <v>88000</v>
      </c>
      <c r="D22" s="225">
        <v>38400</v>
      </c>
      <c r="E22" s="226">
        <v>25100</v>
      </c>
      <c r="F22" s="226">
        <v>35250</v>
      </c>
    </row>
    <row r="23" spans="1:6" s="46" customFormat="1" ht="24.9" customHeight="1" x14ac:dyDescent="0.25">
      <c r="A23" s="115" t="s">
        <v>98</v>
      </c>
      <c r="B23" s="213"/>
      <c r="C23" s="116">
        <v>88000</v>
      </c>
      <c r="D23" s="116">
        <v>38400</v>
      </c>
      <c r="E23" s="103">
        <v>25100</v>
      </c>
      <c r="F23" s="103">
        <v>35250</v>
      </c>
    </row>
    <row r="24" spans="1:6" s="53" customFormat="1" x14ac:dyDescent="0.3">
      <c r="A24" s="15" t="s">
        <v>191</v>
      </c>
      <c r="B24" s="15">
        <v>4</v>
      </c>
      <c r="C24" s="224">
        <v>94000</v>
      </c>
      <c r="D24" s="224">
        <v>40000</v>
      </c>
      <c r="E24" s="226">
        <v>44000</v>
      </c>
      <c r="F24" s="15">
        <v>82500</v>
      </c>
    </row>
    <row r="25" spans="1:6" ht="24.9" customHeight="1" x14ac:dyDescent="0.3">
      <c r="A25" s="115" t="s">
        <v>109</v>
      </c>
      <c r="B25" s="213"/>
      <c r="C25" s="116">
        <v>94000</v>
      </c>
      <c r="D25" s="116">
        <v>40000</v>
      </c>
      <c r="E25" s="103">
        <v>44000</v>
      </c>
      <c r="F25" s="103">
        <v>82500</v>
      </c>
    </row>
    <row r="26" spans="1:6" x14ac:dyDescent="0.3">
      <c r="A26" s="15" t="s">
        <v>192</v>
      </c>
      <c r="B26" s="15">
        <v>4</v>
      </c>
      <c r="C26" s="227">
        <v>118025</v>
      </c>
      <c r="D26" s="227">
        <v>97000</v>
      </c>
      <c r="E26" s="141">
        <v>57500</v>
      </c>
      <c r="F26" s="141">
        <v>52000</v>
      </c>
    </row>
    <row r="27" spans="1:6" x14ac:dyDescent="0.3">
      <c r="A27" s="115" t="s">
        <v>118</v>
      </c>
      <c r="B27" s="213"/>
      <c r="C27" s="116">
        <v>118025</v>
      </c>
      <c r="D27" s="116">
        <v>97000</v>
      </c>
      <c r="E27" s="103">
        <v>57500</v>
      </c>
      <c r="F27" s="103">
        <v>52000</v>
      </c>
    </row>
    <row r="28" spans="1:6" x14ac:dyDescent="0.3">
      <c r="A28" s="15" t="s">
        <v>193</v>
      </c>
      <c r="B28" s="15">
        <v>4</v>
      </c>
      <c r="C28" s="219">
        <v>103000</v>
      </c>
      <c r="D28" s="219">
        <v>70000</v>
      </c>
      <c r="E28" s="216">
        <v>55000</v>
      </c>
      <c r="F28" s="216">
        <v>54000</v>
      </c>
    </row>
    <row r="29" spans="1:6" x14ac:dyDescent="0.3">
      <c r="A29" s="115" t="s">
        <v>129</v>
      </c>
      <c r="B29" s="213"/>
      <c r="C29" s="116">
        <v>103000</v>
      </c>
      <c r="D29" s="116">
        <v>70000</v>
      </c>
      <c r="E29" s="103">
        <v>55000</v>
      </c>
      <c r="F29" s="103">
        <v>54000</v>
      </c>
    </row>
    <row r="30" spans="1:6" ht="43.5" customHeight="1" x14ac:dyDescent="0.3">
      <c r="A30" s="214" t="s">
        <v>130</v>
      </c>
      <c r="B30" s="214"/>
      <c r="C30" s="119">
        <v>130410</v>
      </c>
      <c r="D30" s="236">
        <v>161999.495</v>
      </c>
      <c r="E30" s="232">
        <v>103000</v>
      </c>
      <c r="F30" s="232">
        <v>114150</v>
      </c>
    </row>
    <row r="31" spans="1:6" x14ac:dyDescent="0.3">
      <c r="A31" s="15" t="s">
        <v>194</v>
      </c>
      <c r="B31" s="29">
        <v>4</v>
      </c>
      <c r="C31" s="225">
        <v>0</v>
      </c>
      <c r="D31" s="233">
        <v>69499.494999999995</v>
      </c>
      <c r="E31" s="15">
        <v>40000</v>
      </c>
      <c r="F31" s="15">
        <v>50000</v>
      </c>
    </row>
    <row r="32" spans="1:6" x14ac:dyDescent="0.3">
      <c r="A32" s="115" t="s">
        <v>144</v>
      </c>
      <c r="B32" s="213"/>
      <c r="C32" s="116">
        <v>0</v>
      </c>
      <c r="D32" s="234">
        <v>69499.494999999995</v>
      </c>
      <c r="E32" s="103">
        <v>40000</v>
      </c>
      <c r="F32" s="103">
        <v>50000</v>
      </c>
    </row>
    <row r="33" spans="1:7" x14ac:dyDescent="0.3">
      <c r="A33" s="15" t="s">
        <v>195</v>
      </c>
      <c r="B33" s="136">
        <v>4</v>
      </c>
      <c r="C33" s="227">
        <v>130410</v>
      </c>
      <c r="D33" s="227">
        <v>92500</v>
      </c>
      <c r="E33" s="15">
        <v>63000</v>
      </c>
      <c r="F33" s="15">
        <v>64150</v>
      </c>
    </row>
    <row r="34" spans="1:7" x14ac:dyDescent="0.3">
      <c r="A34" s="237" t="s">
        <v>154</v>
      </c>
      <c r="B34" s="213"/>
      <c r="C34" s="116">
        <v>130410</v>
      </c>
      <c r="D34" s="116">
        <v>92500</v>
      </c>
      <c r="E34" s="103">
        <v>63000</v>
      </c>
      <c r="F34" s="103">
        <v>64150</v>
      </c>
    </row>
    <row r="35" spans="1:7" x14ac:dyDescent="0.3">
      <c r="A35" s="221" t="s">
        <v>155</v>
      </c>
      <c r="B35" s="80"/>
      <c r="C35" s="81">
        <v>533435</v>
      </c>
      <c r="D35" s="81">
        <v>603899.495</v>
      </c>
      <c r="E35" s="82">
        <v>451350</v>
      </c>
      <c r="F35" s="82">
        <v>487200</v>
      </c>
    </row>
    <row r="36" spans="1:7" x14ac:dyDescent="0.3">
      <c r="A36" s="138" t="s">
        <v>196</v>
      </c>
      <c r="B36" s="138">
        <v>2</v>
      </c>
      <c r="C36" s="219">
        <v>70000</v>
      </c>
      <c r="D36" s="219">
        <v>15222</v>
      </c>
      <c r="E36" s="216">
        <v>4526</v>
      </c>
      <c r="F36" s="216">
        <v>4685</v>
      </c>
    </row>
    <row r="37" spans="1:7" x14ac:dyDescent="0.3">
      <c r="A37" s="83"/>
      <c r="B37" s="138">
        <v>3</v>
      </c>
      <c r="C37" s="219">
        <v>0</v>
      </c>
      <c r="D37" s="219">
        <v>0</v>
      </c>
      <c r="E37" s="216">
        <v>9051</v>
      </c>
      <c r="F37" s="216">
        <v>9371</v>
      </c>
    </row>
    <row r="38" spans="1:7" x14ac:dyDescent="0.3">
      <c r="A38" s="83"/>
      <c r="B38" s="138">
        <v>4</v>
      </c>
      <c r="C38" s="219">
        <v>60000</v>
      </c>
      <c r="D38" s="219">
        <v>177000</v>
      </c>
      <c r="E38" s="216">
        <v>65323</v>
      </c>
      <c r="F38" s="216">
        <v>65334</v>
      </c>
    </row>
    <row r="39" spans="1:7" ht="22.5" customHeight="1" x14ac:dyDescent="0.3">
      <c r="A39" s="84"/>
      <c r="B39" s="139">
        <v>5</v>
      </c>
      <c r="C39" s="219">
        <v>37500</v>
      </c>
      <c r="D39" s="219">
        <v>45000</v>
      </c>
      <c r="E39" s="216">
        <v>48852</v>
      </c>
      <c r="F39" s="216">
        <v>59252</v>
      </c>
    </row>
    <row r="40" spans="1:7" s="21" customFormat="1" ht="22.5" customHeight="1" x14ac:dyDescent="0.3">
      <c r="A40" s="228"/>
      <c r="B40" s="229">
        <v>7</v>
      </c>
      <c r="C40" s="220">
        <v>0</v>
      </c>
      <c r="D40" s="220">
        <v>0</v>
      </c>
      <c r="E40" s="217">
        <v>30000</v>
      </c>
      <c r="F40" s="217">
        <v>30000</v>
      </c>
    </row>
    <row r="41" spans="1:7" ht="14.4" customHeight="1" x14ac:dyDescent="0.3">
      <c r="A41" s="238" t="s">
        <v>159</v>
      </c>
      <c r="B41" s="113"/>
      <c r="C41" s="223">
        <v>167500</v>
      </c>
      <c r="D41" s="223">
        <v>237222</v>
      </c>
      <c r="E41" s="103">
        <v>157752</v>
      </c>
      <c r="F41" s="103">
        <v>168642</v>
      </c>
    </row>
    <row r="42" spans="1:7" x14ac:dyDescent="0.3">
      <c r="A42" s="15" t="s">
        <v>160</v>
      </c>
      <c r="B42" s="15">
        <v>8</v>
      </c>
      <c r="C42" s="215">
        <v>49065.45</v>
      </c>
      <c r="D42" s="215">
        <v>58878.5</v>
      </c>
      <c r="E42" s="222">
        <v>40898</v>
      </c>
      <c r="F42" s="222">
        <v>44158</v>
      </c>
    </row>
    <row r="43" spans="1:7" x14ac:dyDescent="0.3">
      <c r="A43" s="89" t="s">
        <v>161</v>
      </c>
      <c r="B43" s="89"/>
      <c r="C43" s="191">
        <v>750000.45</v>
      </c>
      <c r="D43" s="191">
        <v>899999.995</v>
      </c>
      <c r="E43" s="191">
        <v>650000</v>
      </c>
      <c r="F43" s="191">
        <v>700000</v>
      </c>
      <c r="G43" t="s">
        <v>158</v>
      </c>
    </row>
    <row r="48" spans="1:7" x14ac:dyDescent="0.3">
      <c r="E48" s="93"/>
    </row>
    <row r="49" spans="5:6" x14ac:dyDescent="0.3">
      <c r="E49" s="95"/>
      <c r="F49" s="93"/>
    </row>
  </sheetData>
  <pageMargins left="0.7" right="0.7" top="0.75" bottom="0.75" header="0.3" footer="0.3"/>
  <pageSetup paperSize="9"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PTA 2019-2020</vt:lpstr>
      <vt:lpstr>Montant par catégorie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2019-07-01T16:55:11Z</dcterms:modified>
</cp:coreProperties>
</file>