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1"/>
  </bookViews>
  <sheets>
    <sheet name="Project budget" sheetId="1" r:id="rId1"/>
    <sheet name="budget by UN cost category" sheetId="2" r:id="rId2"/>
  </sheets>
  <definedNames/>
  <calcPr fullCalcOnLoad="1"/>
</workbook>
</file>

<file path=xl/sharedStrings.xml><?xml version="1.0" encoding="utf-8"?>
<sst xmlns="http://schemas.openxmlformats.org/spreadsheetml/2006/main" count="176" uniqueCount="156">
  <si>
    <t>Annex D - PBF project budget</t>
  </si>
  <si>
    <t>Outcome/ Output number</t>
  </si>
  <si>
    <t>Outcome/ output/ activity formulation:</t>
  </si>
  <si>
    <t>Output 1.1:</t>
  </si>
  <si>
    <t>Activity 1.1.1:</t>
  </si>
  <si>
    <t>Activity 1.1.2:</t>
  </si>
  <si>
    <t>Activity 1.1.3:</t>
  </si>
  <si>
    <t>Output 1.2:</t>
  </si>
  <si>
    <t>Activity 1.2.1:</t>
  </si>
  <si>
    <t>Activity 1.2.2:</t>
  </si>
  <si>
    <t>Activity 1.2.3:</t>
  </si>
  <si>
    <t>TOTAL $ FOR OUTCOME 1:</t>
  </si>
  <si>
    <t>Output 2.1:</t>
  </si>
  <si>
    <t>Activity 2.1.1:</t>
  </si>
  <si>
    <t>Activity 2.1.2:</t>
  </si>
  <si>
    <t>Activity 2.1.3:</t>
  </si>
  <si>
    <t>TOTAL $ FOR OUTCOME 2:</t>
  </si>
  <si>
    <t>Output 3.2:</t>
  </si>
  <si>
    <t>Activity 3.2.1:</t>
  </si>
  <si>
    <t>Activity 3.2.2:</t>
  </si>
  <si>
    <t>Output 3.3:</t>
  </si>
  <si>
    <t>Activity 3.3.1:</t>
  </si>
  <si>
    <t>Activity 3.3.2:</t>
  </si>
  <si>
    <t>Activity 3.3.3:</t>
  </si>
  <si>
    <t>Project personnel:</t>
  </si>
  <si>
    <t>Project general operating costs:</t>
  </si>
  <si>
    <t xml:space="preserve"> </t>
  </si>
  <si>
    <t>SUB-TOTAL PROJECT BUDGET:</t>
  </si>
  <si>
    <t>Percent of budget for each output reserved for direct action on gender eqaulity (if any):</t>
  </si>
  <si>
    <t>Any remarks (e.g. on types of inputs provided or budget justification, for example if high TA or travel costs)</t>
  </si>
  <si>
    <t>Table 2 - Project budget by UN cost category</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</si>
  <si>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</si>
  <si>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</si>
  <si>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</si>
  <si>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</si>
  <si>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</si>
  <si>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</si>
  <si>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</si>
  <si>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</si>
  <si>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</si>
  <si>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</si>
  <si>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</si>
  <si>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Note: If this is a budget revision, insert extra columns to show budget changes.</t>
  </si>
  <si>
    <t>Table 1 - Project budget by Outcome, output and activity</t>
  </si>
  <si>
    <t>This activity will engage 67 children and youth associations in the Mbéra camp and in the host community. For each association, a movement of young girls will be created and trained on themes related to gender and the defense of women's rights (GBV, domestic violence, harassment, early marriage, etc.). These groups will benefit from training workshops. capacity-building training in the fields of community life, conflict prevention and management, social cohesion and peace education.  The above youth will be trained and sensitized to play an important role in promotion education and child protection in their communities. They will take part in community mobilization campaigns, organization of sports and cultural events in defense of children and girls’ rights.</t>
  </si>
  <si>
    <t xml:space="preserve">Creation of theatrical clubs at school level. The children and youth will be trained on theatrical techniques and sensitized on issues such as intercommunity dialogues, conflict resolution children rights, gender equity and social cohesion. The above clubs will take part in community mobilization and awareness campaign perform sketches for students, parents and all community members. </t>
  </si>
  <si>
    <t>Organization of series of mass youth awareness campaigns on citizenship, peace education and social cohesion and children rights. This activity will be carried out both at school level and youth associations level, supported by project teams. Activities will be supported by These activities will be supported by artists from the refugee camp and the host community.</t>
  </si>
  <si>
    <t>Creation of mechanism for prevention, detection and  management of students' psychosocial needs</t>
  </si>
  <si>
    <t>Organization of a series of teacher training on conflict management and the culture of peace education ancd child friencly pedagogy.</t>
  </si>
  <si>
    <t>Output 3.4:</t>
  </si>
  <si>
    <t>Activity 3.4.1:</t>
  </si>
  <si>
    <t>Activity 3.5.1:</t>
  </si>
  <si>
    <t>Output 3.5:</t>
  </si>
  <si>
    <t>Parental education, peace education and  conflict management courses will be delivered for parents of younger children attending the ECD centers. The above centers will be made functional and equipped whlile salaris of community teachers will be paid</t>
  </si>
  <si>
    <t>Out of the 3,000 newly literate adolescents, 300 will receive vocational trainng and will supported and followed up to enter the job market.</t>
  </si>
  <si>
    <t>Au moins 120 adolescents non scolarises seront formes comme pairs educateurs et appuyes pour le mapping et l'identification des autres adolescent a risque dans le camp de Mberra et la Moughatas de Bassikounou</t>
  </si>
  <si>
    <t>Activity 3.4.4</t>
  </si>
  <si>
    <t>Établir des espaces securises pour les adolescent et adolescentes  ( adolescent safe spaces) dans les communautés comme  point central pour garçons et filles  de socialisent, partager leurs expériences et acquièrir des compétences de vie courantes qui renforcent leurs capacités de protection contre la violence, y compris la violence basees  sur le genre,</t>
  </si>
  <si>
    <t>Activity 3.4.5</t>
  </si>
  <si>
    <t>Activity 3.4.6</t>
  </si>
  <si>
    <t>Des competitions impliquant les jeunes des camps et ceux de la communaute hote seront organisees. Les activites seront adaptees a la culture et au genre.</t>
  </si>
  <si>
    <t>Activity 3.2.3:</t>
  </si>
  <si>
    <t>Appuyer des discussions participatives conduites par les adolescents  pour identifier les filles et les garcons vulnerables et a risque d'abus et exploitation 
120 adolescents non scolarises seront formes comme pairs educateurs et appuyes pour le mapping et l'identification des autres adolescent a risque dans le camp de Mberra et la Moughatas de Bassikounou</t>
  </si>
  <si>
    <t>Activity 3.4.2:</t>
  </si>
  <si>
    <t>Activity 3.4.3:</t>
  </si>
  <si>
    <t>TOTAL $ FOR OUTCOME 3:</t>
  </si>
  <si>
    <t>2500  adolescents dans les sports sont engages dans des activites socio-culturelles  pour le développement et la promotion de la paix au niveau communautaire</t>
  </si>
  <si>
    <t xml:space="preserve">Environ 250 adolescents seront cibles par cette intervention. </t>
  </si>
  <si>
    <t>Communication and visibility plan</t>
  </si>
  <si>
    <t>Cheicks of Mahdras will be trained in psyco social support and will be able to take care of children psycho social needs</t>
  </si>
  <si>
    <t>Out-of-school children will be targeted. They will attend a 2-phase literacy course (initiation and consolidation) for 6 months. Within the refugee camp and the host community, education local authorities will identify targeted areas. Literacy will be in languages of choice. Didactic materials, school supplies and teachers’ salaries will be also funded through this activity. Psycho social support will be also provided to children in need.</t>
  </si>
  <si>
    <t>Budget by recipient organization 
UNICEF</t>
  </si>
  <si>
    <t>Budget by recipient organization 
UNDP</t>
  </si>
  <si>
    <t>Budget by recipient organization 
FAO</t>
  </si>
  <si>
    <t>Budget by recipient organization 
OHCHR</t>
  </si>
  <si>
    <t xml:space="preserve">OUTCOME 1: Les capacités du système local à gérer les ressources naturelles de manière pacifique sont améliorées </t>
  </si>
  <si>
    <t>Un Plan départemental pour la gestion intégrée des ressources est établi et mis en œuvre</t>
  </si>
  <si>
    <t xml:space="preserve">Les comités de village, y compris le comité des réfugiés, participent à la gestion intégrée des ressources et à la gestion des conflits autour de celles-ci. </t>
  </si>
  <si>
    <t>OUTCOME 2: Le développement économique local contribue davantage à matérialiser les dividendes de la paix pour les populations vulnérables</t>
  </si>
  <si>
    <t>OUTCOME 3: Les enfants et les adolescents (filles et garçons) agissent en tant qu’acteurs locaux de la paix</t>
  </si>
  <si>
    <t>Activity 3.1.1:</t>
  </si>
  <si>
    <t>Activity 3.1.2:</t>
  </si>
  <si>
    <t>Ouput 3.1 :</t>
  </si>
  <si>
    <t>Une analyse des conflits menée par des jeunes identifie les priorités des adolescents et des jeunes adultes (de moins de 25 ans) pour un développement pacifique et inclusif</t>
  </si>
  <si>
    <t>Les jeunes ont la capacité d’agir en tant qu’acteurs de la paix au sein de leurs communautés</t>
  </si>
  <si>
    <t>La communauté locale soutient activement les besoins des jeunes pour la paix et la non-violence</t>
  </si>
  <si>
    <t>Les jeunes à risque d'exclusion sociale sont dotés de compétences pertinentes qui renforcent leur résilience</t>
  </si>
  <si>
    <t>Les parents d'enfants plus jeunes ont les capacités d'agir en tant qu'agents de paix dans leur communauté</t>
  </si>
  <si>
    <t>Education et sensibilisation des parents sur la cohésion sociale et la gestion des conflits à travers 20 centres de DPE (12 dans le district de Bassikounou et 8 dans le camp de Mberra)</t>
  </si>
  <si>
    <t>Les enfants non scolarisés vivant en tant que pasteurs nomades augmentent leur niveau d'éducation, y compris les compétences de vie pertinentes pour améliorer les opportunités socio-culturelles et économiques</t>
  </si>
  <si>
    <t>Les enfants non scolarisés à risque de violence et d'exclusion reçoivent une formation professionnelle</t>
  </si>
  <si>
    <t>Les écoles coraniques sont des agents pour améliorer la résilience des jeunes qui sont en dehors du système éducatif formel</t>
  </si>
  <si>
    <t>Établir des espaces securises pour les adolescent et adolescentes (adolescent safe spaces) dans les communautés comme  point central pour garçons et filles  de socialisent, partager leurs expériences et acquièrir des compétences de vie courantes qui renforcent leurs capacités de protection contre la violence, y compris la violence basees  sur le genre,</t>
  </si>
  <si>
    <t>Les méthodologies participatives (telles que le théâtre ou la vidéo) offrent aux jeunes l'opportunité d'apprendre comment résoudre de manière constructive les conflits au niveau individuel et collectif</t>
  </si>
  <si>
    <t>Les clubs de la paix offrent aux jeunes la possibilité d'acquérir des compétences pratiques, de contribuer positivement à leur communauté et de s'engager dans un dialogue intercommunautaire.</t>
  </si>
  <si>
    <t>Des plateformes mobiles sont créées pour permettre aux jeunes de s'exprimer sur les questions sociales et sont utilisées dans le processus d'élaboration des politiques locales</t>
  </si>
  <si>
    <t>Activity 3.1.3</t>
  </si>
  <si>
    <t>Activity 3.1.4:</t>
  </si>
  <si>
    <t>Des critères inclusifs pour la participation aux processus sont établis, y compris l'âge, le sexe, l'origine ethnique, l'emplacement, le milieu socio-économique et le handicap.</t>
  </si>
  <si>
    <t>Une méthodologie pour l'analyse est développée qui garantit le consentement éclairé et la confidentialité, est adaptée aux étapes spécifiques du développement de l'adolescent, et socialement et culturellement appropriée pour les jeunes hommes et femmes</t>
  </si>
  <si>
    <t>Les besoins des participants en matière de développement inclusif et pacifique sont identifiés et présentés de manière désagrégée</t>
  </si>
  <si>
    <t>Les priorités de l'analyse des conflits sont utilisées pour informer les processus de planification locaux.</t>
  </si>
  <si>
    <t>Etablir une cartographie détaillée des ressources naturelles, impliquant les autorités locales et les communautés, y compris les réfugiés</t>
  </si>
  <si>
    <t>S’accorder sur un plan départemental pour la gestion intégrée des ressources dans les trois saisons</t>
  </si>
  <si>
    <t>Renforcer les capacités des autorités locales (déconcentrées et élues) à mener la mise en œuvre du plan</t>
  </si>
  <si>
    <t>Etablir un mécanisme de matching pour le financement du plan</t>
  </si>
  <si>
    <t>Co-financer les activités de mise en œuvre du plan</t>
  </si>
  <si>
    <t>Activity 1.1.4:</t>
  </si>
  <si>
    <t>Activity 1.1.5:</t>
  </si>
  <si>
    <t>Activity 1.2.4:</t>
  </si>
  <si>
    <t xml:space="preserve">Effectuer une analyse des gaps et un plan correspondant de renforcement des capacités des autorités de la Moughataa et des communes pour la coordination multi niveau et planification participative pour le DEL </t>
  </si>
  <si>
    <t xml:space="preserve">Développement d’un plan départemental de mobilisation de ressources pour le DEL </t>
  </si>
  <si>
    <t xml:space="preserve">Appuyer la Moughataa dans l’élaboration de demandes pour des fonds régionaux et/ou nationaux pour le DEL </t>
  </si>
  <si>
    <t>Activity 2.1.5:</t>
  </si>
  <si>
    <t>Activity 2.1.6:</t>
  </si>
  <si>
    <t xml:space="preserve">TOTAL PROJECT BUDGET:                                     </t>
  </si>
  <si>
    <t>Activity 1.2.5:</t>
  </si>
  <si>
    <t>Amount Recipient  Agency :  PNUD</t>
  </si>
  <si>
    <t>Amount Recipient  Agency : Coordination PNUD</t>
  </si>
  <si>
    <t>Outcome 4 : la coordination du programme est assurée</t>
  </si>
  <si>
    <t>Personnel</t>
  </si>
  <si>
    <t>Fonctionnement</t>
  </si>
  <si>
    <t>Suivi-évaluation</t>
  </si>
  <si>
    <t>Communication</t>
  </si>
  <si>
    <t xml:space="preserve">TOTAL $ FOR OUTCOME 4 : </t>
  </si>
  <si>
    <t xml:space="preserve">Amount Recipient
FAO  </t>
  </si>
  <si>
    <t>Amount Recipient  Agency OHCHR</t>
  </si>
  <si>
    <t>Amount Recipient  Agency : 
UNICEF</t>
  </si>
  <si>
    <t>Tranche 1
(30%)</t>
  </si>
  <si>
    <t xml:space="preserve">Les capacités des autorités locales pour soutenir le développement économique local (DEL) et développer des moyens d’existence soutenables qui contribuent à la diversification des sources de revenus et à la cohésion sociale sont renforcées </t>
  </si>
  <si>
    <t>Renforcer les capacités des fonctionnaires et des autorités locales sur la coordination multi niveau et planification participative pour le DEL</t>
  </si>
  <si>
    <t>Appuyer l’application et l’intégration des méthodologies de planification participatives dans les cycles de planification de DEL de la Moughataa et des communes</t>
  </si>
  <si>
    <t xml:space="preserve">Financer des projets innovateurs et 
activités génératrices de revenus aux coopératives liées aux chaines de valeurs, priorisant les activités  sur l’utilisation efficace des ressources naturelles entre refugiées et communautés hôtes 
</t>
  </si>
  <si>
    <t>Activity 2.1.4</t>
  </si>
  <si>
    <t>Activity 2.1.7</t>
  </si>
  <si>
    <t>Engager les acteurs locaux essentiels, y compris les acteurs de l'éducation formelle et informelle, les parents, les leaders communautaires et religieux, pour une éducation pacifique et non-violente.</t>
  </si>
  <si>
    <t>Formation d’enseignants au camp de Mberra et dans les communautés aux méthodologies d'éducation amie des enfants et d'éducation à la paix</t>
  </si>
  <si>
    <t xml:space="preserve">Former et appuyer 250 enfants et adolescents seront formés comme pairs éducateurs pour la cartographie e mapping et l'identification d’autres adolescents aà risque dans le camp de Mberra et la Moughataa de Bassikounou
</t>
  </si>
  <si>
    <t>Evaluation finale</t>
  </si>
  <si>
    <r>
      <rPr>
        <sz val="12"/>
        <color indexed="8"/>
        <rFont val="Times New Roman"/>
        <family val="1"/>
      </rPr>
      <t>Effectuer des formations ciblées aux  coopératives liées aux chaines de valeur et appuyer le développement de demandes de fonds 
PNUD</t>
    </r>
    <r>
      <rPr>
        <b/>
        <sz val="12"/>
        <color indexed="8"/>
        <rFont val="Times New Roman"/>
        <family val="1"/>
      </rPr>
      <t xml:space="preserve">
</t>
    </r>
  </si>
  <si>
    <t>Indirect support costs (7%): 70,000 USD</t>
  </si>
  <si>
    <t>Surveiller et documenter les violations des droits de l’homme,  les besoins de protection, y compris les VBG, découlant des conflits inter et intracommunautaires</t>
  </si>
  <si>
    <r>
      <t xml:space="preserve">Sensibiliser et former des membres de comités villageois en vue de la connaissance de leurs droits et de leur participation effective dans l’identification, la formulation et la mise en œuvre de projets les concernant, </t>
    </r>
    <r>
      <rPr>
        <b/>
        <sz val="12"/>
        <color indexed="8"/>
        <rFont val="Times New Roman"/>
        <family val="1"/>
      </rPr>
      <t xml:space="preserve"> (8 formations des comites (2 par commune) pour un total de 497 personnes)</t>
    </r>
  </si>
  <si>
    <r>
      <t xml:space="preserve">Créer et mettre en œuvre des cadres de concertation villageois dans chacune des quatre communes (Fassala, Megve, Dhar, Bassikounou) de la Moughataa de Bassikounou, chargés de la coordination en matière de prévention et de gestion des conflits. </t>
    </r>
    <r>
      <rPr>
        <b/>
        <sz val="12"/>
        <color indexed="8"/>
        <rFont val="Times New Roman"/>
        <family val="1"/>
      </rPr>
      <t>(8 formations sur 18 mois soit 2000 USD/Formation)</t>
    </r>
  </si>
  <si>
    <r>
      <t xml:space="preserve">Organiser des rencontres régulières d’information et de formation entre les femmes membres des comités de village, sur leurs droits et les mécanismes formels et informels de médiation et de résolution des conflits existants. </t>
    </r>
    <r>
      <rPr>
        <b/>
        <sz val="12"/>
        <color indexed="8"/>
        <rFont val="Times New Roman"/>
        <family val="1"/>
      </rPr>
      <t>(250 femmes dont 35 du camp de Mberra : 2 activités par communes et dans le camps de Mbera )</t>
    </r>
  </si>
  <si>
    <r>
      <t>Mettre en place des  moyens de communication et  appui au transport des membres des comités villageois et du cadre de concertation pour garantir un échange régulier d’informations entre les différents villages, ainsi que le suivi de la situation dans la prévention des conflits et la coordination avec les autorités locales.</t>
    </r>
    <r>
      <rPr>
        <b/>
        <sz val="12"/>
        <color indexed="8"/>
        <rFont val="Times New Roman"/>
        <family val="1"/>
      </rPr>
      <t xml:space="preserve"> (Moyen de communiction pour 18 mois 22600 USD etappui aux deplacements 7000 USD pour 18 mois)</t>
    </r>
  </si>
  <si>
    <t>GMS (7%)</t>
  </si>
  <si>
    <t>Dépenses</t>
  </si>
  <si>
    <t xml:space="preserve">Réliquat </t>
  </si>
  <si>
    <t>Taux</t>
  </si>
  <si>
    <t xml:space="preserve">Depenses totales </t>
  </si>
  <si>
    <t>Budget total</t>
  </si>
  <si>
    <t xml:space="preserve">Taux global </t>
  </si>
  <si>
    <t xml:space="preserve">Depenses totales programme </t>
  </si>
  <si>
    <t xml:space="preserve">Taix budget programme </t>
  </si>
  <si>
    <t>Budget programme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</si>
</sst>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MRO&quot;#,##0_);\(&quot;MRO&quot;#,##0\)"/>
    <numFmt numFmtId="181" formatCode="&quot;MRO&quot;#,##0_);[Red]\(&quot;MRO&quot;#,##0\)"/>
    <numFmt numFmtId="182" formatCode="&quot;MRO&quot;#,##0.00_);\(&quot;MRO&quot;#,##0.00\)"/>
    <numFmt numFmtId="183" formatCode="&quot;MRO&quot;#,##0.00_);[Red]\(&quot;MRO&quot;#,##0.00\)"/>
    <numFmt numFmtId="184" formatCode="_(&quot;MRO&quot;* #,##0_);_(&quot;MRO&quot;* \(#,##0\);_(&quot;MRO&quot;* &quot;-&quot;_);_(@_)"/>
    <numFmt numFmtId="185" formatCode="_(&quot;MRO&quot;* #,##0.00_);_(&quot;MRO&quot;* \(#,##0.00\);_(&quot;MRO&quot;* &quot;-&quot;??_);_(@_)"/>
    <numFmt numFmtId="186" formatCode="_(&quot;$&quot;* #,##0_);_(&quot;$&quot;* \(#,##0\);_(&quot;$&quot;* &quot;-&quot;??_);_(@_)"/>
    <numFmt numFmtId="187" formatCode="[$$-409]#,##0.00"/>
    <numFmt numFmtId="188" formatCode="[$$-409]#,##0"/>
    <numFmt numFmtId="189" formatCode="&quot;Vrai&quot;;&quot;Vrai&quot;;&quot;Faux&quot;"/>
    <numFmt numFmtId="190" formatCode="&quot;Actif&quot;;&quot;Actif&quot;;&quot;Inactif&quot;"/>
    <numFmt numFmtId="191" formatCode="[$€-2]\ #,##0.00_);[Red]\([$€-2]\ #,##0.00\)"/>
    <numFmt numFmtId="192" formatCode="&quot;Yes&quot;;&quot;Yes&quot;;&quot;No&quot;"/>
    <numFmt numFmtId="193" formatCode="&quot;True&quot;;&quot;True&quot;;&quot;False&quot;"/>
    <numFmt numFmtId="194" formatCode="&quot;On&quot;;&quot;On&quot;;&quot;Off&quot;"/>
    <numFmt numFmtId="195" formatCode="[$$-409]#,##0.0"/>
    <numFmt numFmtId="196" formatCode="_-* #,##0.0\ _€_-;\-* #,##0.0\ _€_-;_-* &quot;-&quot;??\ _€_-;_-@_-"/>
    <numFmt numFmtId="197" formatCode="_-* #,##0\ _€_-;\-* #,##0\ _€_-;_-* &quot;-&quot;??\ _€_-;_-@_-"/>
    <numFmt numFmtId="198" formatCode="[$-10409]#,##0.00"/>
  </numFmts>
  <fonts count="64">
    <font>
      <sz val="11"/>
      <color theme="1"/>
      <name val="Calibri"/>
      <family val="2"/>
    </font>
    <font>
      <sz val="11"/>
      <color indexed="8"/>
      <name val="Calibri"/>
      <family val="2"/>
    </font>
    <font>
      <sz val="12"/>
      <color indexed="8"/>
      <name val="Times New Roman"/>
      <family val="1"/>
    </font>
    <font>
      <b/>
      <sz val="12"/>
      <color indexed="8"/>
      <name val="Times New Roman"/>
      <family val="1"/>
    </font>
    <font>
      <sz val="8"/>
      <name val="Calibri"/>
      <family val="2"/>
    </font>
    <font>
      <sz val="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8.8"/>
      <color indexed="15"/>
      <name val="Calibri"/>
      <family val="2"/>
    </font>
    <font>
      <u val="single"/>
      <sz val="8.8"/>
      <color indexed="3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2"/>
      <color indexed="8"/>
      <name val="Calibri"/>
      <family val="2"/>
    </font>
    <font>
      <sz val="10"/>
      <color indexed="8"/>
      <name val="Calibri"/>
      <family val="2"/>
    </font>
    <font>
      <b/>
      <sz val="10"/>
      <color indexed="8"/>
      <name val="Calibri"/>
      <family val="2"/>
    </font>
    <font>
      <b/>
      <sz val="14"/>
      <color indexed="8"/>
      <name val="Calibri"/>
      <family val="2"/>
    </font>
    <font>
      <b/>
      <sz val="11"/>
      <color indexed="8"/>
      <name val="Times New Roman"/>
      <family val="1"/>
    </font>
    <font>
      <sz val="12"/>
      <color indexed="9"/>
      <name val="Times New Roman"/>
      <family val="1"/>
    </font>
    <font>
      <b/>
      <sz val="12"/>
      <color indexed="9"/>
      <name val="Times New Roman"/>
      <family val="1"/>
    </font>
    <font>
      <sz val="11"/>
      <color indexed="8"/>
      <name val="Times New Roman"/>
      <family val="1"/>
    </font>
    <font>
      <b/>
      <sz val="16"/>
      <color indexed="9"/>
      <name val="Times New Roman"/>
      <family val="1"/>
    </font>
    <font>
      <sz val="16"/>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8"/>
      <color theme="10"/>
      <name val="Calibri"/>
      <family val="2"/>
    </font>
    <font>
      <u val="single"/>
      <sz val="8.8"/>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sz val="10"/>
      <color theme="1"/>
      <name val="Calibri"/>
      <family val="2"/>
    </font>
    <font>
      <b/>
      <sz val="10"/>
      <color theme="1"/>
      <name val="Calibri"/>
      <family val="2"/>
    </font>
    <font>
      <sz val="12"/>
      <color theme="1"/>
      <name val="Times New Roman"/>
      <family val="1"/>
    </font>
    <font>
      <b/>
      <sz val="14"/>
      <color theme="1"/>
      <name val="Calibri"/>
      <family val="2"/>
    </font>
    <font>
      <b/>
      <sz val="12"/>
      <color theme="1"/>
      <name val="Times New Roman"/>
      <family val="1"/>
    </font>
    <font>
      <b/>
      <sz val="11"/>
      <color theme="1"/>
      <name val="Times New Roman"/>
      <family val="1"/>
    </font>
    <font>
      <sz val="12"/>
      <color theme="0"/>
      <name val="Times New Roman"/>
      <family val="1"/>
    </font>
    <font>
      <b/>
      <sz val="12"/>
      <color theme="0"/>
      <name val="Times New Roman"/>
      <family val="1"/>
    </font>
    <font>
      <sz val="11"/>
      <color theme="1"/>
      <name val="Times New Roman"/>
      <family val="1"/>
    </font>
    <font>
      <b/>
      <sz val="16"/>
      <color theme="0"/>
      <name val="Times New Roman"/>
      <family val="1"/>
    </font>
    <font>
      <sz val="1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D9D9D9"/>
        <bgColor indexed="64"/>
      </patternFill>
    </fill>
    <fill>
      <patternFill patternType="solid">
        <fgColor rgb="FF0070C0"/>
        <bgColor indexed="64"/>
      </patternFill>
    </fill>
    <fill>
      <patternFill patternType="solid">
        <fgColor theme="0"/>
        <bgColor indexed="64"/>
      </patternFill>
    </fill>
    <fill>
      <patternFill patternType="solid">
        <fgColor rgb="FF00B0F0"/>
        <bgColor indexed="64"/>
      </patternFill>
    </fill>
    <fill>
      <patternFill patternType="solid">
        <fgColor theme="3" tint="0.7999799847602844"/>
        <bgColor indexed="64"/>
      </patternFill>
    </fill>
    <fill>
      <patternFill patternType="solid">
        <fgColor rgb="FFB3B3B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style="medium">
        <color rgb="FF000000"/>
      </right>
      <top>
        <color indexed="63"/>
      </top>
      <bottom style="medium">
        <color rgb="FF000000"/>
      </bottom>
    </border>
    <border>
      <left style="medium"/>
      <right style="medium"/>
      <top style="medium"/>
      <bottom style="medium"/>
    </border>
    <border>
      <left>
        <color indexed="63"/>
      </left>
      <right style="medium"/>
      <top>
        <color indexed="63"/>
      </top>
      <bottom style="medium"/>
    </border>
    <border>
      <left style="thin"/>
      <right style="thin"/>
      <top style="thin"/>
      <bottom style="thin"/>
    </border>
    <border>
      <left>
        <color indexed="63"/>
      </left>
      <right style="medium">
        <color rgb="FF000000"/>
      </right>
      <top>
        <color indexed="63"/>
      </top>
      <bottom style="medium">
        <color rgb="FF000000"/>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color rgb="FF000000"/>
      </bottom>
    </border>
    <border>
      <left style="medium"/>
      <right>
        <color indexed="63"/>
      </right>
      <top style="medium"/>
      <bottom style="medium"/>
    </border>
    <border>
      <left style="medium"/>
      <right>
        <color indexed="63"/>
      </right>
      <top style="medium"/>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179" fontId="5" fillId="0" borderId="0" applyFont="0" applyFill="0" applyBorder="0" applyAlignment="0" applyProtection="0"/>
    <xf numFmtId="0" fontId="38" fillId="27" borderId="1"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5" fillId="0" borderId="0">
      <alignment/>
      <protection/>
    </xf>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13">
    <xf numFmtId="0" fontId="0" fillId="0" borderId="0" xfId="0" applyFont="1" applyAlignment="1">
      <alignment/>
    </xf>
    <xf numFmtId="0" fontId="52" fillId="0" borderId="0" xfId="0" applyFont="1" applyAlignment="1">
      <alignment/>
    </xf>
    <xf numFmtId="0" fontId="53" fillId="0" borderId="10" xfId="0" applyFont="1" applyBorder="1" applyAlignment="1">
      <alignment vertical="center" wrapText="1"/>
    </xf>
    <xf numFmtId="0" fontId="54" fillId="33" borderId="10" xfId="0" applyFont="1" applyFill="1" applyBorder="1" applyAlignment="1">
      <alignment vertical="center" wrapText="1"/>
    </xf>
    <xf numFmtId="0" fontId="50" fillId="0" borderId="0" xfId="0" applyFont="1" applyAlignment="1">
      <alignment/>
    </xf>
    <xf numFmtId="0" fontId="55" fillId="0" borderId="11" xfId="0" applyFont="1" applyFill="1" applyBorder="1" applyAlignment="1">
      <alignment vertical="center" wrapText="1"/>
    </xf>
    <xf numFmtId="0" fontId="0" fillId="0" borderId="0" xfId="0" applyFill="1" applyAlignment="1">
      <alignment/>
    </xf>
    <xf numFmtId="173" fontId="0" fillId="0" borderId="0" xfId="0" applyNumberFormat="1" applyAlignment="1">
      <alignment/>
    </xf>
    <xf numFmtId="186" fontId="0" fillId="0" borderId="0" xfId="0" applyNumberFormat="1" applyAlignment="1">
      <alignment/>
    </xf>
    <xf numFmtId="0" fontId="56" fillId="0" borderId="0" xfId="0" applyFont="1" applyFill="1" applyAlignment="1">
      <alignment/>
    </xf>
    <xf numFmtId="0" fontId="52" fillId="0" borderId="0" xfId="0" applyFont="1" applyFill="1" applyAlignment="1">
      <alignment/>
    </xf>
    <xf numFmtId="0" fontId="0" fillId="0" borderId="11" xfId="0" applyFill="1" applyBorder="1" applyAlignment="1">
      <alignment/>
    </xf>
    <xf numFmtId="0" fontId="0" fillId="0" borderId="0" xfId="0" applyAlignment="1">
      <alignment/>
    </xf>
    <xf numFmtId="187" fontId="55" fillId="0" borderId="11" xfId="0" applyNumberFormat="1" applyFont="1" applyFill="1" applyBorder="1" applyAlignment="1">
      <alignment vertical="center" wrapText="1"/>
    </xf>
    <xf numFmtId="187" fontId="55" fillId="0" borderId="11" xfId="64" applyNumberFormat="1" applyFont="1" applyFill="1" applyBorder="1" applyAlignment="1">
      <alignment vertical="center" wrapText="1"/>
    </xf>
    <xf numFmtId="187" fontId="57" fillId="0" borderId="11" xfId="0" applyNumberFormat="1" applyFont="1" applyFill="1" applyBorder="1" applyAlignment="1">
      <alignment vertical="center" wrapText="1"/>
    </xf>
    <xf numFmtId="0" fontId="0" fillId="0" borderId="0" xfId="0" applyFill="1" applyAlignment="1">
      <alignment vertical="center"/>
    </xf>
    <xf numFmtId="187" fontId="58" fillId="6" borderId="11" xfId="0" applyNumberFormat="1" applyFont="1" applyFill="1" applyBorder="1" applyAlignment="1">
      <alignment vertical="center"/>
    </xf>
    <xf numFmtId="0" fontId="58" fillId="6" borderId="11" xfId="0" applyFont="1" applyFill="1" applyBorder="1" applyAlignment="1">
      <alignment vertical="center"/>
    </xf>
    <xf numFmtId="0" fontId="59" fillId="34" borderId="11" xfId="0" applyFont="1" applyFill="1" applyBorder="1" applyAlignment="1">
      <alignment vertical="center" wrapText="1"/>
    </xf>
    <xf numFmtId="0" fontId="60" fillId="34" borderId="11" xfId="0" applyFont="1" applyFill="1" applyBorder="1" applyAlignment="1">
      <alignment vertical="center" wrapText="1"/>
    </xf>
    <xf numFmtId="0" fontId="57" fillId="6" borderId="11" xfId="0" applyFont="1" applyFill="1" applyBorder="1" applyAlignment="1">
      <alignment vertical="center" wrapText="1"/>
    </xf>
    <xf numFmtId="187" fontId="57" fillId="6" borderId="11" xfId="0" applyNumberFormat="1" applyFont="1" applyFill="1" applyBorder="1" applyAlignment="1">
      <alignment vertical="center" wrapText="1"/>
    </xf>
    <xf numFmtId="187" fontId="55" fillId="0" borderId="11" xfId="0" applyNumberFormat="1" applyFont="1" applyBorder="1" applyAlignment="1">
      <alignment vertical="center" wrapText="1"/>
    </xf>
    <xf numFmtId="0" fontId="57" fillId="0" borderId="11" xfId="0" applyFont="1" applyFill="1" applyBorder="1" applyAlignment="1">
      <alignment vertical="center" wrapText="1"/>
    </xf>
    <xf numFmtId="187" fontId="55" fillId="0" borderId="11" xfId="47" applyNumberFormat="1" applyFont="1" applyBorder="1" applyAlignment="1">
      <alignment vertical="center" wrapText="1"/>
    </xf>
    <xf numFmtId="9" fontId="55" fillId="0" borderId="11" xfId="0" applyNumberFormat="1" applyFont="1" applyFill="1" applyBorder="1" applyAlignment="1">
      <alignment vertical="center" wrapText="1"/>
    </xf>
    <xf numFmtId="0" fontId="0" fillId="0" borderId="11" xfId="0" applyFill="1" applyBorder="1" applyAlignment="1">
      <alignment vertical="top" wrapText="1"/>
    </xf>
    <xf numFmtId="187" fontId="57" fillId="6" borderId="11" xfId="64" applyNumberFormat="1" applyFont="1" applyFill="1" applyBorder="1" applyAlignment="1">
      <alignment vertical="center" wrapText="1"/>
    </xf>
    <xf numFmtId="9" fontId="57" fillId="6" borderId="11" xfId="0" applyNumberFormat="1" applyFont="1" applyFill="1" applyBorder="1" applyAlignment="1">
      <alignment vertical="center" wrapText="1"/>
    </xf>
    <xf numFmtId="0" fontId="0" fillId="0" borderId="11" xfId="0" applyFill="1" applyBorder="1" applyAlignment="1">
      <alignment wrapText="1"/>
    </xf>
    <xf numFmtId="178" fontId="55" fillId="0" borderId="11" xfId="64" applyFont="1" applyFill="1" applyBorder="1" applyAlignment="1">
      <alignment vertical="center" wrapText="1"/>
    </xf>
    <xf numFmtId="0" fontId="0" fillId="0" borderId="0" xfId="0" applyAlignment="1">
      <alignment/>
    </xf>
    <xf numFmtId="9" fontId="55" fillId="0" borderId="12" xfId="0" applyNumberFormat="1" applyFont="1" applyBorder="1" applyAlignment="1">
      <alignment vertical="center" wrapText="1"/>
    </xf>
    <xf numFmtId="9" fontId="55" fillId="0" borderId="13" xfId="0" applyNumberFormat="1" applyFont="1" applyBorder="1" applyAlignment="1">
      <alignment vertical="center" wrapText="1"/>
    </xf>
    <xf numFmtId="187" fontId="61" fillId="0" borderId="11" xfId="0" applyNumberFormat="1" applyFont="1" applyFill="1" applyBorder="1" applyAlignment="1">
      <alignment/>
    </xf>
    <xf numFmtId="9" fontId="61" fillId="0" borderId="11" xfId="0" applyNumberFormat="1" applyFont="1" applyFill="1" applyBorder="1" applyAlignment="1">
      <alignment/>
    </xf>
    <xf numFmtId="0" fontId="55" fillId="35" borderId="11" xfId="0" applyFont="1" applyFill="1" applyBorder="1" applyAlignment="1">
      <alignment vertical="center" wrapText="1"/>
    </xf>
    <xf numFmtId="187" fontId="55" fillId="35" borderId="11" xfId="0" applyNumberFormat="1" applyFont="1" applyFill="1" applyBorder="1" applyAlignment="1">
      <alignment vertical="center" wrapText="1"/>
    </xf>
    <xf numFmtId="0" fontId="60" fillId="36" borderId="11" xfId="0" applyFont="1" applyFill="1" applyBorder="1" applyAlignment="1">
      <alignment vertical="center" wrapText="1"/>
    </xf>
    <xf numFmtId="0" fontId="55" fillId="0" borderId="11" xfId="0" applyFont="1" applyFill="1" applyBorder="1" applyAlignment="1">
      <alignment vertical="center" wrapText="1"/>
    </xf>
    <xf numFmtId="187" fontId="55" fillId="0" borderId="11" xfId="0" applyNumberFormat="1" applyFont="1" applyFill="1" applyBorder="1" applyAlignment="1">
      <alignment vertical="center" wrapText="1"/>
    </xf>
    <xf numFmtId="0" fontId="0" fillId="0" borderId="0" xfId="0" applyAlignment="1">
      <alignment/>
    </xf>
    <xf numFmtId="0" fontId="52" fillId="0" borderId="0" xfId="0" applyFont="1" applyAlignment="1">
      <alignment/>
    </xf>
    <xf numFmtId="0" fontId="54" fillId="33" borderId="10" xfId="0" applyFont="1" applyFill="1" applyBorder="1" applyAlignment="1">
      <alignment vertical="center" wrapText="1"/>
    </xf>
    <xf numFmtId="0" fontId="50" fillId="0" borderId="0" xfId="0" applyFont="1" applyAlignment="1">
      <alignment/>
    </xf>
    <xf numFmtId="0" fontId="54" fillId="0" borderId="14" xfId="0" applyFont="1" applyFill="1" applyBorder="1" applyAlignment="1">
      <alignment horizontal="center" vertical="center" wrapText="1"/>
    </xf>
    <xf numFmtId="187" fontId="53" fillId="0" borderId="11" xfId="0" applyNumberFormat="1" applyFont="1" applyFill="1" applyBorder="1" applyAlignment="1">
      <alignment horizontal="right" vertical="center" wrapText="1"/>
    </xf>
    <xf numFmtId="187" fontId="53" fillId="0" borderId="15" xfId="0" applyNumberFormat="1" applyFont="1" applyFill="1" applyBorder="1" applyAlignment="1">
      <alignment horizontal="right" vertical="center" wrapText="1"/>
    </xf>
    <xf numFmtId="187" fontId="53" fillId="0" borderId="14" xfId="0" applyNumberFormat="1" applyFont="1" applyFill="1" applyBorder="1" applyAlignment="1">
      <alignment horizontal="right" vertical="center" wrapText="1"/>
    </xf>
    <xf numFmtId="188" fontId="55" fillId="0" borderId="11" xfId="0" applyNumberFormat="1" applyFont="1" applyFill="1" applyBorder="1" applyAlignment="1">
      <alignment vertical="center" wrapText="1"/>
    </xf>
    <xf numFmtId="188" fontId="55" fillId="0" borderId="11" xfId="64" applyNumberFormat="1" applyFont="1" applyFill="1" applyBorder="1" applyAlignment="1">
      <alignment horizontal="right" vertical="center" wrapText="1"/>
    </xf>
    <xf numFmtId="188" fontId="55" fillId="0" borderId="11" xfId="47" applyNumberFormat="1" applyFont="1" applyBorder="1" applyAlignment="1">
      <alignment horizontal="right" vertical="center" wrapText="1"/>
    </xf>
    <xf numFmtId="188" fontId="55" fillId="0" borderId="11" xfId="47" applyNumberFormat="1" applyFont="1" applyBorder="1" applyAlignment="1">
      <alignment vertical="center" wrapText="1"/>
    </xf>
    <xf numFmtId="188" fontId="55" fillId="0" borderId="11" xfId="0" applyNumberFormat="1" applyFont="1" applyFill="1" applyBorder="1" applyAlignment="1">
      <alignment horizontal="right" vertical="center" wrapText="1"/>
    </xf>
    <xf numFmtId="188" fontId="55" fillId="0" borderId="11" xfId="64" applyNumberFormat="1" applyFont="1" applyFill="1" applyBorder="1" applyAlignment="1">
      <alignment vertical="center" wrapText="1"/>
    </xf>
    <xf numFmtId="188" fontId="57" fillId="0" borderId="11" xfId="0" applyNumberFormat="1" applyFont="1" applyFill="1" applyBorder="1" applyAlignment="1">
      <alignment vertical="center" wrapText="1"/>
    </xf>
    <xf numFmtId="188" fontId="55" fillId="0" borderId="13" xfId="0" applyNumberFormat="1" applyFont="1" applyFill="1" applyBorder="1" applyAlignment="1">
      <alignment horizontal="right" vertical="center" wrapText="1"/>
    </xf>
    <xf numFmtId="188" fontId="60" fillId="36" borderId="11" xfId="0" applyNumberFormat="1" applyFont="1" applyFill="1" applyBorder="1" applyAlignment="1">
      <alignment vertical="center" wrapText="1"/>
    </xf>
    <xf numFmtId="188" fontId="0" fillId="0" borderId="0" xfId="0" applyNumberFormat="1" applyAlignment="1">
      <alignment/>
    </xf>
    <xf numFmtId="187" fontId="0" fillId="0" borderId="0" xfId="0" applyNumberFormat="1" applyFill="1" applyAlignment="1">
      <alignment/>
    </xf>
    <xf numFmtId="187" fontId="0" fillId="0" borderId="0" xfId="0" applyNumberFormat="1" applyFill="1" applyAlignment="1">
      <alignment/>
    </xf>
    <xf numFmtId="10" fontId="0" fillId="0" borderId="0" xfId="0" applyNumberFormat="1" applyAlignment="1">
      <alignment/>
    </xf>
    <xf numFmtId="188" fontId="0" fillId="0" borderId="0" xfId="0" applyNumberFormat="1" applyFill="1" applyAlignment="1">
      <alignment/>
    </xf>
    <xf numFmtId="187" fontId="55" fillId="0" borderId="16" xfId="0" applyNumberFormat="1" applyFont="1" applyFill="1" applyBorder="1" applyAlignment="1">
      <alignment vertical="center" wrapText="1"/>
    </xf>
    <xf numFmtId="187" fontId="55" fillId="0" borderId="11" xfId="47" applyNumberFormat="1" applyFont="1" applyBorder="1" applyAlignment="1">
      <alignment horizontal="right" vertical="center" wrapText="1"/>
    </xf>
    <xf numFmtId="3" fontId="0" fillId="0" borderId="0" xfId="0" applyNumberFormat="1" applyAlignment="1">
      <alignment/>
    </xf>
    <xf numFmtId="0" fontId="3" fillId="0" borderId="11" xfId="0" applyFont="1" applyFill="1" applyBorder="1" applyAlignment="1">
      <alignment vertical="center" wrapText="1"/>
    </xf>
    <xf numFmtId="187" fontId="0" fillId="0" borderId="0" xfId="0" applyNumberFormat="1" applyAlignment="1">
      <alignment/>
    </xf>
    <xf numFmtId="187" fontId="52" fillId="0" borderId="0" xfId="0" applyNumberFormat="1" applyFont="1" applyAlignment="1">
      <alignment/>
    </xf>
    <xf numFmtId="188" fontId="50" fillId="0" borderId="0" xfId="0" applyNumberFormat="1" applyFont="1" applyAlignment="1">
      <alignment/>
    </xf>
    <xf numFmtId="0" fontId="55" fillId="0" borderId="0" xfId="0" applyFont="1" applyAlignment="1">
      <alignment horizontal="justify" vertical="center"/>
    </xf>
    <xf numFmtId="0" fontId="55" fillId="0" borderId="0" xfId="0" applyFont="1" applyAlignment="1">
      <alignment vertical="center" wrapText="1"/>
    </xf>
    <xf numFmtId="0" fontId="0" fillId="0" borderId="0" xfId="0" applyAlignment="1">
      <alignment/>
    </xf>
    <xf numFmtId="0" fontId="50" fillId="0" borderId="0" xfId="0" applyFont="1" applyAlignment="1">
      <alignment/>
    </xf>
    <xf numFmtId="0" fontId="0" fillId="0" borderId="0" xfId="0" applyFill="1" applyAlignment="1">
      <alignment/>
    </xf>
    <xf numFmtId="187" fontId="57" fillId="0" borderId="11" xfId="0" applyNumberFormat="1" applyFont="1" applyFill="1" applyBorder="1" applyAlignment="1">
      <alignment vertical="center" wrapText="1"/>
    </xf>
    <xf numFmtId="0" fontId="57" fillId="0" borderId="11" xfId="0" applyFont="1" applyFill="1" applyBorder="1" applyAlignment="1">
      <alignment vertical="center" wrapText="1"/>
    </xf>
    <xf numFmtId="0" fontId="53" fillId="0" borderId="10" xfId="0" applyFont="1" applyFill="1" applyBorder="1" applyAlignment="1">
      <alignment vertical="center" wrapText="1"/>
    </xf>
    <xf numFmtId="188" fontId="53" fillId="0" borderId="11" xfId="0" applyNumberFormat="1" applyFont="1" applyFill="1" applyBorder="1" applyAlignment="1">
      <alignment horizontal="right" vertical="center" wrapText="1"/>
    </xf>
    <xf numFmtId="187" fontId="57" fillId="0" borderId="11" xfId="0" applyNumberFormat="1" applyFont="1" applyFill="1" applyBorder="1" applyAlignment="1">
      <alignment vertical="center" wrapText="1"/>
    </xf>
    <xf numFmtId="187" fontId="53" fillId="0" borderId="11" xfId="0" applyNumberFormat="1" applyFont="1" applyFill="1" applyBorder="1" applyAlignment="1">
      <alignment horizontal="right" vertical="center" wrapText="1"/>
    </xf>
    <xf numFmtId="187" fontId="53" fillId="0" borderId="15" xfId="0" applyNumberFormat="1" applyFont="1" applyFill="1" applyBorder="1" applyAlignment="1">
      <alignment horizontal="right" vertical="center" wrapText="1"/>
    </xf>
    <xf numFmtId="187" fontId="53" fillId="0" borderId="14" xfId="0" applyNumberFormat="1" applyFont="1" applyFill="1" applyBorder="1" applyAlignment="1">
      <alignment horizontal="right" vertical="center" wrapText="1"/>
    </xf>
    <xf numFmtId="0" fontId="57" fillId="0" borderId="0" xfId="0" applyFont="1" applyBorder="1" applyAlignment="1">
      <alignment vertical="center" wrapText="1"/>
    </xf>
    <xf numFmtId="0" fontId="55" fillId="0" borderId="0" xfId="0" applyFont="1" applyBorder="1" applyAlignment="1">
      <alignment vertical="center" wrapText="1"/>
    </xf>
    <xf numFmtId="0" fontId="57" fillId="0" borderId="0" xfId="0" applyFont="1" applyBorder="1" applyAlignment="1">
      <alignment vertical="center"/>
    </xf>
    <xf numFmtId="187" fontId="5" fillId="0" borderId="11" xfId="0" applyNumberFormat="1" applyFont="1" applyFill="1" applyBorder="1" applyAlignment="1">
      <alignment vertical="center" wrapText="1"/>
    </xf>
    <xf numFmtId="187" fontId="53" fillId="0" borderId="0" xfId="0" applyNumberFormat="1" applyFont="1" applyFill="1" applyBorder="1" applyAlignment="1">
      <alignment horizontal="right" vertical="center" wrapText="1"/>
    </xf>
    <xf numFmtId="0" fontId="54" fillId="0" borderId="17" xfId="0" applyFont="1" applyFill="1" applyBorder="1" applyAlignment="1">
      <alignment horizontal="center" vertical="center" wrapText="1"/>
    </xf>
    <xf numFmtId="187" fontId="53" fillId="0" borderId="18" xfId="0" applyNumberFormat="1" applyFont="1" applyFill="1" applyBorder="1" applyAlignment="1">
      <alignment horizontal="right" vertical="center" wrapText="1"/>
    </xf>
    <xf numFmtId="187" fontId="53" fillId="0" borderId="19" xfId="0" applyNumberFormat="1" applyFont="1" applyFill="1" applyBorder="1" applyAlignment="1">
      <alignment horizontal="right" vertical="center" wrapText="1"/>
    </xf>
    <xf numFmtId="0" fontId="54" fillId="0" borderId="13" xfId="0" applyFont="1" applyFill="1" applyBorder="1" applyAlignment="1">
      <alignment horizontal="center" vertical="center" wrapText="1"/>
    </xf>
    <xf numFmtId="9" fontId="53" fillId="0" borderId="11" xfId="69" applyFont="1" applyFill="1" applyBorder="1" applyAlignment="1">
      <alignment horizontal="right" vertical="center" wrapText="1"/>
    </xf>
    <xf numFmtId="9" fontId="53" fillId="0" borderId="14" xfId="69" applyFont="1" applyFill="1" applyBorder="1" applyAlignment="1">
      <alignment horizontal="right" vertical="center" wrapText="1"/>
    </xf>
    <xf numFmtId="188" fontId="53" fillId="0" borderId="14" xfId="0" applyNumberFormat="1" applyFont="1" applyFill="1" applyBorder="1" applyAlignment="1">
      <alignment horizontal="right" vertical="center" wrapText="1"/>
    </xf>
    <xf numFmtId="43" fontId="53" fillId="0" borderId="14" xfId="47" applyNumberFormat="1" applyFont="1" applyFill="1" applyBorder="1" applyAlignment="1">
      <alignment horizontal="right" vertical="center" wrapText="1"/>
    </xf>
    <xf numFmtId="9" fontId="53" fillId="37" borderId="14" xfId="69" applyFont="1" applyFill="1" applyBorder="1" applyAlignment="1">
      <alignment horizontal="right" vertical="center" wrapText="1"/>
    </xf>
    <xf numFmtId="9" fontId="53" fillId="37" borderId="11" xfId="69" applyFont="1" applyFill="1" applyBorder="1" applyAlignment="1">
      <alignment horizontal="right" vertical="center" wrapText="1"/>
    </xf>
    <xf numFmtId="188" fontId="53" fillId="37" borderId="14" xfId="0" applyNumberFormat="1" applyFont="1" applyFill="1" applyBorder="1" applyAlignment="1">
      <alignment horizontal="right" vertical="center" wrapText="1"/>
    </xf>
    <xf numFmtId="188" fontId="54" fillId="37" borderId="11" xfId="0" applyNumberFormat="1" applyFont="1" applyFill="1" applyBorder="1" applyAlignment="1">
      <alignment horizontal="right" vertical="center" wrapText="1"/>
    </xf>
    <xf numFmtId="43" fontId="54" fillId="37" borderId="14" xfId="47" applyNumberFormat="1" applyFont="1" applyFill="1" applyBorder="1" applyAlignment="1">
      <alignment horizontal="right" vertical="center" wrapText="1"/>
    </xf>
    <xf numFmtId="187" fontId="54" fillId="37" borderId="11" xfId="0" applyNumberFormat="1" applyFont="1" applyFill="1" applyBorder="1" applyAlignment="1">
      <alignment horizontal="right" vertical="center" wrapText="1"/>
    </xf>
    <xf numFmtId="188" fontId="55" fillId="0" borderId="0" xfId="0" applyNumberFormat="1" applyFont="1" applyBorder="1" applyAlignment="1">
      <alignment vertical="center" wrapText="1"/>
    </xf>
    <xf numFmtId="0" fontId="62" fillId="36" borderId="11" xfId="0" applyFont="1" applyFill="1" applyBorder="1" applyAlignment="1">
      <alignment vertical="center" wrapText="1"/>
    </xf>
    <xf numFmtId="0" fontId="63" fillId="0" borderId="11" xfId="0" applyFont="1" applyBorder="1" applyAlignment="1">
      <alignment vertical="center" wrapText="1"/>
    </xf>
    <xf numFmtId="0" fontId="54" fillId="38" borderId="20" xfId="0" applyFont="1" applyFill="1" applyBorder="1" applyAlignment="1">
      <alignment horizontal="center" vertical="center" wrapText="1"/>
    </xf>
    <xf numFmtId="0" fontId="54" fillId="38" borderId="21" xfId="0" applyFont="1" applyFill="1" applyBorder="1" applyAlignment="1">
      <alignment horizontal="center" vertical="center" wrapText="1"/>
    </xf>
    <xf numFmtId="0" fontId="0" fillId="0" borderId="22" xfId="0" applyBorder="1" applyAlignment="1">
      <alignment horizontal="center" vertical="center" wrapText="1"/>
    </xf>
    <xf numFmtId="0" fontId="54" fillId="38" borderId="23" xfId="0" applyFont="1" applyFill="1" applyBorder="1" applyAlignment="1">
      <alignment horizontal="center" vertical="center" wrapText="1"/>
    </xf>
    <xf numFmtId="0" fontId="54" fillId="38" borderId="10" xfId="0" applyFont="1" applyFill="1" applyBorder="1" applyAlignment="1">
      <alignment horizontal="center" vertical="center" wrapText="1"/>
    </xf>
    <xf numFmtId="0" fontId="54" fillId="38" borderId="24" xfId="0" applyFont="1" applyFill="1" applyBorder="1" applyAlignment="1">
      <alignment horizontal="center" vertical="center" wrapText="1"/>
    </xf>
    <xf numFmtId="0" fontId="54" fillId="38" borderId="25" xfId="0" applyFont="1" applyFill="1" applyBorder="1" applyAlignment="1">
      <alignment horizontal="center" vertical="center" wrapText="1"/>
    </xf>
  </cellXfs>
  <cellStyles count="6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Entrée" xfId="43"/>
    <cellStyle name="Insatisfaisant" xfId="44"/>
    <cellStyle name="Hyperlink" xfId="45"/>
    <cellStyle name="Followed Hyperlink" xfId="46"/>
    <cellStyle name="Comma" xfId="47"/>
    <cellStyle name="Comma [0]" xfId="48"/>
    <cellStyle name="Milliers 2" xfId="49"/>
    <cellStyle name="Milliers 2 2" xfId="50"/>
    <cellStyle name="Milliers 2 2 2" xfId="51"/>
    <cellStyle name="Milliers 2 3" xfId="52"/>
    <cellStyle name="Milliers 3" xfId="53"/>
    <cellStyle name="Milliers 3 2" xfId="54"/>
    <cellStyle name="Milliers 3 2 2" xfId="55"/>
    <cellStyle name="Milliers 3 3" xfId="56"/>
    <cellStyle name="Milliers 4" xfId="57"/>
    <cellStyle name="Milliers 4 2" xfId="58"/>
    <cellStyle name="Milliers 4 2 2" xfId="59"/>
    <cellStyle name="Milliers 4 3" xfId="60"/>
    <cellStyle name="Milliers 5" xfId="61"/>
    <cellStyle name="Milliers 5 2" xfId="62"/>
    <cellStyle name="Milliers 6" xfId="63"/>
    <cellStyle name="Currency" xfId="64"/>
    <cellStyle name="Currency [0]" xfId="65"/>
    <cellStyle name="Neutre" xfId="66"/>
    <cellStyle name="Normal 2" xfId="67"/>
    <cellStyle name="Note" xfId="68"/>
    <cellStyle name="Percent" xfId="69"/>
    <cellStyle name="Satisfaisant" xfId="70"/>
    <cellStyle name="Sortie" xfId="71"/>
    <cellStyle name="Texte explicatif" xfId="72"/>
    <cellStyle name="Titre" xfId="73"/>
    <cellStyle name="Titre 1" xfId="74"/>
    <cellStyle name="Titre 2" xfId="75"/>
    <cellStyle name="Titre 3" xfId="76"/>
    <cellStyle name="Titre 4" xfId="77"/>
    <cellStyle name="Total" xfId="78"/>
    <cellStyle name="Vérificatio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1"/>
  <sheetViews>
    <sheetView view="pageBreakPreview" zoomScale="70" zoomScaleSheetLayoutView="70" zoomScalePageLayoutView="0" workbookViewId="0" topLeftCell="A1">
      <pane ySplit="7" topLeftCell="A62" activePane="bottomLeft" state="frozen"/>
      <selection pane="topLeft" activeCell="A1" sqref="A1"/>
      <selection pane="bottomLeft" activeCell="F64" sqref="F64"/>
    </sheetView>
  </sheetViews>
  <sheetFormatPr defaultColWidth="8.8515625" defaultRowHeight="15"/>
  <cols>
    <col min="1" max="1" width="24.00390625" style="0" customWidth="1"/>
    <col min="2" max="2" width="33.28125" style="0" customWidth="1"/>
    <col min="3" max="6" width="30.7109375" style="0" customWidth="1"/>
    <col min="7" max="7" width="26.8515625" style="0" customWidth="1"/>
    <col min="8" max="8" width="30.8515625" style="0" customWidth="1"/>
    <col min="9" max="9" width="22.7109375" style="0" customWidth="1"/>
    <col min="10" max="12" width="28.7109375" style="0" customWidth="1"/>
    <col min="13" max="13" width="34.140625" style="0" customWidth="1"/>
  </cols>
  <sheetData>
    <row r="1" spans="1:9" ht="18.75">
      <c r="A1" s="9" t="s">
        <v>0</v>
      </c>
      <c r="B1" s="9"/>
      <c r="C1" s="6"/>
      <c r="D1" s="6"/>
      <c r="E1" s="6"/>
      <c r="F1" s="6"/>
      <c r="G1" s="6"/>
      <c r="H1" s="6"/>
      <c r="I1" s="6"/>
    </row>
    <row r="2" spans="1:9" ht="6" customHeight="1">
      <c r="A2" s="10"/>
      <c r="B2" s="10"/>
      <c r="C2" s="6"/>
      <c r="D2" s="6"/>
      <c r="E2" s="6"/>
      <c r="F2" s="6"/>
      <c r="G2" s="6"/>
      <c r="H2" s="6"/>
      <c r="I2" s="6"/>
    </row>
    <row r="3" spans="1:9" ht="15.75">
      <c r="A3" s="10" t="s">
        <v>42</v>
      </c>
      <c r="B3" s="10"/>
      <c r="C3" s="6"/>
      <c r="D3" s="6"/>
      <c r="E3" s="6"/>
      <c r="F3" s="6"/>
      <c r="G3" s="6"/>
      <c r="H3" s="6"/>
      <c r="I3" s="6"/>
    </row>
    <row r="4" spans="1:9" ht="7.5" customHeight="1">
      <c r="A4" s="6"/>
      <c r="B4" s="6"/>
      <c r="C4" s="6"/>
      <c r="D4" s="6"/>
      <c r="E4" s="6"/>
      <c r="F4" s="6"/>
      <c r="G4" s="6"/>
      <c r="H4" s="6"/>
      <c r="I4" s="6"/>
    </row>
    <row r="5" spans="1:9" ht="15.75">
      <c r="A5" s="10" t="s">
        <v>43</v>
      </c>
      <c r="B5" s="6"/>
      <c r="C5" s="6"/>
      <c r="D5" s="6"/>
      <c r="E5" s="6"/>
      <c r="F5" s="6"/>
      <c r="G5" s="6"/>
      <c r="H5" s="6"/>
      <c r="I5" s="6"/>
    </row>
    <row r="6" spans="1:9" ht="15.75" thickBot="1">
      <c r="A6" s="6"/>
      <c r="B6" s="6"/>
      <c r="C6" s="6"/>
      <c r="D6" s="6"/>
      <c r="E6" s="6"/>
      <c r="F6" s="6"/>
      <c r="G6" s="6"/>
      <c r="H6" s="6"/>
      <c r="I6" s="6"/>
    </row>
    <row r="7" spans="1:9" ht="102.75" customHeight="1" thickBot="1">
      <c r="A7" s="19" t="s">
        <v>1</v>
      </c>
      <c r="B7" s="19" t="s">
        <v>2</v>
      </c>
      <c r="C7" s="20" t="s">
        <v>71</v>
      </c>
      <c r="D7" s="20" t="s">
        <v>72</v>
      </c>
      <c r="E7" s="20" t="s">
        <v>73</v>
      </c>
      <c r="F7" s="20" t="s">
        <v>74</v>
      </c>
      <c r="G7" s="19" t="s">
        <v>28</v>
      </c>
      <c r="H7" s="19" t="s">
        <v>29</v>
      </c>
      <c r="I7" s="6"/>
    </row>
    <row r="8" spans="1:9" ht="35.25" customHeight="1" thickBot="1">
      <c r="A8" s="104" t="s">
        <v>75</v>
      </c>
      <c r="B8" s="104"/>
      <c r="C8" s="104"/>
      <c r="D8" s="104"/>
      <c r="E8" s="104"/>
      <c r="F8" s="104"/>
      <c r="G8" s="104"/>
      <c r="H8" s="104"/>
      <c r="I8" s="6"/>
    </row>
    <row r="9" spans="1:9" ht="48" thickBot="1">
      <c r="A9" s="21" t="s">
        <v>3</v>
      </c>
      <c r="B9" s="21" t="s">
        <v>76</v>
      </c>
      <c r="C9" s="22">
        <f>SUM(C10:C14)</f>
        <v>0</v>
      </c>
      <c r="D9" s="22">
        <f>SUM(D10:D14)</f>
        <v>58000</v>
      </c>
      <c r="E9" s="22">
        <f>SUM(E10:E14)</f>
        <v>402358</v>
      </c>
      <c r="F9" s="22">
        <f>SUM(F10:F14)</f>
        <v>0</v>
      </c>
      <c r="G9" s="21"/>
      <c r="H9" s="21"/>
      <c r="I9" s="6"/>
    </row>
    <row r="10" spans="1:9" ht="63.75" thickBot="1">
      <c r="A10" s="5" t="s">
        <v>4</v>
      </c>
      <c r="B10" s="5" t="s">
        <v>102</v>
      </c>
      <c r="C10" s="13">
        <v>0</v>
      </c>
      <c r="D10" s="13">
        <v>0</v>
      </c>
      <c r="E10" s="23">
        <v>8000</v>
      </c>
      <c r="F10" s="13">
        <v>0</v>
      </c>
      <c r="G10" s="5"/>
      <c r="H10" s="5"/>
      <c r="I10" s="6"/>
    </row>
    <row r="11" spans="1:9" ht="63.75" thickBot="1">
      <c r="A11" s="5" t="s">
        <v>5</v>
      </c>
      <c r="B11" s="5" t="s">
        <v>103</v>
      </c>
      <c r="C11" s="13">
        <v>0</v>
      </c>
      <c r="D11" s="41">
        <v>19000</v>
      </c>
      <c r="E11" s="41">
        <v>0</v>
      </c>
      <c r="F11" s="13">
        <v>0</v>
      </c>
      <c r="G11" s="5">
        <v>40</v>
      </c>
      <c r="H11" s="5"/>
      <c r="I11" s="60"/>
    </row>
    <row r="12" spans="1:9" ht="48" thickBot="1">
      <c r="A12" s="5" t="s">
        <v>6</v>
      </c>
      <c r="B12" s="5" t="s">
        <v>104</v>
      </c>
      <c r="C12" s="13">
        <v>0</v>
      </c>
      <c r="D12" s="41">
        <v>20000</v>
      </c>
      <c r="E12" s="41">
        <v>0</v>
      </c>
      <c r="F12" s="13">
        <v>0</v>
      </c>
      <c r="G12" s="5">
        <v>30</v>
      </c>
      <c r="H12" s="5"/>
      <c r="I12" s="60"/>
    </row>
    <row r="13" spans="1:9" ht="32.25" thickBot="1">
      <c r="A13" s="37" t="s">
        <v>107</v>
      </c>
      <c r="B13" s="37" t="s">
        <v>105</v>
      </c>
      <c r="C13" s="38">
        <v>0</v>
      </c>
      <c r="D13" s="38">
        <v>19000</v>
      </c>
      <c r="E13" s="38">
        <v>0</v>
      </c>
      <c r="F13" s="13">
        <v>0</v>
      </c>
      <c r="G13" s="5">
        <v>40</v>
      </c>
      <c r="H13" s="5"/>
      <c r="I13" s="60"/>
    </row>
    <row r="14" spans="1:9" ht="60.75" customHeight="1" thickBot="1">
      <c r="A14" s="37" t="s">
        <v>108</v>
      </c>
      <c r="B14" s="37" t="s">
        <v>106</v>
      </c>
      <c r="C14" s="13">
        <v>0</v>
      </c>
      <c r="D14" s="13">
        <v>0</v>
      </c>
      <c r="E14" s="38">
        <v>394358</v>
      </c>
      <c r="F14" s="13">
        <v>0</v>
      </c>
      <c r="G14" s="5"/>
      <c r="H14" s="5"/>
      <c r="I14" s="6"/>
    </row>
    <row r="15" spans="1:9" ht="122.25" customHeight="1" thickBot="1">
      <c r="A15" s="21" t="s">
        <v>7</v>
      </c>
      <c r="B15" s="21" t="s">
        <v>77</v>
      </c>
      <c r="C15" s="22">
        <f>SUM(C16:C20)</f>
        <v>0</v>
      </c>
      <c r="D15" s="22">
        <f>SUM(D16:D20)</f>
        <v>0</v>
      </c>
      <c r="E15" s="22">
        <f>SUM(E16:E20)</f>
        <v>0</v>
      </c>
      <c r="F15" s="22">
        <f>SUM(F16:F20)</f>
        <v>109782</v>
      </c>
      <c r="G15" s="21"/>
      <c r="H15" s="21"/>
      <c r="I15" s="6"/>
    </row>
    <row r="16" spans="1:9" ht="214.5" customHeight="1" thickBot="1">
      <c r="A16" s="40" t="s">
        <v>8</v>
      </c>
      <c r="B16" s="71" t="s">
        <v>143</v>
      </c>
      <c r="C16" s="13">
        <v>0</v>
      </c>
      <c r="D16" s="13">
        <v>0</v>
      </c>
      <c r="E16" s="13">
        <v>0</v>
      </c>
      <c r="F16" s="41">
        <v>14000</v>
      </c>
      <c r="G16" s="40"/>
      <c r="H16" s="5"/>
      <c r="I16" s="64"/>
    </row>
    <row r="17" spans="1:9" ht="218.25" customHeight="1" thickBot="1">
      <c r="A17" s="40" t="s">
        <v>9</v>
      </c>
      <c r="B17" s="71" t="s">
        <v>142</v>
      </c>
      <c r="C17" s="13">
        <v>0</v>
      </c>
      <c r="D17" s="13">
        <v>0</v>
      </c>
      <c r="E17" s="13">
        <v>0</v>
      </c>
      <c r="F17" s="41">
        <v>34286</v>
      </c>
      <c r="G17" s="26">
        <v>0.35</v>
      </c>
      <c r="H17" s="5"/>
      <c r="I17" s="60"/>
    </row>
    <row r="18" spans="1:9" ht="207" customHeight="1" thickBot="1">
      <c r="A18" s="40" t="s">
        <v>10</v>
      </c>
      <c r="B18" s="72" t="s">
        <v>144</v>
      </c>
      <c r="C18" s="13">
        <v>0</v>
      </c>
      <c r="D18" s="13">
        <v>0</v>
      </c>
      <c r="E18" s="13">
        <v>0</v>
      </c>
      <c r="F18" s="41">
        <v>23896</v>
      </c>
      <c r="G18" s="26">
        <v>1</v>
      </c>
      <c r="H18" s="5"/>
      <c r="I18" s="60"/>
    </row>
    <row r="19" spans="1:9" ht="265.5" customHeight="1" thickBot="1">
      <c r="A19" s="40" t="s">
        <v>109</v>
      </c>
      <c r="B19" s="71" t="s">
        <v>145</v>
      </c>
      <c r="C19" s="13">
        <v>0</v>
      </c>
      <c r="D19" s="13">
        <v>0</v>
      </c>
      <c r="E19" s="13">
        <v>0</v>
      </c>
      <c r="F19" s="87">
        <v>29600</v>
      </c>
      <c r="G19" s="26">
        <v>0.3</v>
      </c>
      <c r="H19" s="5"/>
      <c r="I19" s="60"/>
    </row>
    <row r="20" spans="1:9" s="32" customFormat="1" ht="155.25" customHeight="1" thickBot="1">
      <c r="A20" s="40" t="s">
        <v>116</v>
      </c>
      <c r="B20" s="72" t="s">
        <v>141</v>
      </c>
      <c r="C20" s="13">
        <v>0</v>
      </c>
      <c r="D20" s="13">
        <v>0</v>
      </c>
      <c r="E20" s="13">
        <v>0</v>
      </c>
      <c r="F20" s="41">
        <v>8000</v>
      </c>
      <c r="G20" s="26">
        <v>0.55</v>
      </c>
      <c r="H20" s="5"/>
      <c r="I20" s="60"/>
    </row>
    <row r="21" spans="1:9" ht="34.5" customHeight="1" thickBot="1">
      <c r="A21" s="24" t="s">
        <v>11</v>
      </c>
      <c r="B21" s="15">
        <f>SUM(C21:F21)</f>
        <v>570140</v>
      </c>
      <c r="C21" s="15">
        <f>SUM(C15+C9)</f>
        <v>0</v>
      </c>
      <c r="D21" s="15">
        <f>SUM(D15+D9)</f>
        <v>58000</v>
      </c>
      <c r="E21" s="15">
        <f>SUM(E15+E9)</f>
        <v>402358</v>
      </c>
      <c r="F21" s="15">
        <f>SUM(F15+F9)</f>
        <v>109782</v>
      </c>
      <c r="G21" s="24"/>
      <c r="H21" s="24"/>
      <c r="I21" s="6"/>
    </row>
    <row r="22" spans="1:9" ht="27" customHeight="1" thickBot="1">
      <c r="A22" s="104" t="s">
        <v>78</v>
      </c>
      <c r="B22" s="104"/>
      <c r="C22" s="104"/>
      <c r="D22" s="104"/>
      <c r="E22" s="104"/>
      <c r="F22" s="104"/>
      <c r="G22" s="104"/>
      <c r="H22" s="104"/>
      <c r="I22" s="6"/>
    </row>
    <row r="23" spans="1:9" ht="219.75" customHeight="1" thickBot="1">
      <c r="A23" s="21" t="s">
        <v>12</v>
      </c>
      <c r="B23" s="21" t="s">
        <v>129</v>
      </c>
      <c r="C23" s="22">
        <f>SUM(C24:C30)</f>
        <v>0</v>
      </c>
      <c r="D23" s="22">
        <f>SUM(D24:D30)</f>
        <v>112682</v>
      </c>
      <c r="E23" s="22">
        <f>SUM(E24:E30)</f>
        <v>246466</v>
      </c>
      <c r="F23" s="22">
        <f>SUM(F24:F30)</f>
        <v>0</v>
      </c>
      <c r="G23" s="21"/>
      <c r="H23" s="21"/>
      <c r="I23" s="6"/>
    </row>
    <row r="24" spans="1:9" ht="169.5" customHeight="1" thickBot="1">
      <c r="A24" s="5" t="s">
        <v>13</v>
      </c>
      <c r="B24" s="5" t="s">
        <v>110</v>
      </c>
      <c r="C24" s="13">
        <v>0</v>
      </c>
      <c r="D24" s="25">
        <v>20000</v>
      </c>
      <c r="E24" s="13">
        <v>0</v>
      </c>
      <c r="F24" s="13">
        <v>0</v>
      </c>
      <c r="G24" s="33">
        <v>0.4</v>
      </c>
      <c r="H24" s="5"/>
      <c r="I24" s="60"/>
    </row>
    <row r="25" spans="1:9" ht="113.25" customHeight="1" thickBot="1">
      <c r="A25" s="5" t="s">
        <v>14</v>
      </c>
      <c r="B25" s="5" t="s">
        <v>130</v>
      </c>
      <c r="C25" s="13">
        <v>0</v>
      </c>
      <c r="D25" s="25">
        <v>21000</v>
      </c>
      <c r="E25" s="13">
        <v>0</v>
      </c>
      <c r="F25" s="13">
        <v>0</v>
      </c>
      <c r="G25" s="33">
        <v>0.2</v>
      </c>
      <c r="H25" s="5"/>
      <c r="I25" s="60"/>
    </row>
    <row r="26" spans="1:9" ht="140.25" customHeight="1" thickBot="1">
      <c r="A26" s="5" t="s">
        <v>15</v>
      </c>
      <c r="B26" s="5" t="s">
        <v>131</v>
      </c>
      <c r="C26" s="13">
        <v>0</v>
      </c>
      <c r="D26" s="25">
        <v>15182</v>
      </c>
      <c r="E26" s="13">
        <v>0</v>
      </c>
      <c r="F26" s="13">
        <v>0</v>
      </c>
      <c r="G26" s="33">
        <v>0.4</v>
      </c>
      <c r="H26" s="5"/>
      <c r="I26" s="60"/>
    </row>
    <row r="27" spans="1:9" ht="79.5" customHeight="1" thickBot="1">
      <c r="A27" s="5" t="s">
        <v>133</v>
      </c>
      <c r="B27" s="5" t="s">
        <v>111</v>
      </c>
      <c r="C27" s="13">
        <v>0</v>
      </c>
      <c r="D27" s="25">
        <v>17000</v>
      </c>
      <c r="E27" s="13">
        <v>0</v>
      </c>
      <c r="F27" s="13">
        <v>0</v>
      </c>
      <c r="G27" s="33">
        <v>0.2</v>
      </c>
      <c r="H27" s="5"/>
      <c r="I27" s="60"/>
    </row>
    <row r="28" spans="1:9" ht="101.25" customHeight="1" thickBot="1">
      <c r="A28" s="5" t="s">
        <v>113</v>
      </c>
      <c r="B28" s="5" t="s">
        <v>112</v>
      </c>
      <c r="C28" s="13">
        <v>0</v>
      </c>
      <c r="D28" s="25">
        <v>17000</v>
      </c>
      <c r="E28" s="13">
        <v>0</v>
      </c>
      <c r="F28" s="13">
        <v>0</v>
      </c>
      <c r="G28" s="33">
        <v>0.5</v>
      </c>
      <c r="H28" s="5"/>
      <c r="I28" s="60"/>
    </row>
    <row r="29" spans="1:10" ht="153.75" customHeight="1" thickBot="1">
      <c r="A29" s="40" t="s">
        <v>114</v>
      </c>
      <c r="B29" s="67" t="s">
        <v>139</v>
      </c>
      <c r="C29" s="41">
        <f>SUM(C30:C30)</f>
        <v>0</v>
      </c>
      <c r="D29" s="41">
        <v>22500</v>
      </c>
      <c r="E29" s="41">
        <v>0</v>
      </c>
      <c r="F29" s="41">
        <f>SUM(F30:F30)</f>
        <v>0</v>
      </c>
      <c r="G29" s="40"/>
      <c r="H29" s="24"/>
      <c r="I29" s="6"/>
      <c r="J29">
        <f>218830+23000</f>
        <v>241830</v>
      </c>
    </row>
    <row r="30" spans="1:9" ht="126.75" thickBot="1">
      <c r="A30" s="5" t="s">
        <v>134</v>
      </c>
      <c r="B30" s="5" t="s">
        <v>132</v>
      </c>
      <c r="C30" s="13">
        <v>0</v>
      </c>
      <c r="D30" s="65">
        <v>0</v>
      </c>
      <c r="E30" s="13">
        <v>246466</v>
      </c>
      <c r="F30" s="13">
        <v>0</v>
      </c>
      <c r="G30" s="34">
        <v>0.5</v>
      </c>
      <c r="H30" s="5"/>
      <c r="I30" s="60"/>
    </row>
    <row r="31" spans="1:9" ht="39" customHeight="1" thickBot="1">
      <c r="A31" s="24" t="s">
        <v>16</v>
      </c>
      <c r="B31" s="15">
        <f>SUM(C31:F31)</f>
        <v>381648</v>
      </c>
      <c r="C31" s="15">
        <f>SUM(C29+C23)</f>
        <v>0</v>
      </c>
      <c r="D31" s="15">
        <f>SUM(D29+D23)</f>
        <v>135182</v>
      </c>
      <c r="E31" s="15">
        <f>E23</f>
        <v>246466</v>
      </c>
      <c r="F31" s="15">
        <f>SUM(F29+F23)</f>
        <v>0</v>
      </c>
      <c r="G31" s="24"/>
      <c r="H31" s="24"/>
      <c r="I31" s="6"/>
    </row>
    <row r="32" spans="1:9" ht="30" customHeight="1" thickBot="1">
      <c r="A32" s="104" t="s">
        <v>79</v>
      </c>
      <c r="B32" s="104"/>
      <c r="C32" s="104"/>
      <c r="D32" s="104"/>
      <c r="E32" s="104"/>
      <c r="F32" s="104"/>
      <c r="G32" s="104"/>
      <c r="H32" s="105"/>
      <c r="I32" s="6"/>
    </row>
    <row r="33" spans="1:9" ht="131.25" customHeight="1" thickBot="1">
      <c r="A33" s="21" t="s">
        <v>82</v>
      </c>
      <c r="B33" s="21" t="s">
        <v>83</v>
      </c>
      <c r="C33" s="22">
        <f>SUM(C34:C37)</f>
        <v>0</v>
      </c>
      <c r="D33" s="22">
        <f>SUM(D34:D37)</f>
        <v>58500</v>
      </c>
      <c r="E33" s="22">
        <f>SUM(E34:E37)</f>
        <v>0</v>
      </c>
      <c r="F33" s="22">
        <f>SUM(F34:F37)</f>
        <v>0</v>
      </c>
      <c r="G33" s="21"/>
      <c r="H33" s="21"/>
      <c r="I33" s="6"/>
    </row>
    <row r="34" spans="1:9" ht="144" customHeight="1" thickBot="1">
      <c r="A34" s="5" t="s">
        <v>80</v>
      </c>
      <c r="B34" s="5" t="s">
        <v>98</v>
      </c>
      <c r="C34" s="13">
        <v>0</v>
      </c>
      <c r="D34" s="13">
        <v>12500</v>
      </c>
      <c r="E34" s="13">
        <v>0</v>
      </c>
      <c r="F34" s="13">
        <v>0</v>
      </c>
      <c r="G34" s="26">
        <v>0.5</v>
      </c>
      <c r="H34" s="5"/>
      <c r="I34" s="60"/>
    </row>
    <row r="35" spans="1:9" ht="234" customHeight="1" thickBot="1">
      <c r="A35" s="5" t="s">
        <v>81</v>
      </c>
      <c r="B35" s="5" t="s">
        <v>99</v>
      </c>
      <c r="C35" s="13">
        <v>0</v>
      </c>
      <c r="D35" s="13">
        <v>14000</v>
      </c>
      <c r="E35" s="13">
        <v>0</v>
      </c>
      <c r="F35" s="13">
        <v>0</v>
      </c>
      <c r="G35" s="26">
        <v>0.5</v>
      </c>
      <c r="H35" s="5"/>
      <c r="I35" s="60"/>
    </row>
    <row r="36" spans="1:9" ht="99" customHeight="1" thickBot="1">
      <c r="A36" s="5" t="s">
        <v>96</v>
      </c>
      <c r="B36" s="5" t="s">
        <v>100</v>
      </c>
      <c r="C36" s="13">
        <v>0</v>
      </c>
      <c r="D36" s="13">
        <v>15000</v>
      </c>
      <c r="E36" s="13">
        <v>0</v>
      </c>
      <c r="F36" s="13">
        <v>0</v>
      </c>
      <c r="G36" s="26">
        <v>0.5</v>
      </c>
      <c r="H36" s="5"/>
      <c r="I36" s="60"/>
    </row>
    <row r="37" spans="1:9" s="12" customFormat="1" ht="90" customHeight="1" thickBot="1">
      <c r="A37" s="5" t="s">
        <v>97</v>
      </c>
      <c r="B37" s="5" t="s">
        <v>101</v>
      </c>
      <c r="C37" s="13">
        <v>0</v>
      </c>
      <c r="D37" s="13">
        <v>17000</v>
      </c>
      <c r="E37" s="13">
        <v>0</v>
      </c>
      <c r="F37" s="13">
        <v>0</v>
      </c>
      <c r="G37" s="26">
        <v>0.3</v>
      </c>
      <c r="H37" s="5"/>
      <c r="I37" s="61"/>
    </row>
    <row r="38" spans="1:9" ht="48" thickBot="1">
      <c r="A38" s="21" t="s">
        <v>17</v>
      </c>
      <c r="B38" s="21" t="s">
        <v>84</v>
      </c>
      <c r="C38" s="22">
        <f>SUM(C39:C41)</f>
        <v>155000</v>
      </c>
      <c r="D38" s="22">
        <f>SUM(D39:D41)</f>
        <v>0</v>
      </c>
      <c r="E38" s="22">
        <f>SUM(E39:E41)</f>
        <v>0</v>
      </c>
      <c r="F38" s="22">
        <f>SUM(F39:F41)</f>
        <v>0</v>
      </c>
      <c r="G38" s="21"/>
      <c r="H38" s="21"/>
      <c r="I38" s="6"/>
    </row>
    <row r="39" spans="1:9" ht="142.5" customHeight="1" thickBot="1">
      <c r="A39" s="5" t="s">
        <v>18</v>
      </c>
      <c r="B39" s="5" t="s">
        <v>94</v>
      </c>
      <c r="C39" s="14">
        <v>80000</v>
      </c>
      <c r="D39" s="14">
        <v>0</v>
      </c>
      <c r="E39" s="14">
        <v>0</v>
      </c>
      <c r="F39" s="14">
        <v>0</v>
      </c>
      <c r="G39" s="26">
        <v>0.5</v>
      </c>
      <c r="H39" s="5" t="s">
        <v>44</v>
      </c>
      <c r="I39" s="60"/>
    </row>
    <row r="40" spans="1:9" ht="167.25" customHeight="1" thickBot="1">
      <c r="A40" s="5" t="s">
        <v>19</v>
      </c>
      <c r="B40" s="5" t="s">
        <v>93</v>
      </c>
      <c r="C40" s="14">
        <v>25000</v>
      </c>
      <c r="D40" s="14">
        <v>0</v>
      </c>
      <c r="E40" s="14">
        <v>0</v>
      </c>
      <c r="F40" s="14">
        <v>0</v>
      </c>
      <c r="G40" s="26">
        <v>0.5</v>
      </c>
      <c r="H40" s="5" t="s">
        <v>45</v>
      </c>
      <c r="I40" s="60"/>
    </row>
    <row r="41" spans="1:9" ht="189.75" thickBot="1">
      <c r="A41" s="5" t="s">
        <v>61</v>
      </c>
      <c r="B41" s="5" t="s">
        <v>95</v>
      </c>
      <c r="C41" s="14">
        <v>50000</v>
      </c>
      <c r="D41" s="14">
        <v>0</v>
      </c>
      <c r="E41" s="14">
        <v>0</v>
      </c>
      <c r="F41" s="14">
        <v>0</v>
      </c>
      <c r="G41" s="26">
        <v>0.5</v>
      </c>
      <c r="H41" s="5" t="s">
        <v>46</v>
      </c>
      <c r="I41" s="60"/>
    </row>
    <row r="42" spans="1:9" ht="79.5" customHeight="1" thickBot="1">
      <c r="A42" s="21" t="s">
        <v>20</v>
      </c>
      <c r="B42" s="21" t="s">
        <v>85</v>
      </c>
      <c r="C42" s="17">
        <f>SUM(C43:C45)</f>
        <v>179580</v>
      </c>
      <c r="D42" s="17">
        <f>SUM(D43:D45)</f>
        <v>0</v>
      </c>
      <c r="E42" s="17">
        <f>SUM(E43:E45)</f>
        <v>0</v>
      </c>
      <c r="F42" s="17">
        <f>SUM(F43:F45)</f>
        <v>0</v>
      </c>
      <c r="G42" s="18"/>
      <c r="H42" s="18"/>
      <c r="I42" s="16"/>
    </row>
    <row r="43" spans="1:9" ht="302.25" customHeight="1" thickBot="1">
      <c r="A43" s="5" t="s">
        <v>21</v>
      </c>
      <c r="B43" s="5" t="s">
        <v>135</v>
      </c>
      <c r="C43" s="14">
        <v>104580</v>
      </c>
      <c r="D43" s="14">
        <v>0</v>
      </c>
      <c r="E43" s="14">
        <v>0</v>
      </c>
      <c r="F43" s="14">
        <v>0</v>
      </c>
      <c r="G43" s="26">
        <v>0.5</v>
      </c>
      <c r="H43" s="5" t="s">
        <v>47</v>
      </c>
      <c r="I43" s="6"/>
    </row>
    <row r="44" spans="1:10" ht="291" customHeight="1" thickBot="1">
      <c r="A44" s="5" t="s">
        <v>22</v>
      </c>
      <c r="B44" s="5" t="s">
        <v>92</v>
      </c>
      <c r="C44" s="14">
        <v>35000</v>
      </c>
      <c r="D44" s="14">
        <v>0</v>
      </c>
      <c r="E44" s="14">
        <v>0</v>
      </c>
      <c r="F44" s="14">
        <v>0</v>
      </c>
      <c r="G44" s="26">
        <v>0.3</v>
      </c>
      <c r="H44" s="5" t="s">
        <v>57</v>
      </c>
      <c r="I44" s="6"/>
      <c r="J44" s="8"/>
    </row>
    <row r="45" spans="1:9" ht="123" customHeight="1" thickBot="1">
      <c r="A45" s="5" t="s">
        <v>23</v>
      </c>
      <c r="B45" s="5" t="s">
        <v>136</v>
      </c>
      <c r="C45" s="14">
        <v>40000</v>
      </c>
      <c r="D45" s="14">
        <v>0</v>
      </c>
      <c r="E45" s="14">
        <v>0</v>
      </c>
      <c r="F45" s="14">
        <v>0</v>
      </c>
      <c r="G45" s="26">
        <v>0.2</v>
      </c>
      <c r="H45" s="5" t="s">
        <v>48</v>
      </c>
      <c r="I45" s="6"/>
    </row>
    <row r="46" spans="1:9" ht="111" customHeight="1" thickBot="1">
      <c r="A46" s="21" t="s">
        <v>49</v>
      </c>
      <c r="B46" s="21" t="s">
        <v>86</v>
      </c>
      <c r="C46" s="22">
        <f>SUM(C47:C52)</f>
        <v>297196</v>
      </c>
      <c r="D46" s="22">
        <f>SUM(D47:D52)</f>
        <v>0</v>
      </c>
      <c r="E46" s="22">
        <f>SUM(E47:E52)</f>
        <v>0</v>
      </c>
      <c r="F46" s="22">
        <f>SUM(F47:F52)</f>
        <v>0</v>
      </c>
      <c r="G46" s="21"/>
      <c r="H46" s="21"/>
      <c r="I46" s="6"/>
    </row>
    <row r="47" spans="1:9" ht="221.25" thickBot="1">
      <c r="A47" s="5" t="s">
        <v>50</v>
      </c>
      <c r="B47" s="5" t="s">
        <v>89</v>
      </c>
      <c r="C47" s="14">
        <v>120000</v>
      </c>
      <c r="D47" s="14">
        <v>0</v>
      </c>
      <c r="E47" s="14">
        <v>0</v>
      </c>
      <c r="F47" s="14">
        <v>0</v>
      </c>
      <c r="G47" s="26">
        <v>0.5</v>
      </c>
      <c r="H47" s="5" t="s">
        <v>70</v>
      </c>
      <c r="I47" s="60"/>
    </row>
    <row r="48" spans="1:9" ht="105.75" customHeight="1" thickBot="1">
      <c r="A48" s="5" t="s">
        <v>63</v>
      </c>
      <c r="B48" s="5" t="s">
        <v>91</v>
      </c>
      <c r="C48" s="14">
        <v>15000</v>
      </c>
      <c r="D48" s="14">
        <v>0</v>
      </c>
      <c r="E48" s="14">
        <v>0</v>
      </c>
      <c r="F48" s="14">
        <v>0</v>
      </c>
      <c r="G48" s="26">
        <v>0.2</v>
      </c>
      <c r="H48" s="5" t="s">
        <v>69</v>
      </c>
      <c r="I48" s="60"/>
    </row>
    <row r="49" spans="1:9" ht="97.5" customHeight="1" thickBot="1">
      <c r="A49" s="5" t="s">
        <v>64</v>
      </c>
      <c r="B49" s="5" t="s">
        <v>90</v>
      </c>
      <c r="C49" s="14">
        <v>57196</v>
      </c>
      <c r="D49" s="14">
        <v>0</v>
      </c>
      <c r="E49" s="14">
        <v>0</v>
      </c>
      <c r="F49" s="14">
        <v>0</v>
      </c>
      <c r="G49" s="26">
        <v>0.5</v>
      </c>
      <c r="H49" s="5" t="s">
        <v>54</v>
      </c>
      <c r="I49" s="60"/>
    </row>
    <row r="50" spans="1:11" ht="205.5" thickBot="1">
      <c r="A50" s="5" t="s">
        <v>56</v>
      </c>
      <c r="B50" s="5" t="s">
        <v>62</v>
      </c>
      <c r="C50" s="35">
        <v>20000</v>
      </c>
      <c r="D50" s="35">
        <v>0</v>
      </c>
      <c r="E50" s="35">
        <v>0</v>
      </c>
      <c r="F50" s="35">
        <v>0</v>
      </c>
      <c r="G50" s="36">
        <v>0.5</v>
      </c>
      <c r="H50" s="27" t="s">
        <v>55</v>
      </c>
      <c r="I50" s="60"/>
      <c r="K50" t="s">
        <v>26</v>
      </c>
    </row>
    <row r="51" spans="1:9" ht="131.25" customHeight="1" thickBot="1">
      <c r="A51" s="11" t="s">
        <v>58</v>
      </c>
      <c r="B51" s="5" t="s">
        <v>66</v>
      </c>
      <c r="C51" s="35">
        <v>25000</v>
      </c>
      <c r="D51" s="35">
        <v>0</v>
      </c>
      <c r="E51" s="35">
        <v>0</v>
      </c>
      <c r="F51" s="35">
        <v>0</v>
      </c>
      <c r="G51" s="36">
        <v>0.5</v>
      </c>
      <c r="H51" s="27" t="s">
        <v>60</v>
      </c>
      <c r="I51" s="60"/>
    </row>
    <row r="52" spans="1:10" ht="191.25" customHeight="1" thickBot="1">
      <c r="A52" s="11" t="s">
        <v>59</v>
      </c>
      <c r="B52" s="5" t="s">
        <v>137</v>
      </c>
      <c r="C52" s="35">
        <v>60000</v>
      </c>
      <c r="D52" s="35">
        <v>0</v>
      </c>
      <c r="E52" s="35">
        <v>0</v>
      </c>
      <c r="F52" s="35">
        <v>0</v>
      </c>
      <c r="G52" s="36">
        <v>0.2</v>
      </c>
      <c r="H52" s="27" t="s">
        <v>67</v>
      </c>
      <c r="I52" s="60"/>
      <c r="J52" s="7"/>
    </row>
    <row r="53" spans="1:9" ht="63.75" thickBot="1">
      <c r="A53" s="21" t="s">
        <v>52</v>
      </c>
      <c r="B53" s="21" t="s">
        <v>87</v>
      </c>
      <c r="C53" s="28">
        <f>SUM(C54)</f>
        <v>10000</v>
      </c>
      <c r="D53" s="28">
        <f>SUM(D54)</f>
        <v>0</v>
      </c>
      <c r="E53" s="28">
        <f>SUM(E54)</f>
        <v>0</v>
      </c>
      <c r="F53" s="28">
        <f>SUM(F54)</f>
        <v>0</v>
      </c>
      <c r="G53" s="29"/>
      <c r="H53" s="21"/>
      <c r="I53" s="6"/>
    </row>
    <row r="54" spans="1:19" ht="153.75" customHeight="1" thickBot="1">
      <c r="A54" s="5" t="s">
        <v>51</v>
      </c>
      <c r="B54" s="5" t="s">
        <v>88</v>
      </c>
      <c r="C54" s="14">
        <v>10000</v>
      </c>
      <c r="D54" s="14">
        <v>0</v>
      </c>
      <c r="E54" s="14"/>
      <c r="F54" s="14"/>
      <c r="G54" s="11"/>
      <c r="H54" s="30" t="s">
        <v>53</v>
      </c>
      <c r="I54" s="6"/>
      <c r="J54" s="1" t="s">
        <v>30</v>
      </c>
      <c r="K54" s="1"/>
      <c r="L54" s="1"/>
      <c r="M54" s="1"/>
      <c r="N54" s="32"/>
      <c r="O54" s="32"/>
      <c r="P54" s="32"/>
      <c r="Q54" s="32"/>
      <c r="R54" s="32"/>
      <c r="S54" s="32"/>
    </row>
    <row r="55" spans="1:19" ht="45" customHeight="1" thickBot="1">
      <c r="A55" s="24" t="s">
        <v>65</v>
      </c>
      <c r="B55" s="15">
        <f>SUM(C55:F55)</f>
        <v>700276</v>
      </c>
      <c r="C55" s="15">
        <f>SUM(C53+C46+C42+C38+C33)</f>
        <v>641776</v>
      </c>
      <c r="D55" s="15">
        <f>SUM(D53+D46+D42+D38+D33)</f>
        <v>58500</v>
      </c>
      <c r="E55" s="15">
        <f>SUM(E53+E46+E42+E38+E33)</f>
        <v>0</v>
      </c>
      <c r="F55" s="15">
        <f>SUM(F53+F46+F42+F38+F33)</f>
        <v>0</v>
      </c>
      <c r="G55" s="24"/>
      <c r="H55" s="24"/>
      <c r="I55" s="6"/>
      <c r="J55" s="4"/>
      <c r="K55" s="4"/>
      <c r="L55" s="4"/>
      <c r="M55" s="4"/>
      <c r="N55" s="32"/>
      <c r="O55" s="32"/>
      <c r="P55" s="32"/>
      <c r="Q55" s="32"/>
      <c r="R55" s="32"/>
      <c r="S55" s="32"/>
    </row>
    <row r="56" spans="1:13" s="32" customFormat="1" ht="45" customHeight="1" thickBot="1">
      <c r="A56" s="104" t="s">
        <v>119</v>
      </c>
      <c r="B56" s="104"/>
      <c r="C56" s="104"/>
      <c r="D56" s="104"/>
      <c r="E56" s="104"/>
      <c r="F56" s="104"/>
      <c r="G56" s="104"/>
      <c r="H56" s="105"/>
      <c r="I56" s="6"/>
      <c r="J56" s="4"/>
      <c r="K56" s="4"/>
      <c r="L56" s="4"/>
      <c r="M56" s="4"/>
    </row>
    <row r="57" spans="1:13" s="32" customFormat="1" ht="45" customHeight="1" thickBot="1">
      <c r="A57" s="24" t="s">
        <v>120</v>
      </c>
      <c r="B57" s="24"/>
      <c r="C57" s="15"/>
      <c r="D57" s="80">
        <v>231823</v>
      </c>
      <c r="E57" s="15"/>
      <c r="F57" s="15"/>
      <c r="G57" s="24"/>
      <c r="H57" s="24"/>
      <c r="I57" s="6"/>
      <c r="J57" s="4"/>
      <c r="K57" s="4"/>
      <c r="L57" s="4"/>
      <c r="M57" s="4"/>
    </row>
    <row r="58" spans="1:13" s="32" customFormat="1" ht="45" customHeight="1" thickBot="1">
      <c r="A58" s="24" t="s">
        <v>121</v>
      </c>
      <c r="B58" s="24"/>
      <c r="C58" s="15"/>
      <c r="D58" s="80">
        <v>90000</v>
      </c>
      <c r="E58" s="15"/>
      <c r="F58" s="15"/>
      <c r="G58" s="24"/>
      <c r="H58" s="24"/>
      <c r="I58" s="6"/>
      <c r="J58" s="4"/>
      <c r="K58" s="4"/>
      <c r="L58" s="4"/>
      <c r="M58" s="4"/>
    </row>
    <row r="59" spans="1:13" s="32" customFormat="1" ht="45" customHeight="1" thickBot="1">
      <c r="A59" s="24" t="s">
        <v>123</v>
      </c>
      <c r="B59" s="24"/>
      <c r="C59" s="15"/>
      <c r="D59" s="80">
        <v>25000</v>
      </c>
      <c r="E59" s="15"/>
      <c r="F59" s="15"/>
      <c r="G59" s="24"/>
      <c r="H59" s="24"/>
      <c r="I59" s="6"/>
      <c r="J59" s="4"/>
      <c r="K59" s="4"/>
      <c r="L59" s="4"/>
      <c r="M59" s="4"/>
    </row>
    <row r="60" spans="1:13" s="32" customFormat="1" ht="45" customHeight="1" thickBot="1">
      <c r="A60" s="24" t="s">
        <v>122</v>
      </c>
      <c r="B60" s="24"/>
      <c r="C60" s="15"/>
      <c r="D60" s="15">
        <v>30000</v>
      </c>
      <c r="E60" s="15"/>
      <c r="F60" s="15"/>
      <c r="G60" s="24"/>
      <c r="H60" s="24"/>
      <c r="I60" s="6"/>
      <c r="J60" s="4"/>
      <c r="K60" s="4"/>
      <c r="L60" s="4"/>
      <c r="M60" s="4"/>
    </row>
    <row r="61" spans="1:13" s="42" customFormat="1" ht="45" customHeight="1" thickBot="1">
      <c r="A61" s="24" t="s">
        <v>138</v>
      </c>
      <c r="B61" s="24"/>
      <c r="C61" s="15"/>
      <c r="D61" s="15">
        <v>40000</v>
      </c>
      <c r="E61" s="15"/>
      <c r="F61" s="15"/>
      <c r="G61" s="24"/>
      <c r="H61" s="24"/>
      <c r="I61" s="6"/>
      <c r="J61" s="45"/>
      <c r="K61" s="45"/>
      <c r="L61" s="45"/>
      <c r="M61" s="45"/>
    </row>
    <row r="62" spans="1:13" s="73" customFormat="1" ht="45" customHeight="1" thickBot="1">
      <c r="A62" s="77" t="s">
        <v>146</v>
      </c>
      <c r="B62" s="77"/>
      <c r="C62" s="76"/>
      <c r="D62" s="80">
        <v>29177</v>
      </c>
      <c r="E62" s="76"/>
      <c r="F62" s="76"/>
      <c r="G62" s="77"/>
      <c r="H62" s="77"/>
      <c r="I62" s="75"/>
      <c r="J62" s="74"/>
      <c r="K62" s="74"/>
      <c r="L62" s="74"/>
      <c r="M62" s="74"/>
    </row>
    <row r="63" spans="1:13" s="32" customFormat="1" ht="45" customHeight="1" thickBot="1">
      <c r="A63" s="24" t="s">
        <v>124</v>
      </c>
      <c r="B63" s="15">
        <f>SUM(C63:F63)</f>
        <v>446000</v>
      </c>
      <c r="C63" s="15"/>
      <c r="D63" s="15">
        <f>SUM(D57:D62)</f>
        <v>446000</v>
      </c>
      <c r="E63" s="15"/>
      <c r="F63" s="15"/>
      <c r="G63" s="24"/>
      <c r="H63" s="24"/>
      <c r="I63" s="6"/>
      <c r="J63" s="4"/>
      <c r="K63" s="4"/>
      <c r="L63" s="4"/>
      <c r="M63" s="4"/>
    </row>
    <row r="64" spans="1:19" ht="33" customHeight="1" thickBot="1">
      <c r="A64" s="5" t="s">
        <v>24</v>
      </c>
      <c r="B64" s="50"/>
      <c r="C64" s="51">
        <v>190000</v>
      </c>
      <c r="D64" s="53">
        <v>45000</v>
      </c>
      <c r="E64" s="55">
        <v>131822</v>
      </c>
      <c r="F64" s="55">
        <v>146500</v>
      </c>
      <c r="G64" s="31"/>
      <c r="H64" s="5"/>
      <c r="I64" s="6"/>
      <c r="J64" s="4" t="s">
        <v>42</v>
      </c>
      <c r="K64" s="4"/>
      <c r="L64" s="4"/>
      <c r="M64" s="4"/>
      <c r="N64" s="32"/>
      <c r="O64" s="32"/>
      <c r="P64" s="32"/>
      <c r="Q64" s="32"/>
      <c r="R64" s="32"/>
      <c r="S64" s="32"/>
    </row>
    <row r="65" spans="1:19" ht="36.75" customHeight="1" thickBot="1">
      <c r="A65" s="5" t="s">
        <v>25</v>
      </c>
      <c r="B65" s="50" t="s">
        <v>26</v>
      </c>
      <c r="C65" s="55">
        <v>30000</v>
      </c>
      <c r="D65" s="53">
        <v>15000</v>
      </c>
      <c r="E65" s="55">
        <v>101130</v>
      </c>
      <c r="F65" s="55">
        <v>45400</v>
      </c>
      <c r="G65" s="5"/>
      <c r="H65" s="5"/>
      <c r="I65" s="6"/>
      <c r="J65" s="32"/>
      <c r="K65" s="32"/>
      <c r="L65" s="32"/>
      <c r="M65" s="32"/>
      <c r="N65" s="32"/>
      <c r="O65" s="32"/>
      <c r="P65" s="32"/>
      <c r="Q65" s="32"/>
      <c r="R65" s="32"/>
      <c r="S65" s="32"/>
    </row>
    <row r="66" spans="1:9" s="32" customFormat="1" ht="38.25" customHeight="1" thickBot="1">
      <c r="A66" s="5" t="s">
        <v>68</v>
      </c>
      <c r="B66" s="50"/>
      <c r="C66" s="55">
        <v>20000</v>
      </c>
      <c r="D66" s="53">
        <v>3000</v>
      </c>
      <c r="E66" s="55">
        <v>5000</v>
      </c>
      <c r="F66" s="55">
        <v>10000</v>
      </c>
      <c r="G66" s="5"/>
      <c r="H66" s="5"/>
      <c r="I66" s="6"/>
    </row>
    <row r="67" spans="1:9" ht="31.5" customHeight="1" thickBot="1">
      <c r="A67" s="24" t="s">
        <v>27</v>
      </c>
      <c r="B67" s="56">
        <f>SUM(C67:F67)</f>
        <v>2386916</v>
      </c>
      <c r="C67" s="56">
        <f>SUM(C66+C65+C64+C55+C31+C21)</f>
        <v>881776</v>
      </c>
      <c r="D67" s="56">
        <f>SUM(D65+D64+D55+D31+D21+E63)</f>
        <v>311682</v>
      </c>
      <c r="E67" s="56">
        <f>SUM(E65+E64+E55+E31+E21)</f>
        <v>881776</v>
      </c>
      <c r="F67" s="56">
        <f>SUM(F65+F64+F55+F31+F21+F66)</f>
        <v>311682</v>
      </c>
      <c r="G67" s="24"/>
      <c r="H67" s="24"/>
      <c r="I67" s="6"/>
    </row>
    <row r="68" spans="1:9" ht="39" customHeight="1" thickBot="1">
      <c r="A68" s="5" t="s">
        <v>140</v>
      </c>
      <c r="B68" s="50">
        <f>SUM(C68:F68)</f>
        <v>167084.32</v>
      </c>
      <c r="C68" s="54">
        <f>C67*0.07</f>
        <v>61724.32000000001</v>
      </c>
      <c r="D68" s="52">
        <v>21818</v>
      </c>
      <c r="E68" s="54">
        <v>61724</v>
      </c>
      <c r="F68" s="57">
        <f>21818</f>
        <v>21818</v>
      </c>
      <c r="G68" s="5"/>
      <c r="H68" s="5"/>
      <c r="I68" s="6"/>
    </row>
    <row r="69" spans="1:10" ht="32.25" thickBot="1">
      <c r="A69" s="39" t="s">
        <v>115</v>
      </c>
      <c r="B69" s="58">
        <f>SUM(C69:F69)</f>
        <v>3000000.3200000003</v>
      </c>
      <c r="C69" s="56">
        <f>SUM(C67:C68)</f>
        <v>943500.3200000001</v>
      </c>
      <c r="D69" s="56">
        <f>SUM(D63+D67+D68)</f>
        <v>779500</v>
      </c>
      <c r="E69" s="56">
        <f>SUM(E67:E68)</f>
        <v>943500</v>
      </c>
      <c r="F69" s="56">
        <f>SUM(F67:F68)</f>
        <v>333500</v>
      </c>
      <c r="G69" s="24"/>
      <c r="H69" s="24"/>
      <c r="I69" s="63"/>
      <c r="J69" s="62">
        <v>0.1847</v>
      </c>
    </row>
    <row r="71" ht="15">
      <c r="G71" s="59"/>
    </row>
    <row r="74" ht="25.5" customHeight="1"/>
  </sheetData>
  <sheetProtection/>
  <mergeCells count="4">
    <mergeCell ref="A56:H56"/>
    <mergeCell ref="A8:H8"/>
    <mergeCell ref="A22:H22"/>
    <mergeCell ref="A32:H32"/>
  </mergeCells>
  <printOptions/>
  <pageMargins left="0.787401575" right="0.787401575" top="0.984251969" bottom="0.984251969" header="0.3" footer="0.3"/>
  <pageSetup horizontalDpi="600" verticalDpi="600" orientation="landscape" paperSize="9" scale="74" r:id="rId1"/>
  <rowBreaks count="2" manualBreakCount="2">
    <brk id="31" max="255" man="1"/>
    <brk id="71" max="255" man="1"/>
  </rowBreaks>
  <ignoredErrors>
    <ignoredError sqref="D69 E31" formula="1"/>
  </ignoredErrors>
</worksheet>
</file>

<file path=xl/worksheets/sheet2.xml><?xml version="1.0" encoding="utf-8"?>
<worksheet xmlns="http://schemas.openxmlformats.org/spreadsheetml/2006/main" xmlns:r="http://schemas.openxmlformats.org/officeDocument/2006/relationships">
  <dimension ref="A1:Y31"/>
  <sheetViews>
    <sheetView tabSelected="1" zoomScale="70" zoomScaleNormal="70" zoomScalePageLayoutView="0" workbookViewId="0" topLeftCell="A1">
      <selection activeCell="B18" sqref="B18"/>
    </sheetView>
  </sheetViews>
  <sheetFormatPr defaultColWidth="11.421875" defaultRowHeight="15"/>
  <cols>
    <col min="1" max="1" width="20.8515625" style="0" customWidth="1"/>
    <col min="2" max="3" width="12.28125" style="42" customWidth="1"/>
    <col min="4" max="4" width="13.8515625" style="73" customWidth="1"/>
    <col min="5" max="5" width="15.00390625" style="42" customWidth="1"/>
    <col min="6" max="6" width="11.421875" style="0" customWidth="1"/>
    <col min="7" max="7" width="13.7109375" style="0" customWidth="1"/>
    <col min="8" max="8" width="13.7109375" style="73" customWidth="1"/>
    <col min="9" max="9" width="11.421875" style="42" customWidth="1"/>
    <col min="10" max="10" width="15.28125" style="0" customWidth="1"/>
    <col min="11" max="11" width="12.140625" style="0" customWidth="1"/>
    <col min="12" max="12" width="14.00390625" style="73" customWidth="1"/>
    <col min="13" max="13" width="11.421875" style="42" customWidth="1"/>
    <col min="14" max="14" width="11.421875" style="0" customWidth="1"/>
    <col min="15" max="15" width="12.8515625" style="0" customWidth="1"/>
    <col min="16" max="16" width="15.00390625" style="73" customWidth="1"/>
    <col min="17" max="17" width="11.421875" style="42" customWidth="1"/>
    <col min="18" max="18" width="11.421875" style="0" customWidth="1"/>
    <col min="19" max="19" width="13.7109375" style="0" customWidth="1"/>
    <col min="20" max="20" width="12.8515625" style="73" customWidth="1"/>
    <col min="21" max="21" width="11.421875" style="42" customWidth="1"/>
    <col min="22" max="22" width="17.00390625" style="0" customWidth="1"/>
  </cols>
  <sheetData>
    <row r="1" spans="1:11" ht="15.75">
      <c r="A1" s="1" t="s">
        <v>30</v>
      </c>
      <c r="B1" s="43"/>
      <c r="C1" s="43"/>
      <c r="D1" s="43"/>
      <c r="E1" s="43"/>
      <c r="F1" s="1"/>
      <c r="G1" s="69"/>
      <c r="H1" s="69"/>
      <c r="I1" s="43"/>
      <c r="J1" s="1"/>
      <c r="K1" s="32"/>
    </row>
    <row r="2" spans="1:12" ht="15">
      <c r="A2" s="4"/>
      <c r="B2" s="45"/>
      <c r="C2" s="45"/>
      <c r="D2" s="74"/>
      <c r="E2" s="45"/>
      <c r="F2" s="4"/>
      <c r="G2" s="4"/>
      <c r="H2" s="74"/>
      <c r="I2" s="45"/>
      <c r="J2" s="4"/>
      <c r="K2" s="68"/>
      <c r="L2" s="68"/>
    </row>
    <row r="3" spans="1:11" ht="15">
      <c r="A3" s="4" t="s">
        <v>42</v>
      </c>
      <c r="B3" s="45"/>
      <c r="C3" s="45"/>
      <c r="D3" s="74"/>
      <c r="E3" s="45"/>
      <c r="F3" s="4"/>
      <c r="G3" s="4"/>
      <c r="H3" s="74"/>
      <c r="I3" s="45"/>
      <c r="J3" s="4"/>
      <c r="K3" s="32"/>
    </row>
    <row r="4" spans="1:11" ht="15.75" thickBot="1">
      <c r="A4" s="32"/>
      <c r="F4" s="32"/>
      <c r="G4" s="32"/>
      <c r="J4" s="32"/>
      <c r="K4" s="32"/>
    </row>
    <row r="5" spans="1:21" ht="27.75" customHeight="1" thickBot="1">
      <c r="A5" s="109" t="s">
        <v>31</v>
      </c>
      <c r="B5" s="106" t="s">
        <v>127</v>
      </c>
      <c r="C5" s="107"/>
      <c r="D5" s="107"/>
      <c r="E5" s="108"/>
      <c r="F5" s="106" t="s">
        <v>117</v>
      </c>
      <c r="G5" s="107"/>
      <c r="H5" s="107"/>
      <c r="I5" s="108"/>
      <c r="J5" s="106" t="s">
        <v>118</v>
      </c>
      <c r="K5" s="111"/>
      <c r="L5" s="111"/>
      <c r="M5" s="112"/>
      <c r="N5" s="106" t="s">
        <v>125</v>
      </c>
      <c r="O5" s="107"/>
      <c r="P5" s="107"/>
      <c r="Q5" s="108"/>
      <c r="R5" s="106" t="s">
        <v>126</v>
      </c>
      <c r="S5" s="107"/>
      <c r="T5" s="107"/>
      <c r="U5" s="108"/>
    </row>
    <row r="6" spans="1:22" ht="26.25" thickBot="1">
      <c r="A6" s="110"/>
      <c r="B6" s="46" t="s">
        <v>128</v>
      </c>
      <c r="C6" s="92" t="s">
        <v>147</v>
      </c>
      <c r="D6" s="92" t="s">
        <v>148</v>
      </c>
      <c r="E6" s="92" t="s">
        <v>149</v>
      </c>
      <c r="F6" s="46" t="s">
        <v>128</v>
      </c>
      <c r="G6" s="92" t="s">
        <v>147</v>
      </c>
      <c r="H6" s="92" t="s">
        <v>148</v>
      </c>
      <c r="I6" s="92" t="s">
        <v>149</v>
      </c>
      <c r="J6" s="89" t="s">
        <v>128</v>
      </c>
      <c r="K6" s="92" t="s">
        <v>147</v>
      </c>
      <c r="L6" s="92" t="s">
        <v>148</v>
      </c>
      <c r="M6" s="92" t="s">
        <v>149</v>
      </c>
      <c r="N6" s="46" t="s">
        <v>128</v>
      </c>
      <c r="O6" s="92" t="s">
        <v>147</v>
      </c>
      <c r="P6" s="92" t="s">
        <v>148</v>
      </c>
      <c r="Q6" s="92" t="s">
        <v>149</v>
      </c>
      <c r="R6" s="46" t="s">
        <v>128</v>
      </c>
      <c r="S6" s="92" t="s">
        <v>147</v>
      </c>
      <c r="T6" s="92" t="s">
        <v>148</v>
      </c>
      <c r="U6" s="92" t="s">
        <v>149</v>
      </c>
      <c r="V6" s="68"/>
    </row>
    <row r="7" spans="1:22" ht="26.25" thickBot="1">
      <c r="A7" s="2" t="s">
        <v>33</v>
      </c>
      <c r="B7" s="47">
        <v>57000</v>
      </c>
      <c r="C7" s="81">
        <v>43199.97</v>
      </c>
      <c r="D7" s="96">
        <f>B7-C7</f>
        <v>13800.029999999999</v>
      </c>
      <c r="E7" s="94">
        <f aca="true" t="shared" si="0" ref="E7:E16">C7/B7</f>
        <v>0.7578942105263158</v>
      </c>
      <c r="F7" s="81">
        <v>13500</v>
      </c>
      <c r="G7" s="81">
        <v>134.85</v>
      </c>
      <c r="H7" s="81">
        <f>F7-G7</f>
        <v>13365.15</v>
      </c>
      <c r="I7" s="93">
        <f>G7/F7</f>
        <v>0.00998888888888889</v>
      </c>
      <c r="J7" s="90">
        <v>69547</v>
      </c>
      <c r="K7" s="81">
        <v>9700.83</v>
      </c>
      <c r="L7" s="81">
        <f aca="true" t="shared" si="1" ref="L7:L15">J7-K7</f>
        <v>59846.17</v>
      </c>
      <c r="M7" s="93">
        <f>K7/J7</f>
        <v>0.13948595913554862</v>
      </c>
      <c r="N7" s="83">
        <v>39546.6</v>
      </c>
      <c r="O7" s="83">
        <v>38557</v>
      </c>
      <c r="P7" s="96">
        <f>N7-O7</f>
        <v>989.5999999999985</v>
      </c>
      <c r="Q7" s="94">
        <f aca="true" t="shared" si="2" ref="Q7:Q16">O7/N7</f>
        <v>0.9749763570066706</v>
      </c>
      <c r="R7" s="47">
        <v>43950</v>
      </c>
      <c r="S7" s="81">
        <v>9944.751381215468</v>
      </c>
      <c r="T7" s="81">
        <f>R7-S7</f>
        <v>34005.248618784535</v>
      </c>
      <c r="U7" s="93">
        <f>S7/R7</f>
        <v>0.22627420662606298</v>
      </c>
      <c r="V7" s="88"/>
    </row>
    <row r="8" spans="1:22" ht="39" customHeight="1" thickBot="1">
      <c r="A8" s="2" t="s">
        <v>34</v>
      </c>
      <c r="B8" s="47">
        <v>0</v>
      </c>
      <c r="C8" s="81"/>
      <c r="D8" s="96">
        <f aca="true" t="shared" si="3" ref="D8:D15">B8-C8</f>
        <v>0</v>
      </c>
      <c r="E8" s="94" t="e">
        <f t="shared" si="0"/>
        <v>#DIV/0!</v>
      </c>
      <c r="F8" s="81">
        <v>6000</v>
      </c>
      <c r="G8" s="81">
        <v>292.83</v>
      </c>
      <c r="H8" s="81">
        <f aca="true" t="shared" si="4" ref="H8:H15">F8-G8</f>
        <v>5707.17</v>
      </c>
      <c r="I8" s="93">
        <f aca="true" t="shared" si="5" ref="I8:I16">G8/F8</f>
        <v>0.048804999999999994</v>
      </c>
      <c r="J8" s="90">
        <v>5100</v>
      </c>
      <c r="K8" s="81">
        <v>648.46</v>
      </c>
      <c r="L8" s="81">
        <f t="shared" si="1"/>
        <v>4451.54</v>
      </c>
      <c r="M8" s="93">
        <f aca="true" t="shared" si="6" ref="M8:M16">K8/J8</f>
        <v>0.12714901960784314</v>
      </c>
      <c r="N8" s="83">
        <v>61775.1</v>
      </c>
      <c r="O8" s="83">
        <v>38115</v>
      </c>
      <c r="P8" s="96">
        <f aca="true" t="shared" si="7" ref="P8:P15">N8-O8</f>
        <v>23660.1</v>
      </c>
      <c r="Q8" s="94">
        <f t="shared" si="2"/>
        <v>0.6169961683590962</v>
      </c>
      <c r="R8" s="47">
        <v>15000</v>
      </c>
      <c r="S8" s="81">
        <v>13742.615512465372</v>
      </c>
      <c r="T8" s="81">
        <f aca="true" t="shared" si="8" ref="T8:T15">R8-S8</f>
        <v>1257.3844875346276</v>
      </c>
      <c r="U8" s="93">
        <f aca="true" t="shared" si="9" ref="U8:U16">S8/R8</f>
        <v>0.9161743674976915</v>
      </c>
      <c r="V8" s="68"/>
    </row>
    <row r="9" spans="1:22" ht="49.5" customHeight="1" thickBot="1">
      <c r="A9" s="2" t="s">
        <v>35</v>
      </c>
      <c r="B9" s="48">
        <v>0</v>
      </c>
      <c r="C9" s="81"/>
      <c r="D9" s="96">
        <f t="shared" si="3"/>
        <v>0</v>
      </c>
      <c r="E9" s="94" t="e">
        <f t="shared" si="0"/>
        <v>#DIV/0!</v>
      </c>
      <c r="F9" s="82">
        <v>7404</v>
      </c>
      <c r="G9" s="81">
        <v>7000</v>
      </c>
      <c r="H9" s="81">
        <f t="shared" si="4"/>
        <v>404</v>
      </c>
      <c r="I9" s="93">
        <f t="shared" si="5"/>
        <v>0.9454349000540249</v>
      </c>
      <c r="J9" s="91">
        <v>12600</v>
      </c>
      <c r="K9" s="81">
        <v>12600</v>
      </c>
      <c r="L9" s="81">
        <f t="shared" si="1"/>
        <v>0</v>
      </c>
      <c r="M9" s="93">
        <f t="shared" si="6"/>
        <v>1</v>
      </c>
      <c r="N9" s="83">
        <v>2057.1</v>
      </c>
      <c r="O9" s="83">
        <v>1154</v>
      </c>
      <c r="P9" s="96">
        <f t="shared" si="7"/>
        <v>903.0999999999999</v>
      </c>
      <c r="Q9" s="94">
        <f t="shared" si="2"/>
        <v>0.5609839093870012</v>
      </c>
      <c r="R9" s="47">
        <v>6055</v>
      </c>
      <c r="S9" s="81">
        <v>693.601108033241</v>
      </c>
      <c r="T9" s="81">
        <f t="shared" si="8"/>
        <v>5361.398891966759</v>
      </c>
      <c r="U9" s="93">
        <f t="shared" si="9"/>
        <v>0.11455014170656333</v>
      </c>
      <c r="V9" s="68"/>
    </row>
    <row r="10" spans="1:22" ht="24.75" customHeight="1" thickBot="1">
      <c r="A10" s="2" t="s">
        <v>36</v>
      </c>
      <c r="B10" s="47">
        <v>0</v>
      </c>
      <c r="C10" s="83"/>
      <c r="D10" s="96">
        <f t="shared" si="3"/>
        <v>0</v>
      </c>
      <c r="E10" s="94" t="e">
        <f t="shared" si="0"/>
        <v>#DIV/0!</v>
      </c>
      <c r="F10" s="81">
        <v>48000</v>
      </c>
      <c r="G10" s="81">
        <v>62933</v>
      </c>
      <c r="H10" s="81">
        <f t="shared" si="4"/>
        <v>-14933</v>
      </c>
      <c r="I10" s="93">
        <f t="shared" si="5"/>
        <v>1.3111041666666667</v>
      </c>
      <c r="J10" s="81">
        <v>17700</v>
      </c>
      <c r="K10" s="81"/>
      <c r="L10" s="81">
        <f t="shared" si="1"/>
        <v>17700</v>
      </c>
      <c r="M10" s="93">
        <f t="shared" si="6"/>
        <v>0</v>
      </c>
      <c r="N10" s="83">
        <v>101025</v>
      </c>
      <c r="O10" s="83">
        <v>73487</v>
      </c>
      <c r="P10" s="96">
        <f t="shared" si="7"/>
        <v>27538</v>
      </c>
      <c r="Q10" s="94">
        <f t="shared" si="2"/>
        <v>0.727414006434051</v>
      </c>
      <c r="R10" s="47">
        <v>12000</v>
      </c>
      <c r="S10" s="49">
        <v>24045.46925207756</v>
      </c>
      <c r="T10" s="81">
        <f t="shared" si="8"/>
        <v>-12045.46925207756</v>
      </c>
      <c r="U10" s="93">
        <f t="shared" si="9"/>
        <v>2.0037891043397966</v>
      </c>
      <c r="V10" s="68"/>
    </row>
    <row r="11" spans="1:23" ht="22.5" customHeight="1" thickBot="1">
      <c r="A11" s="2" t="s">
        <v>37</v>
      </c>
      <c r="B11" s="47">
        <v>3000</v>
      </c>
      <c r="C11" s="73"/>
      <c r="D11" s="96">
        <f t="shared" si="3"/>
        <v>3000</v>
      </c>
      <c r="E11" s="94">
        <f t="shared" si="0"/>
        <v>0</v>
      </c>
      <c r="F11" s="81">
        <v>11000</v>
      </c>
      <c r="G11" s="83">
        <v>10362.08</v>
      </c>
      <c r="H11" s="81">
        <f t="shared" si="4"/>
        <v>637.9200000000001</v>
      </c>
      <c r="I11" s="93">
        <f t="shared" si="5"/>
        <v>0.9420072727272727</v>
      </c>
      <c r="J11" s="81">
        <v>3600</v>
      </c>
      <c r="K11" s="81"/>
      <c r="L11" s="81">
        <f t="shared" si="1"/>
        <v>3600</v>
      </c>
      <c r="M11" s="93">
        <f t="shared" si="6"/>
        <v>0</v>
      </c>
      <c r="N11" s="83">
        <v>14700</v>
      </c>
      <c r="O11" s="83">
        <v>264</v>
      </c>
      <c r="P11" s="96">
        <f t="shared" si="7"/>
        <v>14436</v>
      </c>
      <c r="Q11" s="94">
        <f t="shared" si="2"/>
        <v>0.017959183673469388</v>
      </c>
      <c r="R11" s="47">
        <v>6000</v>
      </c>
      <c r="S11" s="49">
        <v>14342.8905099216</v>
      </c>
      <c r="T11" s="81">
        <f t="shared" si="8"/>
        <v>-8342.8905099216</v>
      </c>
      <c r="U11" s="93">
        <f t="shared" si="9"/>
        <v>2.3904817516536</v>
      </c>
      <c r="V11" s="68"/>
      <c r="W11" s="68"/>
    </row>
    <row r="12" spans="1:23" ht="36" customHeight="1" thickBot="1">
      <c r="A12" s="78" t="s">
        <v>38</v>
      </c>
      <c r="B12" s="79">
        <v>193729</v>
      </c>
      <c r="C12" s="81">
        <v>191953.7</v>
      </c>
      <c r="D12" s="96">
        <f>B12-C12</f>
        <v>1775.2999999999884</v>
      </c>
      <c r="E12" s="94">
        <f t="shared" si="0"/>
        <v>0.9908361680491822</v>
      </c>
      <c r="F12" s="81">
        <v>0</v>
      </c>
      <c r="G12" s="83">
        <v>0</v>
      </c>
      <c r="H12" s="81">
        <f t="shared" si="4"/>
        <v>0</v>
      </c>
      <c r="I12" s="93" t="e">
        <f t="shared" si="5"/>
        <v>#DIV/0!</v>
      </c>
      <c r="J12" s="81">
        <v>0</v>
      </c>
      <c r="K12" s="83"/>
      <c r="L12" s="81">
        <f t="shared" si="1"/>
        <v>0</v>
      </c>
      <c r="M12" s="93" t="e">
        <f t="shared" si="6"/>
        <v>#DIV/0!</v>
      </c>
      <c r="N12" s="83">
        <v>13590</v>
      </c>
      <c r="O12" s="83">
        <v>0</v>
      </c>
      <c r="P12" s="96">
        <f t="shared" si="7"/>
        <v>13590</v>
      </c>
      <c r="Q12" s="94">
        <f t="shared" si="2"/>
        <v>0</v>
      </c>
      <c r="R12" s="47">
        <v>0</v>
      </c>
      <c r="S12" s="49">
        <v>0</v>
      </c>
      <c r="T12" s="81">
        <f t="shared" si="8"/>
        <v>0</v>
      </c>
      <c r="U12" s="93" t="e">
        <f t="shared" si="9"/>
        <v>#DIV/0!</v>
      </c>
      <c r="V12" s="68"/>
      <c r="W12" s="68"/>
    </row>
    <row r="13" spans="1:25" ht="31.5" customHeight="1" thickBot="1">
      <c r="A13" s="78" t="s">
        <v>39</v>
      </c>
      <c r="B13" s="81">
        <v>8000</v>
      </c>
      <c r="C13" s="83"/>
      <c r="D13" s="96">
        <f t="shared" si="3"/>
        <v>8000</v>
      </c>
      <c r="E13" s="94">
        <f t="shared" si="0"/>
        <v>0</v>
      </c>
      <c r="F13" s="81">
        <v>7500</v>
      </c>
      <c r="G13" s="83">
        <v>0</v>
      </c>
      <c r="H13" s="81">
        <f t="shared" si="4"/>
        <v>7500</v>
      </c>
      <c r="I13" s="93">
        <f t="shared" si="5"/>
        <v>0</v>
      </c>
      <c r="J13" s="81">
        <v>16500</v>
      </c>
      <c r="K13" s="83"/>
      <c r="L13" s="81">
        <f t="shared" si="1"/>
        <v>16500</v>
      </c>
      <c r="M13" s="93">
        <f t="shared" si="6"/>
        <v>0</v>
      </c>
      <c r="N13" s="83">
        <v>31839</v>
      </c>
      <c r="O13" s="83">
        <v>1579</v>
      </c>
      <c r="P13" s="96">
        <f t="shared" si="7"/>
        <v>30260</v>
      </c>
      <c r="Q13" s="94">
        <f t="shared" si="2"/>
        <v>0.04959326612016709</v>
      </c>
      <c r="R13" s="47">
        <v>10500</v>
      </c>
      <c r="S13" s="49">
        <v>13850.415512465373</v>
      </c>
      <c r="T13" s="81">
        <f t="shared" si="8"/>
        <v>-3350.4155124653735</v>
      </c>
      <c r="U13" s="93">
        <f t="shared" si="9"/>
        <v>1.3190871916633689</v>
      </c>
      <c r="V13" s="68"/>
      <c r="W13" s="68"/>
      <c r="Y13">
        <v>0</v>
      </c>
    </row>
    <row r="14" spans="1:22" ht="39" customHeight="1" thickBot="1">
      <c r="A14" s="3" t="s">
        <v>40</v>
      </c>
      <c r="B14" s="100">
        <f>SUM(B7:B13)</f>
        <v>261729</v>
      </c>
      <c r="C14" s="100">
        <f aca="true" t="shared" si="10" ref="C14:R14">SUM(C7:C13)</f>
        <v>235153.67</v>
      </c>
      <c r="D14" s="101">
        <f t="shared" si="3"/>
        <v>26575.329999999987</v>
      </c>
      <c r="E14" s="97">
        <f t="shared" si="0"/>
        <v>0.8984624172330923</v>
      </c>
      <c r="F14" s="100">
        <f t="shared" si="10"/>
        <v>93404</v>
      </c>
      <c r="G14" s="100">
        <f t="shared" si="10"/>
        <v>80722.76</v>
      </c>
      <c r="H14" s="100">
        <f t="shared" si="10"/>
        <v>12681.24</v>
      </c>
      <c r="I14" s="98">
        <f t="shared" si="5"/>
        <v>0.8642323669221874</v>
      </c>
      <c r="J14" s="100">
        <f t="shared" si="10"/>
        <v>125047</v>
      </c>
      <c r="K14" s="100">
        <f t="shared" si="10"/>
        <v>22949.29</v>
      </c>
      <c r="L14" s="102">
        <f t="shared" si="1"/>
        <v>102097.70999999999</v>
      </c>
      <c r="M14" s="98">
        <f t="shared" si="6"/>
        <v>0.18352531448175488</v>
      </c>
      <c r="N14" s="100">
        <f t="shared" si="10"/>
        <v>264532.8</v>
      </c>
      <c r="O14" s="100">
        <f t="shared" si="10"/>
        <v>153156</v>
      </c>
      <c r="P14" s="101">
        <f t="shared" si="7"/>
        <v>111376.79999999999</v>
      </c>
      <c r="Q14" s="97">
        <f t="shared" si="2"/>
        <v>0.578967901144962</v>
      </c>
      <c r="R14" s="100">
        <f t="shared" si="10"/>
        <v>93505</v>
      </c>
      <c r="S14" s="100">
        <f>SUM(S7:S13)</f>
        <v>76619.7432761786</v>
      </c>
      <c r="T14" s="102">
        <f t="shared" si="8"/>
        <v>16885.256723821396</v>
      </c>
      <c r="U14" s="98">
        <f t="shared" si="9"/>
        <v>0.81941867575187</v>
      </c>
      <c r="V14" s="68"/>
    </row>
    <row r="15" spans="1:23" ht="32.25" customHeight="1" thickBot="1">
      <c r="A15" s="2" t="s">
        <v>41</v>
      </c>
      <c r="B15" s="47">
        <f>B14*7/100</f>
        <v>18321.03</v>
      </c>
      <c r="C15" s="81">
        <v>0</v>
      </c>
      <c r="D15" s="96">
        <f t="shared" si="3"/>
        <v>18321.03</v>
      </c>
      <c r="E15" s="94">
        <f t="shared" si="0"/>
        <v>0</v>
      </c>
      <c r="F15" s="81">
        <v>6544</v>
      </c>
      <c r="G15" s="83">
        <v>458.08</v>
      </c>
      <c r="H15" s="83">
        <f t="shared" si="4"/>
        <v>6085.92</v>
      </c>
      <c r="I15" s="93">
        <f t="shared" si="5"/>
        <v>0.06999999999999999</v>
      </c>
      <c r="J15" s="81">
        <v>8753</v>
      </c>
      <c r="K15" s="83">
        <v>612.71</v>
      </c>
      <c r="L15" s="81">
        <f t="shared" si="1"/>
        <v>8140.29</v>
      </c>
      <c r="M15" s="93">
        <f t="shared" si="6"/>
        <v>0.07</v>
      </c>
      <c r="N15" s="83">
        <f>61724*0.3</f>
        <v>18517.2</v>
      </c>
      <c r="O15" s="95">
        <v>149</v>
      </c>
      <c r="P15" s="96">
        <f t="shared" si="7"/>
        <v>18368.2</v>
      </c>
      <c r="Q15" s="94">
        <f t="shared" si="2"/>
        <v>0.008046572915991618</v>
      </c>
      <c r="R15" s="47">
        <v>6545</v>
      </c>
      <c r="S15" s="49"/>
      <c r="T15" s="81">
        <f t="shared" si="8"/>
        <v>6545</v>
      </c>
      <c r="U15" s="93">
        <f t="shared" si="9"/>
        <v>0</v>
      </c>
      <c r="V15" s="68"/>
      <c r="W15" s="68"/>
    </row>
    <row r="16" spans="1:22" s="45" customFormat="1" ht="22.5" customHeight="1" thickBot="1">
      <c r="A16" s="44" t="s">
        <v>32</v>
      </c>
      <c r="B16" s="99">
        <f>B15+B13+B12+B11+B10+B9+B8+B7</f>
        <v>280050.03</v>
      </c>
      <c r="C16" s="99">
        <f aca="true" t="shared" si="11" ref="C16:T16">C15+C13+C12+C11+C10+C9+C8+C7</f>
        <v>235153.67</v>
      </c>
      <c r="D16" s="99">
        <f t="shared" si="11"/>
        <v>44896.359999999986</v>
      </c>
      <c r="E16" s="97">
        <f t="shared" si="0"/>
        <v>0.8396845020870021</v>
      </c>
      <c r="F16" s="99">
        <f t="shared" si="11"/>
        <v>99948</v>
      </c>
      <c r="G16" s="99">
        <f t="shared" si="11"/>
        <v>81180.84000000001</v>
      </c>
      <c r="H16" s="99">
        <f t="shared" si="11"/>
        <v>18767.16</v>
      </c>
      <c r="I16" s="98">
        <f t="shared" si="5"/>
        <v>0.8122307599951976</v>
      </c>
      <c r="J16" s="99">
        <f t="shared" si="11"/>
        <v>133800</v>
      </c>
      <c r="K16" s="99">
        <f t="shared" si="11"/>
        <v>23562</v>
      </c>
      <c r="L16" s="99">
        <f t="shared" si="11"/>
        <v>110238</v>
      </c>
      <c r="M16" s="98">
        <f t="shared" si="6"/>
        <v>0.17609865470852018</v>
      </c>
      <c r="N16" s="99">
        <f t="shared" si="11"/>
        <v>283050</v>
      </c>
      <c r="O16" s="99">
        <f t="shared" si="11"/>
        <v>153305</v>
      </c>
      <c r="P16" s="99">
        <f t="shared" si="11"/>
        <v>129745</v>
      </c>
      <c r="Q16" s="97">
        <f t="shared" si="2"/>
        <v>0.5416180886769122</v>
      </c>
      <c r="R16" s="99">
        <f t="shared" si="11"/>
        <v>100050</v>
      </c>
      <c r="S16" s="99">
        <f t="shared" si="11"/>
        <v>76619.74327617862</v>
      </c>
      <c r="T16" s="99">
        <f t="shared" si="11"/>
        <v>23430.25672382139</v>
      </c>
      <c r="U16" s="98">
        <f t="shared" si="9"/>
        <v>0.7658145254990366</v>
      </c>
      <c r="V16" s="70"/>
    </row>
    <row r="17" spans="1:22" ht="15">
      <c r="A17" s="32"/>
      <c r="B17" s="59"/>
      <c r="C17" s="59"/>
      <c r="D17" s="59"/>
      <c r="E17" s="59"/>
      <c r="F17" s="59"/>
      <c r="G17" s="59"/>
      <c r="H17" s="59"/>
      <c r="I17" s="59"/>
      <c r="J17" s="59"/>
      <c r="K17" s="59"/>
      <c r="L17" s="59"/>
      <c r="M17" s="59"/>
      <c r="N17" s="59"/>
      <c r="O17" s="59"/>
      <c r="P17" s="59"/>
      <c r="Q17" s="59"/>
      <c r="R17" s="59"/>
      <c r="S17" s="59"/>
      <c r="T17" s="59"/>
      <c r="U17" s="59"/>
      <c r="V17" s="59"/>
    </row>
    <row r="18" spans="1:21" ht="15">
      <c r="A18" s="32"/>
      <c r="B18" s="59"/>
      <c r="C18" s="59"/>
      <c r="D18" s="59"/>
      <c r="E18" s="59"/>
      <c r="F18" s="59"/>
      <c r="G18" s="59"/>
      <c r="H18" s="59"/>
      <c r="I18" s="59"/>
      <c r="J18" s="59"/>
      <c r="K18" s="59"/>
      <c r="L18" s="59"/>
      <c r="M18" s="59"/>
      <c r="N18" s="59"/>
      <c r="O18" s="59"/>
      <c r="P18" s="59"/>
      <c r="Q18" s="59"/>
      <c r="R18" s="59"/>
      <c r="S18" s="59"/>
      <c r="T18" s="59"/>
      <c r="U18" s="59"/>
    </row>
    <row r="19" spans="2:21" ht="13.5" customHeight="1">
      <c r="B19" s="68"/>
      <c r="C19" s="59" t="s">
        <v>150</v>
      </c>
      <c r="D19" s="59"/>
      <c r="E19" s="59">
        <f>C16+G16+K16+O16+S16</f>
        <v>569821.2532761786</v>
      </c>
      <c r="F19" s="59"/>
      <c r="G19" s="59"/>
      <c r="H19" s="59"/>
      <c r="I19" s="59"/>
      <c r="J19" s="68"/>
      <c r="K19" s="59"/>
      <c r="L19" s="59"/>
      <c r="M19" s="59"/>
      <c r="N19" s="59"/>
      <c r="O19" s="59"/>
      <c r="P19" s="59"/>
      <c r="Q19" s="59"/>
      <c r="R19" s="59"/>
      <c r="S19" s="59"/>
      <c r="T19" s="59"/>
      <c r="U19" s="59"/>
    </row>
    <row r="20" spans="2:13" ht="22.5" customHeight="1">
      <c r="B20" s="68"/>
      <c r="C20" s="68" t="s">
        <v>151</v>
      </c>
      <c r="D20" s="68"/>
      <c r="E20" s="68">
        <f>B16+F16+J16+N16+R16</f>
        <v>896898.03</v>
      </c>
      <c r="G20" t="s">
        <v>152</v>
      </c>
      <c r="H20" s="62">
        <f>E19/E20</f>
        <v>0.6353244563110241</v>
      </c>
      <c r="M20" s="59"/>
    </row>
    <row r="21" spans="2:5" ht="15">
      <c r="B21" s="68"/>
      <c r="E21" s="68"/>
    </row>
    <row r="22" spans="2:6" ht="15.75">
      <c r="B22" s="84"/>
      <c r="C22" s="84"/>
      <c r="D22" s="84"/>
      <c r="E22" s="84"/>
      <c r="F22" s="86"/>
    </row>
    <row r="23" spans="2:13" ht="47.25">
      <c r="B23" s="84"/>
      <c r="C23" s="84" t="s">
        <v>153</v>
      </c>
      <c r="D23" s="84"/>
      <c r="E23" s="103">
        <f>C16+G16+O16+S16</f>
        <v>546259.2532761786</v>
      </c>
      <c r="F23" s="86"/>
      <c r="G23" t="s">
        <v>154</v>
      </c>
      <c r="H23" s="62">
        <f>E23/E24</f>
        <v>0.7158441403343403</v>
      </c>
      <c r="K23" s="62"/>
      <c r="M23" s="66"/>
    </row>
    <row r="24" spans="2:13" ht="31.5">
      <c r="B24" s="85"/>
      <c r="C24" s="85" t="s">
        <v>155</v>
      </c>
      <c r="D24" s="85"/>
      <c r="E24" s="103">
        <f>B16+F16+N16+R16</f>
        <v>763098.03</v>
      </c>
      <c r="F24" s="86"/>
      <c r="M24" s="66"/>
    </row>
    <row r="25" spans="2:13" ht="15.75">
      <c r="B25" s="85"/>
      <c r="C25" s="85"/>
      <c r="D25" s="85"/>
      <c r="E25" s="85"/>
      <c r="F25" s="86"/>
      <c r="M25" s="66"/>
    </row>
    <row r="26" spans="2:13" ht="15.75">
      <c r="B26" s="85"/>
      <c r="C26" s="85"/>
      <c r="D26" s="85"/>
      <c r="E26" s="85"/>
      <c r="F26" s="86"/>
      <c r="M26" s="66"/>
    </row>
    <row r="27" spans="2:13" ht="15.75">
      <c r="B27" s="85"/>
      <c r="C27" s="85"/>
      <c r="D27" s="85"/>
      <c r="E27" s="85"/>
      <c r="F27" s="86"/>
      <c r="M27" s="66"/>
    </row>
    <row r="28" ht="15">
      <c r="M28" s="66"/>
    </row>
    <row r="29" ht="15">
      <c r="M29" s="66"/>
    </row>
    <row r="30" ht="15">
      <c r="M30" s="66"/>
    </row>
    <row r="31" ht="15">
      <c r="M31" s="66"/>
    </row>
  </sheetData>
  <sheetProtection/>
  <mergeCells count="6">
    <mergeCell ref="R5:U5"/>
    <mergeCell ref="A5:A6"/>
    <mergeCell ref="B5:E5"/>
    <mergeCell ref="F5:I5"/>
    <mergeCell ref="J5:M5"/>
    <mergeCell ref="N5:Q5"/>
  </mergeCells>
  <printOptions/>
  <pageMargins left="0.787401575" right="0.787401575" top="0.984251969" bottom="0.984251969"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Fah Brahim Jiddou</cp:lastModifiedBy>
  <cp:lastPrinted>2018-04-28T15:48:06Z</cp:lastPrinted>
  <dcterms:created xsi:type="dcterms:W3CDTF">2017-11-15T21:17:43Z</dcterms:created>
  <dcterms:modified xsi:type="dcterms:W3CDTF">2019-06-21T09:58:43Z</dcterms:modified>
  <cp:category/>
  <cp:version/>
  <cp:contentType/>
  <cp:contentStatus/>
</cp:coreProperties>
</file>