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cha\Documents\PBF Coordination\Reports\Juin 2019\Transhumance\"/>
    </mc:Choice>
  </mc:AlternateContent>
  <xr:revisionPtr revIDLastSave="0" documentId="13_ncr:1_{D498C021-3D3A-4AD8-BD7F-1571899FAB22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Resultat" sheetId="4" r:id="rId1"/>
    <sheet name="Categories" sheetId="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5" i="4" l="1"/>
  <c r="L53" i="4"/>
  <c r="M48" i="4" l="1"/>
  <c r="M53" i="4" s="1"/>
  <c r="I55" i="4"/>
  <c r="K55" i="4"/>
  <c r="K53" i="4"/>
  <c r="J55" i="4"/>
  <c r="J53" i="4"/>
  <c r="M55" i="4" l="1"/>
  <c r="I53" i="4"/>
  <c r="J47" i="4" l="1"/>
  <c r="E46" i="4" l="1"/>
  <c r="E48" i="4" s="1"/>
  <c r="I14" i="5"/>
  <c r="I15" i="5" s="1"/>
  <c r="I16" i="5" s="1"/>
  <c r="K7" i="5"/>
  <c r="J7" i="5"/>
  <c r="L7" i="5"/>
  <c r="K12" i="5"/>
  <c r="B14" i="5"/>
  <c r="B15" i="5" s="1"/>
  <c r="H14" i="5"/>
  <c r="H15" i="5" s="1"/>
  <c r="D14" i="5"/>
  <c r="D15" i="5" s="1"/>
  <c r="D16" i="5" s="1"/>
  <c r="C38" i="4"/>
  <c r="C33" i="4"/>
  <c r="C42" i="4" s="1"/>
  <c r="C25" i="4"/>
  <c r="C21" i="4"/>
  <c r="C31" i="4" s="1"/>
  <c r="C14" i="4"/>
  <c r="C9" i="4"/>
  <c r="K13" i="5"/>
  <c r="K11" i="5"/>
  <c r="K10" i="5"/>
  <c r="K9" i="5"/>
  <c r="K8" i="5"/>
  <c r="L8" i="5" s="1"/>
  <c r="J13" i="5"/>
  <c r="J12" i="5"/>
  <c r="L12" i="5"/>
  <c r="J10" i="5"/>
  <c r="L10" i="5" s="1"/>
  <c r="J9" i="5"/>
  <c r="J8" i="5"/>
  <c r="G14" i="5"/>
  <c r="G15" i="5" s="1"/>
  <c r="G16" i="5" s="1"/>
  <c r="F14" i="5"/>
  <c r="E14" i="5"/>
  <c r="E15" i="5" s="1"/>
  <c r="E16" i="5" s="1"/>
  <c r="C14" i="5"/>
  <c r="C15" i="5"/>
  <c r="C16" i="5"/>
  <c r="J11" i="5"/>
  <c r="L11" i="5" s="1"/>
  <c r="L13" i="5" l="1"/>
  <c r="C19" i="4"/>
  <c r="C46" i="4" s="1"/>
  <c r="J14" i="5"/>
  <c r="L9" i="5"/>
  <c r="K14" i="5"/>
  <c r="K16" i="5"/>
  <c r="C47" i="4"/>
  <c r="C48" i="4" s="1"/>
  <c r="L14" i="5"/>
  <c r="B16" i="5"/>
  <c r="F15" i="5"/>
  <c r="J15" i="5" s="1"/>
  <c r="K15" i="5"/>
  <c r="H16" i="5"/>
  <c r="L15" i="5" l="1"/>
  <c r="F16" i="5"/>
  <c r="J16" i="5" s="1"/>
  <c r="L16" i="5" s="1"/>
</calcChain>
</file>

<file path=xl/sharedStrings.xml><?xml version="1.0" encoding="utf-8"?>
<sst xmlns="http://schemas.openxmlformats.org/spreadsheetml/2006/main" count="126" uniqueCount="112">
  <si>
    <t xml:space="preserve"> </t>
  </si>
  <si>
    <t>CATEGORIES</t>
  </si>
  <si>
    <t>TOTAL</t>
  </si>
  <si>
    <t>Tranche 1 (70%)</t>
  </si>
  <si>
    <t>Tranche 2 (30%)</t>
  </si>
  <si>
    <t>Total tranche 1</t>
  </si>
  <si>
    <t>Total tranche 2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</si>
  <si>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</si>
  <si>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</si>
  <si>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</si>
  <si>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</si>
  <si>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</si>
  <si>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Produit 1.1:</t>
  </si>
  <si>
    <t>Produit 1.2:</t>
  </si>
  <si>
    <t>Produit 2.1:</t>
  </si>
  <si>
    <t>Produit 2.2:</t>
  </si>
  <si>
    <t>Produit 3.1:</t>
  </si>
  <si>
    <t>Produit 3.2: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</si>
  <si>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</si>
  <si>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</si>
  <si>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</si>
  <si>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</si>
  <si>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</si>
  <si>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</si>
  <si>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</si>
  <si>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</si>
  <si>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</si>
  <si>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</si>
  <si>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</si>
  <si>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</si>
  <si>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</si>
  <si>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</si>
  <si>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</si>
  <si>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</si>
  <si>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</si>
  <si>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</si>
  <si>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</si>
  <si>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</si>
  <si>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</si>
  <si>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</si>
  <si>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</si>
  <si>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</si>
  <si>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</si>
  <si>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</si>
  <si>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</si>
  <si>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</si>
  <si>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</si>
  <si>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</si>
  <si>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</si>
  <si>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</si>
  <si>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</si>
  <si>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</si>
  <si>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</si>
  <si>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SOUS TOTAL DU BUDGET DE PROJET:</t>
  </si>
  <si>
    <t>Budget par agence recipiendiaire en USD - Veuillez ajouter une nouvelle colonne par agence recipiendiaire</t>
  </si>
  <si>
    <t>Resultat 1:  Les stratégies de réponse et de résilience sont facilitées par la cartographie de la mobilité pastorale</t>
  </si>
  <si>
    <t>Activite 1.1.4:</t>
  </si>
  <si>
    <t>Les mouvements transfrontaliers de populations mobiles et transhumantes sont désormais sûrs et facilités par les éléments locaux impliqués dans la chaine de sécurité</t>
  </si>
  <si>
    <t xml:space="preserve">Collecte des données secondaires </t>
  </si>
  <si>
    <t xml:space="preserve">Cartographie et matérialisation des activités de transhumance  </t>
  </si>
  <si>
    <t>Mise en place et suivie des FMP</t>
  </si>
  <si>
    <t xml:space="preserve">Création d’un réseau d’informant capable de relayer des informations clés lié à la transhumance </t>
  </si>
  <si>
    <t xml:space="preserve">Analyse des gaps existants dans le processus migratoire de la transhumance et publication des résultats. </t>
  </si>
  <si>
    <t xml:space="preserve">Education civique et sociale aux droits spécifiques des migrants, et formations des autorités locales au Border Management. </t>
  </si>
  <si>
    <t>Sensibilisation des autorités locales aux activités illicites liées à la transhumance.</t>
  </si>
  <si>
    <t>TOTAL $ pour Resultat 1:</t>
  </si>
  <si>
    <t>Activite 1.2.4:</t>
  </si>
  <si>
    <t>Développer des modes opératoires normalisés (SOPs) sur la gestion des flux de transhumances et les échanges d’information transfrontaliers</t>
  </si>
  <si>
    <t>Description bimensuelle de la mobilité pastorale et non pastorale</t>
  </si>
  <si>
    <t>N/A</t>
  </si>
  <si>
    <t>Resultat 2: Les communautes et les acteurs clefs contribuent activement a la prevention et la gestion des conflits lies a la transhumance et les comites de dialogue sont renforces</t>
  </si>
  <si>
    <t>Les mécanismes de dialogue communautaire et de la consolidation de la paix sont facilités et renforcés dans les zones transfrontalières</t>
  </si>
  <si>
    <t>Identifier et réhabiliter de façon concertée et participative, les priorités d’aménagement communautaire</t>
  </si>
  <si>
    <t>Mise en place et renforcement des capacités techniques, matérielles, juridiques et de gestion des comités de dialogue</t>
  </si>
  <si>
    <t>Appui au développement et financement de microprojets agropastoraux de sécurisation et d’aménagement de l’espace agro-pastoral et de cohésion sociale (associer les femmes et jeunes) </t>
  </si>
  <si>
    <t>Le dialogue intercommunautaire entre agriculteur et éleveurs et entre éleveurs des deux pays est renforcé à travers des initiatives conjointes d’appui au bétail</t>
  </si>
  <si>
    <t>Sensibilisations de masse des éleveurs transhumants et semi-nomades et des agriculteurs sur la vaccination du cheptel,  la gestion concertée des ressources naturelles, l’importance du dialogue intercommunautaire, la consolidation et formation des comités de dialogue</t>
  </si>
  <si>
    <t>Faciliter l’accès des ressources pastorales à l’ensemble des usagers par la mise en place de modes de gestion équitable des ouvrages par les usagers et les collectivités</t>
  </si>
  <si>
    <t>Construction/aménagement d'infrasructures agropastorales via les THIMO</t>
  </si>
  <si>
    <t>Activite 2.2.4:</t>
  </si>
  <si>
    <t>Resultat 3: La gestion des frontières est améliorée et le dialogue autour des réunions de transhumance transfrontalière entre les deux pays appuyé</t>
  </si>
  <si>
    <t>Les plates-formes de dialogue sur la transhumance transfrontalières et les mécanismes de coordination entre la République centrafricaine et le Tchad sont renforcées et une communication régulière est facilitée</t>
  </si>
  <si>
    <t>Réactiver et faciliter l’organisation de quatre (4) réunions transfrontalières de        transhumance entre la RCA et le Tchad</t>
  </si>
  <si>
    <t>Faciliter un atelier avec les principales parties prenantes pour formuler des recommandations en vue d’interventions futures visant à promouvoir le dialogue et le mécanisme de consolidation de la paix sur la base des enseignements tirés de ce projet</t>
  </si>
  <si>
    <t xml:space="preserve">Elaboration d’un document de plaidoyer Tchad-RCA pour accompagnement des mesures conventionnelles facilitant l’approche intégrée de la gestion et de la sécurisation des corridors de transhumance </t>
  </si>
  <si>
    <t xml:space="preserve">TOTAL $ pour Resultat 2:     </t>
  </si>
  <si>
    <t xml:space="preserve">TOTAL $ pour Resultat 3: </t>
  </si>
  <si>
    <t>FAO RCA</t>
  </si>
  <si>
    <t>OIM TCHAD</t>
  </si>
  <si>
    <t>FAO TCHAD</t>
  </si>
  <si>
    <t>Activite 2.2.5:</t>
  </si>
  <si>
    <t>Réalisation d’une campagne de vaccination et déparasitage ciblés de 200 000 animaux dont 20 000 têtes dans chaque site servant d’aire de stationnement </t>
  </si>
  <si>
    <t>Activite 3.1.4:</t>
  </si>
  <si>
    <t>Formation à la politique de gestion intégrée de sécurité aux frontières.</t>
  </si>
  <si>
    <t>Sensibilisation des autorités de gestion de frontière (police, douane, gendarmerie) aux droits des migrants et de la transhumance</t>
  </si>
  <si>
    <t>Equiper certains postes frontières en kits MIDAS pour améliorer la collecte d’information concernant les mouvements de transhumance</t>
  </si>
  <si>
    <t>OIM RCA</t>
  </si>
  <si>
    <t>Identification, Formation d'agents Communautaires de Santé Animale (ACSA), Achat des vaccins</t>
  </si>
  <si>
    <t>Niveau de depense/ engagement actuel en USD (a remplir au moment des rapports de projet) OIM Tchad</t>
  </si>
  <si>
    <t>Niveau de depense/ engagement actuel en USD (a remplir au moment des rapports de projet) OIM RCA</t>
  </si>
  <si>
    <t>Niveau de depense/ engagement actuel en USD (a remplir au moment des rapports de projet) FAO RCA</t>
  </si>
  <si>
    <t>Niveau de depense/ engagement actuel en USD (a remplir au moment des rapports de projet) FAO Tchad</t>
  </si>
  <si>
    <t>OIM Tchad</t>
  </si>
  <si>
    <t>FAO Tchad</t>
  </si>
  <si>
    <t>Delivery (525 000 USD)  %</t>
  </si>
  <si>
    <t xml:space="preserve">  </t>
  </si>
  <si>
    <t>Delivery (750 000 USD)   %</t>
  </si>
  <si>
    <t xml:space="preserve">     </t>
  </si>
  <si>
    <t>RESULTATS PROVISOIRES</t>
  </si>
  <si>
    <t>Total dépenses</t>
  </si>
  <si>
    <t>GLOBAL DELIVERY</t>
  </si>
  <si>
    <t>Annexe D - Transhumance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</si>
</sst>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);[Red]\(#,##0\);\–\ 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9" fontId="2" fillId="0" borderId="6" xfId="0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vertical="top"/>
    </xf>
    <xf numFmtId="0" fontId="1" fillId="5" borderId="2" xfId="0" applyFont="1" applyFill="1" applyBorder="1" applyAlignment="1">
      <alignment vertical="center" wrapText="1"/>
    </xf>
    <xf numFmtId="165" fontId="4" fillId="4" borderId="1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9" fontId="2" fillId="0" borderId="4" xfId="0" applyNumberFormat="1" applyFont="1" applyBorder="1" applyAlignment="1">
      <alignment vertical="top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0" fillId="0" borderId="0" xfId="0" applyNumberFormat="1"/>
    <xf numFmtId="0" fontId="2" fillId="5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0" fillId="5" borderId="0" xfId="0" applyFill="1"/>
    <xf numFmtId="9" fontId="2" fillId="5" borderId="6" xfId="0" applyNumberFormat="1" applyFont="1" applyFill="1" applyBorder="1" applyAlignment="1">
      <alignment vertical="center" wrapText="1"/>
    </xf>
    <xf numFmtId="9" fontId="1" fillId="5" borderId="4" xfId="0" applyNumberFormat="1" applyFont="1" applyFill="1" applyBorder="1" applyAlignment="1">
      <alignment vertical="top"/>
    </xf>
    <xf numFmtId="9" fontId="2" fillId="5" borderId="6" xfId="0" applyNumberFormat="1" applyFont="1" applyFill="1" applyBorder="1" applyAlignment="1">
      <alignment vertical="top"/>
    </xf>
    <xf numFmtId="9" fontId="2" fillId="5" borderId="2" xfId="0" applyNumberFormat="1" applyFont="1" applyFill="1" applyBorder="1" applyAlignment="1">
      <alignment vertical="top"/>
    </xf>
    <xf numFmtId="9" fontId="2" fillId="5" borderId="1" xfId="0" applyNumberFormat="1" applyFont="1" applyFill="1" applyBorder="1" applyAlignment="1">
      <alignment vertical="top"/>
    </xf>
    <xf numFmtId="9" fontId="1" fillId="5" borderId="6" xfId="0" applyNumberFormat="1" applyFont="1" applyFill="1" applyBorder="1" applyAlignment="1">
      <alignment vertical="top"/>
    </xf>
    <xf numFmtId="0" fontId="11" fillId="5" borderId="5" xfId="0" applyFont="1" applyFill="1" applyBorder="1" applyAlignment="1">
      <alignment vertical="top"/>
    </xf>
    <xf numFmtId="0" fontId="2" fillId="5" borderId="6" xfId="0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vertical="top"/>
    </xf>
    <xf numFmtId="0" fontId="2" fillId="5" borderId="6" xfId="0" applyNumberFormat="1" applyFont="1" applyFill="1" applyBorder="1" applyAlignment="1">
      <alignment vertical="top"/>
    </xf>
    <xf numFmtId="9" fontId="2" fillId="5" borderId="4" xfId="0" applyNumberFormat="1" applyFont="1" applyFill="1" applyBorder="1" applyAlignment="1">
      <alignment vertical="top"/>
    </xf>
    <xf numFmtId="9" fontId="2" fillId="5" borderId="4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top"/>
    </xf>
    <xf numFmtId="164" fontId="2" fillId="5" borderId="4" xfId="0" applyNumberFormat="1" applyFont="1" applyFill="1" applyBorder="1" applyAlignment="1">
      <alignment vertical="top"/>
    </xf>
    <xf numFmtId="164" fontId="1" fillId="5" borderId="4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vertical="top"/>
    </xf>
    <xf numFmtId="164" fontId="1" fillId="0" borderId="18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0" fillId="0" borderId="17" xfId="0" applyBorder="1"/>
    <xf numFmtId="0" fontId="0" fillId="5" borderId="17" xfId="0" applyFill="1" applyBorder="1"/>
    <xf numFmtId="0" fontId="1" fillId="0" borderId="18" xfId="0" applyNumberFormat="1" applyFont="1" applyBorder="1" applyAlignment="1">
      <alignment vertical="top"/>
    </xf>
    <xf numFmtId="0" fontId="1" fillId="5" borderId="18" xfId="0" applyNumberFormat="1" applyFont="1" applyFill="1" applyBorder="1" applyAlignment="1">
      <alignment vertical="top"/>
    </xf>
    <xf numFmtId="0" fontId="1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1" fillId="0" borderId="18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3" fontId="1" fillId="0" borderId="18" xfId="0" applyNumberFormat="1" applyFont="1" applyFill="1" applyBorder="1" applyAlignment="1">
      <alignment vertical="top"/>
    </xf>
    <xf numFmtId="0" fontId="0" fillId="0" borderId="19" xfId="0" applyBorder="1"/>
    <xf numFmtId="0" fontId="0" fillId="5" borderId="19" xfId="0" applyFill="1" applyBorder="1"/>
    <xf numFmtId="0" fontId="2" fillId="0" borderId="1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6" borderId="0" xfId="0" applyNumberFormat="1" applyFont="1" applyFill="1" applyAlignment="1">
      <alignment horizontal="center" vertical="center"/>
    </xf>
    <xf numFmtId="0" fontId="0" fillId="6" borderId="0" xfId="0" applyFill="1"/>
    <xf numFmtId="0" fontId="6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2" fontId="13" fillId="6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2" fontId="14" fillId="6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0" fontId="1" fillId="0" borderId="20" xfId="0" applyNumberFormat="1" applyFont="1" applyBorder="1" applyAlignment="1">
      <alignment vertical="top"/>
    </xf>
    <xf numFmtId="0" fontId="1" fillId="0" borderId="21" xfId="0" applyNumberFormat="1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" fillId="0" borderId="17" xfId="0" applyNumberFormat="1" applyFont="1" applyBorder="1" applyAlignment="1">
      <alignment vertical="top"/>
    </xf>
    <xf numFmtId="164" fontId="2" fillId="0" borderId="17" xfId="0" applyNumberFormat="1" applyFont="1" applyBorder="1" applyAlignment="1">
      <alignment vertical="top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="63" zoomScaleNormal="60" zoomScaleSheetLayoutView="80" workbookViewId="0">
      <selection activeCell="V7" sqref="V7"/>
    </sheetView>
  </sheetViews>
  <sheetFormatPr defaultColWidth="9.21875" defaultRowHeight="14.4" x14ac:dyDescent="0.3"/>
  <cols>
    <col min="1" max="1" width="16.21875" customWidth="1"/>
    <col min="2" max="2" width="35.21875" customWidth="1"/>
    <col min="3" max="3" width="20.5546875" customWidth="1"/>
    <col min="4" max="4" width="22.5546875" style="63" customWidth="1"/>
    <col min="5" max="5" width="16.77734375" customWidth="1"/>
    <col min="6" max="6" width="29.88671875" style="53" customWidth="1"/>
    <col min="7" max="7" width="22.5546875" customWidth="1"/>
    <col min="8" max="8" width="25.109375" customWidth="1"/>
    <col min="9" max="9" width="21" customWidth="1"/>
    <col min="10" max="10" width="25" customWidth="1"/>
    <col min="11" max="12" width="23.33203125" customWidth="1"/>
    <col min="13" max="13" width="34.21875" customWidth="1"/>
  </cols>
  <sheetData>
    <row r="1" spans="1:12" ht="21" x14ac:dyDescent="0.4">
      <c r="A1" s="9" t="s">
        <v>111</v>
      </c>
      <c r="B1" s="7"/>
    </row>
    <row r="2" spans="1:12" ht="15.6" x14ac:dyDescent="0.3">
      <c r="A2" s="3"/>
      <c r="B2" s="3"/>
    </row>
    <row r="3" spans="1:12" ht="15.6" x14ac:dyDescent="0.3">
      <c r="A3" s="3" t="s">
        <v>7</v>
      </c>
      <c r="B3" s="3"/>
    </row>
    <row r="5" spans="1:12" ht="15.6" x14ac:dyDescent="0.3">
      <c r="A5" s="3" t="s">
        <v>8</v>
      </c>
    </row>
    <row r="6" spans="1:12" ht="15" thickBot="1" x14ac:dyDescent="0.35"/>
    <row r="7" spans="1:12" ht="138.75" customHeight="1" thickBot="1" x14ac:dyDescent="0.35">
      <c r="A7" s="1" t="s">
        <v>9</v>
      </c>
      <c r="B7" s="16" t="s">
        <v>10</v>
      </c>
      <c r="C7" s="16" t="s">
        <v>54</v>
      </c>
      <c r="D7" s="36" t="s">
        <v>11</v>
      </c>
      <c r="E7" s="41" t="s">
        <v>87</v>
      </c>
      <c r="F7" s="54" t="s">
        <v>96</v>
      </c>
      <c r="G7" s="42" t="s">
        <v>89</v>
      </c>
      <c r="H7" s="86" t="s">
        <v>88</v>
      </c>
      <c r="I7" s="103" t="s">
        <v>98</v>
      </c>
      <c r="J7" s="103" t="s">
        <v>99</v>
      </c>
      <c r="K7" s="104" t="s">
        <v>100</v>
      </c>
      <c r="L7" s="104" t="s">
        <v>101</v>
      </c>
    </row>
    <row r="8" spans="1:12" ht="16.2" customHeight="1" thickBot="1" x14ac:dyDescent="0.35">
      <c r="A8" s="19" t="s">
        <v>55</v>
      </c>
      <c r="B8" s="14"/>
      <c r="C8" s="14"/>
      <c r="D8" s="64"/>
      <c r="E8" s="33"/>
      <c r="F8" s="55"/>
      <c r="G8" s="14"/>
      <c r="H8" s="14"/>
      <c r="I8" s="90"/>
      <c r="J8" s="100"/>
      <c r="K8" s="90"/>
      <c r="L8" s="90"/>
    </row>
    <row r="9" spans="1:12" ht="31.8" thickBot="1" x14ac:dyDescent="0.35">
      <c r="A9" s="24" t="s">
        <v>12</v>
      </c>
      <c r="B9" s="8" t="s">
        <v>68</v>
      </c>
      <c r="C9" s="29">
        <f>C10+C11+C12+C13</f>
        <v>576513</v>
      </c>
      <c r="D9" s="74">
        <v>0.02</v>
      </c>
      <c r="E9" s="44"/>
      <c r="F9" s="84">
        <v>421700</v>
      </c>
      <c r="G9" s="30"/>
      <c r="H9" s="123">
        <v>152813</v>
      </c>
      <c r="I9" s="124"/>
      <c r="J9" s="125"/>
      <c r="K9" s="124"/>
      <c r="L9" s="124"/>
    </row>
    <row r="10" spans="1:12" ht="34.5" customHeight="1" thickBot="1" x14ac:dyDescent="0.35">
      <c r="A10" s="25" t="s">
        <v>18</v>
      </c>
      <c r="B10" s="17" t="s">
        <v>58</v>
      </c>
      <c r="C10" s="30">
        <v>308610</v>
      </c>
      <c r="D10" s="65" t="s">
        <v>69</v>
      </c>
      <c r="E10" s="44"/>
      <c r="F10" s="85">
        <v>308610</v>
      </c>
      <c r="G10" s="88"/>
      <c r="H10" s="128"/>
      <c r="I10" s="90"/>
      <c r="J10" s="129"/>
      <c r="K10" s="90"/>
      <c r="L10" s="90"/>
    </row>
    <row r="11" spans="1:12" ht="37.5" customHeight="1" thickBot="1" x14ac:dyDescent="0.35">
      <c r="A11" s="25" t="s">
        <v>19</v>
      </c>
      <c r="B11" s="18" t="s">
        <v>59</v>
      </c>
      <c r="C11" s="30">
        <v>213939</v>
      </c>
      <c r="D11" s="65" t="s">
        <v>69</v>
      </c>
      <c r="E11" s="44"/>
      <c r="F11" s="85">
        <v>94022</v>
      </c>
      <c r="G11" s="88"/>
      <c r="H11" s="128">
        <v>117917</v>
      </c>
      <c r="I11" s="129">
        <v>965.14</v>
      </c>
      <c r="J11" s="129">
        <v>33872</v>
      </c>
      <c r="K11" s="90"/>
      <c r="L11" s="90"/>
    </row>
    <row r="12" spans="1:12" ht="21.75" customHeight="1" thickBot="1" x14ac:dyDescent="0.35">
      <c r="A12" s="25" t="s">
        <v>20</v>
      </c>
      <c r="B12" s="17" t="s">
        <v>60</v>
      </c>
      <c r="C12" s="30">
        <v>19068</v>
      </c>
      <c r="D12" s="65"/>
      <c r="E12" s="44"/>
      <c r="F12" s="85">
        <v>19068</v>
      </c>
      <c r="G12" s="88"/>
      <c r="H12" s="128"/>
      <c r="I12" s="90"/>
      <c r="J12" s="90"/>
      <c r="K12" s="90"/>
      <c r="L12" s="90"/>
    </row>
    <row r="13" spans="1:12" ht="84" customHeight="1" thickBot="1" x14ac:dyDescent="0.35">
      <c r="A13" s="25" t="s">
        <v>56</v>
      </c>
      <c r="B13" s="17" t="s">
        <v>61</v>
      </c>
      <c r="C13" s="30">
        <v>34896</v>
      </c>
      <c r="D13" s="65"/>
      <c r="E13" s="44"/>
      <c r="F13" s="52"/>
      <c r="G13" s="88"/>
      <c r="H13" s="128">
        <v>34896</v>
      </c>
      <c r="I13" s="129">
        <v>413.98</v>
      </c>
      <c r="J13" s="90"/>
      <c r="K13" s="90"/>
      <c r="L13" s="90"/>
    </row>
    <row r="14" spans="1:12" ht="83.25" customHeight="1" thickBot="1" x14ac:dyDescent="0.35">
      <c r="A14" s="24" t="s">
        <v>13</v>
      </c>
      <c r="B14" s="8" t="s">
        <v>57</v>
      </c>
      <c r="C14" s="29">
        <f>C15+C16+C17+C18</f>
        <v>105400</v>
      </c>
      <c r="D14" s="74">
        <v>0.17</v>
      </c>
      <c r="E14" s="44"/>
      <c r="F14" s="58">
        <v>105400</v>
      </c>
      <c r="G14" s="88"/>
      <c r="H14" s="128"/>
      <c r="I14" s="90"/>
      <c r="J14" s="90"/>
      <c r="K14" s="90"/>
      <c r="L14" s="90"/>
    </row>
    <row r="15" spans="1:12" ht="59.25" customHeight="1" thickBot="1" x14ac:dyDescent="0.35">
      <c r="A15" s="25" t="s">
        <v>21</v>
      </c>
      <c r="B15" s="17" t="s">
        <v>62</v>
      </c>
      <c r="C15" s="30">
        <v>76655</v>
      </c>
      <c r="D15" s="65">
        <v>0.1</v>
      </c>
      <c r="E15" s="44"/>
      <c r="F15" s="85">
        <v>76155</v>
      </c>
      <c r="G15" s="30"/>
      <c r="H15" s="88"/>
      <c r="I15" s="126"/>
      <c r="J15" s="127"/>
      <c r="K15" s="126"/>
      <c r="L15" s="126"/>
    </row>
    <row r="16" spans="1:12" ht="63" thickBot="1" x14ac:dyDescent="0.35">
      <c r="A16" s="25" t="s">
        <v>22</v>
      </c>
      <c r="B16" s="18" t="s">
        <v>63</v>
      </c>
      <c r="C16" s="30">
        <v>14373</v>
      </c>
      <c r="D16" s="65">
        <v>0.35</v>
      </c>
      <c r="E16" s="44"/>
      <c r="F16" s="52">
        <v>14373</v>
      </c>
      <c r="G16" s="30"/>
      <c r="H16" s="88"/>
      <c r="I16" s="90"/>
      <c r="J16" s="100"/>
      <c r="K16" s="90"/>
      <c r="L16" s="90"/>
    </row>
    <row r="17" spans="1:12" ht="47.4" thickBot="1" x14ac:dyDescent="0.35">
      <c r="A17" s="25" t="s">
        <v>23</v>
      </c>
      <c r="B17" s="17" t="s">
        <v>64</v>
      </c>
      <c r="C17" s="30">
        <v>14372</v>
      </c>
      <c r="D17" s="65">
        <v>0.35</v>
      </c>
      <c r="E17" s="44"/>
      <c r="F17" s="52">
        <v>14372</v>
      </c>
      <c r="G17" s="30"/>
      <c r="H17" s="88"/>
      <c r="I17" s="90"/>
      <c r="J17" s="100"/>
      <c r="K17" s="90"/>
      <c r="L17" s="90"/>
    </row>
    <row r="18" spans="1:12" ht="65.25" customHeight="1" thickBot="1" x14ac:dyDescent="0.35">
      <c r="A18" s="25" t="s">
        <v>66</v>
      </c>
      <c r="B18" s="17" t="s">
        <v>67</v>
      </c>
      <c r="C18" s="30"/>
      <c r="D18" s="65"/>
      <c r="E18" s="44"/>
      <c r="F18" s="51"/>
      <c r="G18" s="30"/>
      <c r="H18" s="88"/>
      <c r="I18" s="90"/>
      <c r="J18" s="100"/>
      <c r="K18" s="90"/>
      <c r="L18" s="90"/>
    </row>
    <row r="19" spans="1:12" ht="24.75" customHeight="1" thickBot="1" x14ac:dyDescent="0.35">
      <c r="A19" s="26" t="s">
        <v>65</v>
      </c>
      <c r="B19" s="14"/>
      <c r="C19" s="31">
        <f>C14+C9</f>
        <v>681913</v>
      </c>
      <c r="D19" s="66">
        <v>0.04</v>
      </c>
      <c r="E19" s="43"/>
      <c r="F19" s="59">
        <v>526600</v>
      </c>
      <c r="G19" s="31"/>
      <c r="H19" s="31">
        <v>152813</v>
      </c>
      <c r="I19" s="90"/>
      <c r="J19" s="100"/>
      <c r="K19" s="90"/>
      <c r="L19" s="90"/>
    </row>
    <row r="20" spans="1:12" s="63" customFormat="1" ht="21" customHeight="1" thickBot="1" x14ac:dyDescent="0.35">
      <c r="A20" s="70" t="s">
        <v>70</v>
      </c>
      <c r="B20" s="71"/>
      <c r="C20" s="72"/>
      <c r="D20" s="66"/>
      <c r="E20" s="66"/>
      <c r="F20" s="73"/>
      <c r="G20" s="72"/>
      <c r="H20" s="72"/>
      <c r="I20" s="91"/>
      <c r="J20" s="101"/>
      <c r="K20" s="91"/>
      <c r="L20" s="91"/>
    </row>
    <row r="21" spans="1:12" ht="78.599999999999994" thickBot="1" x14ac:dyDescent="0.35">
      <c r="A21" s="24" t="s">
        <v>14</v>
      </c>
      <c r="B21" s="8" t="s">
        <v>71</v>
      </c>
      <c r="C21" s="47">
        <f>C22+C23+C24</f>
        <v>764992</v>
      </c>
      <c r="D21" s="75">
        <v>0.35</v>
      </c>
      <c r="E21" s="47">
        <v>335792</v>
      </c>
      <c r="F21" s="51"/>
      <c r="G21" s="29">
        <v>429200</v>
      </c>
      <c r="H21" s="88"/>
      <c r="I21" s="90"/>
      <c r="J21" s="100"/>
      <c r="K21" s="102"/>
      <c r="L21" s="90"/>
    </row>
    <row r="22" spans="1:12" ht="63" thickBot="1" x14ac:dyDescent="0.35">
      <c r="A22" s="25" t="s">
        <v>24</v>
      </c>
      <c r="B22" s="2" t="s">
        <v>72</v>
      </c>
      <c r="C22" s="48">
        <v>55728</v>
      </c>
      <c r="D22" s="65">
        <v>0.35</v>
      </c>
      <c r="E22" s="50">
        <v>55728</v>
      </c>
      <c r="F22" s="51"/>
      <c r="G22" s="30"/>
      <c r="H22" s="88"/>
      <c r="I22" s="90"/>
      <c r="J22" s="90"/>
      <c r="K22" s="92">
        <v>12775</v>
      </c>
      <c r="L22" s="90"/>
    </row>
    <row r="23" spans="1:12" ht="63" thickBot="1" x14ac:dyDescent="0.35">
      <c r="A23" s="25" t="s">
        <v>25</v>
      </c>
      <c r="B23" s="2" t="s">
        <v>73</v>
      </c>
      <c r="C23" s="48">
        <v>71064</v>
      </c>
      <c r="D23" s="65">
        <v>0.35</v>
      </c>
      <c r="E23" s="50">
        <v>11864</v>
      </c>
      <c r="F23" s="51"/>
      <c r="G23" s="30">
        <v>59200</v>
      </c>
      <c r="H23" s="88"/>
      <c r="I23" s="90"/>
      <c r="J23" s="90"/>
      <c r="K23" s="92"/>
      <c r="L23" s="90"/>
    </row>
    <row r="24" spans="1:12" ht="94.2" thickBot="1" x14ac:dyDescent="0.35">
      <c r="A24" s="25" t="s">
        <v>26</v>
      </c>
      <c r="B24" s="2" t="s">
        <v>74</v>
      </c>
      <c r="C24" s="48">
        <v>638200</v>
      </c>
      <c r="D24" s="65">
        <v>0.35</v>
      </c>
      <c r="E24" s="50">
        <v>268200</v>
      </c>
      <c r="F24" s="51"/>
      <c r="G24" s="30">
        <v>370000</v>
      </c>
      <c r="H24" s="88"/>
      <c r="I24" s="90"/>
      <c r="J24" s="90"/>
      <c r="K24" s="92"/>
      <c r="L24" s="90">
        <v>70836.47</v>
      </c>
    </row>
    <row r="25" spans="1:12" ht="78.599999999999994" thickBot="1" x14ac:dyDescent="0.35">
      <c r="A25" s="24" t="s">
        <v>15</v>
      </c>
      <c r="B25" s="77" t="s">
        <v>75</v>
      </c>
      <c r="C25" s="78">
        <f>C26+C27+C28+C29+C30</f>
        <v>149700</v>
      </c>
      <c r="D25" s="75">
        <v>0.37</v>
      </c>
      <c r="E25" s="78">
        <v>73700</v>
      </c>
      <c r="F25" s="79"/>
      <c r="G25" s="80">
        <v>60000</v>
      </c>
      <c r="H25" s="88"/>
      <c r="I25" s="90"/>
      <c r="J25" s="90"/>
      <c r="K25" s="93"/>
      <c r="L25" s="90"/>
    </row>
    <row r="26" spans="1:12" ht="125.4" thickBot="1" x14ac:dyDescent="0.35">
      <c r="A26" s="25" t="s">
        <v>27</v>
      </c>
      <c r="B26" s="2" t="s">
        <v>76</v>
      </c>
      <c r="C26" s="48">
        <v>11000</v>
      </c>
      <c r="D26" s="65">
        <v>0.35</v>
      </c>
      <c r="E26" s="50">
        <v>5000</v>
      </c>
      <c r="F26" s="51"/>
      <c r="G26" s="30"/>
      <c r="H26" s="88"/>
      <c r="I26" s="90"/>
      <c r="J26" s="90"/>
      <c r="K26" s="94">
        <v>3000</v>
      </c>
      <c r="L26" s="90"/>
    </row>
    <row r="27" spans="1:12" ht="78.599999999999994" thickBot="1" x14ac:dyDescent="0.35">
      <c r="A27" s="25" t="s">
        <v>28</v>
      </c>
      <c r="B27" s="2" t="s">
        <v>77</v>
      </c>
      <c r="C27" s="48">
        <v>14000</v>
      </c>
      <c r="D27" s="65">
        <v>0.35</v>
      </c>
      <c r="E27" s="50">
        <v>4000</v>
      </c>
      <c r="F27" s="51"/>
      <c r="G27" s="30"/>
      <c r="H27" s="88"/>
      <c r="I27" s="90"/>
      <c r="J27" s="90"/>
      <c r="K27" s="92"/>
      <c r="L27" s="90"/>
    </row>
    <row r="28" spans="1:12" ht="47.4" thickBot="1" x14ac:dyDescent="0.35">
      <c r="A28" s="25" t="s">
        <v>29</v>
      </c>
      <c r="B28" s="2" t="s">
        <v>78</v>
      </c>
      <c r="C28" s="48">
        <v>44200</v>
      </c>
      <c r="D28" s="65">
        <v>0.45</v>
      </c>
      <c r="E28" s="50">
        <v>44200</v>
      </c>
      <c r="F28" s="51"/>
      <c r="G28" s="30"/>
      <c r="H28" s="88"/>
      <c r="I28" s="90"/>
      <c r="J28" s="90"/>
      <c r="K28" s="92"/>
      <c r="L28" s="90"/>
    </row>
    <row r="29" spans="1:12" ht="70.05" customHeight="1" thickBot="1" x14ac:dyDescent="0.35">
      <c r="A29" s="25" t="s">
        <v>79</v>
      </c>
      <c r="B29" s="2" t="s">
        <v>97</v>
      </c>
      <c r="C29" s="48">
        <v>20500</v>
      </c>
      <c r="D29" s="65">
        <v>0.25</v>
      </c>
      <c r="E29" s="50">
        <v>5000</v>
      </c>
      <c r="F29" s="51"/>
      <c r="G29" s="30"/>
      <c r="H29" s="88"/>
      <c r="I29" s="90"/>
      <c r="J29" s="90"/>
      <c r="K29" s="92"/>
      <c r="L29" s="90">
        <v>3672.51</v>
      </c>
    </row>
    <row r="30" spans="1:12" ht="78.599999999999994" thickBot="1" x14ac:dyDescent="0.35">
      <c r="A30" s="25" t="s">
        <v>90</v>
      </c>
      <c r="B30" s="2" t="s">
        <v>91</v>
      </c>
      <c r="C30" s="81">
        <v>60000</v>
      </c>
      <c r="D30" s="65">
        <v>0.35</v>
      </c>
      <c r="E30" s="82">
        <v>15500</v>
      </c>
      <c r="F30" s="79"/>
      <c r="G30" s="83"/>
      <c r="H30" s="88"/>
      <c r="I30" s="90"/>
      <c r="J30" s="90"/>
      <c r="K30" s="117"/>
      <c r="L30" s="116"/>
    </row>
    <row r="31" spans="1:12" ht="16.2" customHeight="1" thickBot="1" x14ac:dyDescent="0.35">
      <c r="A31" s="26" t="s">
        <v>85</v>
      </c>
      <c r="B31" s="14"/>
      <c r="C31" s="45">
        <f>C25+C21</f>
        <v>914692</v>
      </c>
      <c r="D31" s="66">
        <v>0.35</v>
      </c>
      <c r="E31" s="45">
        <v>407492</v>
      </c>
      <c r="F31" s="56"/>
      <c r="G31" s="31">
        <v>489200</v>
      </c>
      <c r="H31" s="31"/>
      <c r="I31" s="90"/>
      <c r="J31" s="90"/>
      <c r="K31" s="56"/>
      <c r="L31" s="90"/>
    </row>
    <row r="32" spans="1:12" ht="16.2" thickBot="1" x14ac:dyDescent="0.35">
      <c r="A32" s="26" t="s">
        <v>80</v>
      </c>
      <c r="B32" s="14"/>
      <c r="C32" s="31"/>
      <c r="D32" s="67"/>
      <c r="E32" s="40"/>
      <c r="F32" s="57"/>
      <c r="G32" s="29"/>
      <c r="H32" s="88"/>
      <c r="I32" s="90"/>
      <c r="J32" s="90"/>
      <c r="K32" s="95"/>
      <c r="L32" s="90"/>
    </row>
    <row r="33" spans="1:13" ht="16.2" thickBot="1" x14ac:dyDescent="0.35">
      <c r="A33" s="24" t="s">
        <v>16</v>
      </c>
      <c r="B33" s="1"/>
      <c r="C33" s="76">
        <f>C34+C35+C37+C36</f>
        <v>405141</v>
      </c>
      <c r="D33" s="74">
        <v>0.31</v>
      </c>
      <c r="E33" s="34"/>
      <c r="F33" s="58"/>
      <c r="G33" s="30"/>
      <c r="H33" s="87">
        <v>405141</v>
      </c>
      <c r="I33" s="90"/>
      <c r="J33" s="90"/>
      <c r="K33" s="96"/>
      <c r="L33" s="90"/>
    </row>
    <row r="34" spans="1:13" ht="63" thickBot="1" x14ac:dyDescent="0.35">
      <c r="A34" s="25" t="s">
        <v>30</v>
      </c>
      <c r="B34" s="38" t="s">
        <v>67</v>
      </c>
      <c r="C34" s="48">
        <v>55878</v>
      </c>
      <c r="D34" s="65"/>
      <c r="E34" s="44"/>
      <c r="F34" s="52"/>
      <c r="G34" s="30"/>
      <c r="H34" s="88">
        <v>55878</v>
      </c>
      <c r="I34" s="90"/>
      <c r="J34" s="90"/>
      <c r="K34" s="97"/>
      <c r="L34" s="90"/>
    </row>
    <row r="35" spans="1:13" ht="31.8" thickBot="1" x14ac:dyDescent="0.35">
      <c r="A35" s="25" t="s">
        <v>31</v>
      </c>
      <c r="B35" s="38" t="s">
        <v>93</v>
      </c>
      <c r="C35" s="48">
        <v>31998</v>
      </c>
      <c r="D35" s="65">
        <v>0.45</v>
      </c>
      <c r="E35" s="44"/>
      <c r="F35" s="52"/>
      <c r="G35" s="30"/>
      <c r="H35" s="88">
        <v>31998</v>
      </c>
      <c r="I35" s="90"/>
      <c r="J35" s="90"/>
      <c r="K35" s="97"/>
      <c r="L35" s="90"/>
    </row>
    <row r="36" spans="1:13" ht="63" thickBot="1" x14ac:dyDescent="0.35">
      <c r="A36" s="25" t="s">
        <v>32</v>
      </c>
      <c r="B36" s="38" t="s">
        <v>94</v>
      </c>
      <c r="C36" s="48">
        <v>36458</v>
      </c>
      <c r="D36" s="65">
        <v>0.35</v>
      </c>
      <c r="E36" s="44"/>
      <c r="F36" s="52"/>
      <c r="G36" s="30"/>
      <c r="H36" s="88">
        <v>36458</v>
      </c>
      <c r="I36" s="90"/>
      <c r="J36" s="90"/>
      <c r="K36" s="97"/>
      <c r="L36" s="90"/>
    </row>
    <row r="37" spans="1:13" ht="63" thickBot="1" x14ac:dyDescent="0.35">
      <c r="A37" s="25" t="s">
        <v>92</v>
      </c>
      <c r="B37" s="39" t="s">
        <v>95</v>
      </c>
      <c r="C37" s="48">
        <v>280807</v>
      </c>
      <c r="D37" s="65">
        <v>0.35</v>
      </c>
      <c r="E37" s="44"/>
      <c r="F37" s="52"/>
      <c r="G37" s="30"/>
      <c r="H37" s="88">
        <v>278307.76066666667</v>
      </c>
      <c r="I37" s="87">
        <v>10339.32</v>
      </c>
      <c r="J37" s="90"/>
      <c r="K37" s="97"/>
      <c r="L37" s="90"/>
    </row>
    <row r="38" spans="1:13" ht="109.8" thickBot="1" x14ac:dyDescent="0.35">
      <c r="A38" s="24" t="s">
        <v>17</v>
      </c>
      <c r="B38" s="8" t="s">
        <v>81</v>
      </c>
      <c r="C38" s="47">
        <f>C39+C40+C41</f>
        <v>79013</v>
      </c>
      <c r="D38" s="75">
        <v>0.34</v>
      </c>
      <c r="E38" s="47">
        <v>66190</v>
      </c>
      <c r="F38" s="44"/>
      <c r="G38" s="30"/>
      <c r="H38" s="88"/>
      <c r="I38" s="90"/>
      <c r="J38" s="90"/>
      <c r="K38" s="97"/>
      <c r="L38" s="90"/>
    </row>
    <row r="39" spans="1:13" ht="63" thickBot="1" x14ac:dyDescent="0.35">
      <c r="A39" s="25" t="s">
        <v>33</v>
      </c>
      <c r="B39" s="2" t="s">
        <v>82</v>
      </c>
      <c r="C39" s="48">
        <v>40000</v>
      </c>
      <c r="D39" s="65">
        <v>0.35</v>
      </c>
      <c r="E39" s="50">
        <v>30176</v>
      </c>
      <c r="F39" s="51"/>
      <c r="G39" s="30"/>
      <c r="H39" s="88"/>
      <c r="I39" s="90"/>
      <c r="J39" s="90"/>
      <c r="K39" s="92">
        <v>2243</v>
      </c>
      <c r="L39" s="90"/>
    </row>
    <row r="40" spans="1:13" ht="125.4" thickBot="1" x14ac:dyDescent="0.35">
      <c r="A40" s="25" t="s">
        <v>34</v>
      </c>
      <c r="B40" s="2" t="s">
        <v>83</v>
      </c>
      <c r="C40" s="48">
        <v>20000</v>
      </c>
      <c r="D40" s="65">
        <v>0.35</v>
      </c>
      <c r="E40" s="50">
        <v>17000</v>
      </c>
      <c r="F40" s="51"/>
      <c r="G40" s="30"/>
      <c r="H40" s="88"/>
      <c r="I40" s="90"/>
      <c r="J40" s="90"/>
      <c r="K40" s="92">
        <v>7600</v>
      </c>
      <c r="L40" s="90"/>
    </row>
    <row r="41" spans="1:13" ht="109.8" thickBot="1" x14ac:dyDescent="0.35">
      <c r="A41" s="25" t="s">
        <v>35</v>
      </c>
      <c r="B41" s="2" t="s">
        <v>84</v>
      </c>
      <c r="C41" s="48">
        <v>19013</v>
      </c>
      <c r="D41" s="65">
        <v>0.3</v>
      </c>
      <c r="E41" s="50">
        <v>19014</v>
      </c>
      <c r="F41" s="51"/>
      <c r="G41" s="30"/>
      <c r="H41" s="88"/>
      <c r="I41" s="90"/>
      <c r="J41" s="90"/>
      <c r="K41" s="92"/>
      <c r="L41" s="90"/>
    </row>
    <row r="42" spans="1:13" ht="16.2" customHeight="1" thickBot="1" x14ac:dyDescent="0.35">
      <c r="A42" s="26" t="s">
        <v>86</v>
      </c>
      <c r="B42" s="14"/>
      <c r="C42" s="45">
        <f>C38+C33</f>
        <v>484154</v>
      </c>
      <c r="D42" s="66">
        <v>0.31</v>
      </c>
      <c r="E42" s="45">
        <v>66190</v>
      </c>
      <c r="F42" s="56"/>
      <c r="G42" s="31"/>
      <c r="H42" s="31">
        <v>405141</v>
      </c>
      <c r="I42" s="90"/>
      <c r="J42" s="90"/>
      <c r="K42" s="56"/>
      <c r="L42" s="90"/>
    </row>
    <row r="43" spans="1:13" ht="16.2" thickBot="1" x14ac:dyDescent="0.35">
      <c r="A43" s="27" t="s">
        <v>36</v>
      </c>
      <c r="B43" s="13"/>
      <c r="C43" s="49">
        <v>436582</v>
      </c>
      <c r="D43" s="68"/>
      <c r="E43" s="49">
        <v>191521</v>
      </c>
      <c r="F43" s="60">
        <v>69840</v>
      </c>
      <c r="G43" s="62">
        <v>101000</v>
      </c>
      <c r="H43" s="89">
        <v>105280</v>
      </c>
      <c r="I43" s="90"/>
      <c r="J43" s="87">
        <v>513</v>
      </c>
      <c r="K43" s="98">
        <v>49233</v>
      </c>
      <c r="L43" s="90">
        <v>6561.69</v>
      </c>
    </row>
    <row r="44" spans="1:13" ht="16.2" thickBot="1" x14ac:dyDescent="0.35">
      <c r="A44" s="27" t="s">
        <v>37</v>
      </c>
      <c r="B44" s="13"/>
      <c r="C44" s="49">
        <v>185995</v>
      </c>
      <c r="D44" s="68"/>
      <c r="E44" s="35"/>
      <c r="F44" s="60">
        <v>89495</v>
      </c>
      <c r="G44" s="62">
        <v>71300</v>
      </c>
      <c r="H44" s="89">
        <v>25201</v>
      </c>
      <c r="I44" s="87">
        <v>9362.4</v>
      </c>
      <c r="J44" s="87">
        <v>11909</v>
      </c>
      <c r="K44" s="98"/>
      <c r="L44" s="90">
        <v>6845.12</v>
      </c>
    </row>
    <row r="45" spans="1:13" ht="16.2" thickBot="1" x14ac:dyDescent="0.35">
      <c r="A45" s="25" t="s">
        <v>38</v>
      </c>
      <c r="B45" s="2" t="s">
        <v>0</v>
      </c>
      <c r="C45" s="48">
        <v>100402</v>
      </c>
      <c r="D45" s="65"/>
      <c r="E45" s="48">
        <v>35732</v>
      </c>
      <c r="F45" s="85">
        <v>15000</v>
      </c>
      <c r="G45" s="30">
        <v>39435</v>
      </c>
      <c r="H45" s="88">
        <v>15000</v>
      </c>
      <c r="I45" s="90"/>
      <c r="J45" s="90"/>
      <c r="K45" s="99">
        <v>8640</v>
      </c>
      <c r="L45" s="90">
        <v>5303.75</v>
      </c>
    </row>
    <row r="46" spans="1:13" ht="16.2" customHeight="1" thickBot="1" x14ac:dyDescent="0.35">
      <c r="A46" s="26" t="s">
        <v>53</v>
      </c>
      <c r="B46" s="14"/>
      <c r="C46" s="45">
        <f>C19+C31+C42+C43+C44+C45</f>
        <v>2803738</v>
      </c>
      <c r="D46" s="66"/>
      <c r="E46" s="45">
        <f>SUM(E45,E43,E42,E31)</f>
        <v>700935</v>
      </c>
      <c r="F46" s="59">
        <v>700935</v>
      </c>
      <c r="G46" s="31">
        <v>700935</v>
      </c>
      <c r="H46" s="31">
        <v>700935</v>
      </c>
      <c r="I46" s="90"/>
      <c r="J46" s="90"/>
      <c r="K46" s="59"/>
      <c r="L46" s="90">
        <v>2179.73</v>
      </c>
    </row>
    <row r="47" spans="1:13" ht="18.600000000000001" thickBot="1" x14ac:dyDescent="0.35">
      <c r="A47" s="28" t="s">
        <v>39</v>
      </c>
      <c r="B47" s="15"/>
      <c r="C47" s="46">
        <f>ROUND(C46*0.07,2)</f>
        <v>196261.66</v>
      </c>
      <c r="D47" s="69"/>
      <c r="E47" s="46">
        <v>49065</v>
      </c>
      <c r="F47" s="61">
        <v>49065</v>
      </c>
      <c r="G47" s="32">
        <v>49065</v>
      </c>
      <c r="H47" s="32">
        <v>49065</v>
      </c>
      <c r="I47" s="87">
        <v>1475.66</v>
      </c>
      <c r="J47" s="87">
        <f>(J11+J43+J44)*7/100</f>
        <v>3240.58</v>
      </c>
      <c r="K47" s="61"/>
      <c r="L47" s="90"/>
      <c r="M47" s="118" t="s">
        <v>109</v>
      </c>
    </row>
    <row r="48" spans="1:13" ht="16.2" customHeight="1" thickBot="1" x14ac:dyDescent="0.35">
      <c r="A48" s="26" t="s">
        <v>40</v>
      </c>
      <c r="B48" s="14"/>
      <c r="C48" s="45">
        <f>C46+C47</f>
        <v>2999999.66</v>
      </c>
      <c r="D48" s="66">
        <v>0.17</v>
      </c>
      <c r="E48" s="45">
        <f>SUM(E46:E47)</f>
        <v>750000</v>
      </c>
      <c r="F48" s="59">
        <v>750000</v>
      </c>
      <c r="G48" s="31">
        <v>750000</v>
      </c>
      <c r="H48" s="31">
        <v>750000</v>
      </c>
      <c r="I48" s="87">
        <v>22557</v>
      </c>
      <c r="J48" s="87">
        <v>49535</v>
      </c>
      <c r="K48" s="59">
        <v>83491</v>
      </c>
      <c r="L48" s="59">
        <v>95399</v>
      </c>
      <c r="M48" s="115">
        <f>SUM(I48:L48)</f>
        <v>250982</v>
      </c>
    </row>
    <row r="49" spans="6:13" x14ac:dyDescent="0.3">
      <c r="M49" t="s">
        <v>107</v>
      </c>
    </row>
    <row r="51" spans="6:13" ht="25.5" customHeight="1" x14ac:dyDescent="0.3">
      <c r="H51" s="106"/>
      <c r="I51" s="107" t="s">
        <v>102</v>
      </c>
      <c r="J51" s="107" t="s">
        <v>96</v>
      </c>
      <c r="K51" s="107" t="s">
        <v>87</v>
      </c>
      <c r="L51" s="107" t="s">
        <v>103</v>
      </c>
      <c r="M51" s="114" t="s">
        <v>110</v>
      </c>
    </row>
    <row r="52" spans="6:13" x14ac:dyDescent="0.3">
      <c r="H52" s="106"/>
      <c r="I52" s="108"/>
      <c r="J52" s="108"/>
      <c r="K52" s="108"/>
      <c r="L52" s="108"/>
      <c r="M52" s="106"/>
    </row>
    <row r="53" spans="6:13" ht="25.05" customHeight="1" x14ac:dyDescent="0.3">
      <c r="H53" s="109" t="s">
        <v>104</v>
      </c>
      <c r="I53" s="110">
        <f>I48/525000*100</f>
        <v>4.2965714285714292</v>
      </c>
      <c r="J53" s="110">
        <f>+J48/525000*100</f>
        <v>9.4352380952380948</v>
      </c>
      <c r="K53" s="110">
        <f>K48/525000*100</f>
        <v>15.903047619047619</v>
      </c>
      <c r="L53" s="110">
        <f>L48/525000*100</f>
        <v>18.171238095238095</v>
      </c>
      <c r="M53" s="112">
        <f>M48/2100000*100</f>
        <v>11.95152380952381</v>
      </c>
    </row>
    <row r="54" spans="6:13" ht="25.5" customHeight="1" x14ac:dyDescent="0.3">
      <c r="F54" s="105" t="s">
        <v>108</v>
      </c>
      <c r="H54" s="113" t="s">
        <v>105</v>
      </c>
      <c r="I54" s="111"/>
      <c r="J54" s="111"/>
      <c r="K54" s="111"/>
      <c r="L54" s="106"/>
      <c r="M54" s="114"/>
    </row>
    <row r="55" spans="6:13" ht="18.45" customHeight="1" x14ac:dyDescent="0.3">
      <c r="H55" s="109" t="s">
        <v>106</v>
      </c>
      <c r="I55" s="110">
        <f>I48/750000*100</f>
        <v>3.0076000000000001</v>
      </c>
      <c r="J55" s="110">
        <f>J48/750000*100</f>
        <v>6.6046666666666667</v>
      </c>
      <c r="K55" s="110">
        <f>K48/750000*100</f>
        <v>11.132133333333332</v>
      </c>
      <c r="L55" s="110">
        <f>L48/750000*100</f>
        <v>12.719866666666665</v>
      </c>
      <c r="M55" s="112">
        <f>M48/3000000*100</f>
        <v>8.3660666666666668</v>
      </c>
    </row>
    <row r="56" spans="6:13" ht="19.5" customHeight="1" x14ac:dyDescent="0.3"/>
  </sheetData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topLeftCell="A4" zoomScaleNormal="100" workbookViewId="0">
      <selection activeCell="P13" sqref="P13"/>
    </sheetView>
  </sheetViews>
  <sheetFormatPr defaultColWidth="9.21875" defaultRowHeight="14.4" x14ac:dyDescent="0.3"/>
  <cols>
    <col min="1" max="1" width="15.5546875" customWidth="1"/>
    <col min="2" max="12" width="9.77734375" customWidth="1"/>
  </cols>
  <sheetData>
    <row r="1" spans="1:12" ht="16.2" customHeight="1" x14ac:dyDescent="0.3">
      <c r="A1" s="3" t="s">
        <v>41</v>
      </c>
      <c r="B1" s="3"/>
      <c r="C1" s="3"/>
      <c r="D1" s="3"/>
    </row>
    <row r="2" spans="1:12" x14ac:dyDescent="0.3">
      <c r="A2" s="6"/>
      <c r="B2" s="6"/>
      <c r="C2" s="6"/>
      <c r="D2" s="6"/>
    </row>
    <row r="3" spans="1:12" x14ac:dyDescent="0.3">
      <c r="A3" s="6" t="s">
        <v>42</v>
      </c>
      <c r="B3" s="6"/>
      <c r="C3" s="6"/>
      <c r="D3" s="6"/>
    </row>
    <row r="4" spans="1:12" ht="15" thickBot="1" x14ac:dyDescent="0.35"/>
    <row r="5" spans="1:12" ht="28.2" thickBot="1" x14ac:dyDescent="0.35">
      <c r="A5" s="121" t="s">
        <v>1</v>
      </c>
      <c r="B5" s="119" t="s">
        <v>96</v>
      </c>
      <c r="C5" s="120"/>
      <c r="D5" s="119" t="s">
        <v>87</v>
      </c>
      <c r="E5" s="120"/>
      <c r="F5" s="119" t="s">
        <v>88</v>
      </c>
      <c r="G5" s="120"/>
      <c r="H5" s="119" t="s">
        <v>89</v>
      </c>
      <c r="I5" s="120"/>
      <c r="J5" s="5" t="s">
        <v>5</v>
      </c>
      <c r="K5" s="5" t="s">
        <v>6</v>
      </c>
      <c r="L5" s="121" t="s">
        <v>43</v>
      </c>
    </row>
    <row r="6" spans="1:12" ht="28.2" thickBot="1" x14ac:dyDescent="0.35">
      <c r="A6" s="122"/>
      <c r="B6" s="4" t="s">
        <v>3</v>
      </c>
      <c r="C6" s="4" t="s">
        <v>4</v>
      </c>
      <c r="D6" s="4" t="s">
        <v>3</v>
      </c>
      <c r="E6" s="4" t="s">
        <v>4</v>
      </c>
      <c r="F6" s="4" t="s">
        <v>3</v>
      </c>
      <c r="G6" s="4" t="s">
        <v>4</v>
      </c>
      <c r="H6" s="4" t="s">
        <v>3</v>
      </c>
      <c r="I6" s="4" t="s">
        <v>4</v>
      </c>
      <c r="J6" s="4"/>
      <c r="K6" s="4"/>
      <c r="L6" s="122"/>
    </row>
    <row r="7" spans="1:12" ht="27" thickBot="1" x14ac:dyDescent="0.35">
      <c r="A7" s="10" t="s">
        <v>44</v>
      </c>
      <c r="B7" s="20">
        <v>157248</v>
      </c>
      <c r="C7" s="20">
        <v>67392</v>
      </c>
      <c r="D7" s="22">
        <v>134065</v>
      </c>
      <c r="E7" s="22">
        <v>57456</v>
      </c>
      <c r="F7" s="22">
        <v>44226</v>
      </c>
      <c r="G7" s="22">
        <v>18954</v>
      </c>
      <c r="H7" s="22">
        <v>70700</v>
      </c>
      <c r="I7" s="22">
        <v>30300</v>
      </c>
      <c r="J7" s="22">
        <f>B7+D7+F7+H7</f>
        <v>406239</v>
      </c>
      <c r="K7" s="22">
        <f>C7+E7+G7+I7</f>
        <v>174102</v>
      </c>
      <c r="L7" s="22">
        <f t="shared" ref="L7:L15" si="0">J7+K7</f>
        <v>580341</v>
      </c>
    </row>
    <row r="8" spans="1:12" ht="40.200000000000003" thickBot="1" x14ac:dyDescent="0.35">
      <c r="A8" s="11" t="s">
        <v>45</v>
      </c>
      <c r="B8" s="20">
        <v>33946</v>
      </c>
      <c r="C8" s="20">
        <v>14548</v>
      </c>
      <c r="D8" s="22">
        <v>37276</v>
      </c>
      <c r="E8" s="22">
        <v>15976</v>
      </c>
      <c r="F8" s="22">
        <v>18382</v>
      </c>
      <c r="G8" s="22">
        <v>7878</v>
      </c>
      <c r="H8" s="22">
        <v>273234.5</v>
      </c>
      <c r="I8" s="22">
        <v>117100.5</v>
      </c>
      <c r="J8" s="22">
        <f t="shared" ref="J8:K10" si="1">B8+D8+F8+H8</f>
        <v>362838.5</v>
      </c>
      <c r="K8" s="22">
        <f t="shared" si="1"/>
        <v>155502.5</v>
      </c>
      <c r="L8" s="22">
        <f t="shared" si="0"/>
        <v>518341</v>
      </c>
    </row>
    <row r="9" spans="1:12" ht="66.599999999999994" thickBot="1" x14ac:dyDescent="0.35">
      <c r="A9" s="11" t="s">
        <v>46</v>
      </c>
      <c r="B9" s="20">
        <v>33600</v>
      </c>
      <c r="C9" s="20">
        <v>14400</v>
      </c>
      <c r="D9" s="22">
        <v>8305</v>
      </c>
      <c r="E9" s="22">
        <v>3559</v>
      </c>
      <c r="F9" s="22">
        <v>3528</v>
      </c>
      <c r="G9" s="22">
        <v>1512</v>
      </c>
      <c r="H9" s="22">
        <v>31500</v>
      </c>
      <c r="I9" s="22">
        <v>13500</v>
      </c>
      <c r="J9" s="22">
        <f t="shared" si="1"/>
        <v>76933</v>
      </c>
      <c r="K9" s="22">
        <f t="shared" si="1"/>
        <v>32971</v>
      </c>
      <c r="L9" s="22">
        <f t="shared" si="0"/>
        <v>109904</v>
      </c>
    </row>
    <row r="10" spans="1:12" ht="27" thickBot="1" x14ac:dyDescent="0.35">
      <c r="A10" s="11" t="s">
        <v>47</v>
      </c>
      <c r="B10" s="20">
        <v>121030</v>
      </c>
      <c r="C10" s="20">
        <v>51870</v>
      </c>
      <c r="D10" s="22">
        <v>1540</v>
      </c>
      <c r="E10" s="22">
        <v>660</v>
      </c>
      <c r="F10" s="22">
        <v>6174.0000000000009</v>
      </c>
      <c r="G10" s="22">
        <v>2646.0000000000005</v>
      </c>
      <c r="H10" s="22">
        <v>23940</v>
      </c>
      <c r="I10" s="22">
        <v>10260</v>
      </c>
      <c r="J10" s="22">
        <f t="shared" si="1"/>
        <v>152684</v>
      </c>
      <c r="K10" s="22">
        <f t="shared" si="1"/>
        <v>65436</v>
      </c>
      <c r="L10" s="22">
        <f t="shared" si="0"/>
        <v>218120</v>
      </c>
    </row>
    <row r="11" spans="1:12" ht="27" thickBot="1" x14ac:dyDescent="0.35">
      <c r="A11" s="11" t="s">
        <v>48</v>
      </c>
      <c r="B11" s="20">
        <v>28700</v>
      </c>
      <c r="C11" s="20">
        <v>12300</v>
      </c>
      <c r="D11" s="22">
        <v>31500</v>
      </c>
      <c r="E11" s="22">
        <v>13500</v>
      </c>
      <c r="F11" s="22">
        <v>1386</v>
      </c>
      <c r="G11" s="22">
        <v>594</v>
      </c>
      <c r="H11" s="22">
        <v>21000</v>
      </c>
      <c r="I11" s="22">
        <v>9000</v>
      </c>
      <c r="J11" s="22">
        <f t="shared" ref="J11:J13" si="2">B11+D11+F11+H11</f>
        <v>82586</v>
      </c>
      <c r="K11" s="22">
        <f>C11+E11+G11+I11</f>
        <v>35394</v>
      </c>
      <c r="L11" s="22">
        <f t="shared" si="0"/>
        <v>117980</v>
      </c>
    </row>
    <row r="12" spans="1:12" ht="40.200000000000003" thickBot="1" x14ac:dyDescent="0.35">
      <c r="A12" s="11" t="s">
        <v>49</v>
      </c>
      <c r="B12" s="20">
        <v>89600</v>
      </c>
      <c r="C12" s="20">
        <v>38400</v>
      </c>
      <c r="D12" s="22">
        <v>213640</v>
      </c>
      <c r="E12" s="22">
        <v>91560</v>
      </c>
      <c r="F12" s="22">
        <v>17640</v>
      </c>
      <c r="G12" s="22">
        <v>7560</v>
      </c>
      <c r="H12" s="22">
        <v>50960</v>
      </c>
      <c r="I12" s="22">
        <v>21840</v>
      </c>
      <c r="J12" s="22">
        <f t="shared" si="2"/>
        <v>371840</v>
      </c>
      <c r="K12" s="22">
        <f>C12+E12+G12+I12</f>
        <v>159360</v>
      </c>
      <c r="L12" s="22">
        <f t="shared" si="0"/>
        <v>531200</v>
      </c>
    </row>
    <row r="13" spans="1:12" ht="53.4" thickBot="1" x14ac:dyDescent="0.35">
      <c r="A13" s="11" t="s">
        <v>50</v>
      </c>
      <c r="B13" s="20">
        <v>26530</v>
      </c>
      <c r="C13" s="20">
        <v>11370</v>
      </c>
      <c r="D13" s="22">
        <v>64328</v>
      </c>
      <c r="E13" s="22">
        <v>27569</v>
      </c>
      <c r="F13" s="22">
        <v>399318.32079999993</v>
      </c>
      <c r="G13" s="22">
        <v>171136.42319999999</v>
      </c>
      <c r="H13" s="22">
        <v>19320</v>
      </c>
      <c r="I13" s="22">
        <v>8280</v>
      </c>
      <c r="J13" s="22">
        <f t="shared" si="2"/>
        <v>509496.32079999993</v>
      </c>
      <c r="K13" s="22">
        <f>C13+E13+G13+I13</f>
        <v>218355.42319999999</v>
      </c>
      <c r="L13" s="22">
        <f t="shared" si="0"/>
        <v>727851.74399999995</v>
      </c>
    </row>
    <row r="14" spans="1:12" ht="15" thickBot="1" x14ac:dyDescent="0.35">
      <c r="A14" s="12" t="s">
        <v>51</v>
      </c>
      <c r="B14" s="21">
        <f>B7+B8+B9+B10+B11+B12+B13</f>
        <v>490654</v>
      </c>
      <c r="C14" s="21">
        <f t="shared" ref="C14:I14" si="3">C7+C8+C9+C10+C11+C12+C13</f>
        <v>210280</v>
      </c>
      <c r="D14" s="23">
        <f t="shared" si="3"/>
        <v>490654</v>
      </c>
      <c r="E14" s="23">
        <f t="shared" si="3"/>
        <v>210280</v>
      </c>
      <c r="F14" s="23">
        <f t="shared" si="3"/>
        <v>490654.32079999993</v>
      </c>
      <c r="G14" s="23">
        <f t="shared" si="3"/>
        <v>210280.42319999999</v>
      </c>
      <c r="H14" s="23">
        <f t="shared" si="3"/>
        <v>490654.5</v>
      </c>
      <c r="I14" s="23">
        <f t="shared" si="3"/>
        <v>210280.5</v>
      </c>
      <c r="J14" s="23">
        <f>B14+D14+F14+H14</f>
        <v>1962616.8207999999</v>
      </c>
      <c r="K14" s="23">
        <f>C14+E14+G14+I14</f>
        <v>841120.92319999996</v>
      </c>
      <c r="L14" s="23">
        <f t="shared" si="0"/>
        <v>2803737.7439999999</v>
      </c>
    </row>
    <row r="15" spans="1:12" ht="15" thickBot="1" x14ac:dyDescent="0.35">
      <c r="A15" s="11" t="s">
        <v>52</v>
      </c>
      <c r="B15" s="20">
        <f>B14*0.07</f>
        <v>34345.780000000006</v>
      </c>
      <c r="C15" s="20">
        <f t="shared" ref="C15:I15" si="4">C14*0.07</f>
        <v>14719.600000000002</v>
      </c>
      <c r="D15" s="20">
        <f t="shared" si="4"/>
        <v>34345.780000000006</v>
      </c>
      <c r="E15" s="20">
        <f t="shared" si="4"/>
        <v>14719.600000000002</v>
      </c>
      <c r="F15" s="20">
        <f t="shared" si="4"/>
        <v>34345.802455999998</v>
      </c>
      <c r="G15" s="20">
        <f t="shared" si="4"/>
        <v>14719.629624000001</v>
      </c>
      <c r="H15" s="20">
        <f t="shared" si="4"/>
        <v>34345.815000000002</v>
      </c>
      <c r="I15" s="20">
        <f t="shared" si="4"/>
        <v>14719.635000000002</v>
      </c>
      <c r="J15" s="22">
        <f>B15+D15+F15+H15</f>
        <v>137383.177456</v>
      </c>
      <c r="K15" s="22">
        <f>C15+E15+G15+I15</f>
        <v>58878.464624000007</v>
      </c>
      <c r="L15" s="22">
        <f t="shared" si="0"/>
        <v>196261.64208000002</v>
      </c>
    </row>
    <row r="16" spans="1:12" ht="15" thickBot="1" x14ac:dyDescent="0.35">
      <c r="A16" s="12" t="s">
        <v>2</v>
      </c>
      <c r="B16" s="21">
        <f>B14+B15</f>
        <v>524999.78</v>
      </c>
      <c r="C16" s="21">
        <f>C14+C15</f>
        <v>224999.6</v>
      </c>
      <c r="D16" s="23">
        <f>SUM(D14:D15)</f>
        <v>524999.78</v>
      </c>
      <c r="E16" s="23">
        <f>SUM(E14:E15)</f>
        <v>224999.6</v>
      </c>
      <c r="F16" s="23">
        <f>F14+F15</f>
        <v>525000.12325599988</v>
      </c>
      <c r="G16" s="23">
        <f>G14+G15</f>
        <v>225000.05282399998</v>
      </c>
      <c r="H16" s="23">
        <f>H14+H15</f>
        <v>525000.31499999994</v>
      </c>
      <c r="I16" s="23">
        <f>I14+I15</f>
        <v>225000.13500000001</v>
      </c>
      <c r="J16" s="23">
        <f>B16+D16+F16+H16</f>
        <v>2099999.9982559998</v>
      </c>
      <c r="K16" s="23">
        <f>C16+E16+G16+I16+1</f>
        <v>900000.38782399998</v>
      </c>
      <c r="L16" s="37">
        <f>K16+J16</f>
        <v>3000000.3860799996</v>
      </c>
    </row>
  </sheetData>
  <mergeCells count="6">
    <mergeCell ref="H5:I5"/>
    <mergeCell ref="F5:G5"/>
    <mergeCell ref="L5:L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natacha kunama</cp:lastModifiedBy>
  <cp:lastPrinted>2019-05-28T08:44:34Z</cp:lastPrinted>
  <dcterms:created xsi:type="dcterms:W3CDTF">2017-11-15T21:17:43Z</dcterms:created>
  <dcterms:modified xsi:type="dcterms:W3CDTF">2019-07-01T13:31:52Z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f6a192e3-3828-4fd4-aaff-115e9f9c8914</vt:lpwstr>
  </property>
</Properties>
</file>