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BHAIDARA\Desktop\PBF\2. GPCL\Report\Nov 2019\"/>
    </mc:Choice>
  </mc:AlternateContent>
  <xr:revisionPtr revIDLastSave="0" documentId="13_ncr:1_{0D5E3E2F-B015-4380-B088-1B4B7430E137}" xr6:coauthVersionLast="45" xr6:coauthVersionMax="45" xr10:uidLastSave="{00000000-0000-0000-0000-000000000000}"/>
  <bookViews>
    <workbookView xWindow="-108" yWindow="-108" windowWidth="23256" windowHeight="1257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5" i="5" l="1"/>
  <c r="E121" i="5"/>
  <c r="I142" i="1" l="1"/>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F213" i="5"/>
  <c r="E13" i="4" s="1"/>
  <c r="E212" i="5"/>
  <c r="I212" i="5" s="1"/>
  <c r="F212"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8" i="5"/>
  <c r="D69" i="5"/>
  <c r="F69" i="5"/>
  <c r="G28" i="5"/>
  <c r="G29" i="5"/>
  <c r="G30" i="5"/>
  <c r="G32" i="5"/>
  <c r="G34" i="5"/>
  <c r="D35" i="5"/>
  <c r="F35" i="5"/>
  <c r="G39" i="5"/>
  <c r="G40" i="5"/>
  <c r="G41" i="5"/>
  <c r="G42" i="5"/>
  <c r="G43" i="5"/>
  <c r="G44" i="5"/>
  <c r="G45" i="5"/>
  <c r="D46" i="5"/>
  <c r="E46" i="5"/>
  <c r="F46" i="5"/>
  <c r="G50" i="5"/>
  <c r="G51" i="5"/>
  <c r="G52" i="5"/>
  <c r="G53" i="5"/>
  <c r="G54" i="5"/>
  <c r="G55" i="5"/>
  <c r="G56" i="5"/>
  <c r="D57" i="5"/>
  <c r="E57" i="5"/>
  <c r="F57" i="5"/>
  <c r="F24" i="5"/>
  <c r="G17" i="5"/>
  <c r="G18" i="5"/>
  <c r="G19" i="5"/>
  <c r="G21" i="5"/>
  <c r="G23" i="5"/>
  <c r="D24" i="5"/>
  <c r="G136" i="5" l="1"/>
  <c r="D211" i="1"/>
  <c r="G181" i="5"/>
  <c r="G208" i="5"/>
  <c r="G209" i="5"/>
  <c r="F10" i="4"/>
  <c r="C15" i="4"/>
  <c r="C16" i="4" s="1"/>
  <c r="C17" i="4" s="1"/>
  <c r="F14" i="4"/>
  <c r="F8" i="4"/>
  <c r="F12" i="4"/>
  <c r="E15" i="4"/>
  <c r="F9" i="4"/>
  <c r="G214" i="5"/>
  <c r="G212" i="5"/>
  <c r="G210" i="5"/>
  <c r="F215" i="5"/>
  <c r="G125" i="5"/>
  <c r="G159" i="5"/>
  <c r="G170" i="5"/>
  <c r="G147" i="5"/>
  <c r="G192" i="5"/>
  <c r="G80" i="5"/>
  <c r="G114" i="5"/>
  <c r="G102" i="5"/>
  <c r="G91" i="5"/>
  <c r="G46" i="5"/>
  <c r="G57"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F216" i="5"/>
  <c r="F217" i="5" s="1"/>
  <c r="E16" i="5"/>
  <c r="E198" i="1"/>
  <c r="F16" i="5"/>
  <c r="F198" i="1"/>
  <c r="E106" i="5"/>
  <c r="F94" i="5"/>
  <c r="G27" i="5"/>
  <c r="E38" i="5"/>
  <c r="F199" i="1" l="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F209" i="1" s="1"/>
  <c r="G198" i="1"/>
  <c r="D45" i="6"/>
  <c r="D47" i="6"/>
  <c r="D46" i="6"/>
  <c r="D43" i="6"/>
  <c r="D44" i="6"/>
  <c r="D34" i="6"/>
  <c r="D36" i="6"/>
  <c r="D32" i="6"/>
  <c r="D33" i="6"/>
  <c r="D35" i="6"/>
  <c r="D24" i="6"/>
  <c r="D25" i="6"/>
  <c r="D21" i="6"/>
  <c r="D22" i="6"/>
  <c r="D23" i="6"/>
  <c r="D12" i="6"/>
  <c r="D11" i="6"/>
  <c r="D14" i="6"/>
  <c r="D13" i="6"/>
  <c r="D199" i="1"/>
  <c r="E209" i="1" l="1"/>
  <c r="G199" i="1"/>
  <c r="G200" i="1" s="1"/>
  <c r="D212" i="1" s="1"/>
  <c r="I212" i="1"/>
  <c r="E22" i="4"/>
  <c r="D22" i="4"/>
  <c r="D200" i="1"/>
  <c r="C30" i="6"/>
  <c r="C41" i="6"/>
  <c r="C19" i="6"/>
  <c r="C8" i="6"/>
  <c r="D215" i="1" l="1"/>
  <c r="D208" i="1"/>
  <c r="C24" i="4" s="1"/>
  <c r="D207" i="1"/>
  <c r="D206" i="1"/>
  <c r="C22" i="4" s="1"/>
  <c r="G208" i="1" l="1"/>
  <c r="D209" i="1"/>
  <c r="G207" i="1"/>
  <c r="C23" i="4"/>
  <c r="G206" i="1"/>
  <c r="G209" i="1" l="1"/>
  <c r="G20" i="5" l="1"/>
  <c r="E211" i="5"/>
  <c r="G211" i="5" s="1"/>
  <c r="G31" i="5"/>
  <c r="D11" i="4" l="1"/>
  <c r="F11" i="4" l="1"/>
  <c r="G22" i="5" l="1"/>
  <c r="E24" i="5"/>
  <c r="G24" i="5" l="1"/>
  <c r="G33" i="5"/>
  <c r="E35" i="5"/>
  <c r="E213" i="5"/>
  <c r="G35" i="5" l="1"/>
  <c r="G213" i="5"/>
  <c r="D13" i="4"/>
  <c r="E215" i="5"/>
  <c r="E69" i="5"/>
  <c r="G67" i="5"/>
  <c r="D15" i="4" l="1"/>
  <c r="F13" i="4"/>
  <c r="G69" i="5"/>
  <c r="E216" i="5"/>
  <c r="E217" i="5" s="1"/>
  <c r="G216" i="5" l="1"/>
  <c r="G217" i="5" s="1"/>
  <c r="D16" i="4"/>
  <c r="D17" i="4" s="1"/>
  <c r="F15" i="4"/>
  <c r="F16" i="4" l="1"/>
  <c r="F17" i="4" s="1"/>
</calcChain>
</file>

<file path=xl/sharedStrings.xml><?xml version="1.0" encoding="utf-8"?>
<sst xmlns="http://schemas.openxmlformats.org/spreadsheetml/2006/main" count="845" uniqueCount="645">
  <si>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</si>
  <si>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</si>
  <si>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</si>
  <si>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</si>
  <si>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</si>
  <si>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</si>
  <si>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</si>
  <si>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</si>
  <si>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</si>
  <si>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</si>
  <si>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</si>
  <si>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</si>
  <si>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</si>
  <si>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</si>
  <si>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</si>
  <si>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</si>
  <si>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</si>
  <si>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</si>
  <si>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</si>
  <si>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</si>
  <si>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</si>
  <si>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</si>
  <si>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</si>
  <si>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</si>
  <si>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</si>
  <si>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</si>
  <si>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</si>
  <si>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</si>
  <si>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</si>
  <si>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</si>
  <si>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</si>
  <si>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</si>
  <si>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</si>
  <si>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</si>
  <si>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</si>
  <si>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</si>
  <si>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</si>
  <si>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</si>
  <si>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</si>
  <si>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</si>
  <si>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</si>
  <si>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</si>
  <si>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</si>
  <si>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</si>
  <si>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</si>
  <si>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</si>
  <si>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</si>
  <si>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</si>
  <si>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</si>
  <si>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</si>
  <si>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</si>
  <si>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</si>
  <si>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</si>
  <si>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</si>
  <si>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</si>
  <si>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</si>
  <si>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</si>
  <si>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</si>
  <si>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</si>
  <si>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</si>
  <si>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</si>
  <si>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</si>
  <si>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</si>
  <si>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</si>
  <si>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</si>
  <si>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</si>
  <si>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</si>
  <si>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</si>
  <si>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</si>
  <si>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</si>
  <si>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</si>
  <si>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</si>
  <si>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</si>
  <si>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</si>
  <si>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</si>
  <si>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</si>
  <si>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</si>
  <si>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</si>
  <si>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</si>
  <si>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</si>
  <si>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</si>
  <si>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</si>
  <si>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</si>
  <si>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</si>
  <si>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</si>
  <si>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</si>
  <si>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</si>
  <si>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</si>
  <si>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</si>
  <si>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</si>
  <si>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</si>
  <si>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</si>
  <si>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</si>
  <si>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</si>
  <si>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</si>
  <si>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</si>
  <si>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</si>
  <si>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</si>
  <si>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</si>
  <si>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</si>
  <si>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</si>
  <si>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</si>
  <si>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</si>
  <si>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</si>
  <si>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</si>
  <si>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</si>
  <si>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</si>
  <si>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</si>
  <si>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</si>
  <si>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</si>
  <si>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</si>
  <si>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</si>
  <si>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</si>
  <si>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</si>
  <si>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</si>
  <si>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</si>
  <si>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</si>
  <si>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</si>
  <si>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</si>
  <si>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</si>
  <si>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</si>
  <si>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</si>
  <si>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</si>
  <si>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</si>
  <si>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</si>
  <si>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</si>
  <si>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</si>
  <si>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</si>
  <si>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</si>
  <si>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</si>
  <si>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</si>
  <si>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</si>
  <si>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</si>
  <si>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</si>
  <si>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</si>
  <si>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</si>
  <si>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</si>
  <si>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</si>
  <si>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</si>
  <si>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</si>
  <si>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</si>
  <si>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</si>
  <si>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</si>
  <si>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</si>
  <si>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</si>
  <si>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</si>
  <si>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</si>
  <si>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</si>
  <si>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</si>
  <si>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</si>
  <si>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</si>
  <si>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</si>
  <si>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</si>
  <si>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</si>
  <si>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</si>
  <si>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</si>
  <si>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</si>
  <si>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</si>
  <si>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</si>
  <si>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</si>
  <si>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</si>
  <si>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</si>
  <si>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</si>
  <si>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</si>
  <si>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</si>
  <si>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</si>
  <si>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</si>
  <si>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</si>
  <si>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</si>
  <si>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</si>
  <si>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</si>
  <si>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</si>
  <si>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</si>
  <si>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</si>
  <si>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</si>
  <si>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</si>
  <si>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</si>
  <si>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</si>
  <si>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</si>
  <si>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</si>
  <si>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</si>
  <si>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</si>
  <si>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</si>
  <si>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</si>
  <si>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</si>
  <si>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</si>
  <si>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</si>
  <si>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</si>
  <si>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</si>
  <si>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</si>
  <si>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</si>
  <si>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</si>
  <si>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</si>
  <si>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</si>
  <si>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</si>
  <si>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</si>
  <si>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</si>
  <si>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</si>
  <si>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</si>
  <si>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</si>
  <si>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</si>
  <si>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</si>
  <si>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</si>
  <si>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</si>
  <si>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</si>
  <si>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</si>
  <si>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</si>
  <si>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</si>
  <si>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</si>
  <si>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</si>
  <si>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</si>
  <si>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</si>
  <si>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</si>
  <si>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</si>
  <si>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</si>
  <si>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</si>
  <si>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</si>
  <si>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</si>
  <si>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</si>
  <si>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</si>
  <si>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</si>
  <si>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</si>
  <si>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</si>
  <si>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</si>
  <si>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</si>
  <si>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</si>
  <si>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</si>
  <si>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</si>
  <si>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</si>
  <si>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</si>
  <si>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</si>
  <si>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</si>
  <si>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</si>
  <si>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</si>
  <si>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</si>
  <si>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</si>
  <si>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</si>
  <si>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</si>
  <si>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</si>
  <si>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</si>
  <si>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</si>
  <si>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</si>
  <si>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</si>
  <si>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</si>
  <si>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</si>
  <si>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</si>
  <si>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</si>
  <si>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</si>
  <si>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</si>
  <si>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</si>
  <si>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</si>
  <si>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</si>
  <si>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</si>
  <si>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</si>
  <si>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</si>
  <si>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</si>
  <si>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</si>
  <si>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</si>
  <si>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</si>
  <si>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</si>
  <si>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</si>
  <si>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</si>
  <si>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</si>
  <si>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</si>
  <si>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</si>
  <si>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</si>
  <si>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</si>
  <si>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</si>
  <si>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</si>
  <si>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</si>
  <si>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</si>
  <si>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</si>
  <si>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</si>
  <si>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</si>
  <si>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</si>
  <si>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</si>
  <si>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</si>
  <si>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</si>
  <si>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</si>
  <si>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</si>
  <si>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</si>
  <si>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</si>
  <si>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</si>
  <si>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</si>
  <si>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</si>
  <si>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</si>
  <si>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</si>
  <si>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</si>
  <si>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</si>
  <si>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</si>
  <si>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</si>
  <si>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</si>
  <si>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</si>
  <si>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</si>
  <si>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</si>
  <si>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</si>
  <si>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</si>
  <si>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</si>
  <si>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</si>
  <si>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</si>
  <si>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</si>
  <si>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</si>
  <si>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</si>
  <si>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</si>
  <si>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</si>
  <si>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</si>
  <si>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</si>
  <si>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</si>
  <si>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</si>
  <si>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</si>
  <si>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</si>
  <si>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</si>
  <si>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</si>
  <si>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</si>
  <si>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</si>
  <si>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</si>
  <si>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</si>
  <si>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</si>
  <si>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</si>
  <si>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</si>
  <si>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</si>
  <si>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</si>
  <si>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</si>
  <si>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</si>
  <si>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</si>
  <si>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</si>
  <si>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</si>
  <si>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</si>
  <si>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</si>
  <si>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</si>
  <si>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</si>
  <si>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</si>
  <si>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</si>
  <si>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</si>
  <si>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</si>
  <si>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</si>
  <si>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</si>
  <si>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</si>
  <si>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</si>
  <si>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</si>
  <si>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</si>
  <si>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</si>
  <si>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</si>
  <si>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</si>
  <si>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</si>
  <si>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</si>
  <si>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</si>
  <si>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</si>
  <si>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</si>
  <si>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</si>
  <si>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</si>
  <si>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</si>
  <si>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</si>
  <si>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</si>
  <si>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</si>
  <si>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</si>
  <si>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</si>
  <si>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</si>
  <si>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</si>
  <si>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</si>
  <si>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</si>
  <si>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</si>
  <si>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</si>
  <si>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</si>
  <si>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</si>
  <si>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</si>
  <si>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</si>
  <si>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</si>
  <si>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</si>
  <si>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</si>
  <si>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</si>
  <si>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</si>
  <si>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</si>
  <si>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</si>
  <si>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</si>
  <si>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</si>
  <si>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</si>
  <si>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</si>
  <si>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</si>
  <si>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</si>
  <si>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</si>
  <si>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</si>
  <si>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</si>
  <si>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</si>
  <si>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</si>
  <si>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</si>
  <si>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</si>
  <si>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</si>
  <si>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</si>
  <si>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</si>
  <si>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</si>
  <si>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</si>
  <si>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</si>
  <si>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</si>
  <si>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</si>
  <si>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</si>
  <si>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</si>
  <si>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</si>
  <si>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</si>
  <si>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</si>
  <si>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</si>
  <si>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</si>
  <si>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</si>
  <si>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</si>
  <si>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</si>
  <si>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</si>
  <si>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</si>
  <si>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</si>
  <si>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</si>
  <si>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</si>
  <si>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</si>
  <si>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</si>
  <si>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</si>
  <si>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</si>
  <si>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</si>
  <si>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</si>
  <si>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</si>
  <si>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</si>
  <si>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</si>
  <si>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</si>
  <si>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</si>
  <si>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</si>
  <si>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</si>
  <si>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</si>
  <si>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</si>
  <si>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</si>
  <si>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</si>
  <si>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</si>
  <si>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</si>
  <si>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</si>
  <si>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</si>
  <si>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</si>
  <si>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</si>
  <si>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</si>
  <si>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</si>
  <si>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</si>
  <si>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</si>
  <si>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</si>
  <si>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</si>
  <si>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</si>
  <si>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</si>
  <si>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</si>
  <si>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</si>
  <si>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</si>
  <si>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</si>
  <si>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</si>
  <si>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</si>
  <si>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</si>
  <si>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</si>
  <si>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</si>
  <si>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</si>
  <si>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</si>
  <si>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</si>
  <si>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</si>
  <si>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</si>
  <si>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</si>
  <si>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</si>
  <si>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</si>
  <si>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</si>
  <si>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</si>
  <si>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</si>
  <si>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</si>
  <si>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</si>
  <si>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</si>
  <si>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</si>
  <si>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</si>
  <si>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</si>
  <si>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</si>
  <si>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</si>
  <si>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</si>
  <si>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</si>
  <si>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</si>
  <si>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</si>
  <si>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</si>
  <si>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</si>
  <si>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</si>
  <si>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</si>
  <si>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</si>
  <si>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</si>
  <si>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</si>
  <si>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</si>
  <si>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</si>
  <si>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</si>
  <si>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</si>
  <si>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</si>
  <si>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</si>
  <si>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</si>
  <si>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</si>
  <si>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</si>
  <si>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</si>
  <si>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</si>
  <si>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</si>
  <si>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</si>
  <si>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</si>
  <si>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</si>
  <si>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</si>
  <si>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</si>
  <si>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</si>
  <si>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</si>
  <si>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</si>
  <si>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</si>
  <si>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</si>
  <si>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</si>
  <si>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</si>
  <si>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</si>
  <si>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</si>
  <si>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</si>
  <si>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</si>
  <si>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</si>
  <si>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</si>
  <si>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</si>
  <si>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</si>
  <si>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</si>
  <si>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</si>
  <si>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</si>
  <si>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</si>
  <si>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</si>
  <si>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</si>
  <si>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</si>
  <si>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</si>
  <si>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</si>
  <si>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</si>
  <si>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</si>
  <si>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</si>
  <si>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</si>
  <si>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</si>
  <si>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</si>
  <si>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</si>
  <si>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</si>
  <si>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</si>
  <si>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</si>
  <si>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</si>
  <si>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</si>
  <si>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</si>
  <si>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</si>
  <si>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</si>
  <si>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</si>
  <si>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</si>
  <si>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</si>
  <si>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</si>
  <si>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</si>
  <si>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</si>
  <si>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</si>
  <si>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</si>
  <si>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</si>
  <si>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</si>
  <si>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</si>
  <si>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</si>
  <si>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</si>
  <si>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</si>
  <si>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</si>
  <si>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</si>
  <si>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</si>
  <si>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</si>
  <si>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</si>
  <si>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</si>
  <si>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</si>
  <si>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</si>
  <si>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</si>
  <si>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</si>
  <si>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</si>
  <si>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</si>
  <si>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</si>
  <si>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</si>
  <si>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</si>
  <si>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</si>
  <si>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</si>
  <si>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</si>
  <si>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</si>
  <si>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</si>
  <si>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</si>
  <si>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</si>
  <si>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</si>
  <si>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</si>
  <si>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</si>
  <si>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</si>
  <si>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</si>
  <si>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</si>
  <si>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</si>
  <si>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</si>
  <si>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</si>
  <si>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</si>
  <si>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</si>
  <si>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</si>
  <si>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</si>
  <si>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</si>
  <si>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</si>
  <si>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</si>
  <si>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</si>
  <si>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</si>
  <si>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</si>
  <si>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</si>
  <si>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</si>
  <si>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</si>
  <si>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</si>
  <si>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</si>
  <si>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</si>
  <si>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</si>
  <si>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</si>
  <si>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Output 1.1: Les structures locales d’intercession et de médiation couvrant la région Nord et la région du Sahel du Burkina Faso et les ONG locales et internationales intervenant dans la région sont identifiées, répertoriées et évaluées. </t>
  </si>
  <si>
    <t>Organisation recipiendiaire UNHCR (budget en USD)</t>
  </si>
  <si>
    <t>Organisation recipiendiaire UNDP (budget en USD)</t>
  </si>
  <si>
    <t>Organisation recipiendiaire UNHCR</t>
  </si>
  <si>
    <t>Organisation recipiendiaire UNDP</t>
  </si>
  <si>
    <t>[1.2.3]Organiser des réunions entre les populations cibles et les mécanismes répertoriés au sein de chaque commune cible afin de renforcer la confiance des populations dans ces structures rendues plus inclusives et légitimes</t>
  </si>
  <si>
    <t>Produit 2.2 :  Les populations et notamment les agriculteurs, les éleveurs, les orpailleurs, les IDPs et les réfugiés ont une meilleure connaissance de leur droits et devoirs liés à leur catégorie ainsi que du cadre légal formel et informel (lois, pactes, etc…) régissant leur groupe/catégorie</t>
  </si>
  <si>
    <t>Output 2.3:  Des couloirs de transhumance sont identifiés, établis et doter de point d’eau pour faciliter des relations paisibles entre agriculteurs et éleveurs.</t>
  </si>
  <si>
    <t>OUTCOME 4 : A la fin du programme, les populations affectées par les violences intercommunautaires dans la région du Centre-nord (notamment le village de Yirgou, dans la commune de Barsalogho, province de Sanmatenga) vivent en paix et dans une bonne cohésion sociale.</t>
  </si>
  <si>
    <t>Résultat 1 : A la fin du programme, les mécanismes traditionnels et modernes de prévention et de gestion de conflits sont plus opérationnels, inclusifs et travaillent en synergie</t>
  </si>
  <si>
    <t>Activité 1.1.3 Préparer et divulguer (aux autorités locales et centrales, aux groupes cibles et aux structures) un répertoire (base de données) des structures locales d’intercession et de médiation opérant dans les zones cibles.</t>
  </si>
  <si>
    <t>Activité 1.1.4 Recenser les ONG locales et internationales intervenant dans la région du Nord et du Sahel du Burkina Faso.</t>
  </si>
  <si>
    <t>Produit 1.2 Les structures locales d’intercession et de médiation des régions du Nord et du Sahel sont rendus inclusifs et légitimes et disposent de capacités à prévenir et gérer les conflits locaux de façon pacifique.</t>
  </si>
  <si>
    <t>Former les structures locales d’intercession et de médiation du Sahel, du Nord et du Centre-Nord, en analyse de conflit, technique de dialogue et médiation inter et intra-communautaire, monitoring et alerte précoce, droits de l’homme.</t>
  </si>
  <si>
    <t>Activité 1.2.2. Former les jeunes et les femmes en techniques d’alerte précoce et médiation afin qu’ils puissent participer aux mécanismes d’alerte précoce.</t>
  </si>
  <si>
    <t xml:space="preserve">Activité 1.2.4 Assurer une mise en synergie entre les mécanismes traditionnels et modernes, à la lumière des recommandations issues par les populations et les autorités locales. </t>
  </si>
  <si>
    <t>Activité 1.2.6 Fournir des équipements de bureau aux structures locales d’intercession et de médiation de la région du Nord et du Sahel pour faciliter le fonctionnement des mécanismes de prévention, gestion de conflits et d’alerte précoce.</t>
  </si>
  <si>
    <t xml:space="preserve">Résultat 2 :  A la fin du programme, les structures/CLP sont aptes à conduire des analyses de conflits dans le but de les prévenir et de les gérer et les groupes cibles ont pris conscience de leurs droits et devoirs et les appliquent, et les leaders communautaires et l’administration locale agissent avec impartialité vis-à-vis des populations cibles dans la résolution de leurs différends.  </t>
  </si>
  <si>
    <t>Produit 2.1 : Chacune des 15 communes ciblées disposent d’une analyse locale de conflits dotée de plan de plan d’action, réalisée conjointement par les structures locales de médiation, érigées en CLP de la communeonible</t>
  </si>
  <si>
    <t>Activité 2.1.4 : Élaborer un lien très clair entre les mécanismes d’alerte précoce (y compris les comités mixtes réfugiés/population) et les autorités locale afin de faire remonter l’alerte sur un conflit (réel ou potentiel) à temps afin de prévoir une réponse adéquate de l’état.</t>
  </si>
  <si>
    <t xml:space="preserve">Activité 2.1.5 Mettre en œuvre le plan d’actions structures locales d’intercession et de médiation du Sahel et dans le Nord </t>
  </si>
  <si>
    <t>Activité 2.2.2 : organiser des sessions de formation par groupe à l’endroit des agriculteurs, éleveurs et orpailleurs, réfugiés/IDPs sur leurs droits et devoirs liés à leur catégorie et par rapport au cadre légal régissant leur groupe dans chaque commune (par les autorités locales, et/ou les mécanismes d’alerte précoce)</t>
  </si>
  <si>
    <t>Activité 2.2.3 : organiser des campagnes de sensibilisation à l’endroit de ces mêmes groupes (cette fois ensemble) sur la cohésion sociale, la coexistence pacifique et l’utilisation des mécanismes d’alerte précoce rendus plus inclusifs et légitimes, comme moyen de négociation, médiation, avant de recourir à la violence comme moyen pour résoudre ces conflits.</t>
  </si>
  <si>
    <t>Activité 2.3.2 Doter les couloirs de transhumance identifiés de points d’eau en quantité suffisante pour satisfaire les besoins des agriculteurs et des éleveurs de la région du Nord et du Sahel.</t>
  </si>
  <si>
    <t>Résultat 3: A la fin du programme, les structures/CLP de la région Nord et du Sahel du Burkina Faso disposent d’informations relatives aux sources de conflits potentiels sur le territoire communal leur permettant d’être proactif et d’anticiper les actions à mener.</t>
  </si>
  <si>
    <t>Produit 3.1 : : Élaboration d’un tableau de bord dynamique des risques de conflits dans les 15 communes de la région du Nord et du Sahel du Burkina Faso.</t>
  </si>
  <si>
    <t>Activité 3.1.1 Développement d’une base de données de risques pour le Nord et le Sahel</t>
  </si>
  <si>
    <t xml:space="preserve">Activité 3.1.2 Conduire des enquêtes régulières de terrain en consultation avec les ONG de la région pour renseigner la base de données des risques de conflits potentiels dans la zone du Nord et du Sahel. </t>
  </si>
  <si>
    <t>Activité 3.1.3 Produire des rapports d’analyses pour le bureau de Coordination des Unies au Burkina Faso sur la base des analyses effectuée.</t>
  </si>
  <si>
    <t>Activité 3.1.4 Assurer la divulgation des rapports d’analyses vers les autorités locales, les structures d’intercession et de médiation des 15 communes du Nord et du Sahel.</t>
  </si>
  <si>
    <t>Produit 3.2 : Les Structures/CLP sont mis en place, opérationnels et bien organisés en vue de la gestion pacifique des risques de conflits dans leurs territoires respectifs et participent à la réconciliation nationale.</t>
  </si>
  <si>
    <t>Activité 3.2.1 Opérationnaliser Les Structures/CLP dans la région du Nord et du Sahel.</t>
  </si>
  <si>
    <t>Activité 3.2.2 Entreprendre des visites dans d’autres communes limitrophes pour échanger sur les leçons apprises et les bonnes pratiques et resserrer les liens entre structures locales d’intercession et de médiation.</t>
  </si>
  <si>
    <t>Activité 3.2.3 Créer un lien entre les structures locales d’intercession et de médiation et la relance de la réconciliation au niveau national.</t>
  </si>
  <si>
    <t>Coût de personnel du projet si pas inclus dans les activités ci-dessus</t>
  </si>
  <si>
    <t>Evaluation finale/audit</t>
  </si>
  <si>
    <t>Recueillir les avis des populations, et notamment des agriculteurs, éleveurs et orpailleurs, et des réfugiés sur les mécanismes traditionnels et modernes d’alerte précoce et de gestion des conflits</t>
  </si>
  <si>
    <t xml:space="preserve"> Appuyer la reconstruction des habitats détruits</t>
  </si>
  <si>
    <t xml:space="preserve">Appuyer la réhabilitation des moyens d’existence (bétail, commerce, artisanat, agriculture, semences ; AGR, formation aux métiers).
</t>
  </si>
  <si>
    <t xml:space="preserve"> Engager des actions de sensibilisation et de communication sur le vivre ensemble et la cohésion sociale sur les sites de déplacés, dans la commune de Barsalogho et les localités affectées</t>
  </si>
  <si>
    <t xml:space="preserve">Identifier, en accord avec les autorités locales, des espaces pouvant servir de couloir de transhumance dans la région du Nord, du Sahel et du Centre-Nord du Burkina Faso
</t>
  </si>
  <si>
    <t xml:space="preserve"> organiser des focus groups avec les agriculteurs, les éleveurs et les orpailleurs, réfugiés, etc. par catégorie afin de récolter leurs revendications à la base des conflits autour des ressources naturelles (par les autorités locales, et/ou les mécanismes d’alerte précoce)</t>
  </si>
  <si>
    <t>Assister les structures locales d’intercession identifiées (y compris les comités mixtes réfugiés/population) dans la réalisation d’une analyse local de conflits communautaires dans les communes du Sahel, du Nord et du Centre Nord</t>
  </si>
  <si>
    <t xml:space="preserve">Partager et discuter avec les populations (y compris les jeunes et les femmes), les autorités locales et les mécanismes d’alerte précoce et les comités mixtes réfugiés/population des résultats de l’analyse locale de conflits. </t>
  </si>
  <si>
    <t xml:space="preserve">Assister les structures locales d’intercession et de médiation (y compris les comités mixtes réfugiés/population) dans l’élaboration d’un plan d’action pour la prévention et la résolution pacifique des conflits dans chacune des 15 communes cibles du Sahel et du Nord </t>
  </si>
  <si>
    <t xml:space="preserve">Appuyer les populations des groupes cibles à mener un plaidoyer au niveau communautaire pour l’inclusion de représentants des différents groupes affectés par les conflits locaux dans les mécanismes, en assurant une représentation de déplacés et de réfugiés et d’au moins 30% de jeunes et des femmes dans ces groupes.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</si>
</sst>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_(&quot;$&quot;* \(#,##0.00\);_(&quot;$&quot;* &quot;-&quot;??_);_(@_)"/>
    <numFmt numFmtId="165" formatCode="_-* #,##0.00\ _€_-;\-* #,##0.00\ _€_-;_-* &quot;-&quot;??\ _€_-;_-@_-"/>
    <numFmt numFmtId="166" formatCode="_(* #,##0_);_(* \(#,##0\);_(* &quot;-&quot;_);_(@_)"/>
    <numFmt numFmtId="167" formatCode="0.000%"/>
    <numFmt numFmtId="168" formatCode="0.00000%"/>
    <numFmt numFmtId="169" formatCode="0.0000000%"/>
    <numFmt numFmtId="170" formatCode="0.00000000%"/>
    <numFmt numFmtId="171" formatCode="_-* #,##0\ _€_-;\-* #,##0\ _€_-;_-* &quot;-&quot;????????\ _€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7">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1" fillId="0" borderId="3" xfId="0" applyFont="1" applyBorder="1" applyAlignment="1" applyProtection="1">
      <alignment horizontal="left" vertical="top" wrapText="1"/>
      <protection locked="0"/>
    </xf>
    <xf numFmtId="164" fontId="11" fillId="0" borderId="3" xfId="1" applyNumberFormat="1" applyFont="1" applyBorder="1" applyAlignment="1" applyProtection="1">
      <alignment horizontal="center" vertical="center" wrapText="1"/>
      <protection locked="0"/>
    </xf>
    <xf numFmtId="9" fontId="11" fillId="0" borderId="3" xfId="2" applyFont="1" applyBorder="1" applyAlignment="1" applyProtection="1">
      <alignment horizontal="center" vertical="center" wrapText="1"/>
      <protection locked="0"/>
    </xf>
    <xf numFmtId="164" fontId="11" fillId="0" borderId="3" xfId="1" applyFont="1" applyBorder="1" applyAlignment="1" applyProtection="1">
      <alignment horizontal="center" vertical="center" wrapText="1"/>
      <protection locked="0"/>
    </xf>
    <xf numFmtId="164" fontId="11" fillId="2" borderId="3" xfId="1" applyNumberFormat="1" applyFont="1" applyFill="1" applyBorder="1" applyAlignment="1" applyProtection="1">
      <alignment horizontal="center" vertical="center" wrapText="1"/>
    </xf>
    <xf numFmtId="166" fontId="0" fillId="0" borderId="0" xfId="0" applyNumberFormat="1"/>
    <xf numFmtId="165" fontId="6" fillId="0" borderId="0" xfId="0" applyNumberFormat="1" applyFont="1" applyBorder="1" applyAlignment="1">
      <alignment wrapText="1"/>
    </xf>
    <xf numFmtId="167" fontId="6" fillId="0" borderId="0" xfId="2" applyNumberFormat="1" applyFont="1" applyFill="1" applyBorder="1" applyAlignment="1">
      <alignment wrapText="1"/>
    </xf>
    <xf numFmtId="165" fontId="6" fillId="3" borderId="0" xfId="0" applyNumberFormat="1" applyFont="1" applyFill="1" applyBorder="1" applyAlignment="1">
      <alignment wrapText="1"/>
    </xf>
    <xf numFmtId="168" fontId="6" fillId="3" borderId="0" xfId="2" applyNumberFormat="1" applyFont="1" applyFill="1" applyBorder="1" applyAlignment="1">
      <alignment wrapText="1"/>
    </xf>
    <xf numFmtId="165" fontId="6" fillId="0" borderId="0" xfId="0" applyNumberFormat="1" applyFont="1"/>
    <xf numFmtId="169" fontId="6" fillId="0" borderId="0" xfId="2" applyNumberFormat="1" applyFont="1" applyBorder="1" applyAlignment="1">
      <alignment wrapText="1"/>
    </xf>
    <xf numFmtId="170" fontId="6" fillId="0" borderId="0" xfId="2" applyNumberFormat="1" applyFont="1" applyBorder="1" applyAlignment="1">
      <alignment wrapText="1"/>
    </xf>
    <xf numFmtId="171" fontId="6" fillId="0" borderId="0" xfId="0" applyNumberFormat="1" applyFont="1" applyBorder="1" applyAlignment="1">
      <alignment wrapText="1"/>
    </xf>
    <xf numFmtId="165" fontId="6" fillId="0" borderId="0" xfId="0" applyNumberFormat="1" applyFont="1" applyFill="1" applyBorder="1" applyAlignment="1">
      <alignment wrapText="1"/>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pport%20Semestriel_Financial%20Report%202_Gestion%20Pacifique%20Novemb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ar Outcome"/>
      <sheetName val="Budget catégorie"/>
    </sheetNames>
    <sheetDataSet>
      <sheetData sheetId="0">
        <row r="34">
          <cell r="E34">
            <v>12789</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12" zoomScale="80" zoomScaleNormal="80" workbookViewId="0">
      <pane xSplit="2" ySplit="2" topLeftCell="C210" activePane="bottomRight" state="frozen"/>
      <selection activeCell="A12" sqref="A12"/>
      <selection pane="topRight" activeCell="C12" sqref="C12"/>
      <selection pane="bottomLeft" activeCell="A14" sqref="A14"/>
      <selection pane="bottomRight" activeCell="E211" sqref="E211"/>
    </sheetView>
  </sheetViews>
  <sheetFormatPr baseColWidth="10" defaultColWidth="9.109375" defaultRowHeight="14.4" x14ac:dyDescent="0.3"/>
  <cols>
    <col min="1" max="1" width="9.109375" style="45"/>
    <col min="2" max="2" width="30.6640625" style="45" customWidth="1"/>
    <col min="3" max="3" width="32.44140625" style="45" customWidth="1"/>
    <col min="4" max="7" width="23.109375" style="45" customWidth="1"/>
    <col min="8" max="8" width="22.44140625" style="45" customWidth="1"/>
    <col min="9" max="9" width="22.44140625" style="200" customWidth="1"/>
    <col min="10" max="10" width="30.33203125" style="45" customWidth="1"/>
    <col min="11" max="11" width="18.88671875" style="45" customWidth="1"/>
    <col min="12" max="12" width="9.109375" style="45"/>
    <col min="13" max="13" width="17.6640625" style="45" customWidth="1"/>
    <col min="14" max="14" width="26.44140625" style="45" customWidth="1"/>
    <col min="15" max="15" width="22.44140625" style="45" customWidth="1"/>
    <col min="16" max="16" width="29.6640625" style="45" customWidth="1"/>
    <col min="17" max="17" width="23.44140625" style="45" customWidth="1"/>
    <col min="18" max="18" width="18.44140625" style="45" customWidth="1"/>
    <col min="19" max="19" width="17.44140625" style="45" customWidth="1"/>
    <col min="20" max="20" width="25.109375" style="45" customWidth="1"/>
    <col min="21" max="16384" width="9.109375" style="45"/>
  </cols>
  <sheetData>
    <row r="2" spans="2:13" ht="47.25" customHeight="1" x14ac:dyDescent="0.85">
      <c r="B2" s="241" t="s">
        <v>527</v>
      </c>
      <c r="C2" s="241"/>
      <c r="D2" s="241"/>
      <c r="E2" s="241"/>
      <c r="F2" s="43"/>
      <c r="G2" s="43"/>
      <c r="H2" s="44"/>
      <c r="I2" s="207"/>
      <c r="J2" s="44"/>
    </row>
    <row r="3" spans="2:13" ht="15.6" x14ac:dyDescent="0.3">
      <c r="B3" s="169"/>
    </row>
    <row r="4" spans="2:13" ht="16.2" thickBot="1" x14ac:dyDescent="0.35">
      <c r="B4" s="48"/>
    </row>
    <row r="5" spans="2:13" ht="36.75" customHeight="1" x14ac:dyDescent="0.7">
      <c r="B5" s="134" t="s">
        <v>5</v>
      </c>
      <c r="C5" s="170"/>
      <c r="D5" s="170"/>
      <c r="E5" s="170"/>
      <c r="F5" s="170"/>
      <c r="G5" s="170"/>
      <c r="H5" s="170"/>
      <c r="I5" s="208"/>
      <c r="J5" s="170"/>
      <c r="K5" s="170"/>
      <c r="L5" s="170"/>
      <c r="M5" s="171"/>
    </row>
    <row r="6" spans="2:13" ht="174" customHeight="1" thickBot="1" x14ac:dyDescent="0.45">
      <c r="B6" s="237" t="s">
        <v>583</v>
      </c>
      <c r="C6" s="238"/>
      <c r="D6" s="238"/>
      <c r="E6" s="238"/>
      <c r="F6" s="238"/>
      <c r="G6" s="238"/>
      <c r="H6" s="238"/>
      <c r="I6" s="239"/>
      <c r="J6" s="238"/>
      <c r="K6" s="238"/>
      <c r="L6" s="238"/>
      <c r="M6" s="240"/>
    </row>
    <row r="7" spans="2:13" x14ac:dyDescent="0.3">
      <c r="B7" s="49"/>
    </row>
    <row r="8" spans="2:13" ht="15" thickBot="1" x14ac:dyDescent="0.35"/>
    <row r="9" spans="2:13" ht="27" customHeight="1" thickBot="1" x14ac:dyDescent="0.55000000000000004">
      <c r="B9" s="242" t="s">
        <v>373</v>
      </c>
      <c r="C9" s="243"/>
      <c r="D9" s="243"/>
      <c r="E9" s="243"/>
      <c r="F9" s="243"/>
      <c r="G9" s="243"/>
      <c r="H9" s="244"/>
      <c r="I9" s="209"/>
    </row>
    <row r="11" spans="2:13" ht="25.5" customHeight="1" x14ac:dyDescent="0.3">
      <c r="D11" s="50"/>
      <c r="E11" s="50"/>
      <c r="F11" s="50"/>
      <c r="G11" s="50"/>
      <c r="H11" s="47"/>
      <c r="I11" s="206"/>
      <c r="J11" s="46"/>
      <c r="K11" s="46"/>
    </row>
    <row r="12" spans="2:13" ht="213.75" customHeight="1" x14ac:dyDescent="0.3">
      <c r="B12" s="119" t="s">
        <v>374</v>
      </c>
      <c r="C12" s="119" t="s">
        <v>528</v>
      </c>
      <c r="D12" s="119" t="s">
        <v>600</v>
      </c>
      <c r="E12" s="119" t="s">
        <v>601</v>
      </c>
      <c r="F12" s="119" t="s">
        <v>529</v>
      </c>
      <c r="G12" s="119" t="s">
        <v>13</v>
      </c>
      <c r="H12" s="119" t="s">
        <v>530</v>
      </c>
      <c r="I12" s="119" t="s">
        <v>593</v>
      </c>
      <c r="J12" s="119" t="s">
        <v>531</v>
      </c>
      <c r="K12" s="56"/>
    </row>
    <row r="13" spans="2:13" ht="18.75" customHeight="1" x14ac:dyDescent="0.3">
      <c r="B13" s="57"/>
      <c r="C13" s="57"/>
      <c r="D13" s="86"/>
      <c r="E13" s="86"/>
      <c r="F13" s="86"/>
      <c r="G13" s="119"/>
      <c r="H13" s="57"/>
      <c r="I13" s="195"/>
      <c r="J13" s="57"/>
      <c r="K13" s="56"/>
    </row>
    <row r="14" spans="2:13" ht="51" customHeight="1" x14ac:dyDescent="0.3">
      <c r="B14" s="114" t="s">
        <v>375</v>
      </c>
      <c r="C14" s="235" t="s">
        <v>608</v>
      </c>
      <c r="D14" s="235"/>
      <c r="E14" s="235"/>
      <c r="F14" s="235"/>
      <c r="G14" s="235"/>
      <c r="H14" s="235"/>
      <c r="I14" s="234"/>
      <c r="J14" s="235"/>
      <c r="K14" s="20"/>
    </row>
    <row r="15" spans="2:13" ht="51" customHeight="1" x14ac:dyDescent="0.3">
      <c r="B15" s="114" t="s">
        <v>376</v>
      </c>
      <c r="C15" s="245" t="s">
        <v>599</v>
      </c>
      <c r="D15" s="246"/>
      <c r="E15" s="246"/>
      <c r="F15" s="246"/>
      <c r="G15" s="246"/>
      <c r="H15" s="246"/>
      <c r="I15" s="232"/>
      <c r="J15" s="246"/>
      <c r="K15" s="59"/>
    </row>
    <row r="16" spans="2:13" ht="109.2" x14ac:dyDescent="0.3">
      <c r="B16" s="115" t="s">
        <v>377</v>
      </c>
      <c r="C16" s="19" t="s">
        <v>635</v>
      </c>
      <c r="D16" s="21"/>
      <c r="E16" s="21">
        <v>38250</v>
      </c>
      <c r="F16" s="21"/>
      <c r="G16" s="149">
        <f>SUM(D16:F16)</f>
        <v>38250</v>
      </c>
      <c r="H16" s="146">
        <v>0.3</v>
      </c>
      <c r="I16" s="196">
        <v>38250</v>
      </c>
      <c r="J16" s="132"/>
      <c r="K16" s="60"/>
    </row>
    <row r="17" spans="1:11" ht="109.2" x14ac:dyDescent="0.3">
      <c r="B17" s="115" t="s">
        <v>378</v>
      </c>
      <c r="C17" s="19" t="s">
        <v>635</v>
      </c>
      <c r="D17" s="21"/>
      <c r="E17" s="21">
        <v>38250</v>
      </c>
      <c r="F17" s="21"/>
      <c r="G17" s="149">
        <f t="shared" ref="G17:G23" si="0">SUM(D17:F17)</f>
        <v>38250</v>
      </c>
      <c r="H17" s="146">
        <v>0.3</v>
      </c>
      <c r="I17" s="196">
        <v>38250</v>
      </c>
      <c r="J17" s="132"/>
      <c r="K17" s="60"/>
    </row>
    <row r="18" spans="1:11" ht="124.8" x14ac:dyDescent="0.3">
      <c r="B18" s="115" t="s">
        <v>379</v>
      </c>
      <c r="C18" s="19" t="s">
        <v>609</v>
      </c>
      <c r="D18" s="21"/>
      <c r="E18" s="21">
        <v>17000</v>
      </c>
      <c r="F18" s="21"/>
      <c r="G18" s="149">
        <f t="shared" si="0"/>
        <v>17000</v>
      </c>
      <c r="H18" s="146">
        <v>0.3</v>
      </c>
      <c r="I18" s="196"/>
      <c r="J18" s="132"/>
      <c r="K18" s="60"/>
    </row>
    <row r="19" spans="1:11" ht="78" x14ac:dyDescent="0.3">
      <c r="B19" s="115" t="s">
        <v>380</v>
      </c>
      <c r="C19" s="19" t="s">
        <v>610</v>
      </c>
      <c r="D19" s="21"/>
      <c r="E19" s="21">
        <v>12750</v>
      </c>
      <c r="F19" s="21"/>
      <c r="G19" s="149">
        <f t="shared" si="0"/>
        <v>12750</v>
      </c>
      <c r="H19" s="146">
        <v>0</v>
      </c>
      <c r="I19" s="196"/>
      <c r="J19" s="132"/>
      <c r="K19" s="60"/>
    </row>
    <row r="20" spans="1:11" ht="15.6" x14ac:dyDescent="0.3">
      <c r="B20" s="115" t="s">
        <v>381</v>
      </c>
      <c r="C20" s="19"/>
      <c r="D20" s="21"/>
      <c r="E20" s="21"/>
      <c r="F20" s="21"/>
      <c r="G20" s="149">
        <f t="shared" si="0"/>
        <v>0</v>
      </c>
      <c r="H20" s="146"/>
      <c r="I20" s="196"/>
      <c r="J20" s="132"/>
      <c r="K20" s="60"/>
    </row>
    <row r="21" spans="1:11" ht="15.6" x14ac:dyDescent="0.3">
      <c r="B21" s="115" t="s">
        <v>382</v>
      </c>
      <c r="C21" s="19"/>
      <c r="D21" s="21"/>
      <c r="E21" s="21"/>
      <c r="F21" s="21"/>
      <c r="G21" s="149">
        <f t="shared" si="0"/>
        <v>0</v>
      </c>
      <c r="H21" s="146"/>
      <c r="I21" s="196"/>
      <c r="J21" s="132"/>
      <c r="K21" s="60"/>
    </row>
    <row r="22" spans="1:11" ht="15.6" x14ac:dyDescent="0.3">
      <c r="B22" s="115" t="s">
        <v>383</v>
      </c>
      <c r="C22" s="19"/>
      <c r="D22" s="22"/>
      <c r="E22" s="22"/>
      <c r="F22" s="22"/>
      <c r="G22" s="149">
        <f t="shared" si="0"/>
        <v>0</v>
      </c>
      <c r="H22" s="147"/>
      <c r="I22" s="197"/>
      <c r="J22" s="133"/>
      <c r="K22" s="60"/>
    </row>
    <row r="23" spans="1:11" ht="15.6" x14ac:dyDescent="0.3">
      <c r="A23" s="46"/>
      <c r="B23" s="115" t="s">
        <v>384</v>
      </c>
      <c r="C23" s="55"/>
      <c r="D23" s="22"/>
      <c r="E23" s="22"/>
      <c r="F23" s="22"/>
      <c r="G23" s="149">
        <f t="shared" si="0"/>
        <v>0</v>
      </c>
      <c r="H23" s="147"/>
      <c r="I23" s="197"/>
      <c r="J23" s="133"/>
      <c r="K23" s="47"/>
    </row>
    <row r="24" spans="1:11" ht="15.6" x14ac:dyDescent="0.3">
      <c r="A24" s="46"/>
      <c r="C24" s="116" t="s">
        <v>532</v>
      </c>
      <c r="D24" s="23">
        <f>SUM(D16:D23)</f>
        <v>0</v>
      </c>
      <c r="E24" s="23">
        <f>SUM(E16:E23)</f>
        <v>106250</v>
      </c>
      <c r="F24" s="23">
        <f>SUM(F16:F23)</f>
        <v>0</v>
      </c>
      <c r="G24" s="23">
        <f>SUM(G16:G23)</f>
        <v>106250</v>
      </c>
      <c r="H24" s="135">
        <f>(H16*G16)+(H17*G17)+(H18*G18)+(H19*G19)+(H20*G20)+(H21*G21)+(H22*G22)+(H23*G23)</f>
        <v>28050</v>
      </c>
      <c r="I24" s="135">
        <f>SUM(I16:I23)</f>
        <v>76500</v>
      </c>
      <c r="J24" s="133"/>
      <c r="K24" s="62"/>
    </row>
    <row r="25" spans="1:11" ht="51" customHeight="1" x14ac:dyDescent="0.3">
      <c r="A25" s="46"/>
      <c r="B25" s="114" t="s">
        <v>385</v>
      </c>
      <c r="C25" s="230" t="s">
        <v>611</v>
      </c>
      <c r="D25" s="231"/>
      <c r="E25" s="231"/>
      <c r="F25" s="231"/>
      <c r="G25" s="231"/>
      <c r="H25" s="231"/>
      <c r="I25" s="232"/>
      <c r="J25" s="231"/>
      <c r="K25" s="59"/>
    </row>
    <row r="26" spans="1:11" ht="171.6" x14ac:dyDescent="0.3">
      <c r="A26" s="46"/>
      <c r="B26" s="115" t="s">
        <v>386</v>
      </c>
      <c r="C26" s="19" t="s">
        <v>644</v>
      </c>
      <c r="D26" s="19">
        <v>10000</v>
      </c>
      <c r="E26" s="19">
        <v>42500</v>
      </c>
      <c r="F26" s="19"/>
      <c r="G26" s="149">
        <f>SUM(D26:F26)</f>
        <v>52500</v>
      </c>
      <c r="H26" s="146">
        <v>0.5</v>
      </c>
      <c r="I26" s="196">
        <v>20000</v>
      </c>
      <c r="J26" s="132"/>
      <c r="K26" s="60"/>
    </row>
    <row r="27" spans="1:11" ht="78" x14ac:dyDescent="0.3">
      <c r="A27" s="46"/>
      <c r="B27" s="115" t="s">
        <v>387</v>
      </c>
      <c r="C27" s="19" t="s">
        <v>613</v>
      </c>
      <c r="D27" s="19"/>
      <c r="E27" s="19">
        <v>42500</v>
      </c>
      <c r="F27" s="19"/>
      <c r="G27" s="149">
        <f t="shared" ref="G27:G33" si="1">SUM(D27:F27)</f>
        <v>42500</v>
      </c>
      <c r="H27" s="146">
        <v>0.7</v>
      </c>
      <c r="I27" s="196"/>
      <c r="J27" s="132"/>
      <c r="K27" s="60"/>
    </row>
    <row r="28" spans="1:11" ht="124.8" x14ac:dyDescent="0.3">
      <c r="A28" s="46"/>
      <c r="B28" s="115" t="s">
        <v>388</v>
      </c>
      <c r="C28" s="19" t="s">
        <v>604</v>
      </c>
      <c r="D28" s="19">
        <v>10000</v>
      </c>
      <c r="E28" s="19">
        <v>30000</v>
      </c>
      <c r="F28" s="19"/>
      <c r="G28" s="149">
        <f t="shared" si="1"/>
        <v>40000</v>
      </c>
      <c r="H28" s="146">
        <v>0.39</v>
      </c>
      <c r="I28" s="196">
        <v>38878</v>
      </c>
      <c r="J28" s="132"/>
      <c r="K28" s="60"/>
    </row>
    <row r="29" spans="1:11" ht="109.2" x14ac:dyDescent="0.3">
      <c r="A29" s="46"/>
      <c r="B29" s="115" t="s">
        <v>389</v>
      </c>
      <c r="C29" s="19" t="s">
        <v>614</v>
      </c>
      <c r="D29" s="19"/>
      <c r="E29" s="19">
        <v>30000</v>
      </c>
      <c r="F29" s="19"/>
      <c r="G29" s="149">
        <f t="shared" si="1"/>
        <v>30000</v>
      </c>
      <c r="H29" s="146">
        <v>0.3</v>
      </c>
      <c r="I29" s="196"/>
      <c r="J29" s="132"/>
      <c r="K29" s="60"/>
    </row>
    <row r="30" spans="1:11" ht="140.4" x14ac:dyDescent="0.3">
      <c r="A30" s="46"/>
      <c r="B30" s="115" t="s">
        <v>390</v>
      </c>
      <c r="C30" s="19" t="s">
        <v>612</v>
      </c>
      <c r="D30" s="19">
        <v>175000</v>
      </c>
      <c r="E30" s="19">
        <v>215000</v>
      </c>
      <c r="F30" s="19"/>
      <c r="G30" s="149">
        <f t="shared" si="1"/>
        <v>390000</v>
      </c>
      <c r="H30" s="146">
        <v>0.56000000000000005</v>
      </c>
      <c r="I30" s="196">
        <v>168385</v>
      </c>
      <c r="J30" s="132"/>
      <c r="K30" s="60"/>
    </row>
    <row r="31" spans="1:11" ht="124.8" x14ac:dyDescent="0.3">
      <c r="A31" s="46"/>
      <c r="B31" s="115" t="s">
        <v>391</v>
      </c>
      <c r="C31" s="19" t="s">
        <v>615</v>
      </c>
      <c r="D31" s="19"/>
      <c r="E31" s="19">
        <v>30000</v>
      </c>
      <c r="F31" s="21"/>
      <c r="G31" s="149">
        <f t="shared" si="1"/>
        <v>30000</v>
      </c>
      <c r="H31" s="146">
        <v>0</v>
      </c>
      <c r="I31" s="196"/>
      <c r="J31" s="132"/>
      <c r="K31" s="60"/>
    </row>
    <row r="32" spans="1:11" ht="15.6" x14ac:dyDescent="0.3">
      <c r="A32" s="46"/>
      <c r="B32" s="115" t="s">
        <v>392</v>
      </c>
      <c r="C32" s="19"/>
      <c r="D32" s="19"/>
      <c r="E32" s="19"/>
      <c r="F32" s="22"/>
      <c r="G32" s="149">
        <f t="shared" si="1"/>
        <v>0</v>
      </c>
      <c r="H32" s="147"/>
      <c r="I32" s="197"/>
      <c r="J32" s="133"/>
      <c r="K32" s="60"/>
    </row>
    <row r="33" spans="1:11" ht="15.6" x14ac:dyDescent="0.3">
      <c r="A33" s="46"/>
      <c r="B33" s="115" t="s">
        <v>393</v>
      </c>
      <c r="C33" s="55"/>
      <c r="D33" s="19"/>
      <c r="E33" s="19"/>
      <c r="F33" s="22"/>
      <c r="G33" s="149">
        <f t="shared" si="1"/>
        <v>0</v>
      </c>
      <c r="H33" s="147"/>
      <c r="I33" s="197"/>
      <c r="J33" s="133"/>
      <c r="K33" s="60"/>
    </row>
    <row r="34" spans="1:11" ht="15.6" x14ac:dyDescent="0.3">
      <c r="A34" s="46"/>
      <c r="C34" s="116" t="s">
        <v>532</v>
      </c>
      <c r="D34" s="26">
        <f>SUM(D26:D33)</f>
        <v>195000</v>
      </c>
      <c r="E34" s="26">
        <f>SUM(E26:E33)</f>
        <v>390000</v>
      </c>
      <c r="F34" s="26">
        <f>SUM(F26:F33)</f>
        <v>0</v>
      </c>
      <c r="G34" s="26">
        <f>SUM(G26:G33)</f>
        <v>585000</v>
      </c>
      <c r="H34" s="135">
        <f>(H26*G26)+(H27*G27)+(H28*G28)+(H29*G29)+(H30*G30)+(H31*G31)+(H32*G32)+(H33*G33)</f>
        <v>299000</v>
      </c>
      <c r="I34" s="135">
        <f>SUM(I26:I33)</f>
        <v>227263</v>
      </c>
      <c r="J34" s="133"/>
      <c r="K34" s="62"/>
    </row>
    <row r="35" spans="1:11" ht="51" customHeight="1" x14ac:dyDescent="0.3">
      <c r="A35" s="46"/>
      <c r="B35" s="114" t="s">
        <v>394</v>
      </c>
      <c r="C35" s="230"/>
      <c r="D35" s="231"/>
      <c r="E35" s="231"/>
      <c r="F35" s="231"/>
      <c r="G35" s="231"/>
      <c r="H35" s="231"/>
      <c r="I35" s="232"/>
      <c r="J35" s="231"/>
      <c r="K35" s="59"/>
    </row>
    <row r="36" spans="1:11" ht="15.6" x14ac:dyDescent="0.3">
      <c r="A36" s="46"/>
      <c r="B36" s="115" t="s">
        <v>395</v>
      </c>
      <c r="C36" s="19"/>
      <c r="D36" s="21"/>
      <c r="E36" s="21"/>
      <c r="F36" s="21"/>
      <c r="G36" s="149">
        <f>SUM(D36:F36)</f>
        <v>0</v>
      </c>
      <c r="H36" s="146"/>
      <c r="I36" s="196"/>
      <c r="J36" s="132"/>
      <c r="K36" s="60"/>
    </row>
    <row r="37" spans="1:11" ht="15.6" x14ac:dyDescent="0.3">
      <c r="A37" s="46"/>
      <c r="B37" s="115" t="s">
        <v>396</v>
      </c>
      <c r="C37" s="19"/>
      <c r="D37" s="21"/>
      <c r="E37" s="21"/>
      <c r="F37" s="21"/>
      <c r="G37" s="149">
        <f t="shared" ref="G37:G43" si="2">SUM(D37:F37)</f>
        <v>0</v>
      </c>
      <c r="H37" s="146"/>
      <c r="I37" s="196"/>
      <c r="J37" s="132"/>
      <c r="K37" s="60"/>
    </row>
    <row r="38" spans="1:11" ht="15.6" x14ac:dyDescent="0.3">
      <c r="A38" s="46"/>
      <c r="B38" s="115" t="s">
        <v>397</v>
      </c>
      <c r="C38" s="19"/>
      <c r="D38" s="21"/>
      <c r="E38" s="21"/>
      <c r="F38" s="21"/>
      <c r="G38" s="149">
        <f t="shared" si="2"/>
        <v>0</v>
      </c>
      <c r="H38" s="146"/>
      <c r="I38" s="196"/>
      <c r="J38" s="132"/>
      <c r="K38" s="60"/>
    </row>
    <row r="39" spans="1:11" ht="15.6" x14ac:dyDescent="0.3">
      <c r="A39" s="46"/>
      <c r="B39" s="115" t="s">
        <v>398</v>
      </c>
      <c r="C39" s="19"/>
      <c r="D39" s="21"/>
      <c r="E39" s="21"/>
      <c r="F39" s="21"/>
      <c r="G39" s="149">
        <f t="shared" si="2"/>
        <v>0</v>
      </c>
      <c r="H39" s="146"/>
      <c r="I39" s="196"/>
      <c r="J39" s="132"/>
      <c r="K39" s="60"/>
    </row>
    <row r="40" spans="1:11" s="46" customFormat="1" ht="15.6" x14ac:dyDescent="0.3">
      <c r="B40" s="115" t="s">
        <v>399</v>
      </c>
      <c r="C40" s="19"/>
      <c r="D40" s="21"/>
      <c r="E40" s="21"/>
      <c r="F40" s="21"/>
      <c r="G40" s="149">
        <f t="shared" si="2"/>
        <v>0</v>
      </c>
      <c r="H40" s="146"/>
      <c r="I40" s="196"/>
      <c r="J40" s="132"/>
      <c r="K40" s="60"/>
    </row>
    <row r="41" spans="1:11" s="46" customFormat="1" ht="15.6" x14ac:dyDescent="0.3">
      <c r="B41" s="115" t="s">
        <v>400</v>
      </c>
      <c r="C41" s="19"/>
      <c r="D41" s="21"/>
      <c r="E41" s="21"/>
      <c r="F41" s="21"/>
      <c r="G41" s="149">
        <f t="shared" si="2"/>
        <v>0</v>
      </c>
      <c r="H41" s="146"/>
      <c r="I41" s="196"/>
      <c r="J41" s="132"/>
      <c r="K41" s="60"/>
    </row>
    <row r="42" spans="1:11" s="46" customFormat="1" ht="15.6" x14ac:dyDescent="0.3">
      <c r="A42" s="45"/>
      <c r="B42" s="115" t="s">
        <v>401</v>
      </c>
      <c r="C42" s="55"/>
      <c r="D42" s="22"/>
      <c r="E42" s="22"/>
      <c r="F42" s="22"/>
      <c r="G42" s="149">
        <f t="shared" si="2"/>
        <v>0</v>
      </c>
      <c r="H42" s="147"/>
      <c r="I42" s="197"/>
      <c r="J42" s="133"/>
      <c r="K42" s="60"/>
    </row>
    <row r="43" spans="1:11" ht="15.6" x14ac:dyDescent="0.3">
      <c r="B43" s="115" t="s">
        <v>402</v>
      </c>
      <c r="C43" s="55"/>
      <c r="D43" s="22"/>
      <c r="E43" s="22"/>
      <c r="F43" s="22"/>
      <c r="G43" s="149">
        <f t="shared" si="2"/>
        <v>0</v>
      </c>
      <c r="H43" s="147"/>
      <c r="I43" s="197"/>
      <c r="J43" s="133"/>
      <c r="K43" s="60"/>
    </row>
    <row r="44" spans="1:11" ht="15.6" x14ac:dyDescent="0.3">
      <c r="C44" s="116" t="s">
        <v>532</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3">
      <c r="B45" s="114" t="s">
        <v>403</v>
      </c>
      <c r="C45" s="231"/>
      <c r="D45" s="231"/>
      <c r="E45" s="231"/>
      <c r="F45" s="231"/>
      <c r="G45" s="231"/>
      <c r="H45" s="231"/>
      <c r="I45" s="232"/>
      <c r="J45" s="231"/>
      <c r="K45" s="59"/>
    </row>
    <row r="46" spans="1:11" ht="15.6" x14ac:dyDescent="0.3">
      <c r="B46" s="115" t="s">
        <v>404</v>
      </c>
      <c r="C46" s="19"/>
      <c r="D46" s="21"/>
      <c r="E46" s="21"/>
      <c r="F46" s="21"/>
      <c r="G46" s="149">
        <f>SUM(D46:F46)</f>
        <v>0</v>
      </c>
      <c r="H46" s="146"/>
      <c r="I46" s="196"/>
      <c r="J46" s="132"/>
      <c r="K46" s="60"/>
    </row>
    <row r="47" spans="1:11" ht="15.6" x14ac:dyDescent="0.3">
      <c r="B47" s="115" t="s">
        <v>405</v>
      </c>
      <c r="C47" s="19"/>
      <c r="D47" s="21"/>
      <c r="E47" s="21"/>
      <c r="F47" s="21"/>
      <c r="G47" s="149">
        <f t="shared" ref="G47:G53" si="3">SUM(D47:F47)</f>
        <v>0</v>
      </c>
      <c r="H47" s="146"/>
      <c r="I47" s="196"/>
      <c r="J47" s="132"/>
      <c r="K47" s="60"/>
    </row>
    <row r="48" spans="1:11" ht="15.6" x14ac:dyDescent="0.3">
      <c r="B48" s="115" t="s">
        <v>406</v>
      </c>
      <c r="C48" s="19"/>
      <c r="D48" s="21"/>
      <c r="E48" s="21"/>
      <c r="F48" s="21"/>
      <c r="G48" s="149">
        <f t="shared" si="3"/>
        <v>0</v>
      </c>
      <c r="H48" s="146"/>
      <c r="I48" s="196"/>
      <c r="J48" s="132"/>
      <c r="K48" s="60"/>
    </row>
    <row r="49" spans="1:11" ht="15.6" x14ac:dyDescent="0.3">
      <c r="B49" s="115" t="s">
        <v>407</v>
      </c>
      <c r="C49" s="19"/>
      <c r="D49" s="21"/>
      <c r="E49" s="21"/>
      <c r="F49" s="21"/>
      <c r="G49" s="149">
        <f t="shared" si="3"/>
        <v>0</v>
      </c>
      <c r="H49" s="146"/>
      <c r="I49" s="196"/>
      <c r="J49" s="132"/>
      <c r="K49" s="60"/>
    </row>
    <row r="50" spans="1:11" ht="15.6" x14ac:dyDescent="0.3">
      <c r="B50" s="115" t="s">
        <v>408</v>
      </c>
      <c r="C50" s="19"/>
      <c r="D50" s="21"/>
      <c r="E50" s="21"/>
      <c r="F50" s="21"/>
      <c r="G50" s="149">
        <f t="shared" si="3"/>
        <v>0</v>
      </c>
      <c r="H50" s="146"/>
      <c r="I50" s="196"/>
      <c r="J50" s="132"/>
      <c r="K50" s="60"/>
    </row>
    <row r="51" spans="1:11" ht="15.6" x14ac:dyDescent="0.3">
      <c r="A51" s="46"/>
      <c r="B51" s="115" t="s">
        <v>409</v>
      </c>
      <c r="C51" s="19"/>
      <c r="D51" s="21"/>
      <c r="E51" s="21"/>
      <c r="F51" s="21"/>
      <c r="G51" s="149">
        <f t="shared" si="3"/>
        <v>0</v>
      </c>
      <c r="H51" s="146"/>
      <c r="I51" s="196"/>
      <c r="J51" s="132"/>
      <c r="K51" s="60"/>
    </row>
    <row r="52" spans="1:11" s="46" customFormat="1" ht="15.6" x14ac:dyDescent="0.3">
      <c r="A52" s="45"/>
      <c r="B52" s="115" t="s">
        <v>410</v>
      </c>
      <c r="C52" s="55"/>
      <c r="D52" s="22"/>
      <c r="E52" s="22"/>
      <c r="F52" s="22"/>
      <c r="G52" s="149">
        <f t="shared" si="3"/>
        <v>0</v>
      </c>
      <c r="H52" s="147"/>
      <c r="I52" s="197"/>
      <c r="J52" s="133"/>
      <c r="K52" s="60"/>
    </row>
    <row r="53" spans="1:11" ht="15.6" x14ac:dyDescent="0.3">
      <c r="B53" s="115" t="s">
        <v>411</v>
      </c>
      <c r="C53" s="55"/>
      <c r="D53" s="22"/>
      <c r="E53" s="22"/>
      <c r="F53" s="22"/>
      <c r="G53" s="149">
        <f t="shared" si="3"/>
        <v>0</v>
      </c>
      <c r="H53" s="147"/>
      <c r="I53" s="197"/>
      <c r="J53" s="133"/>
      <c r="K53" s="60"/>
    </row>
    <row r="54" spans="1:11" ht="15.6" x14ac:dyDescent="0.3">
      <c r="C54" s="116" t="s">
        <v>532</v>
      </c>
      <c r="D54" s="23">
        <f>SUM(D46:D53)</f>
        <v>0</v>
      </c>
      <c r="E54" s="23">
        <f>SUM(E46:E53)</f>
        <v>0</v>
      </c>
      <c r="F54" s="23">
        <f>SUM(F46:F53)</f>
        <v>0</v>
      </c>
      <c r="G54" s="23">
        <f>SUM(G46:G53)</f>
        <v>0</v>
      </c>
      <c r="H54" s="135">
        <f>(H46*G46)+(H47*G47)+(H48*G48)+(H49*G49)+(H50*G50)+(H51*G51)+(H52*G52)+(H53*G53)</f>
        <v>0</v>
      </c>
      <c r="I54" s="135">
        <f>SUM(I46:I53)</f>
        <v>0</v>
      </c>
      <c r="J54" s="133"/>
      <c r="K54" s="62"/>
    </row>
    <row r="55" spans="1:11" ht="15.6" x14ac:dyDescent="0.3">
      <c r="B55" s="13"/>
      <c r="C55" s="14"/>
      <c r="D55" s="12"/>
      <c r="E55" s="12"/>
      <c r="F55" s="12"/>
      <c r="G55" s="12"/>
      <c r="H55" s="12"/>
      <c r="I55" s="12"/>
      <c r="J55" s="12"/>
      <c r="K55" s="61"/>
    </row>
    <row r="56" spans="1:11" ht="51" customHeight="1" x14ac:dyDescent="0.3">
      <c r="B56" s="116" t="s">
        <v>412</v>
      </c>
      <c r="C56" s="236" t="s">
        <v>616</v>
      </c>
      <c r="D56" s="236"/>
      <c r="E56" s="236"/>
      <c r="F56" s="236"/>
      <c r="G56" s="236"/>
      <c r="H56" s="236"/>
      <c r="I56" s="234"/>
      <c r="J56" s="236"/>
      <c r="K56" s="20"/>
    </row>
    <row r="57" spans="1:11" ht="51" customHeight="1" x14ac:dyDescent="0.3">
      <c r="B57" s="114" t="s">
        <v>413</v>
      </c>
      <c r="C57" s="230" t="s">
        <v>617</v>
      </c>
      <c r="D57" s="231"/>
      <c r="E57" s="231"/>
      <c r="F57" s="231"/>
      <c r="G57" s="231"/>
      <c r="H57" s="231"/>
      <c r="I57" s="232"/>
      <c r="J57" s="231"/>
      <c r="K57" s="59"/>
    </row>
    <row r="58" spans="1:11" ht="124.8" x14ac:dyDescent="0.3">
      <c r="B58" s="115" t="s">
        <v>414</v>
      </c>
      <c r="C58" s="19" t="s">
        <v>641</v>
      </c>
      <c r="D58" s="19">
        <v>30000</v>
      </c>
      <c r="E58" s="19">
        <v>65000</v>
      </c>
      <c r="F58" s="19"/>
      <c r="G58" s="149">
        <f>SUM(D58:F58)</f>
        <v>95000</v>
      </c>
      <c r="H58" s="146">
        <v>0.65</v>
      </c>
      <c r="I58" s="196">
        <v>70813</v>
      </c>
      <c r="J58" s="132"/>
      <c r="K58" s="60"/>
    </row>
    <row r="59" spans="1:11" ht="124.8" x14ac:dyDescent="0.3">
      <c r="B59" s="115" t="s">
        <v>415</v>
      </c>
      <c r="C59" s="19" t="s">
        <v>642</v>
      </c>
      <c r="D59" s="19">
        <v>10000</v>
      </c>
      <c r="E59" s="19">
        <v>30000</v>
      </c>
      <c r="F59" s="19"/>
      <c r="G59" s="149">
        <f t="shared" ref="G59:G65" si="4">SUM(D59:F59)</f>
        <v>40000</v>
      </c>
      <c r="H59" s="146">
        <v>0.21</v>
      </c>
      <c r="I59" s="196">
        <v>6165</v>
      </c>
      <c r="J59" s="132"/>
      <c r="K59" s="60"/>
    </row>
    <row r="60" spans="1:11" ht="140.4" x14ac:dyDescent="0.3">
      <c r="B60" s="115" t="s">
        <v>416</v>
      </c>
      <c r="C60" s="19" t="s">
        <v>643</v>
      </c>
      <c r="D60" s="19">
        <v>30000</v>
      </c>
      <c r="E60" s="19">
        <v>35000</v>
      </c>
      <c r="F60" s="19"/>
      <c r="G60" s="149">
        <f t="shared" si="4"/>
        <v>65000</v>
      </c>
      <c r="H60" s="146">
        <v>0.64</v>
      </c>
      <c r="I60" s="196">
        <v>21364</v>
      </c>
      <c r="J60" s="132"/>
      <c r="K60" s="60"/>
    </row>
    <row r="61" spans="1:11" ht="156" x14ac:dyDescent="0.3">
      <c r="B61" s="115" t="s">
        <v>417</v>
      </c>
      <c r="C61" s="19" t="s">
        <v>618</v>
      </c>
      <c r="D61" s="19">
        <v>20000</v>
      </c>
      <c r="E61" s="19">
        <v>30000</v>
      </c>
      <c r="F61" s="19"/>
      <c r="G61" s="149">
        <f t="shared" si="4"/>
        <v>50000</v>
      </c>
      <c r="H61" s="146">
        <v>0.4</v>
      </c>
      <c r="I61" s="196"/>
      <c r="J61" s="132"/>
      <c r="K61" s="60"/>
    </row>
    <row r="62" spans="1:11" ht="62.4" x14ac:dyDescent="0.3">
      <c r="B62" s="115" t="s">
        <v>418</v>
      </c>
      <c r="C62" s="19" t="s">
        <v>619</v>
      </c>
      <c r="D62" s="19">
        <v>15000</v>
      </c>
      <c r="E62" s="19">
        <v>30000</v>
      </c>
      <c r="F62" s="19"/>
      <c r="G62" s="149">
        <f t="shared" si="4"/>
        <v>45000</v>
      </c>
      <c r="H62" s="146">
        <v>0.4</v>
      </c>
      <c r="I62" s="196"/>
      <c r="J62" s="132"/>
      <c r="K62" s="60"/>
    </row>
    <row r="63" spans="1:11" ht="15.6" x14ac:dyDescent="0.3">
      <c r="B63" s="115" t="s">
        <v>419</v>
      </c>
      <c r="C63" s="19"/>
      <c r="D63" s="19"/>
      <c r="E63" s="19"/>
      <c r="F63" s="19"/>
      <c r="G63" s="149">
        <f t="shared" si="4"/>
        <v>0</v>
      </c>
      <c r="H63" s="146"/>
      <c r="I63" s="196"/>
      <c r="J63" s="132"/>
      <c r="K63" s="60"/>
    </row>
    <row r="64" spans="1:11" ht="15.6" x14ac:dyDescent="0.3">
      <c r="A64" s="46"/>
      <c r="B64" s="115" t="s">
        <v>420</v>
      </c>
      <c r="C64" s="55"/>
      <c r="D64" s="19"/>
      <c r="E64" s="19"/>
      <c r="F64" s="19"/>
      <c r="G64" s="149">
        <f t="shared" si="4"/>
        <v>0</v>
      </c>
      <c r="H64" s="147"/>
      <c r="I64" s="197"/>
      <c r="J64" s="133"/>
      <c r="K64" s="60"/>
    </row>
    <row r="65" spans="1:11" s="46" customFormat="1" ht="15.6" x14ac:dyDescent="0.3">
      <c r="B65" s="115" t="s">
        <v>421</v>
      </c>
      <c r="C65" s="55"/>
      <c r="D65" s="19"/>
      <c r="E65" s="19"/>
      <c r="F65" s="19"/>
      <c r="G65" s="149">
        <f t="shared" si="4"/>
        <v>0</v>
      </c>
      <c r="H65" s="147"/>
      <c r="I65" s="197"/>
      <c r="J65" s="133"/>
      <c r="K65" s="60"/>
    </row>
    <row r="66" spans="1:11" s="46" customFormat="1" ht="15.6" x14ac:dyDescent="0.3">
      <c r="A66" s="45"/>
      <c r="B66" s="45"/>
      <c r="C66" s="116" t="s">
        <v>532</v>
      </c>
      <c r="D66" s="23">
        <f>SUM(D58:D65)</f>
        <v>105000</v>
      </c>
      <c r="E66" s="23">
        <f>SUM(E58:E65)</f>
        <v>190000</v>
      </c>
      <c r="F66" s="23">
        <f>SUM(F58:F65)</f>
        <v>0</v>
      </c>
      <c r="G66" s="26">
        <f>SUM(G58:G65)</f>
        <v>295000</v>
      </c>
      <c r="H66" s="135">
        <f>(H58*G58)+(H59*G59)+(H60*G60)+(H61*G61)+(H62*G62)+(H63*G63)+(H64*G64)+(H65*G65)</f>
        <v>149750</v>
      </c>
      <c r="I66" s="135">
        <f>SUM(I58:I65)</f>
        <v>98342</v>
      </c>
      <c r="J66" s="133"/>
      <c r="K66" s="62"/>
    </row>
    <row r="67" spans="1:11" ht="51" customHeight="1" x14ac:dyDescent="0.3">
      <c r="B67" s="114" t="s">
        <v>422</v>
      </c>
      <c r="C67" s="230" t="s">
        <v>605</v>
      </c>
      <c r="D67" s="231"/>
      <c r="E67" s="231"/>
      <c r="F67" s="231"/>
      <c r="G67" s="231"/>
      <c r="H67" s="231"/>
      <c r="I67" s="232"/>
      <c r="J67" s="231"/>
      <c r="K67" s="59"/>
    </row>
    <row r="68" spans="1:11" ht="140.4" x14ac:dyDescent="0.3">
      <c r="B68" s="115" t="s">
        <v>423</v>
      </c>
      <c r="C68" s="19" t="s">
        <v>640</v>
      </c>
      <c r="D68" s="21"/>
      <c r="E68" s="21">
        <v>65000</v>
      </c>
      <c r="F68" s="21"/>
      <c r="G68" s="149">
        <f>SUM(D68:F68)</f>
        <v>65000</v>
      </c>
      <c r="H68" s="146">
        <v>0.4</v>
      </c>
      <c r="I68" s="196">
        <v>65000</v>
      </c>
      <c r="J68" s="132"/>
      <c r="K68" s="60"/>
    </row>
    <row r="69" spans="1:11" ht="171.6" x14ac:dyDescent="0.3">
      <c r="B69" s="115" t="s">
        <v>424</v>
      </c>
      <c r="C69" s="19" t="s">
        <v>620</v>
      </c>
      <c r="D69" s="21"/>
      <c r="E69" s="21">
        <v>65000</v>
      </c>
      <c r="F69" s="21"/>
      <c r="G69" s="149">
        <f t="shared" ref="G69:G75" si="5">SUM(D69:F69)</f>
        <v>65000</v>
      </c>
      <c r="H69" s="146">
        <v>0.5</v>
      </c>
      <c r="I69" s="196"/>
      <c r="J69" s="132"/>
      <c r="K69" s="60"/>
    </row>
    <row r="70" spans="1:11" ht="187.2" x14ac:dyDescent="0.3">
      <c r="B70" s="115" t="s">
        <v>425</v>
      </c>
      <c r="C70" s="19" t="s">
        <v>621</v>
      </c>
      <c r="D70" s="21"/>
      <c r="E70" s="21">
        <v>65000</v>
      </c>
      <c r="F70" s="21"/>
      <c r="G70" s="149">
        <f t="shared" si="5"/>
        <v>65000</v>
      </c>
      <c r="H70" s="146">
        <v>0.5</v>
      </c>
      <c r="I70" s="196"/>
      <c r="J70" s="132"/>
      <c r="K70" s="60"/>
    </row>
    <row r="71" spans="1:11" ht="15.6" x14ac:dyDescent="0.3">
      <c r="B71" s="115" t="s">
        <v>426</v>
      </c>
      <c r="C71" s="19"/>
      <c r="D71" s="21"/>
      <c r="E71" s="21"/>
      <c r="F71" s="21"/>
      <c r="G71" s="149">
        <f t="shared" si="5"/>
        <v>0</v>
      </c>
      <c r="H71" s="146"/>
      <c r="I71" s="196"/>
      <c r="J71" s="132"/>
      <c r="K71" s="60"/>
    </row>
    <row r="72" spans="1:11" ht="15.6" x14ac:dyDescent="0.3">
      <c r="B72" s="115" t="s">
        <v>427</v>
      </c>
      <c r="C72" s="19"/>
      <c r="D72" s="21"/>
      <c r="E72" s="21"/>
      <c r="F72" s="21"/>
      <c r="G72" s="149">
        <f t="shared" si="5"/>
        <v>0</v>
      </c>
      <c r="H72" s="146"/>
      <c r="I72" s="196"/>
      <c r="J72" s="132"/>
      <c r="K72" s="60"/>
    </row>
    <row r="73" spans="1:11" ht="15.6" x14ac:dyDescent="0.3">
      <c r="B73" s="115" t="s">
        <v>428</v>
      </c>
      <c r="C73" s="19"/>
      <c r="D73" s="21"/>
      <c r="E73" s="21"/>
      <c r="F73" s="21"/>
      <c r="G73" s="149">
        <f t="shared" si="5"/>
        <v>0</v>
      </c>
      <c r="H73" s="146"/>
      <c r="I73" s="196"/>
      <c r="J73" s="132"/>
      <c r="K73" s="60"/>
    </row>
    <row r="74" spans="1:11" ht="15.6" x14ac:dyDescent="0.3">
      <c r="B74" s="115" t="s">
        <v>429</v>
      </c>
      <c r="C74" s="55"/>
      <c r="D74" s="22"/>
      <c r="E74" s="22"/>
      <c r="F74" s="22"/>
      <c r="G74" s="149">
        <f t="shared" si="5"/>
        <v>0</v>
      </c>
      <c r="H74" s="147"/>
      <c r="I74" s="197"/>
      <c r="J74" s="133"/>
      <c r="K74" s="60"/>
    </row>
    <row r="75" spans="1:11" ht="15.6" x14ac:dyDescent="0.3">
      <c r="B75" s="115" t="s">
        <v>430</v>
      </c>
      <c r="C75" s="55"/>
      <c r="D75" s="22"/>
      <c r="E75" s="22"/>
      <c r="F75" s="22"/>
      <c r="G75" s="149">
        <f t="shared" si="5"/>
        <v>0</v>
      </c>
      <c r="H75" s="147"/>
      <c r="I75" s="197"/>
      <c r="J75" s="133"/>
      <c r="K75" s="60"/>
    </row>
    <row r="76" spans="1:11" ht="15.6" x14ac:dyDescent="0.3">
      <c r="C76" s="116" t="s">
        <v>532</v>
      </c>
      <c r="D76" s="26">
        <f>SUM(D68:D75)</f>
        <v>0</v>
      </c>
      <c r="E76" s="26">
        <f>SUM(E68:E75)</f>
        <v>195000</v>
      </c>
      <c r="F76" s="26">
        <f>SUM(F68:F75)</f>
        <v>0</v>
      </c>
      <c r="G76" s="26">
        <f>SUM(G68:G75)</f>
        <v>195000</v>
      </c>
      <c r="H76" s="135">
        <f>(H68*G68)+(H69*G69)+(H70*G70)+(H71*G71)+(H72*G72)+(H73*G73)+(H74*G74)+(H75*G75)</f>
        <v>91000</v>
      </c>
      <c r="I76" s="135">
        <f>SUM(I68:I75)</f>
        <v>65000</v>
      </c>
      <c r="J76" s="133"/>
      <c r="K76" s="62"/>
    </row>
    <row r="77" spans="1:11" ht="51" customHeight="1" x14ac:dyDescent="0.3">
      <c r="B77" s="114" t="s">
        <v>431</v>
      </c>
      <c r="C77" s="230" t="s">
        <v>606</v>
      </c>
      <c r="D77" s="231"/>
      <c r="E77" s="231"/>
      <c r="F77" s="231"/>
      <c r="G77" s="231"/>
      <c r="H77" s="231"/>
      <c r="I77" s="232"/>
      <c r="J77" s="231"/>
      <c r="K77" s="59"/>
    </row>
    <row r="78" spans="1:11" ht="124.8" x14ac:dyDescent="0.3">
      <c r="B78" s="115" t="s">
        <v>432</v>
      </c>
      <c r="C78" s="19" t="s">
        <v>639</v>
      </c>
      <c r="D78" s="21"/>
      <c r="E78" s="21">
        <v>12750</v>
      </c>
      <c r="F78" s="21"/>
      <c r="G78" s="149">
        <f>SUM(D78:F78)</f>
        <v>12750</v>
      </c>
      <c r="H78" s="146">
        <v>0</v>
      </c>
      <c r="I78" s="196"/>
      <c r="J78" s="132"/>
      <c r="K78" s="60"/>
    </row>
    <row r="79" spans="1:11" ht="109.2" x14ac:dyDescent="0.3">
      <c r="B79" s="115" t="s">
        <v>433</v>
      </c>
      <c r="C79" s="19" t="s">
        <v>622</v>
      </c>
      <c r="D79" s="21"/>
      <c r="E79" s="21">
        <v>129219</v>
      </c>
      <c r="F79" s="21"/>
      <c r="G79" s="149">
        <f t="shared" ref="G79:G85" si="6">SUM(D79:F79)</f>
        <v>129219</v>
      </c>
      <c r="H79" s="146">
        <v>0</v>
      </c>
      <c r="I79" s="196"/>
      <c r="J79" s="132"/>
      <c r="K79" s="60"/>
    </row>
    <row r="80" spans="1:11" ht="15.6" x14ac:dyDescent="0.3">
      <c r="B80" s="115" t="s">
        <v>434</v>
      </c>
      <c r="C80" s="19"/>
      <c r="D80" s="21"/>
      <c r="E80" s="21"/>
      <c r="F80" s="21"/>
      <c r="G80" s="149">
        <f t="shared" si="6"/>
        <v>0</v>
      </c>
      <c r="H80" s="146"/>
      <c r="I80" s="196"/>
      <c r="J80" s="132"/>
      <c r="K80" s="60"/>
    </row>
    <row r="81" spans="1:11" ht="15.6" x14ac:dyDescent="0.3">
      <c r="A81" s="46"/>
      <c r="B81" s="115" t="s">
        <v>435</v>
      </c>
      <c r="C81" s="19"/>
      <c r="D81" s="21"/>
      <c r="E81" s="21"/>
      <c r="F81" s="21"/>
      <c r="G81" s="149">
        <f t="shared" si="6"/>
        <v>0</v>
      </c>
      <c r="H81" s="146"/>
      <c r="I81" s="196"/>
      <c r="J81" s="132"/>
      <c r="K81" s="60"/>
    </row>
    <row r="82" spans="1:11" s="46" customFormat="1" ht="15.6" x14ac:dyDescent="0.3">
      <c r="A82" s="45"/>
      <c r="B82" s="115" t="s">
        <v>436</v>
      </c>
      <c r="C82" s="19"/>
      <c r="D82" s="21"/>
      <c r="E82" s="21"/>
      <c r="F82" s="21"/>
      <c r="G82" s="149">
        <f t="shared" si="6"/>
        <v>0</v>
      </c>
      <c r="H82" s="146"/>
      <c r="I82" s="196"/>
      <c r="J82" s="132"/>
      <c r="K82" s="60"/>
    </row>
    <row r="83" spans="1:11" ht="15.6" x14ac:dyDescent="0.3">
      <c r="B83" s="115" t="s">
        <v>437</v>
      </c>
      <c r="C83" s="19"/>
      <c r="D83" s="21"/>
      <c r="E83" s="21"/>
      <c r="F83" s="21"/>
      <c r="G83" s="149">
        <f t="shared" si="6"/>
        <v>0</v>
      </c>
      <c r="H83" s="146"/>
      <c r="I83" s="196"/>
      <c r="J83" s="132"/>
      <c r="K83" s="60"/>
    </row>
    <row r="84" spans="1:11" ht="15.6" x14ac:dyDescent="0.3">
      <c r="B84" s="115" t="s">
        <v>438</v>
      </c>
      <c r="C84" s="55"/>
      <c r="D84" s="21"/>
      <c r="E84" s="21"/>
      <c r="F84" s="21"/>
      <c r="G84" s="149">
        <f t="shared" si="6"/>
        <v>0</v>
      </c>
      <c r="H84" s="147"/>
      <c r="I84" s="197"/>
      <c r="J84" s="133"/>
      <c r="K84" s="60"/>
    </row>
    <row r="85" spans="1:11" ht="15.6" x14ac:dyDescent="0.3">
      <c r="B85" s="115" t="s">
        <v>439</v>
      </c>
      <c r="C85" s="55"/>
      <c r="D85" s="22"/>
      <c r="E85" s="22"/>
      <c r="F85" s="22"/>
      <c r="G85" s="149">
        <f t="shared" si="6"/>
        <v>0</v>
      </c>
      <c r="H85" s="147"/>
      <c r="I85" s="197"/>
      <c r="J85" s="133"/>
      <c r="K85" s="60"/>
    </row>
    <row r="86" spans="1:11" ht="15.6" x14ac:dyDescent="0.3">
      <c r="C86" s="116" t="s">
        <v>532</v>
      </c>
      <c r="D86" s="26">
        <f>SUM(D78:D85)</f>
        <v>0</v>
      </c>
      <c r="E86" s="26">
        <f>SUM(E78:E85)</f>
        <v>141969</v>
      </c>
      <c r="F86" s="26">
        <f>SUM(F78:F85)</f>
        <v>0</v>
      </c>
      <c r="G86" s="26">
        <f>SUM(G78:G85)</f>
        <v>141969</v>
      </c>
      <c r="H86" s="135">
        <f>(H78*G78)+(H79*G79)+(H80*G80)+(H81*G81)+(H82*G82)+(H83*G83)+(H84*G84)+(H85*G85)</f>
        <v>0</v>
      </c>
      <c r="I86" s="135">
        <f>SUM(I78:I85)</f>
        <v>0</v>
      </c>
      <c r="J86" s="133"/>
      <c r="K86" s="62"/>
    </row>
    <row r="87" spans="1:11" ht="51" customHeight="1" x14ac:dyDescent="0.3">
      <c r="B87" s="114" t="s">
        <v>440</v>
      </c>
      <c r="C87" s="231"/>
      <c r="D87" s="231"/>
      <c r="E87" s="231"/>
      <c r="F87" s="231"/>
      <c r="G87" s="231"/>
      <c r="H87" s="231"/>
      <c r="I87" s="232"/>
      <c r="J87" s="231"/>
      <c r="K87" s="59"/>
    </row>
    <row r="88" spans="1:11" ht="15.6" x14ac:dyDescent="0.3">
      <c r="B88" s="115" t="s">
        <v>441</v>
      </c>
      <c r="C88" s="19"/>
      <c r="D88" s="21"/>
      <c r="E88" s="21"/>
      <c r="F88" s="21"/>
      <c r="G88" s="149">
        <f>SUM(D88:F88)</f>
        <v>0</v>
      </c>
      <c r="H88" s="146"/>
      <c r="I88" s="196"/>
      <c r="J88" s="132"/>
      <c r="K88" s="60"/>
    </row>
    <row r="89" spans="1:11" ht="15.6" x14ac:dyDescent="0.3">
      <c r="B89" s="115" t="s">
        <v>442</v>
      </c>
      <c r="C89" s="19"/>
      <c r="D89" s="21"/>
      <c r="E89" s="21"/>
      <c r="F89" s="21"/>
      <c r="G89" s="149">
        <f t="shared" ref="G89:G95" si="7">SUM(D89:F89)</f>
        <v>0</v>
      </c>
      <c r="H89" s="146"/>
      <c r="I89" s="196"/>
      <c r="J89" s="132"/>
      <c r="K89" s="60"/>
    </row>
    <row r="90" spans="1:11" ht="15.6" x14ac:dyDescent="0.3">
      <c r="B90" s="115" t="s">
        <v>443</v>
      </c>
      <c r="C90" s="19"/>
      <c r="D90" s="21"/>
      <c r="E90" s="21"/>
      <c r="F90" s="21"/>
      <c r="G90" s="149">
        <f t="shared" si="7"/>
        <v>0</v>
      </c>
      <c r="H90" s="146"/>
      <c r="I90" s="196"/>
      <c r="J90" s="132"/>
      <c r="K90" s="60"/>
    </row>
    <row r="91" spans="1:11" ht="15.6" x14ac:dyDescent="0.3">
      <c r="B91" s="115" t="s">
        <v>444</v>
      </c>
      <c r="C91" s="19"/>
      <c r="D91" s="21"/>
      <c r="E91" s="21"/>
      <c r="F91" s="21"/>
      <c r="G91" s="149">
        <f t="shared" si="7"/>
        <v>0</v>
      </c>
      <c r="H91" s="146"/>
      <c r="I91" s="196"/>
      <c r="J91" s="132"/>
      <c r="K91" s="60"/>
    </row>
    <row r="92" spans="1:11" ht="15.6" x14ac:dyDescent="0.3">
      <c r="B92" s="115" t="s">
        <v>445</v>
      </c>
      <c r="C92" s="19"/>
      <c r="D92" s="21"/>
      <c r="E92" s="21"/>
      <c r="F92" s="21"/>
      <c r="G92" s="149">
        <f t="shared" si="7"/>
        <v>0</v>
      </c>
      <c r="H92" s="146"/>
      <c r="I92" s="196"/>
      <c r="J92" s="132"/>
      <c r="K92" s="60"/>
    </row>
    <row r="93" spans="1:11" ht="15.6" x14ac:dyDescent="0.3">
      <c r="B93" s="115" t="s">
        <v>446</v>
      </c>
      <c r="C93" s="19"/>
      <c r="D93" s="21"/>
      <c r="E93" s="21"/>
      <c r="F93" s="21"/>
      <c r="G93" s="149">
        <f t="shared" si="7"/>
        <v>0</v>
      </c>
      <c r="H93" s="146"/>
      <c r="I93" s="196"/>
      <c r="J93" s="132"/>
      <c r="K93" s="60"/>
    </row>
    <row r="94" spans="1:11" ht="15.6" x14ac:dyDescent="0.3">
      <c r="B94" s="115" t="s">
        <v>447</v>
      </c>
      <c r="C94" s="55"/>
      <c r="D94" s="22"/>
      <c r="E94" s="22"/>
      <c r="F94" s="22"/>
      <c r="G94" s="149">
        <f t="shared" si="7"/>
        <v>0</v>
      </c>
      <c r="H94" s="147"/>
      <c r="I94" s="197"/>
      <c r="J94" s="133"/>
      <c r="K94" s="60"/>
    </row>
    <row r="95" spans="1:11" ht="15.6" x14ac:dyDescent="0.3">
      <c r="B95" s="115" t="s">
        <v>448</v>
      </c>
      <c r="C95" s="55"/>
      <c r="D95" s="22"/>
      <c r="E95" s="22"/>
      <c r="F95" s="22"/>
      <c r="G95" s="149">
        <f t="shared" si="7"/>
        <v>0</v>
      </c>
      <c r="H95" s="147"/>
      <c r="I95" s="197"/>
      <c r="J95" s="133"/>
      <c r="K95" s="60"/>
    </row>
    <row r="96" spans="1:11" ht="15.6" x14ac:dyDescent="0.3">
      <c r="C96" s="116" t="s">
        <v>532</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3">
      <c r="B97" s="7"/>
      <c r="C97" s="13"/>
      <c r="D97" s="28"/>
      <c r="E97" s="28"/>
      <c r="F97" s="28"/>
      <c r="G97" s="28"/>
      <c r="H97" s="28"/>
      <c r="I97" s="28"/>
      <c r="J97" s="13"/>
      <c r="K97" s="4"/>
    </row>
    <row r="98" spans="2:11" ht="51" customHeight="1" x14ac:dyDescent="0.3">
      <c r="B98" s="116" t="s">
        <v>449</v>
      </c>
      <c r="C98" s="233" t="s">
        <v>623</v>
      </c>
      <c r="D98" s="233"/>
      <c r="E98" s="233"/>
      <c r="F98" s="233"/>
      <c r="G98" s="233"/>
      <c r="H98" s="233"/>
      <c r="I98" s="234"/>
      <c r="J98" s="233"/>
      <c r="K98" s="20"/>
    </row>
    <row r="99" spans="2:11" ht="51" customHeight="1" x14ac:dyDescent="0.3">
      <c r="B99" s="114" t="s">
        <v>450</v>
      </c>
      <c r="C99" s="230" t="s">
        <v>624</v>
      </c>
      <c r="D99" s="231"/>
      <c r="E99" s="231"/>
      <c r="F99" s="231"/>
      <c r="G99" s="231"/>
      <c r="H99" s="231"/>
      <c r="I99" s="232"/>
      <c r="J99" s="231"/>
      <c r="K99" s="59"/>
    </row>
    <row r="100" spans="2:11" ht="46.8" x14ac:dyDescent="0.3">
      <c r="B100" s="115" t="s">
        <v>451</v>
      </c>
      <c r="C100" s="19" t="s">
        <v>625</v>
      </c>
      <c r="D100" s="21"/>
      <c r="E100" s="21">
        <v>127000</v>
      </c>
      <c r="F100" s="21"/>
      <c r="G100" s="149">
        <f>SUM(D100:F100)</f>
        <v>127000</v>
      </c>
      <c r="H100" s="146">
        <v>0</v>
      </c>
      <c r="I100" s="196"/>
      <c r="J100" s="132"/>
      <c r="K100" s="60"/>
    </row>
    <row r="101" spans="2:11" ht="109.2" x14ac:dyDescent="0.3">
      <c r="B101" s="115" t="s">
        <v>452</v>
      </c>
      <c r="C101" s="19" t="s">
        <v>626</v>
      </c>
      <c r="D101" s="21"/>
      <c r="E101" s="21">
        <v>30000</v>
      </c>
      <c r="F101" s="21"/>
      <c r="G101" s="149">
        <f t="shared" ref="G101:G107" si="8">SUM(D101:F101)</f>
        <v>30000</v>
      </c>
      <c r="H101" s="146">
        <v>0</v>
      </c>
      <c r="I101" s="196"/>
      <c r="J101" s="132"/>
      <c r="K101" s="60"/>
    </row>
    <row r="102" spans="2:11" ht="78" x14ac:dyDescent="0.3">
      <c r="B102" s="115" t="s">
        <v>453</v>
      </c>
      <c r="C102" s="19" t="s">
        <v>627</v>
      </c>
      <c r="D102" s="21"/>
      <c r="E102" s="21">
        <v>30000</v>
      </c>
      <c r="F102" s="19"/>
      <c r="G102" s="149">
        <f t="shared" si="8"/>
        <v>30000</v>
      </c>
      <c r="H102" s="146">
        <v>0</v>
      </c>
      <c r="I102" s="196"/>
      <c r="J102" s="132"/>
      <c r="K102" s="60"/>
    </row>
    <row r="103" spans="2:11" ht="109.2" x14ac:dyDescent="0.3">
      <c r="B103" s="115" t="s">
        <v>454</v>
      </c>
      <c r="C103" s="19" t="s">
        <v>628</v>
      </c>
      <c r="D103" s="21"/>
      <c r="E103" s="21">
        <v>30000</v>
      </c>
      <c r="F103" s="19"/>
      <c r="G103" s="149">
        <f t="shared" si="8"/>
        <v>30000</v>
      </c>
      <c r="H103" s="146">
        <v>0.3</v>
      </c>
      <c r="I103" s="196"/>
      <c r="J103" s="132"/>
      <c r="K103" s="60"/>
    </row>
    <row r="104" spans="2:11" ht="15.6" x14ac:dyDescent="0.3">
      <c r="B104" s="115" t="s">
        <v>455</v>
      </c>
      <c r="C104" s="19"/>
      <c r="D104" s="21"/>
      <c r="E104" s="21"/>
      <c r="F104" s="19"/>
      <c r="G104" s="149">
        <f t="shared" si="8"/>
        <v>0</v>
      </c>
      <c r="H104" s="146"/>
      <c r="I104" s="196"/>
      <c r="J104" s="132"/>
      <c r="K104" s="60"/>
    </row>
    <row r="105" spans="2:11" ht="15.6" x14ac:dyDescent="0.3">
      <c r="B105" s="115" t="s">
        <v>456</v>
      </c>
      <c r="C105" s="19"/>
      <c r="D105" s="21"/>
      <c r="E105" s="21"/>
      <c r="F105" s="19"/>
      <c r="G105" s="149">
        <f t="shared" si="8"/>
        <v>0</v>
      </c>
      <c r="H105" s="146"/>
      <c r="I105" s="196"/>
      <c r="J105" s="132"/>
      <c r="K105" s="60"/>
    </row>
    <row r="106" spans="2:11" ht="15.6" x14ac:dyDescent="0.3">
      <c r="B106" s="115" t="s">
        <v>457</v>
      </c>
      <c r="C106" s="55"/>
      <c r="D106" s="22"/>
      <c r="E106" s="22"/>
      <c r="F106" s="22"/>
      <c r="G106" s="149">
        <f t="shared" si="8"/>
        <v>0</v>
      </c>
      <c r="H106" s="147"/>
      <c r="I106" s="197"/>
      <c r="J106" s="133"/>
      <c r="K106" s="60"/>
    </row>
    <row r="107" spans="2:11" ht="15.6" x14ac:dyDescent="0.3">
      <c r="B107" s="115" t="s">
        <v>458</v>
      </c>
      <c r="C107" s="55"/>
      <c r="D107" s="22"/>
      <c r="E107" s="22"/>
      <c r="F107" s="22"/>
      <c r="G107" s="149">
        <f t="shared" si="8"/>
        <v>0</v>
      </c>
      <c r="H107" s="147"/>
      <c r="I107" s="197"/>
      <c r="J107" s="133"/>
      <c r="K107" s="60"/>
    </row>
    <row r="108" spans="2:11" ht="15.6" x14ac:dyDescent="0.3">
      <c r="C108" s="116" t="s">
        <v>532</v>
      </c>
      <c r="D108" s="23">
        <f>SUM(D100:D107)</f>
        <v>0</v>
      </c>
      <c r="E108" s="23">
        <f>SUM(E100:E107)</f>
        <v>217000</v>
      </c>
      <c r="F108" s="23">
        <f>SUM(F100:F107)</f>
        <v>0</v>
      </c>
      <c r="G108" s="26">
        <f>SUM(G100:G107)</f>
        <v>217000</v>
      </c>
      <c r="H108" s="135">
        <f>(H100*G100)+(H101*G101)+(H102*G102)+(H103*G103)+(H104*G104)+(H105*G105)+(H106*G106)+(H107*G107)</f>
        <v>9000</v>
      </c>
      <c r="I108" s="135">
        <f>SUM(I100:I107)</f>
        <v>0</v>
      </c>
      <c r="J108" s="133"/>
      <c r="K108" s="62"/>
    </row>
    <row r="109" spans="2:11" ht="51" customHeight="1" x14ac:dyDescent="0.3">
      <c r="B109" s="114" t="s">
        <v>459</v>
      </c>
      <c r="C109" s="230" t="s">
        <v>629</v>
      </c>
      <c r="D109" s="231"/>
      <c r="E109" s="231"/>
      <c r="F109" s="231"/>
      <c r="G109" s="231"/>
      <c r="H109" s="231"/>
      <c r="I109" s="232"/>
      <c r="J109" s="231"/>
      <c r="K109" s="59"/>
    </row>
    <row r="110" spans="2:11" ht="46.8" x14ac:dyDescent="0.3">
      <c r="B110" s="115" t="s">
        <v>460</v>
      </c>
      <c r="C110" s="19" t="s">
        <v>630</v>
      </c>
      <c r="D110" s="21"/>
      <c r="E110" s="21">
        <v>40000</v>
      </c>
      <c r="F110" s="19"/>
      <c r="G110" s="149">
        <f>SUM(D110:F110)</f>
        <v>40000</v>
      </c>
      <c r="H110" s="146">
        <v>0.5</v>
      </c>
      <c r="I110" s="196"/>
      <c r="J110" s="132"/>
      <c r="K110" s="60"/>
    </row>
    <row r="111" spans="2:11" ht="109.2" x14ac:dyDescent="0.3">
      <c r="B111" s="115" t="s">
        <v>461</v>
      </c>
      <c r="C111" s="19" t="s">
        <v>631</v>
      </c>
      <c r="D111" s="21"/>
      <c r="E111" s="21">
        <v>30000</v>
      </c>
      <c r="F111" s="19"/>
      <c r="G111" s="149">
        <f t="shared" ref="G111:G117" si="9">SUM(D111:F111)</f>
        <v>30000</v>
      </c>
      <c r="H111" s="146">
        <v>0.5</v>
      </c>
      <c r="I111" s="196"/>
      <c r="J111" s="132"/>
      <c r="K111" s="60"/>
    </row>
    <row r="112" spans="2:11" ht="78" x14ac:dyDescent="0.3">
      <c r="B112" s="115" t="s">
        <v>462</v>
      </c>
      <c r="C112" s="19" t="s">
        <v>632</v>
      </c>
      <c r="D112" s="21"/>
      <c r="E112" s="21">
        <v>100000</v>
      </c>
      <c r="F112" s="19"/>
      <c r="G112" s="149">
        <f t="shared" si="9"/>
        <v>100000</v>
      </c>
      <c r="H112" s="146">
        <v>0.3</v>
      </c>
      <c r="I112" s="196"/>
      <c r="J112" s="132"/>
      <c r="K112" s="60"/>
    </row>
    <row r="113" spans="2:11" ht="15.6" x14ac:dyDescent="0.3">
      <c r="B113" s="115" t="s">
        <v>463</v>
      </c>
      <c r="C113" s="19"/>
      <c r="D113" s="21"/>
      <c r="E113" s="21"/>
      <c r="F113" s="19"/>
      <c r="G113" s="149">
        <f t="shared" si="9"/>
        <v>0</v>
      </c>
      <c r="H113" s="146"/>
      <c r="I113" s="196"/>
      <c r="J113" s="132"/>
      <c r="K113" s="60"/>
    </row>
    <row r="114" spans="2:11" ht="15.6" x14ac:dyDescent="0.3">
      <c r="B114" s="115" t="s">
        <v>464</v>
      </c>
      <c r="C114" s="19"/>
      <c r="D114" s="21"/>
      <c r="E114" s="21"/>
      <c r="F114" s="19"/>
      <c r="G114" s="149">
        <f t="shared" si="9"/>
        <v>0</v>
      </c>
      <c r="H114" s="146"/>
      <c r="I114" s="196"/>
      <c r="J114" s="132"/>
      <c r="K114" s="60"/>
    </row>
    <row r="115" spans="2:11" ht="15.6" x14ac:dyDescent="0.3">
      <c r="B115" s="115" t="s">
        <v>465</v>
      </c>
      <c r="C115" s="19"/>
      <c r="D115" s="21"/>
      <c r="E115" s="21"/>
      <c r="F115" s="19"/>
      <c r="G115" s="149">
        <f t="shared" si="9"/>
        <v>0</v>
      </c>
      <c r="H115" s="146"/>
      <c r="I115" s="196"/>
      <c r="J115" s="132"/>
      <c r="K115" s="60"/>
    </row>
    <row r="116" spans="2:11" ht="15.6" x14ac:dyDescent="0.3">
      <c r="B116" s="115" t="s">
        <v>466</v>
      </c>
      <c r="C116" s="55"/>
      <c r="D116" s="22"/>
      <c r="E116" s="22"/>
      <c r="F116" s="22"/>
      <c r="G116" s="149">
        <f t="shared" si="9"/>
        <v>0</v>
      </c>
      <c r="H116" s="147"/>
      <c r="I116" s="197"/>
      <c r="J116" s="133"/>
      <c r="K116" s="60"/>
    </row>
    <row r="117" spans="2:11" ht="15.6" x14ac:dyDescent="0.3">
      <c r="B117" s="115" t="s">
        <v>467</v>
      </c>
      <c r="C117" s="55"/>
      <c r="D117" s="22"/>
      <c r="E117" s="22"/>
      <c r="F117" s="22"/>
      <c r="G117" s="149">
        <f t="shared" si="9"/>
        <v>0</v>
      </c>
      <c r="H117" s="147"/>
      <c r="I117" s="197"/>
      <c r="J117" s="133"/>
      <c r="K117" s="60"/>
    </row>
    <row r="118" spans="2:11" ht="15.6" x14ac:dyDescent="0.3">
      <c r="C118" s="116" t="s">
        <v>532</v>
      </c>
      <c r="D118" s="26">
        <f>SUM(D110:D117)</f>
        <v>0</v>
      </c>
      <c r="E118" s="26">
        <f>SUM(E110:E117)</f>
        <v>170000</v>
      </c>
      <c r="F118" s="26">
        <f>SUM(F110:F117)</f>
        <v>0</v>
      </c>
      <c r="G118" s="26">
        <f>SUM(G110:G117)</f>
        <v>170000</v>
      </c>
      <c r="H118" s="135">
        <f>(H110*G110)+(H111*G111)+(H112*G112)+(H113*G113)+(H114*G114)+(H115*G115)+(H116*G116)+(H117*G117)</f>
        <v>65000</v>
      </c>
      <c r="I118" s="135">
        <f>SUM(I110:I117)</f>
        <v>0</v>
      </c>
      <c r="J118" s="133"/>
      <c r="K118" s="62"/>
    </row>
    <row r="119" spans="2:11" ht="51" customHeight="1" x14ac:dyDescent="0.3">
      <c r="B119" s="181" t="s">
        <v>468</v>
      </c>
      <c r="C119" s="231"/>
      <c r="D119" s="231"/>
      <c r="E119" s="231"/>
      <c r="F119" s="231"/>
      <c r="G119" s="231"/>
      <c r="H119" s="231"/>
      <c r="I119" s="232"/>
      <c r="J119" s="231"/>
      <c r="K119" s="59"/>
    </row>
    <row r="120" spans="2:11" ht="15.6" x14ac:dyDescent="0.3">
      <c r="B120" s="115" t="s">
        <v>469</v>
      </c>
      <c r="C120" s="19"/>
      <c r="D120" s="21"/>
      <c r="E120" s="21"/>
      <c r="F120" s="21"/>
      <c r="G120" s="149">
        <f>SUM(D120:F120)</f>
        <v>0</v>
      </c>
      <c r="H120" s="146"/>
      <c r="I120" s="196"/>
      <c r="J120" s="132"/>
      <c r="K120" s="60"/>
    </row>
    <row r="121" spans="2:11" ht="15.6" x14ac:dyDescent="0.3">
      <c r="B121" s="115" t="s">
        <v>470</v>
      </c>
      <c r="C121" s="19"/>
      <c r="D121" s="21"/>
      <c r="E121" s="21"/>
      <c r="F121" s="21"/>
      <c r="G121" s="149">
        <f t="shared" ref="G121:G127" si="10">SUM(D121:F121)</f>
        <v>0</v>
      </c>
      <c r="H121" s="146"/>
      <c r="I121" s="196"/>
      <c r="J121" s="132"/>
      <c r="K121" s="60"/>
    </row>
    <row r="122" spans="2:11" ht="15.6" x14ac:dyDescent="0.3">
      <c r="B122" s="115" t="s">
        <v>471</v>
      </c>
      <c r="C122" s="19"/>
      <c r="D122" s="21"/>
      <c r="E122" s="21"/>
      <c r="F122" s="21"/>
      <c r="G122" s="149">
        <f t="shared" si="10"/>
        <v>0</v>
      </c>
      <c r="H122" s="146"/>
      <c r="I122" s="196"/>
      <c r="J122" s="132"/>
      <c r="K122" s="60"/>
    </row>
    <row r="123" spans="2:11" ht="15.6" x14ac:dyDescent="0.3">
      <c r="B123" s="115" t="s">
        <v>472</v>
      </c>
      <c r="C123" s="19"/>
      <c r="D123" s="21"/>
      <c r="E123" s="21"/>
      <c r="F123" s="21"/>
      <c r="G123" s="149">
        <f t="shared" si="10"/>
        <v>0</v>
      </c>
      <c r="H123" s="146"/>
      <c r="I123" s="196"/>
      <c r="J123" s="132"/>
      <c r="K123" s="60"/>
    </row>
    <row r="124" spans="2:11" ht="15.6" x14ac:dyDescent="0.3">
      <c r="B124" s="115" t="s">
        <v>473</v>
      </c>
      <c r="C124" s="19"/>
      <c r="D124" s="21"/>
      <c r="E124" s="21"/>
      <c r="F124" s="21"/>
      <c r="G124" s="149">
        <f t="shared" si="10"/>
        <v>0</v>
      </c>
      <c r="H124" s="146"/>
      <c r="I124" s="196"/>
      <c r="J124" s="132"/>
      <c r="K124" s="60"/>
    </row>
    <row r="125" spans="2:11" ht="15.6" x14ac:dyDescent="0.3">
      <c r="B125" s="115" t="s">
        <v>474</v>
      </c>
      <c r="C125" s="19"/>
      <c r="D125" s="21"/>
      <c r="E125" s="21"/>
      <c r="F125" s="21"/>
      <c r="G125" s="149">
        <f t="shared" si="10"/>
        <v>0</v>
      </c>
      <c r="H125" s="146"/>
      <c r="I125" s="196"/>
      <c r="J125" s="132"/>
      <c r="K125" s="60"/>
    </row>
    <row r="126" spans="2:11" ht="15.6" x14ac:dyDescent="0.3">
      <c r="B126" s="115" t="s">
        <v>475</v>
      </c>
      <c r="C126" s="55"/>
      <c r="D126" s="22"/>
      <c r="E126" s="22"/>
      <c r="F126" s="22"/>
      <c r="G126" s="149">
        <f t="shared" si="10"/>
        <v>0</v>
      </c>
      <c r="H126" s="147"/>
      <c r="I126" s="197"/>
      <c r="J126" s="133"/>
      <c r="K126" s="60"/>
    </row>
    <row r="127" spans="2:11" ht="15.6" x14ac:dyDescent="0.3">
      <c r="B127" s="115" t="s">
        <v>476</v>
      </c>
      <c r="C127" s="55"/>
      <c r="D127" s="22"/>
      <c r="E127" s="22"/>
      <c r="F127" s="22"/>
      <c r="G127" s="149">
        <f t="shared" si="10"/>
        <v>0</v>
      </c>
      <c r="H127" s="147"/>
      <c r="I127" s="197"/>
      <c r="J127" s="133"/>
      <c r="K127" s="60"/>
    </row>
    <row r="128" spans="2:11" ht="15.6" x14ac:dyDescent="0.3">
      <c r="C128" s="116" t="s">
        <v>532</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3">
      <c r="B129" s="181" t="s">
        <v>477</v>
      </c>
      <c r="C129" s="231"/>
      <c r="D129" s="231"/>
      <c r="E129" s="231"/>
      <c r="F129" s="231"/>
      <c r="G129" s="231"/>
      <c r="H129" s="231"/>
      <c r="I129" s="232"/>
      <c r="J129" s="231"/>
      <c r="K129" s="59"/>
    </row>
    <row r="130" spans="2:11" ht="15.6" x14ac:dyDescent="0.3">
      <c r="B130" s="115" t="s">
        <v>478</v>
      </c>
      <c r="C130" s="19"/>
      <c r="D130" s="21"/>
      <c r="E130" s="21"/>
      <c r="F130" s="21"/>
      <c r="G130" s="149">
        <f>SUM(D130:F130)</f>
        <v>0</v>
      </c>
      <c r="H130" s="146"/>
      <c r="I130" s="196"/>
      <c r="J130" s="132"/>
      <c r="K130" s="60"/>
    </row>
    <row r="131" spans="2:11" ht="15.6" x14ac:dyDescent="0.3">
      <c r="B131" s="115" t="s">
        <v>479</v>
      </c>
      <c r="C131" s="19"/>
      <c r="D131" s="21"/>
      <c r="E131" s="21"/>
      <c r="F131" s="21"/>
      <c r="G131" s="149">
        <f t="shared" ref="G131:G137" si="11">SUM(D131:F131)</f>
        <v>0</v>
      </c>
      <c r="H131" s="146"/>
      <c r="I131" s="196"/>
      <c r="J131" s="132"/>
      <c r="K131" s="60"/>
    </row>
    <row r="132" spans="2:11" ht="15.6" x14ac:dyDescent="0.3">
      <c r="B132" s="115" t="s">
        <v>480</v>
      </c>
      <c r="C132" s="19"/>
      <c r="D132" s="21"/>
      <c r="E132" s="21"/>
      <c r="F132" s="21"/>
      <c r="G132" s="149">
        <f t="shared" si="11"/>
        <v>0</v>
      </c>
      <c r="H132" s="146"/>
      <c r="I132" s="196"/>
      <c r="J132" s="132"/>
      <c r="K132" s="60"/>
    </row>
    <row r="133" spans="2:11" ht="15.6" x14ac:dyDescent="0.3">
      <c r="B133" s="115" t="s">
        <v>481</v>
      </c>
      <c r="C133" s="19"/>
      <c r="D133" s="21"/>
      <c r="E133" s="21"/>
      <c r="F133" s="21"/>
      <c r="G133" s="149">
        <f t="shared" si="11"/>
        <v>0</v>
      </c>
      <c r="H133" s="146"/>
      <c r="I133" s="196"/>
      <c r="J133" s="132"/>
      <c r="K133" s="60"/>
    </row>
    <row r="134" spans="2:11" ht="15.6" x14ac:dyDescent="0.3">
      <c r="B134" s="115" t="s">
        <v>482</v>
      </c>
      <c r="C134" s="19"/>
      <c r="D134" s="21"/>
      <c r="E134" s="21"/>
      <c r="F134" s="21"/>
      <c r="G134" s="149">
        <f t="shared" si="11"/>
        <v>0</v>
      </c>
      <c r="H134" s="146"/>
      <c r="I134" s="196"/>
      <c r="J134" s="132"/>
      <c r="K134" s="60"/>
    </row>
    <row r="135" spans="2:11" ht="15.6" x14ac:dyDescent="0.3">
      <c r="B135" s="115" t="s">
        <v>483</v>
      </c>
      <c r="C135" s="19"/>
      <c r="D135" s="21"/>
      <c r="E135" s="21"/>
      <c r="F135" s="21"/>
      <c r="G135" s="149">
        <f t="shared" si="11"/>
        <v>0</v>
      </c>
      <c r="H135" s="146"/>
      <c r="I135" s="196"/>
      <c r="J135" s="132"/>
      <c r="K135" s="60"/>
    </row>
    <row r="136" spans="2:11" ht="15.6" x14ac:dyDescent="0.3">
      <c r="B136" s="115" t="s">
        <v>484</v>
      </c>
      <c r="C136" s="55"/>
      <c r="D136" s="22"/>
      <c r="E136" s="22"/>
      <c r="F136" s="22"/>
      <c r="G136" s="149">
        <f t="shared" si="11"/>
        <v>0</v>
      </c>
      <c r="H136" s="147"/>
      <c r="I136" s="197"/>
      <c r="J136" s="133"/>
      <c r="K136" s="60"/>
    </row>
    <row r="137" spans="2:11" ht="15.6" x14ac:dyDescent="0.3">
      <c r="B137" s="115" t="s">
        <v>485</v>
      </c>
      <c r="C137" s="55"/>
      <c r="D137" s="22"/>
      <c r="E137" s="22"/>
      <c r="F137" s="22"/>
      <c r="G137" s="149">
        <f t="shared" si="11"/>
        <v>0</v>
      </c>
      <c r="H137" s="147"/>
      <c r="I137" s="197"/>
      <c r="J137" s="133"/>
      <c r="K137" s="60"/>
    </row>
    <row r="138" spans="2:11" ht="15.6" x14ac:dyDescent="0.3">
      <c r="C138" s="116" t="s">
        <v>532</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3">
      <c r="B139" s="7"/>
      <c r="C139" s="13"/>
      <c r="D139" s="28"/>
      <c r="E139" s="28"/>
      <c r="F139" s="28"/>
      <c r="G139" s="28"/>
      <c r="H139" s="28"/>
      <c r="I139" s="28"/>
      <c r="J139" s="85"/>
      <c r="K139" s="4"/>
    </row>
    <row r="140" spans="2:11" ht="51" customHeight="1" x14ac:dyDescent="0.3">
      <c r="B140" s="116" t="s">
        <v>486</v>
      </c>
      <c r="C140" s="233" t="s">
        <v>607</v>
      </c>
      <c r="D140" s="233"/>
      <c r="E140" s="233"/>
      <c r="F140" s="233"/>
      <c r="G140" s="233"/>
      <c r="H140" s="233"/>
      <c r="I140" s="234"/>
      <c r="J140" s="233"/>
      <c r="K140" s="20"/>
    </row>
    <row r="141" spans="2:11" ht="51" customHeight="1" x14ac:dyDescent="0.3">
      <c r="B141" s="114" t="s">
        <v>487</v>
      </c>
      <c r="C141" s="231"/>
      <c r="D141" s="231"/>
      <c r="E141" s="231"/>
      <c r="F141" s="231"/>
      <c r="G141" s="231"/>
      <c r="H141" s="231"/>
      <c r="I141" s="232"/>
      <c r="J141" s="231"/>
      <c r="K141" s="59"/>
    </row>
    <row r="142" spans="2:11" ht="54" customHeight="1" x14ac:dyDescent="0.3">
      <c r="B142" s="115" t="s">
        <v>488</v>
      </c>
      <c r="C142" s="215" t="s">
        <v>636</v>
      </c>
      <c r="D142" s="216">
        <v>11500</v>
      </c>
      <c r="E142" s="21"/>
      <c r="F142" s="216"/>
      <c r="G142" s="219">
        <f>SUM(D142:F142)</f>
        <v>11500</v>
      </c>
      <c r="H142" s="217">
        <v>0.44</v>
      </c>
      <c r="I142" s="218">
        <f>'[1]Budget par Outcome'!$E$34</f>
        <v>12789</v>
      </c>
      <c r="J142" s="132"/>
      <c r="K142" s="60"/>
    </row>
    <row r="143" spans="2:11" ht="87" customHeight="1" x14ac:dyDescent="0.3">
      <c r="B143" s="115" t="s">
        <v>489</v>
      </c>
      <c r="C143" s="215" t="s">
        <v>637</v>
      </c>
      <c r="D143" s="216"/>
      <c r="E143" s="21"/>
      <c r="F143" s="216"/>
      <c r="G143" s="219">
        <f t="shared" ref="G143:G149" si="12">SUM(D143:F143)</f>
        <v>0</v>
      </c>
      <c r="H143" s="217">
        <v>0</v>
      </c>
      <c r="I143" s="218"/>
      <c r="J143" s="132"/>
      <c r="K143" s="60"/>
    </row>
    <row r="144" spans="2:11" ht="113.4" customHeight="1" x14ac:dyDescent="0.3">
      <c r="B144" s="115" t="s">
        <v>490</v>
      </c>
      <c r="C144" s="215" t="s">
        <v>638</v>
      </c>
      <c r="D144" s="216">
        <v>14500</v>
      </c>
      <c r="E144" s="216">
        <v>6510</v>
      </c>
      <c r="F144" s="216"/>
      <c r="G144" s="219">
        <f t="shared" si="12"/>
        <v>21010</v>
      </c>
      <c r="H144" s="217">
        <v>0.56000000000000005</v>
      </c>
      <c r="I144" s="218">
        <v>21015</v>
      </c>
      <c r="J144" s="132"/>
      <c r="K144" s="60"/>
    </row>
    <row r="145" spans="2:11" ht="15.6" x14ac:dyDescent="0.3">
      <c r="B145" s="115" t="s">
        <v>491</v>
      </c>
      <c r="C145" s="215"/>
      <c r="D145" s="216"/>
      <c r="E145" s="21"/>
      <c r="F145" s="21"/>
      <c r="G145" s="149">
        <f t="shared" si="12"/>
        <v>0</v>
      </c>
      <c r="H145" s="146"/>
      <c r="I145" s="196"/>
      <c r="J145" s="132"/>
      <c r="K145" s="60"/>
    </row>
    <row r="146" spans="2:11" ht="15.6" x14ac:dyDescent="0.3">
      <c r="B146" s="115" t="s">
        <v>492</v>
      </c>
      <c r="C146" s="19"/>
      <c r="D146" s="21"/>
      <c r="E146" s="21"/>
      <c r="F146" s="21"/>
      <c r="G146" s="149">
        <f t="shared" si="12"/>
        <v>0</v>
      </c>
      <c r="H146" s="146"/>
      <c r="I146" s="196"/>
      <c r="J146" s="132"/>
      <c r="K146" s="60"/>
    </row>
    <row r="147" spans="2:11" ht="15.6" x14ac:dyDescent="0.3">
      <c r="B147" s="115" t="s">
        <v>493</v>
      </c>
      <c r="C147" s="19"/>
      <c r="D147" s="21"/>
      <c r="E147" s="21"/>
      <c r="F147" s="21"/>
      <c r="G147" s="149">
        <f t="shared" si="12"/>
        <v>0</v>
      </c>
      <c r="H147" s="146"/>
      <c r="I147" s="196"/>
      <c r="J147" s="132"/>
      <c r="K147" s="60"/>
    </row>
    <row r="148" spans="2:11" ht="15.6" x14ac:dyDescent="0.3">
      <c r="B148" s="115" t="s">
        <v>494</v>
      </c>
      <c r="C148" s="55"/>
      <c r="D148" s="22"/>
      <c r="E148" s="22"/>
      <c r="F148" s="22"/>
      <c r="G148" s="149">
        <f t="shared" si="12"/>
        <v>0</v>
      </c>
      <c r="H148" s="147"/>
      <c r="I148" s="197"/>
      <c r="J148" s="133"/>
      <c r="K148" s="60"/>
    </row>
    <row r="149" spans="2:11" ht="15.6" x14ac:dyDescent="0.3">
      <c r="B149" s="115" t="s">
        <v>495</v>
      </c>
      <c r="C149" s="55"/>
      <c r="D149" s="22"/>
      <c r="E149" s="22"/>
      <c r="F149" s="22"/>
      <c r="G149" s="149">
        <f t="shared" si="12"/>
        <v>0</v>
      </c>
      <c r="H149" s="147"/>
      <c r="I149" s="197"/>
      <c r="J149" s="133"/>
      <c r="K149" s="60"/>
    </row>
    <row r="150" spans="2:11" ht="15.6" x14ac:dyDescent="0.3">
      <c r="C150" s="116" t="s">
        <v>532</v>
      </c>
      <c r="D150" s="23">
        <f>SUM(D142:D149)</f>
        <v>26000</v>
      </c>
      <c r="E150" s="23">
        <f>SUM(E142:E149)</f>
        <v>6510</v>
      </c>
      <c r="F150" s="23">
        <f>SUM(F142:F149)</f>
        <v>0</v>
      </c>
      <c r="G150" s="26">
        <f>SUM(G142:G149)</f>
        <v>32510</v>
      </c>
      <c r="H150" s="135">
        <f>(H142*G142)+(H143*G143)+(H144*G144)+(H145*G145)+(H146*G146)+(H147*G147)+(H148*G148)+(H149*G149)</f>
        <v>16825.599999999999</v>
      </c>
      <c r="I150" s="135">
        <f>SUM(I142:I149)</f>
        <v>33804</v>
      </c>
      <c r="J150" s="133"/>
      <c r="K150" s="62"/>
    </row>
    <row r="151" spans="2:11" ht="51" customHeight="1" x14ac:dyDescent="0.3">
      <c r="B151" s="114" t="s">
        <v>496</v>
      </c>
      <c r="C151" s="231"/>
      <c r="D151" s="231"/>
      <c r="E151" s="231"/>
      <c r="F151" s="231"/>
      <c r="G151" s="231"/>
      <c r="H151" s="231"/>
      <c r="I151" s="232"/>
      <c r="J151" s="231"/>
      <c r="K151" s="59"/>
    </row>
    <row r="152" spans="2:11" ht="15.6" x14ac:dyDescent="0.3">
      <c r="B152" s="115" t="s">
        <v>497</v>
      </c>
      <c r="C152" s="19"/>
      <c r="D152" s="21"/>
      <c r="E152" s="21"/>
      <c r="F152" s="21"/>
      <c r="G152" s="149">
        <f>SUM(D152:F152)</f>
        <v>0</v>
      </c>
      <c r="H152" s="146"/>
      <c r="I152" s="196"/>
      <c r="J152" s="132"/>
      <c r="K152" s="60"/>
    </row>
    <row r="153" spans="2:11" ht="15.6" x14ac:dyDescent="0.3">
      <c r="B153" s="115" t="s">
        <v>498</v>
      </c>
      <c r="C153" s="19"/>
      <c r="D153" s="21"/>
      <c r="E153" s="21"/>
      <c r="F153" s="21"/>
      <c r="G153" s="149">
        <f t="shared" ref="G153:G159" si="13">SUM(D153:F153)</f>
        <v>0</v>
      </c>
      <c r="H153" s="146"/>
      <c r="I153" s="196"/>
      <c r="J153" s="132"/>
      <c r="K153" s="60"/>
    </row>
    <row r="154" spans="2:11" ht="15.6" x14ac:dyDescent="0.3">
      <c r="B154" s="115" t="s">
        <v>499</v>
      </c>
      <c r="C154" s="19"/>
      <c r="D154" s="21"/>
      <c r="E154" s="21"/>
      <c r="F154" s="21"/>
      <c r="G154" s="149">
        <f t="shared" si="13"/>
        <v>0</v>
      </c>
      <c r="H154" s="146"/>
      <c r="I154" s="196"/>
      <c r="J154" s="132"/>
      <c r="K154" s="60"/>
    </row>
    <row r="155" spans="2:11" ht="15.6" x14ac:dyDescent="0.3">
      <c r="B155" s="115" t="s">
        <v>500</v>
      </c>
      <c r="C155" s="19"/>
      <c r="D155" s="21"/>
      <c r="E155" s="21"/>
      <c r="F155" s="21"/>
      <c r="G155" s="149">
        <f t="shared" si="13"/>
        <v>0</v>
      </c>
      <c r="H155" s="146"/>
      <c r="I155" s="196"/>
      <c r="J155" s="132"/>
      <c r="K155" s="60"/>
    </row>
    <row r="156" spans="2:11" ht="15.6" x14ac:dyDescent="0.3">
      <c r="B156" s="115" t="s">
        <v>501</v>
      </c>
      <c r="C156" s="19"/>
      <c r="D156" s="21"/>
      <c r="E156" s="21"/>
      <c r="F156" s="21"/>
      <c r="G156" s="149">
        <f t="shared" si="13"/>
        <v>0</v>
      </c>
      <c r="H156" s="146"/>
      <c r="I156" s="196"/>
      <c r="J156" s="132"/>
      <c r="K156" s="60"/>
    </row>
    <row r="157" spans="2:11" ht="15.6" x14ac:dyDescent="0.3">
      <c r="B157" s="115" t="s">
        <v>502</v>
      </c>
      <c r="C157" s="19"/>
      <c r="D157" s="21"/>
      <c r="E157" s="21"/>
      <c r="F157" s="21"/>
      <c r="G157" s="149">
        <f t="shared" si="13"/>
        <v>0</v>
      </c>
      <c r="H157" s="146"/>
      <c r="I157" s="196"/>
      <c r="J157" s="132"/>
      <c r="K157" s="60"/>
    </row>
    <row r="158" spans="2:11" ht="15.6" x14ac:dyDescent="0.3">
      <c r="B158" s="115" t="s">
        <v>503</v>
      </c>
      <c r="C158" s="55"/>
      <c r="D158" s="22"/>
      <c r="E158" s="22"/>
      <c r="F158" s="22"/>
      <c r="G158" s="149">
        <f t="shared" si="13"/>
        <v>0</v>
      </c>
      <c r="H158" s="147"/>
      <c r="I158" s="197"/>
      <c r="J158" s="133"/>
      <c r="K158" s="60"/>
    </row>
    <row r="159" spans="2:11" ht="15.6" x14ac:dyDescent="0.3">
      <c r="B159" s="115" t="s">
        <v>504</v>
      </c>
      <c r="C159" s="55"/>
      <c r="D159" s="22"/>
      <c r="E159" s="22"/>
      <c r="F159" s="22"/>
      <c r="G159" s="149">
        <f t="shared" si="13"/>
        <v>0</v>
      </c>
      <c r="H159" s="147"/>
      <c r="I159" s="197"/>
      <c r="J159" s="133"/>
      <c r="K159" s="60"/>
    </row>
    <row r="160" spans="2:11" ht="15.6" x14ac:dyDescent="0.3">
      <c r="C160" s="116" t="s">
        <v>532</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3">
      <c r="B161" s="114" t="s">
        <v>505</v>
      </c>
      <c r="C161" s="231"/>
      <c r="D161" s="231"/>
      <c r="E161" s="231"/>
      <c r="F161" s="231"/>
      <c r="G161" s="231"/>
      <c r="H161" s="231"/>
      <c r="I161" s="232"/>
      <c r="J161" s="231"/>
      <c r="K161" s="59"/>
    </row>
    <row r="162" spans="2:11" ht="15.6" x14ac:dyDescent="0.3">
      <c r="B162" s="115" t="s">
        <v>506</v>
      </c>
      <c r="C162" s="19"/>
      <c r="D162" s="21"/>
      <c r="E162" s="21"/>
      <c r="F162" s="21"/>
      <c r="G162" s="149">
        <f>SUM(D162:F162)</f>
        <v>0</v>
      </c>
      <c r="H162" s="146"/>
      <c r="I162" s="196"/>
      <c r="J162" s="132"/>
      <c r="K162" s="60"/>
    </row>
    <row r="163" spans="2:11" ht="15.6" x14ac:dyDescent="0.3">
      <c r="B163" s="115" t="s">
        <v>507</v>
      </c>
      <c r="C163" s="19"/>
      <c r="D163" s="21"/>
      <c r="E163" s="21"/>
      <c r="F163" s="21"/>
      <c r="G163" s="149">
        <f t="shared" ref="G163:G169" si="14">SUM(D163:F163)</f>
        <v>0</v>
      </c>
      <c r="H163" s="146"/>
      <c r="I163" s="196"/>
      <c r="J163" s="132"/>
      <c r="K163" s="60"/>
    </row>
    <row r="164" spans="2:11" ht="15.6" x14ac:dyDescent="0.3">
      <c r="B164" s="115" t="s">
        <v>508</v>
      </c>
      <c r="C164" s="19"/>
      <c r="D164" s="21"/>
      <c r="E164" s="21"/>
      <c r="F164" s="21"/>
      <c r="G164" s="149">
        <f t="shared" si="14"/>
        <v>0</v>
      </c>
      <c r="H164" s="146"/>
      <c r="I164" s="196"/>
      <c r="J164" s="132"/>
      <c r="K164" s="60"/>
    </row>
    <row r="165" spans="2:11" ht="15.6" x14ac:dyDescent="0.3">
      <c r="B165" s="115" t="s">
        <v>509</v>
      </c>
      <c r="C165" s="19"/>
      <c r="D165" s="21"/>
      <c r="E165" s="21"/>
      <c r="F165" s="21"/>
      <c r="G165" s="149">
        <f t="shared" si="14"/>
        <v>0</v>
      </c>
      <c r="H165" s="146"/>
      <c r="I165" s="196"/>
      <c r="J165" s="132"/>
      <c r="K165" s="60"/>
    </row>
    <row r="166" spans="2:11" ht="15.6" x14ac:dyDescent="0.3">
      <c r="B166" s="115" t="s">
        <v>510</v>
      </c>
      <c r="C166" s="19"/>
      <c r="D166" s="21"/>
      <c r="E166" s="21"/>
      <c r="F166" s="21"/>
      <c r="G166" s="149">
        <f t="shared" si="14"/>
        <v>0</v>
      </c>
      <c r="H166" s="146"/>
      <c r="I166" s="196"/>
      <c r="J166" s="132"/>
      <c r="K166" s="60"/>
    </row>
    <row r="167" spans="2:11" ht="15.6" x14ac:dyDescent="0.3">
      <c r="B167" s="115" t="s">
        <v>511</v>
      </c>
      <c r="C167" s="19"/>
      <c r="D167" s="21"/>
      <c r="E167" s="21"/>
      <c r="F167" s="21"/>
      <c r="G167" s="149">
        <f t="shared" si="14"/>
        <v>0</v>
      </c>
      <c r="H167" s="146"/>
      <c r="I167" s="196"/>
      <c r="J167" s="132"/>
      <c r="K167" s="60"/>
    </row>
    <row r="168" spans="2:11" ht="15.6" x14ac:dyDescent="0.3">
      <c r="B168" s="115" t="s">
        <v>512</v>
      </c>
      <c r="C168" s="55"/>
      <c r="D168" s="22"/>
      <c r="E168" s="22"/>
      <c r="F168" s="22"/>
      <c r="G168" s="149">
        <f t="shared" si="14"/>
        <v>0</v>
      </c>
      <c r="H168" s="147"/>
      <c r="I168" s="197"/>
      <c r="J168" s="133"/>
      <c r="K168" s="60"/>
    </row>
    <row r="169" spans="2:11" ht="15.6" x14ac:dyDescent="0.3">
      <c r="B169" s="115" t="s">
        <v>513</v>
      </c>
      <c r="C169" s="55"/>
      <c r="D169" s="22"/>
      <c r="E169" s="22"/>
      <c r="F169" s="22"/>
      <c r="G169" s="149">
        <f t="shared" si="14"/>
        <v>0</v>
      </c>
      <c r="H169" s="147"/>
      <c r="I169" s="197"/>
      <c r="J169" s="133"/>
      <c r="K169" s="60"/>
    </row>
    <row r="170" spans="2:11" ht="15.6" x14ac:dyDescent="0.3">
      <c r="C170" s="116" t="s">
        <v>532</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3">
      <c r="B171" s="114" t="s">
        <v>514</v>
      </c>
      <c r="C171" s="231"/>
      <c r="D171" s="231"/>
      <c r="E171" s="231"/>
      <c r="F171" s="231"/>
      <c r="G171" s="231"/>
      <c r="H171" s="231"/>
      <c r="I171" s="232"/>
      <c r="J171" s="231"/>
      <c r="K171" s="59"/>
    </row>
    <row r="172" spans="2:11" ht="15.6" x14ac:dyDescent="0.3">
      <c r="B172" s="115" t="s">
        <v>515</v>
      </c>
      <c r="C172" s="19"/>
      <c r="D172" s="21"/>
      <c r="E172" s="21"/>
      <c r="F172" s="21"/>
      <c r="G172" s="149">
        <f>SUM(D172:F172)</f>
        <v>0</v>
      </c>
      <c r="H172" s="146"/>
      <c r="I172" s="196"/>
      <c r="J172" s="132"/>
      <c r="K172" s="60"/>
    </row>
    <row r="173" spans="2:11" ht="15.6" x14ac:dyDescent="0.3">
      <c r="B173" s="115" t="s">
        <v>516</v>
      </c>
      <c r="C173" s="19"/>
      <c r="D173" s="21"/>
      <c r="E173" s="21"/>
      <c r="F173" s="21"/>
      <c r="G173" s="149">
        <f t="shared" ref="G173:G179" si="15">SUM(D173:F173)</f>
        <v>0</v>
      </c>
      <c r="H173" s="146"/>
      <c r="I173" s="196"/>
      <c r="J173" s="132"/>
      <c r="K173" s="60"/>
    </row>
    <row r="174" spans="2:11" ht="15.6" x14ac:dyDescent="0.3">
      <c r="B174" s="115" t="s">
        <v>517</v>
      </c>
      <c r="C174" s="19"/>
      <c r="D174" s="21"/>
      <c r="E174" s="21"/>
      <c r="F174" s="21"/>
      <c r="G174" s="149">
        <f t="shared" si="15"/>
        <v>0</v>
      </c>
      <c r="H174" s="146"/>
      <c r="I174" s="196"/>
      <c r="J174" s="132"/>
      <c r="K174" s="60"/>
    </row>
    <row r="175" spans="2:11" ht="15.6" x14ac:dyDescent="0.3">
      <c r="B175" s="115" t="s">
        <v>518</v>
      </c>
      <c r="C175" s="19"/>
      <c r="D175" s="21"/>
      <c r="E175" s="21"/>
      <c r="F175" s="21"/>
      <c r="G175" s="149">
        <f t="shared" si="15"/>
        <v>0</v>
      </c>
      <c r="H175" s="146"/>
      <c r="I175" s="196"/>
      <c r="J175" s="132"/>
      <c r="K175" s="60"/>
    </row>
    <row r="176" spans="2:11" ht="15.6" x14ac:dyDescent="0.3">
      <c r="B176" s="115" t="s">
        <v>519</v>
      </c>
      <c r="C176" s="19"/>
      <c r="D176" s="21"/>
      <c r="E176" s="21"/>
      <c r="F176" s="21"/>
      <c r="G176" s="149">
        <f>SUM(D176:F176)</f>
        <v>0</v>
      </c>
      <c r="H176" s="146"/>
      <c r="I176" s="196"/>
      <c r="J176" s="132"/>
      <c r="K176" s="60"/>
    </row>
    <row r="177" spans="2:11" ht="15.6" x14ac:dyDescent="0.3">
      <c r="B177" s="115" t="s">
        <v>520</v>
      </c>
      <c r="C177" s="19"/>
      <c r="D177" s="21"/>
      <c r="E177" s="21"/>
      <c r="F177" s="21"/>
      <c r="G177" s="149">
        <f t="shared" si="15"/>
        <v>0</v>
      </c>
      <c r="H177" s="146"/>
      <c r="I177" s="196"/>
      <c r="J177" s="132"/>
      <c r="K177" s="60"/>
    </row>
    <row r="178" spans="2:11" ht="15.6" x14ac:dyDescent="0.3">
      <c r="B178" s="115" t="s">
        <v>521</v>
      </c>
      <c r="C178" s="55"/>
      <c r="D178" s="22"/>
      <c r="E178" s="22"/>
      <c r="F178" s="22"/>
      <c r="G178" s="149">
        <f t="shared" si="15"/>
        <v>0</v>
      </c>
      <c r="H178" s="147"/>
      <c r="I178" s="197"/>
      <c r="J178" s="133"/>
      <c r="K178" s="60"/>
    </row>
    <row r="179" spans="2:11" ht="15.6" x14ac:dyDescent="0.3">
      <c r="B179" s="115" t="s">
        <v>522</v>
      </c>
      <c r="C179" s="55"/>
      <c r="D179" s="22"/>
      <c r="E179" s="22"/>
      <c r="F179" s="22"/>
      <c r="G179" s="149">
        <f t="shared" si="15"/>
        <v>0</v>
      </c>
      <c r="H179" s="147"/>
      <c r="I179" s="197"/>
      <c r="J179" s="133"/>
      <c r="K179" s="60"/>
    </row>
    <row r="180" spans="2:11" ht="15.6" x14ac:dyDescent="0.3">
      <c r="C180" s="116" t="s">
        <v>532</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3">
      <c r="B181" s="7"/>
      <c r="C181" s="13"/>
      <c r="D181" s="28"/>
      <c r="E181" s="28"/>
      <c r="F181" s="28"/>
      <c r="G181" s="28"/>
      <c r="H181" s="28"/>
      <c r="I181" s="28"/>
      <c r="J181" s="13"/>
      <c r="K181" s="4"/>
    </row>
    <row r="182" spans="2:11" ht="15.75" customHeight="1" x14ac:dyDescent="0.3">
      <c r="B182" s="7"/>
      <c r="C182" s="13"/>
      <c r="D182" s="28"/>
      <c r="E182" s="28"/>
      <c r="F182" s="28"/>
      <c r="G182" s="28"/>
      <c r="H182" s="28"/>
      <c r="I182" s="28"/>
      <c r="J182" s="13"/>
      <c r="K182" s="4"/>
    </row>
    <row r="183" spans="2:11" ht="63.75" customHeight="1" x14ac:dyDescent="0.3">
      <c r="B183" s="116" t="s">
        <v>523</v>
      </c>
      <c r="C183" s="18" t="s">
        <v>633</v>
      </c>
      <c r="D183" s="36"/>
      <c r="E183" s="36">
        <v>315980</v>
      </c>
      <c r="F183" s="36"/>
      <c r="G183" s="136">
        <f>SUM(D183:F183)</f>
        <v>315980</v>
      </c>
      <c r="H183" s="148"/>
      <c r="I183" s="36"/>
      <c r="J183" s="140"/>
      <c r="K183" s="62"/>
    </row>
    <row r="184" spans="2:11" ht="69.75" customHeight="1" x14ac:dyDescent="0.3">
      <c r="B184" s="116" t="s">
        <v>524</v>
      </c>
      <c r="C184" s="18"/>
      <c r="D184" s="36"/>
      <c r="E184" s="36"/>
      <c r="F184" s="36"/>
      <c r="G184" s="136">
        <f>SUM(D184:F184)</f>
        <v>0</v>
      </c>
      <c r="H184" s="148"/>
      <c r="I184" s="36"/>
      <c r="J184" s="140"/>
      <c r="K184" s="62"/>
    </row>
    <row r="185" spans="2:11" ht="57" customHeight="1" x14ac:dyDescent="0.3">
      <c r="B185" s="116" t="s">
        <v>525</v>
      </c>
      <c r="C185" s="141"/>
      <c r="D185" s="36"/>
      <c r="E185" s="36"/>
      <c r="F185" s="36"/>
      <c r="G185" s="136">
        <f>SUM(D185:F185)</f>
        <v>0</v>
      </c>
      <c r="H185" s="148"/>
      <c r="I185" s="36"/>
      <c r="J185" s="140"/>
      <c r="K185" s="62"/>
    </row>
    <row r="186" spans="2:11" ht="65.25" customHeight="1" x14ac:dyDescent="0.3">
      <c r="B186" s="142" t="s">
        <v>526</v>
      </c>
      <c r="C186" s="18" t="s">
        <v>634</v>
      </c>
      <c r="D186" s="36"/>
      <c r="E186" s="36">
        <v>30000</v>
      </c>
      <c r="F186" s="36"/>
      <c r="G186" s="136">
        <f>SUM(D186:F186)</f>
        <v>30000</v>
      </c>
      <c r="H186" s="148"/>
      <c r="I186" s="36"/>
      <c r="J186" s="140"/>
      <c r="K186" s="62"/>
    </row>
    <row r="187" spans="2:11" ht="38.25" customHeight="1" x14ac:dyDescent="0.3">
      <c r="B187" s="7"/>
      <c r="C187" s="143" t="s">
        <v>533</v>
      </c>
      <c r="D187" s="150">
        <f>SUM(D183:D186)</f>
        <v>0</v>
      </c>
      <c r="E187" s="150">
        <f>SUM(E183:E186)</f>
        <v>345980</v>
      </c>
      <c r="F187" s="150">
        <f>SUM(F183:F186)</f>
        <v>0</v>
      </c>
      <c r="G187" s="150">
        <f>SUM(G183:G186)</f>
        <v>345980</v>
      </c>
      <c r="H187" s="135">
        <f>(H183*G183)+(H184*G184)+(H185*G185)+(H186*G186)</f>
        <v>0</v>
      </c>
      <c r="I187" s="135">
        <f>SUM(I183:I186)</f>
        <v>0</v>
      </c>
      <c r="J187" s="18"/>
      <c r="K187" s="16"/>
    </row>
    <row r="188" spans="2:11" ht="15.75" customHeight="1" x14ac:dyDescent="0.3">
      <c r="B188" s="7"/>
      <c r="C188" s="13"/>
      <c r="D188" s="28"/>
      <c r="E188" s="28"/>
      <c r="F188" s="28"/>
      <c r="G188" s="28"/>
      <c r="H188" s="28"/>
      <c r="I188" s="28"/>
      <c r="J188" s="13"/>
      <c r="K188" s="16"/>
    </row>
    <row r="189" spans="2:11" ht="15.75" customHeight="1" x14ac:dyDescent="0.3">
      <c r="B189" s="7"/>
      <c r="C189" s="13"/>
      <c r="D189" s="28"/>
      <c r="E189" s="28"/>
      <c r="F189" s="28"/>
      <c r="G189" s="28"/>
      <c r="H189" s="28"/>
      <c r="I189" s="28"/>
      <c r="J189" s="13"/>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thickBot="1" x14ac:dyDescent="0.35">
      <c r="B194" s="7"/>
      <c r="C194" s="13"/>
      <c r="D194" s="28"/>
      <c r="E194" s="28"/>
      <c r="F194" s="28"/>
      <c r="G194" s="28"/>
      <c r="H194" s="28"/>
      <c r="I194" s="28"/>
      <c r="J194" s="13"/>
      <c r="K194" s="16"/>
    </row>
    <row r="195" spans="2:11" ht="15.6" x14ac:dyDescent="0.3">
      <c r="B195" s="7"/>
      <c r="C195" s="264" t="s">
        <v>543</v>
      </c>
      <c r="D195" s="265"/>
      <c r="E195" s="265"/>
      <c r="F195" s="265"/>
      <c r="G195" s="266"/>
      <c r="H195" s="16"/>
      <c r="I195" s="198"/>
      <c r="J195" s="16"/>
    </row>
    <row r="196" spans="2:11" ht="40.5" customHeight="1" x14ac:dyDescent="0.3">
      <c r="B196" s="7"/>
      <c r="C196" s="254"/>
      <c r="D196" s="135" t="s">
        <v>602</v>
      </c>
      <c r="E196" s="135" t="s">
        <v>603</v>
      </c>
      <c r="F196" s="135" t="s">
        <v>536</v>
      </c>
      <c r="G196" s="256" t="s">
        <v>13</v>
      </c>
      <c r="H196" s="13"/>
      <c r="I196" s="28"/>
      <c r="J196" s="16"/>
    </row>
    <row r="197" spans="2:11" ht="24.75" customHeight="1" x14ac:dyDescent="0.3">
      <c r="B197" s="7"/>
      <c r="C197" s="255"/>
      <c r="D197" s="128">
        <f>D13</f>
        <v>0</v>
      </c>
      <c r="E197" s="128">
        <f>E13</f>
        <v>0</v>
      </c>
      <c r="F197" s="128">
        <f>F13</f>
        <v>0</v>
      </c>
      <c r="G197" s="257"/>
      <c r="H197" s="13"/>
      <c r="I197" s="28"/>
      <c r="J197" s="16"/>
    </row>
    <row r="198" spans="2:11" ht="41.25" customHeight="1" x14ac:dyDescent="0.3">
      <c r="B198" s="29"/>
      <c r="C198" s="137" t="s">
        <v>534</v>
      </c>
      <c r="D198" s="117">
        <f>SUM(D24,D34,D44,D54,D66,D76,D86,D96,D108,D118,D128,D138,D150,D160,D170,D180,D183,D184,D185,D186)</f>
        <v>326000</v>
      </c>
      <c r="E198" s="117">
        <f>SUM(E24,E34,E44,E54,E66,E76,E86,E96,E108,E118,E128,E138,E150,E160,E170,E180,E183,E184,E185,E186)</f>
        <v>1762709</v>
      </c>
      <c r="F198" s="117">
        <f>SUM(F24,F34,F44,F54,F66,F76,F86,F96,F108,F118,F128,F138,F150,F160,F170,F180,F183,F184,F185,F186)</f>
        <v>0</v>
      </c>
      <c r="G198" s="138">
        <f>SUM(D198:F198)</f>
        <v>2088709</v>
      </c>
      <c r="H198" s="13"/>
      <c r="I198" s="28"/>
      <c r="J198" s="17"/>
    </row>
    <row r="199" spans="2:11" ht="51.75" customHeight="1" x14ac:dyDescent="0.3">
      <c r="B199" s="5"/>
      <c r="C199" s="210" t="s">
        <v>535</v>
      </c>
      <c r="D199" s="117">
        <f>D198*0.07</f>
        <v>22820.000000000004</v>
      </c>
      <c r="E199" s="117">
        <f>E198*0.07</f>
        <v>123389.63</v>
      </c>
      <c r="F199" s="117">
        <f>F198*0.07</f>
        <v>0</v>
      </c>
      <c r="G199" s="138">
        <f>G198*0.07</f>
        <v>146209.63</v>
      </c>
      <c r="H199" s="5"/>
      <c r="I199" s="199"/>
      <c r="J199" s="2"/>
    </row>
    <row r="200" spans="2:11" ht="51.75" customHeight="1" thickBot="1" x14ac:dyDescent="0.35">
      <c r="B200" s="5"/>
      <c r="C200" s="38" t="s">
        <v>13</v>
      </c>
      <c r="D200" s="122">
        <f>SUM(D198:D199)</f>
        <v>348820</v>
      </c>
      <c r="E200" s="122">
        <f>SUM(E198:E199)</f>
        <v>1886098.63</v>
      </c>
      <c r="F200" s="122">
        <f>SUM(F198:F199)</f>
        <v>0</v>
      </c>
      <c r="G200" s="139">
        <f>SUM(G198:G199)</f>
        <v>2234918.63</v>
      </c>
      <c r="H200" s="5"/>
      <c r="I200" s="199"/>
      <c r="J200" s="2"/>
    </row>
    <row r="201" spans="2:11" ht="42" customHeight="1" x14ac:dyDescent="0.3">
      <c r="B201" s="5"/>
      <c r="J201" s="4"/>
      <c r="K201" s="2"/>
    </row>
    <row r="202" spans="2:11" s="46" customFormat="1" ht="29.25" customHeight="1" thickBot="1" x14ac:dyDescent="0.35">
      <c r="B202" s="13"/>
      <c r="C202" s="40"/>
      <c r="D202" s="41"/>
      <c r="E202" s="41"/>
      <c r="F202" s="41"/>
      <c r="G202" s="41"/>
      <c r="H202" s="41"/>
      <c r="I202" s="201"/>
      <c r="J202" s="16"/>
      <c r="K202" s="17"/>
    </row>
    <row r="203" spans="2:11" ht="23.25" customHeight="1" x14ac:dyDescent="0.3">
      <c r="B203" s="2"/>
      <c r="C203" s="248" t="s">
        <v>537</v>
      </c>
      <c r="D203" s="249"/>
      <c r="E203" s="250"/>
      <c r="F203" s="250"/>
      <c r="G203" s="250"/>
      <c r="H203" s="251"/>
      <c r="I203" s="202"/>
      <c r="J203" s="2"/>
      <c r="K203" s="47"/>
    </row>
    <row r="204" spans="2:11" ht="41.25" customHeight="1" x14ac:dyDescent="0.3">
      <c r="B204" s="2"/>
      <c r="C204" s="118"/>
      <c r="D204" s="135" t="s">
        <v>602</v>
      </c>
      <c r="E204" s="135" t="s">
        <v>603</v>
      </c>
      <c r="F204" s="135" t="s">
        <v>536</v>
      </c>
      <c r="G204" s="258" t="s">
        <v>13</v>
      </c>
      <c r="H204" s="260" t="s">
        <v>10</v>
      </c>
      <c r="I204" s="202"/>
      <c r="J204" s="2"/>
      <c r="K204" s="47"/>
    </row>
    <row r="205" spans="2:11" ht="27.75" customHeight="1" x14ac:dyDescent="0.3">
      <c r="B205" s="2"/>
      <c r="C205" s="118"/>
      <c r="D205" s="119">
        <f>D13</f>
        <v>0</v>
      </c>
      <c r="E205" s="119">
        <f>E13</f>
        <v>0</v>
      </c>
      <c r="F205" s="119">
        <f>F13</f>
        <v>0</v>
      </c>
      <c r="G205" s="259"/>
      <c r="H205" s="261"/>
      <c r="I205" s="202"/>
      <c r="J205" s="2"/>
      <c r="K205" s="47"/>
    </row>
    <row r="206" spans="2:11" ht="55.5" customHeight="1" x14ac:dyDescent="0.3">
      <c r="B206" s="2"/>
      <c r="C206" s="37" t="s">
        <v>538</v>
      </c>
      <c r="D206" s="120">
        <f>$D$200*H206</f>
        <v>122086.99999999999</v>
      </c>
      <c r="E206" s="121">
        <f>$E$200*H206</f>
        <v>660134.52049999987</v>
      </c>
      <c r="F206" s="121">
        <f>$F$200*H206</f>
        <v>0</v>
      </c>
      <c r="G206" s="121">
        <f>SUM(D206:F206)</f>
        <v>782221.52049999987</v>
      </c>
      <c r="H206" s="159">
        <v>0.35</v>
      </c>
      <c r="I206" s="198"/>
      <c r="J206" s="2"/>
      <c r="K206" s="47"/>
    </row>
    <row r="207" spans="2:11" ht="57.75" customHeight="1" x14ac:dyDescent="0.3">
      <c r="B207" s="247"/>
      <c r="C207" s="144" t="s">
        <v>539</v>
      </c>
      <c r="D207" s="120">
        <f>$D$200*H207</f>
        <v>122086.99999999999</v>
      </c>
      <c r="E207" s="121">
        <f>$E$200*H207</f>
        <v>660134.52049999987</v>
      </c>
      <c r="F207" s="121">
        <f>$F$200*H207</f>
        <v>0</v>
      </c>
      <c r="G207" s="145">
        <f>SUM(D207:F207)</f>
        <v>782221.52049999987</v>
      </c>
      <c r="H207" s="160">
        <v>0.35</v>
      </c>
      <c r="I207" s="198"/>
      <c r="J207" s="47"/>
      <c r="K207" s="47"/>
    </row>
    <row r="208" spans="2:11" ht="57.75" customHeight="1" x14ac:dyDescent="0.3">
      <c r="B208" s="247"/>
      <c r="C208" s="144" t="s">
        <v>540</v>
      </c>
      <c r="D208" s="120">
        <f>$D$200*H208</f>
        <v>104646</v>
      </c>
      <c r="E208" s="121">
        <f>$E$200*H208</f>
        <v>565829.58899999992</v>
      </c>
      <c r="F208" s="121">
        <f>$F$200*H208</f>
        <v>0</v>
      </c>
      <c r="G208" s="145">
        <f>SUM(D208:F208)</f>
        <v>670475.58899999992</v>
      </c>
      <c r="H208" s="161">
        <v>0.3</v>
      </c>
      <c r="I208" s="203"/>
      <c r="J208" s="47"/>
      <c r="K208" s="47"/>
    </row>
    <row r="209" spans="1:11" ht="38.25" customHeight="1" thickBot="1" x14ac:dyDescent="0.35">
      <c r="B209" s="247"/>
      <c r="C209" s="38" t="s">
        <v>13</v>
      </c>
      <c r="D209" s="122">
        <f>SUM(D206:D208)</f>
        <v>348820</v>
      </c>
      <c r="E209" s="122">
        <f>SUM(E206:E208)</f>
        <v>1886098.6299999997</v>
      </c>
      <c r="F209" s="122">
        <f>SUM(F206:F208)</f>
        <v>0</v>
      </c>
      <c r="G209" s="122">
        <f>SUM(G206:G208)</f>
        <v>2234918.63</v>
      </c>
      <c r="H209" s="123">
        <f>SUM(H206:H208)</f>
        <v>1</v>
      </c>
      <c r="I209" s="204"/>
      <c r="J209" s="47"/>
      <c r="K209" s="47"/>
    </row>
    <row r="210" spans="1:11" ht="21.75" customHeight="1" thickBot="1" x14ac:dyDescent="0.35">
      <c r="B210" s="247"/>
      <c r="C210" s="3"/>
      <c r="D210" s="8"/>
      <c r="E210" s="8"/>
      <c r="F210" s="8"/>
      <c r="G210" s="8"/>
      <c r="H210" s="8"/>
      <c r="I210" s="205"/>
      <c r="J210" s="47"/>
      <c r="K210" s="47"/>
    </row>
    <row r="211" spans="1:11" ht="49.5" customHeight="1" x14ac:dyDescent="0.3">
      <c r="B211" s="247"/>
      <c r="C211" s="124" t="s">
        <v>594</v>
      </c>
      <c r="D211" s="125">
        <f>SUM(H24,H34,H44,H54,H66,H76,H86,H96,H108,H118,H128,H138,H150,H160,H170,H180,H187)*1.07</f>
        <v>704729.39199999999</v>
      </c>
      <c r="E211" s="41"/>
      <c r="F211" s="41"/>
      <c r="G211" s="41"/>
      <c r="H211" s="211" t="s">
        <v>596</v>
      </c>
      <c r="I211" s="212">
        <f>SUM(I187,I180,I170,I160,I150,I138,I128,I118,I108,I96,I86,I76,I66,I54,I44,I34,I24)</f>
        <v>500909</v>
      </c>
      <c r="J211" s="47"/>
      <c r="K211" s="47"/>
    </row>
    <row r="212" spans="1:11" ht="28.5" customHeight="1" thickBot="1" x14ac:dyDescent="0.35">
      <c r="B212" s="247"/>
      <c r="C212" s="126" t="s">
        <v>541</v>
      </c>
      <c r="D212" s="194">
        <f>D211/G200</f>
        <v>0.31532664435304297</v>
      </c>
      <c r="E212" s="52"/>
      <c r="F212" s="52"/>
      <c r="G212" s="52"/>
      <c r="H212" s="213" t="s">
        <v>597</v>
      </c>
      <c r="I212" s="214">
        <f>I211/G198</f>
        <v>0.23981751407208951</v>
      </c>
      <c r="J212" s="47"/>
      <c r="K212" s="47"/>
    </row>
    <row r="213" spans="1:11" ht="28.5" customHeight="1" x14ac:dyDescent="0.3">
      <c r="B213" s="247"/>
      <c r="C213" s="262"/>
      <c r="D213" s="263"/>
      <c r="E213" s="53"/>
      <c r="F213" s="53"/>
      <c r="G213" s="53"/>
      <c r="J213" s="47"/>
      <c r="K213" s="47"/>
    </row>
    <row r="214" spans="1:11" ht="28.5" customHeight="1" x14ac:dyDescent="0.3">
      <c r="B214" s="247"/>
      <c r="C214" s="126" t="s">
        <v>595</v>
      </c>
      <c r="D214" s="127">
        <f>SUM(D185:F186)*1.07</f>
        <v>32100.000000000004</v>
      </c>
      <c r="E214" s="54"/>
      <c r="F214" s="54"/>
      <c r="G214" s="54"/>
      <c r="J214" s="47"/>
      <c r="K214" s="47"/>
    </row>
    <row r="215" spans="1:11" ht="23.25" customHeight="1" x14ac:dyDescent="0.3">
      <c r="B215" s="247"/>
      <c r="C215" s="126" t="s">
        <v>542</v>
      </c>
      <c r="D215" s="194">
        <f>D214/G200</f>
        <v>1.4362939021184859E-2</v>
      </c>
      <c r="E215" s="54"/>
      <c r="F215" s="54"/>
      <c r="G215" s="54"/>
      <c r="J215" s="47"/>
      <c r="K215" s="47"/>
    </row>
    <row r="216" spans="1:11" ht="66.75" customHeight="1" thickBot="1" x14ac:dyDescent="0.35">
      <c r="B216" s="247"/>
      <c r="C216" s="252" t="s">
        <v>584</v>
      </c>
      <c r="D216" s="253"/>
      <c r="E216" s="42"/>
      <c r="F216" s="42"/>
      <c r="G216" s="42"/>
      <c r="H216" s="47"/>
      <c r="I216" s="206"/>
      <c r="J216" s="47"/>
      <c r="K216" s="47"/>
    </row>
    <row r="217" spans="1:11" ht="55.5" customHeight="1" x14ac:dyDescent="0.3">
      <c r="B217" s="247"/>
      <c r="K217" s="46"/>
    </row>
    <row r="218" spans="1:11" ht="42.75" customHeight="1" x14ac:dyDescent="0.3">
      <c r="B218" s="247"/>
      <c r="J218" s="47"/>
    </row>
    <row r="219" spans="1:11" ht="21.75" customHeight="1" x14ac:dyDescent="0.3">
      <c r="B219" s="247"/>
      <c r="J219" s="47"/>
    </row>
    <row r="220" spans="1:11" ht="21.75" customHeight="1" x14ac:dyDescent="0.3">
      <c r="A220" s="47"/>
      <c r="B220" s="247"/>
    </row>
    <row r="221" spans="1:11" s="47" customFormat="1" ht="23.25" customHeight="1" x14ac:dyDescent="0.3">
      <c r="A221" s="45"/>
      <c r="B221" s="247"/>
      <c r="C221" s="45"/>
      <c r="D221" s="45"/>
      <c r="E221" s="45"/>
      <c r="F221" s="45"/>
      <c r="G221" s="45"/>
      <c r="H221" s="45"/>
      <c r="I221" s="200"/>
      <c r="J221" s="45"/>
      <c r="K221" s="45"/>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row r="281" spans="1:1" x14ac:dyDescent="0.3">
      <c r="A281" s="45" t="s">
        <v>592</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B198" zoomScale="60" zoomScaleNormal="60" workbookViewId="0">
      <selection activeCell="H214" sqref="H214"/>
    </sheetView>
  </sheetViews>
  <sheetFormatPr baseColWidth="10" defaultColWidth="9.109375" defaultRowHeight="15.6" x14ac:dyDescent="0.3"/>
  <cols>
    <col min="1" max="1" width="4.44140625" style="65" customWidth="1"/>
    <col min="2" max="2" width="3.33203125" style="65" customWidth="1"/>
    <col min="3" max="3" width="51.44140625" style="65" customWidth="1"/>
    <col min="4" max="4" width="34.33203125" style="67" customWidth="1"/>
    <col min="5" max="5" width="35" style="67" customWidth="1"/>
    <col min="6" max="6" width="34" style="67" customWidth="1"/>
    <col min="7" max="7" width="25.6640625" style="65" customWidth="1"/>
    <col min="8" max="8" width="21.44140625" style="65" customWidth="1"/>
    <col min="9" max="9" width="12.6640625" style="65" customWidth="1"/>
    <col min="10" max="10" width="19.44140625" style="65" customWidth="1"/>
    <col min="11" max="11" width="19" style="65" customWidth="1"/>
    <col min="12" max="12" width="26" style="65" customWidth="1"/>
    <col min="13" max="13" width="21.109375" style="65" customWidth="1"/>
    <col min="14" max="14" width="7" style="69" customWidth="1"/>
    <col min="15" max="15" width="24.33203125" style="65" customWidth="1"/>
    <col min="16" max="16" width="26.44140625" style="65" customWidth="1"/>
    <col min="17" max="17" width="30.109375" style="65" customWidth="1"/>
    <col min="18" max="18" width="33" style="65" customWidth="1"/>
    <col min="19" max="20" width="22.6640625" style="65" customWidth="1"/>
    <col min="21" max="21" width="23.44140625" style="65" customWidth="1"/>
    <col min="22" max="22" width="32.109375" style="65" customWidth="1"/>
    <col min="23" max="23" width="9.109375" style="65"/>
    <col min="24" max="24" width="17.6640625" style="65" customWidth="1"/>
    <col min="25" max="25" width="26.44140625" style="65" customWidth="1"/>
    <col min="26" max="26" width="22.44140625" style="65" customWidth="1"/>
    <col min="27" max="27" width="29.6640625" style="65" customWidth="1"/>
    <col min="28" max="28" width="23.44140625" style="65" customWidth="1"/>
    <col min="29" max="29" width="18.44140625" style="65" customWidth="1"/>
    <col min="30" max="30" width="17.44140625" style="65" customWidth="1"/>
    <col min="31" max="31" width="25.109375" style="65" customWidth="1"/>
    <col min="32" max="16384" width="9.109375" style="65"/>
  </cols>
  <sheetData>
    <row r="1" spans="2:14" ht="24" customHeight="1" x14ac:dyDescent="0.3">
      <c r="L1" s="25"/>
      <c r="M1" s="6"/>
      <c r="N1" s="65"/>
    </row>
    <row r="2" spans="2:14" ht="46.5" customHeight="1" x14ac:dyDescent="0.85">
      <c r="C2" s="241" t="s">
        <v>527</v>
      </c>
      <c r="D2" s="241"/>
      <c r="E2" s="241"/>
      <c r="F2" s="241"/>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72" t="s">
        <v>5</v>
      </c>
      <c r="D5" s="273"/>
      <c r="E5" s="273"/>
      <c r="F5" s="273"/>
      <c r="G5" s="274"/>
      <c r="J5" s="25"/>
      <c r="K5" s="6"/>
      <c r="N5" s="65"/>
    </row>
    <row r="6" spans="2:14" ht="24" customHeight="1" x14ac:dyDescent="0.3">
      <c r="C6" s="280" t="s">
        <v>585</v>
      </c>
      <c r="D6" s="281"/>
      <c r="E6" s="281"/>
      <c r="F6" s="281"/>
      <c r="G6" s="282"/>
      <c r="J6" s="25"/>
      <c r="K6" s="6"/>
      <c r="N6" s="65"/>
    </row>
    <row r="7" spans="2:14" ht="41.25" customHeight="1" x14ac:dyDescent="0.3">
      <c r="C7" s="280"/>
      <c r="D7" s="281"/>
      <c r="E7" s="281"/>
      <c r="F7" s="281"/>
      <c r="G7" s="282"/>
      <c r="J7" s="25"/>
      <c r="K7" s="6"/>
      <c r="N7" s="65"/>
    </row>
    <row r="8" spans="2:14" ht="24" customHeight="1" thickBot="1" x14ac:dyDescent="0.35">
      <c r="C8" s="283"/>
      <c r="D8" s="284"/>
      <c r="E8" s="284"/>
      <c r="F8" s="284"/>
      <c r="G8" s="285"/>
      <c r="J8" s="25"/>
      <c r="K8" s="6"/>
      <c r="N8" s="65"/>
    </row>
    <row r="9" spans="2:14" ht="24" customHeight="1" thickBot="1" x14ac:dyDescent="0.35">
      <c r="C9" s="58"/>
      <c r="D9" s="58"/>
      <c r="E9" s="58"/>
      <c r="F9" s="58"/>
      <c r="L9" s="25"/>
      <c r="M9" s="6"/>
      <c r="N9" s="65"/>
    </row>
    <row r="10" spans="2:14" ht="25.5" customHeight="1" thickBot="1" x14ac:dyDescent="0.55000000000000004">
      <c r="C10" s="242" t="s">
        <v>586</v>
      </c>
      <c r="D10" s="243"/>
      <c r="E10" s="243"/>
      <c r="F10" s="244"/>
      <c r="L10" s="25"/>
      <c r="M10" s="6"/>
      <c r="N10" s="65"/>
    </row>
    <row r="11" spans="2:14" ht="24" customHeight="1" x14ac:dyDescent="0.3">
      <c r="C11" s="58"/>
      <c r="D11" s="58"/>
      <c r="E11" s="58"/>
      <c r="F11" s="58"/>
      <c r="L11" s="25"/>
      <c r="M11" s="6"/>
      <c r="N11" s="65"/>
    </row>
    <row r="12" spans="2:14" ht="40.5" customHeight="1" x14ac:dyDescent="0.3">
      <c r="C12" s="58"/>
      <c r="D12" s="135" t="s">
        <v>602</v>
      </c>
      <c r="E12" s="135" t="s">
        <v>603</v>
      </c>
      <c r="F12" s="135" t="s">
        <v>536</v>
      </c>
      <c r="G12" s="270" t="s">
        <v>13</v>
      </c>
      <c r="L12" s="25"/>
      <c r="M12" s="6"/>
      <c r="N12" s="65"/>
    </row>
    <row r="13" spans="2:14" ht="24" customHeight="1" x14ac:dyDescent="0.3">
      <c r="C13" s="58"/>
      <c r="D13" s="128">
        <f>'1) Tableau budgétaire 1'!D13</f>
        <v>0</v>
      </c>
      <c r="E13" s="128">
        <f>'1) Tableau budgétaire 1'!E13</f>
        <v>0</v>
      </c>
      <c r="F13" s="128">
        <f>'1) Tableau budgétaire 1'!F13</f>
        <v>0</v>
      </c>
      <c r="G13" s="271"/>
      <c r="L13" s="25"/>
      <c r="M13" s="6"/>
      <c r="N13" s="65"/>
    </row>
    <row r="14" spans="2:14" ht="24" customHeight="1" x14ac:dyDescent="0.3">
      <c r="B14" s="267" t="s">
        <v>544</v>
      </c>
      <c r="C14" s="268"/>
      <c r="D14" s="268"/>
      <c r="E14" s="268"/>
      <c r="F14" s="268"/>
      <c r="G14" s="269"/>
      <c r="L14" s="25"/>
      <c r="M14" s="6"/>
      <c r="N14" s="65"/>
    </row>
    <row r="15" spans="2:14" ht="22.5" customHeight="1" x14ac:dyDescent="0.3">
      <c r="C15" s="267" t="s">
        <v>545</v>
      </c>
      <c r="D15" s="268"/>
      <c r="E15" s="268"/>
      <c r="F15" s="268"/>
      <c r="G15" s="269"/>
      <c r="L15" s="25"/>
      <c r="M15" s="6"/>
      <c r="N15" s="65"/>
    </row>
    <row r="16" spans="2:14" ht="24.75" customHeight="1" thickBot="1" x14ac:dyDescent="0.35">
      <c r="C16" s="77" t="s">
        <v>546</v>
      </c>
      <c r="D16" s="78">
        <f>'1) Tableau budgétaire 1'!D24</f>
        <v>0</v>
      </c>
      <c r="E16" s="78">
        <f>'1) Tableau budgétaire 1'!E24</f>
        <v>106250</v>
      </c>
      <c r="F16" s="78">
        <f>'1) Tableau budgétaire 1'!F24</f>
        <v>0</v>
      </c>
      <c r="G16" s="79">
        <f>SUM(D16:F16)</f>
        <v>106250</v>
      </c>
      <c r="L16" s="25"/>
      <c r="M16" s="6"/>
      <c r="N16" s="65"/>
    </row>
    <row r="17" spans="3:14" ht="21.75" customHeight="1" x14ac:dyDescent="0.3">
      <c r="C17" s="75" t="s">
        <v>547</v>
      </c>
      <c r="D17" s="111"/>
      <c r="E17" s="112"/>
      <c r="F17" s="112"/>
      <c r="G17" s="76">
        <f t="shared" ref="G17:G24" si="0">SUM(D17:F17)</f>
        <v>0</v>
      </c>
      <c r="N17" s="65"/>
    </row>
    <row r="18" spans="3:14" x14ac:dyDescent="0.3">
      <c r="C18" s="63" t="s">
        <v>548</v>
      </c>
      <c r="D18" s="113"/>
      <c r="E18" s="22">
        <v>2900.7</v>
      </c>
      <c r="F18" s="22"/>
      <c r="G18" s="74">
        <f t="shared" si="0"/>
        <v>2900.7</v>
      </c>
      <c r="H18" s="221"/>
      <c r="N18" s="65"/>
    </row>
    <row r="19" spans="3:14" ht="15.75" customHeight="1" x14ac:dyDescent="0.3">
      <c r="C19" s="63" t="s">
        <v>549</v>
      </c>
      <c r="D19" s="113"/>
      <c r="E19" s="113">
        <v>2476.3254958810589</v>
      </c>
      <c r="F19" s="113"/>
      <c r="G19" s="74">
        <f t="shared" si="0"/>
        <v>2476.3254958810589</v>
      </c>
      <c r="H19" s="227"/>
      <c r="I19" s="228"/>
      <c r="J19" s="221"/>
      <c r="N19" s="65"/>
    </row>
    <row r="20" spans="3:14" x14ac:dyDescent="0.3">
      <c r="C20" s="64" t="s">
        <v>550</v>
      </c>
      <c r="D20" s="113"/>
      <c r="E20" s="113">
        <v>7864.9970760716778</v>
      </c>
      <c r="F20" s="113"/>
      <c r="G20" s="74">
        <f t="shared" si="0"/>
        <v>7864.9970760716778</v>
      </c>
      <c r="H20" s="221"/>
      <c r="I20" s="226"/>
      <c r="J20" s="221"/>
      <c r="K20" s="221"/>
      <c r="N20" s="65"/>
    </row>
    <row r="21" spans="3:14" x14ac:dyDescent="0.3">
      <c r="C21" s="63" t="s">
        <v>551</v>
      </c>
      <c r="D21" s="113"/>
      <c r="E21" s="113">
        <v>2125</v>
      </c>
      <c r="F21" s="113"/>
      <c r="G21" s="74">
        <f t="shared" si="0"/>
        <v>2125</v>
      </c>
      <c r="J21" s="220"/>
      <c r="N21" s="65"/>
    </row>
    <row r="22" spans="3:14" ht="21.75" customHeight="1" x14ac:dyDescent="0.3">
      <c r="C22" s="63" t="s">
        <v>552</v>
      </c>
      <c r="D22" s="113"/>
      <c r="E22" s="113">
        <v>90882.977428047219</v>
      </c>
      <c r="F22" s="113"/>
      <c r="G22" s="74">
        <f t="shared" si="0"/>
        <v>90882.977428047219</v>
      </c>
      <c r="J22" s="221"/>
      <c r="N22" s="65"/>
    </row>
    <row r="23" spans="3:14" ht="36.75" customHeight="1" x14ac:dyDescent="0.3">
      <c r="C23" s="63" t="s">
        <v>553</v>
      </c>
      <c r="D23" s="113"/>
      <c r="E23" s="113"/>
      <c r="F23" s="113"/>
      <c r="G23" s="74">
        <f t="shared" si="0"/>
        <v>0</v>
      </c>
      <c r="N23" s="65"/>
    </row>
    <row r="24" spans="3:14" ht="15.75" customHeight="1" x14ac:dyDescent="0.3">
      <c r="C24" s="68" t="s">
        <v>21</v>
      </c>
      <c r="D24" s="80">
        <f>SUM(D17:D23)</f>
        <v>0</v>
      </c>
      <c r="E24" s="80">
        <f>SUM(E17:E23)</f>
        <v>106249.99999999996</v>
      </c>
      <c r="F24" s="80">
        <f>SUM(F17:F23)</f>
        <v>0</v>
      </c>
      <c r="G24" s="151">
        <f t="shared" si="0"/>
        <v>106249.99999999996</v>
      </c>
      <c r="N24" s="65"/>
    </row>
    <row r="25" spans="3:14" s="67" customFormat="1" x14ac:dyDescent="0.3">
      <c r="C25" s="81"/>
      <c r="D25" s="82"/>
      <c r="E25" s="82"/>
      <c r="F25" s="82"/>
      <c r="G25" s="152"/>
    </row>
    <row r="26" spans="3:14" x14ac:dyDescent="0.3">
      <c r="C26" s="267" t="s">
        <v>554</v>
      </c>
      <c r="D26" s="268"/>
      <c r="E26" s="268"/>
      <c r="F26" s="268"/>
      <c r="G26" s="269"/>
      <c r="N26" s="65"/>
    </row>
    <row r="27" spans="3:14" ht="27" customHeight="1" thickBot="1" x14ac:dyDescent="0.35">
      <c r="C27" s="77" t="s">
        <v>555</v>
      </c>
      <c r="D27" s="78">
        <f>'1) Tableau budgétaire 1'!D34</f>
        <v>195000</v>
      </c>
      <c r="E27" s="78">
        <f>'1) Tableau budgétaire 1'!E34</f>
        <v>390000</v>
      </c>
      <c r="F27" s="78">
        <f>'1) Tableau budgétaire 1'!F34</f>
        <v>0</v>
      </c>
      <c r="G27" s="79">
        <f t="shared" ref="G27:G35" si="1">SUM(D27:F27)</f>
        <v>585000</v>
      </c>
      <c r="N27" s="65"/>
    </row>
    <row r="28" spans="3:14" x14ac:dyDescent="0.3">
      <c r="C28" s="75" t="s">
        <v>547</v>
      </c>
      <c r="D28" s="113">
        <v>4549.0815000000002</v>
      </c>
      <c r="E28" s="112"/>
      <c r="F28" s="112"/>
      <c r="G28" s="76">
        <f t="shared" si="1"/>
        <v>4549.0815000000002</v>
      </c>
      <c r="N28" s="65"/>
    </row>
    <row r="29" spans="3:14" x14ac:dyDescent="0.3">
      <c r="C29" s="63" t="s">
        <v>548</v>
      </c>
      <c r="D29" s="113"/>
      <c r="E29" s="22">
        <v>10647.282443365191</v>
      </c>
      <c r="F29" s="22"/>
      <c r="G29" s="74">
        <f t="shared" si="1"/>
        <v>10647.282443365191</v>
      </c>
      <c r="H29" s="221"/>
      <c r="J29" s="221"/>
      <c r="N29" s="65"/>
    </row>
    <row r="30" spans="3:14" ht="31.2" x14ac:dyDescent="0.3">
      <c r="C30" s="63" t="s">
        <v>549</v>
      </c>
      <c r="D30" s="113"/>
      <c r="E30" s="113">
        <v>9089.5712319398881</v>
      </c>
      <c r="F30" s="113"/>
      <c r="G30" s="74">
        <f t="shared" si="1"/>
        <v>9089.5712319398881</v>
      </c>
      <c r="H30" s="227"/>
      <c r="I30" s="228"/>
      <c r="J30" s="221"/>
      <c r="N30" s="65"/>
    </row>
    <row r="31" spans="3:14" x14ac:dyDescent="0.3">
      <c r="C31" s="64" t="s">
        <v>550</v>
      </c>
      <c r="D31" s="113"/>
      <c r="E31" s="113">
        <v>28869.16573805135</v>
      </c>
      <c r="F31" s="113"/>
      <c r="G31" s="74">
        <f t="shared" si="1"/>
        <v>28869.16573805135</v>
      </c>
      <c r="I31" s="226"/>
      <c r="J31" s="221"/>
      <c r="K31" s="221"/>
      <c r="N31" s="65"/>
    </row>
    <row r="32" spans="3:14" x14ac:dyDescent="0.3">
      <c r="C32" s="63" t="s">
        <v>551</v>
      </c>
      <c r="D32" s="113"/>
      <c r="E32" s="113">
        <v>11197.81</v>
      </c>
      <c r="F32" s="113"/>
      <c r="G32" s="74">
        <f t="shared" si="1"/>
        <v>11197.81</v>
      </c>
      <c r="N32" s="65"/>
    </row>
    <row r="33" spans="3:14" x14ac:dyDescent="0.3">
      <c r="C33" s="63" t="s">
        <v>552</v>
      </c>
      <c r="D33" s="113">
        <v>190450.9185</v>
      </c>
      <c r="E33" s="113">
        <v>330196.17058664397</v>
      </c>
      <c r="F33" s="113"/>
      <c r="G33" s="74">
        <f t="shared" si="1"/>
        <v>520647.089086644</v>
      </c>
      <c r="I33" s="221"/>
      <c r="N33" s="65"/>
    </row>
    <row r="34" spans="3:14" ht="31.2" x14ac:dyDescent="0.3">
      <c r="C34" s="63" t="s">
        <v>553</v>
      </c>
      <c r="D34" s="113"/>
      <c r="E34" s="113"/>
      <c r="F34" s="113"/>
      <c r="G34" s="74">
        <f t="shared" si="1"/>
        <v>0</v>
      </c>
      <c r="N34" s="65"/>
    </row>
    <row r="35" spans="3:14" x14ac:dyDescent="0.3">
      <c r="C35" s="68" t="s">
        <v>21</v>
      </c>
      <c r="D35" s="80">
        <f>SUM(D28:D34)</f>
        <v>195000</v>
      </c>
      <c r="E35" s="80">
        <f>SUM(E28:E34)</f>
        <v>390000.00000000041</v>
      </c>
      <c r="F35" s="80">
        <f>SUM(F28:F34)</f>
        <v>0</v>
      </c>
      <c r="G35" s="74">
        <f t="shared" si="1"/>
        <v>585000.00000000047</v>
      </c>
      <c r="N35" s="65"/>
    </row>
    <row r="36" spans="3:14" s="67" customFormat="1" x14ac:dyDescent="0.3">
      <c r="C36" s="81"/>
      <c r="D36" s="82"/>
      <c r="E36" s="82"/>
      <c r="F36" s="82"/>
      <c r="G36" s="83"/>
    </row>
    <row r="37" spans="3:14" x14ac:dyDescent="0.3">
      <c r="C37" s="267" t="s">
        <v>556</v>
      </c>
      <c r="D37" s="268"/>
      <c r="E37" s="268"/>
      <c r="F37" s="268"/>
      <c r="G37" s="269"/>
      <c r="N37" s="65"/>
    </row>
    <row r="38" spans="3:14" ht="21.75" customHeight="1" thickBot="1" x14ac:dyDescent="0.35">
      <c r="C38" s="77" t="s">
        <v>557</v>
      </c>
      <c r="D38" s="78">
        <f>'1) Tableau budgétaire 1'!D44</f>
        <v>0</v>
      </c>
      <c r="E38" s="78">
        <f>'1) Tableau budgétaire 1'!E44</f>
        <v>0</v>
      </c>
      <c r="F38" s="78">
        <f>'1) Tableau budgétaire 1'!F44</f>
        <v>0</v>
      </c>
      <c r="G38" s="79">
        <f t="shared" ref="G38:G46" si="2">SUM(D38:F38)</f>
        <v>0</v>
      </c>
      <c r="N38" s="65"/>
    </row>
    <row r="39" spans="3:14" x14ac:dyDescent="0.3">
      <c r="C39" s="75" t="s">
        <v>547</v>
      </c>
      <c r="D39" s="111"/>
      <c r="E39" s="112"/>
      <c r="F39" s="112"/>
      <c r="G39" s="76">
        <f t="shared" si="2"/>
        <v>0</v>
      </c>
      <c r="N39" s="65"/>
    </row>
    <row r="40" spans="3:14" s="67" customFormat="1" ht="15.75" customHeight="1" x14ac:dyDescent="0.3">
      <c r="C40" s="63" t="s">
        <v>548</v>
      </c>
      <c r="D40" s="113"/>
      <c r="E40" s="22"/>
      <c r="F40" s="22"/>
      <c r="G40" s="74">
        <f t="shared" si="2"/>
        <v>0</v>
      </c>
    </row>
    <row r="41" spans="3:14" s="67" customFormat="1" ht="31.2" x14ac:dyDescent="0.3">
      <c r="C41" s="63" t="s">
        <v>549</v>
      </c>
      <c r="D41" s="113"/>
      <c r="E41" s="113"/>
      <c r="F41" s="113"/>
      <c r="G41" s="74">
        <f t="shared" si="2"/>
        <v>0</v>
      </c>
    </row>
    <row r="42" spans="3:14" s="67" customFormat="1" x14ac:dyDescent="0.3">
      <c r="C42" s="64" t="s">
        <v>550</v>
      </c>
      <c r="D42" s="113">
        <v>0</v>
      </c>
      <c r="E42" s="113"/>
      <c r="F42" s="113"/>
      <c r="G42" s="74">
        <f t="shared" si="2"/>
        <v>0</v>
      </c>
    </row>
    <row r="43" spans="3:14" x14ac:dyDescent="0.3">
      <c r="C43" s="63" t="s">
        <v>551</v>
      </c>
      <c r="D43" s="113">
        <v>0</v>
      </c>
      <c r="E43" s="113"/>
      <c r="F43" s="113"/>
      <c r="G43" s="74">
        <f t="shared" si="2"/>
        <v>0</v>
      </c>
      <c r="N43" s="65"/>
    </row>
    <row r="44" spans="3:14" x14ac:dyDescent="0.3">
      <c r="C44" s="63" t="s">
        <v>552</v>
      </c>
      <c r="D44" s="113"/>
      <c r="E44" s="113"/>
      <c r="F44" s="113"/>
      <c r="G44" s="74">
        <f t="shared" si="2"/>
        <v>0</v>
      </c>
      <c r="N44" s="65"/>
    </row>
    <row r="45" spans="3:14" ht="31.2" x14ac:dyDescent="0.3">
      <c r="C45" s="63" t="s">
        <v>553</v>
      </c>
      <c r="D45" s="113"/>
      <c r="E45" s="113"/>
      <c r="F45" s="113"/>
      <c r="G45" s="74">
        <f t="shared" si="2"/>
        <v>0</v>
      </c>
      <c r="N45" s="65"/>
    </row>
    <row r="46" spans="3:14" x14ac:dyDescent="0.3">
      <c r="C46" s="163" t="s">
        <v>21</v>
      </c>
      <c r="D46" s="164">
        <f>SUM(D39:D45)</f>
        <v>0</v>
      </c>
      <c r="E46" s="164">
        <f>SUM(E39:E45)</f>
        <v>0</v>
      </c>
      <c r="F46" s="164">
        <f>SUM(F39:F45)</f>
        <v>0</v>
      </c>
      <c r="G46" s="165">
        <f t="shared" si="2"/>
        <v>0</v>
      </c>
      <c r="N46" s="65"/>
    </row>
    <row r="47" spans="3:14" x14ac:dyDescent="0.3">
      <c r="C47" s="166"/>
      <c r="D47" s="167"/>
      <c r="E47" s="167"/>
      <c r="F47" s="167"/>
      <c r="G47" s="168"/>
      <c r="N47" s="65"/>
    </row>
    <row r="48" spans="3:14" s="67" customFormat="1" x14ac:dyDescent="0.3">
      <c r="C48" s="275" t="s">
        <v>558</v>
      </c>
      <c r="D48" s="276"/>
      <c r="E48" s="276"/>
      <c r="F48" s="276"/>
      <c r="G48" s="277"/>
    </row>
    <row r="49" spans="2:14" ht="20.25" customHeight="1" thickBot="1" x14ac:dyDescent="0.35">
      <c r="C49" s="77" t="s">
        <v>559</v>
      </c>
      <c r="D49" s="78">
        <f>'1) Tableau budgétaire 1'!D54</f>
        <v>0</v>
      </c>
      <c r="E49" s="78">
        <f>'1) Tableau budgétaire 1'!E54</f>
        <v>0</v>
      </c>
      <c r="F49" s="78">
        <f>'1) Tableau budgétaire 1'!F54</f>
        <v>0</v>
      </c>
      <c r="G49" s="79">
        <f t="shared" ref="G49:G57" si="3">SUM(D49:F49)</f>
        <v>0</v>
      </c>
      <c r="N49" s="65"/>
    </row>
    <row r="50" spans="2:14" x14ac:dyDescent="0.3">
      <c r="C50" s="75" t="s">
        <v>547</v>
      </c>
      <c r="D50" s="111"/>
      <c r="E50" s="112"/>
      <c r="F50" s="112"/>
      <c r="G50" s="76">
        <f t="shared" si="3"/>
        <v>0</v>
      </c>
      <c r="N50" s="65"/>
    </row>
    <row r="51" spans="2:14" ht="15.75" customHeight="1" x14ac:dyDescent="0.3">
      <c r="C51" s="63" t="s">
        <v>548</v>
      </c>
      <c r="D51" s="113"/>
      <c r="E51" s="22"/>
      <c r="F51" s="22"/>
      <c r="G51" s="74">
        <f t="shared" si="3"/>
        <v>0</v>
      </c>
      <c r="N51" s="65"/>
    </row>
    <row r="52" spans="2:14" ht="32.25" customHeight="1" x14ac:dyDescent="0.3">
      <c r="C52" s="63" t="s">
        <v>549</v>
      </c>
      <c r="D52" s="113"/>
      <c r="E52" s="113"/>
      <c r="F52" s="113"/>
      <c r="G52" s="74">
        <f t="shared" si="3"/>
        <v>0</v>
      </c>
      <c r="N52" s="65"/>
    </row>
    <row r="53" spans="2:14" s="67" customFormat="1" x14ac:dyDescent="0.3">
      <c r="C53" s="64" t="s">
        <v>550</v>
      </c>
      <c r="D53" s="113"/>
      <c r="E53" s="113"/>
      <c r="F53" s="113"/>
      <c r="G53" s="74">
        <f t="shared" si="3"/>
        <v>0</v>
      </c>
    </row>
    <row r="54" spans="2:14" x14ac:dyDescent="0.3">
      <c r="C54" s="63" t="s">
        <v>551</v>
      </c>
      <c r="D54" s="113"/>
      <c r="E54" s="113"/>
      <c r="F54" s="113"/>
      <c r="G54" s="74">
        <f t="shared" si="3"/>
        <v>0</v>
      </c>
      <c r="N54" s="65"/>
    </row>
    <row r="55" spans="2:14" x14ac:dyDescent="0.3">
      <c r="C55" s="63" t="s">
        <v>552</v>
      </c>
      <c r="D55" s="113"/>
      <c r="E55" s="113"/>
      <c r="F55" s="113"/>
      <c r="G55" s="74">
        <f t="shared" si="3"/>
        <v>0</v>
      </c>
      <c r="N55" s="65"/>
    </row>
    <row r="56" spans="2:14" ht="31.2" x14ac:dyDescent="0.3">
      <c r="C56" s="63" t="s">
        <v>553</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267" t="s">
        <v>560</v>
      </c>
      <c r="C59" s="268"/>
      <c r="D59" s="268"/>
      <c r="E59" s="268"/>
      <c r="F59" s="268"/>
      <c r="G59" s="269"/>
      <c r="N59" s="65"/>
    </row>
    <row r="60" spans="2:14" x14ac:dyDescent="0.3">
      <c r="C60" s="267" t="s">
        <v>413</v>
      </c>
      <c r="D60" s="268"/>
      <c r="E60" s="268"/>
      <c r="F60" s="268"/>
      <c r="G60" s="269"/>
      <c r="N60" s="65"/>
    </row>
    <row r="61" spans="2:14" ht="24" customHeight="1" thickBot="1" x14ac:dyDescent="0.35">
      <c r="C61" s="77" t="s">
        <v>561</v>
      </c>
      <c r="D61" s="78">
        <f>'1) Tableau budgétaire 1'!D66</f>
        <v>105000</v>
      </c>
      <c r="E61" s="78">
        <f>'1) Tableau budgétaire 1'!E66</f>
        <v>190000</v>
      </c>
      <c r="F61" s="78">
        <f>'1) Tableau budgétaire 1'!F66</f>
        <v>0</v>
      </c>
      <c r="G61" s="79">
        <f>SUM(D61:F61)</f>
        <v>295000</v>
      </c>
      <c r="N61" s="65"/>
    </row>
    <row r="62" spans="2:14" ht="15.75" customHeight="1" x14ac:dyDescent="0.3">
      <c r="C62" s="75" t="s">
        <v>547</v>
      </c>
      <c r="D62" s="113">
        <v>2657.9184999999998</v>
      </c>
      <c r="E62" s="112"/>
      <c r="F62" s="112"/>
      <c r="G62" s="76">
        <f t="shared" ref="G62:G69" si="4">SUM(D62:F62)</f>
        <v>2657.9184999999998</v>
      </c>
      <c r="N62" s="65"/>
    </row>
    <row r="63" spans="2:14" ht="15.75" customHeight="1" x14ac:dyDescent="0.3">
      <c r="C63" s="63" t="s">
        <v>548</v>
      </c>
      <c r="D63" s="113"/>
      <c r="E63" s="22">
        <v>5187.1376006138116</v>
      </c>
      <c r="F63" s="22"/>
      <c r="G63" s="74">
        <f t="shared" si="4"/>
        <v>5187.1376006138116</v>
      </c>
      <c r="H63" s="221"/>
      <c r="J63" s="221"/>
      <c r="N63" s="65"/>
    </row>
    <row r="64" spans="2:14" ht="15.75" customHeight="1" x14ac:dyDescent="0.3">
      <c r="C64" s="63" t="s">
        <v>549</v>
      </c>
      <c r="D64" s="113"/>
      <c r="E64" s="113">
        <v>4428.252651457894</v>
      </c>
      <c r="F64" s="113"/>
      <c r="G64" s="74">
        <f t="shared" si="4"/>
        <v>4428.252651457894</v>
      </c>
      <c r="H64" s="227"/>
      <c r="I64" s="228"/>
      <c r="J64" s="221"/>
      <c r="N64" s="65"/>
    </row>
    <row r="65" spans="2:14" ht="18.75" customHeight="1" x14ac:dyDescent="0.3">
      <c r="C65" s="64" t="s">
        <v>550</v>
      </c>
      <c r="D65" s="113"/>
      <c r="E65" s="113">
        <v>14064.465359563459</v>
      </c>
      <c r="F65" s="113"/>
      <c r="G65" s="74">
        <f t="shared" si="4"/>
        <v>14064.465359563459</v>
      </c>
      <c r="I65" s="226"/>
      <c r="J65" s="221"/>
      <c r="K65" s="221"/>
      <c r="N65" s="65"/>
    </row>
    <row r="66" spans="2:14" x14ac:dyDescent="0.3">
      <c r="C66" s="63" t="s">
        <v>551</v>
      </c>
      <c r="D66" s="113"/>
      <c r="E66" s="113">
        <v>3800</v>
      </c>
      <c r="F66" s="113"/>
      <c r="G66" s="74">
        <f t="shared" si="4"/>
        <v>3800</v>
      </c>
      <c r="N66" s="65"/>
    </row>
    <row r="67" spans="2:14" s="67" customFormat="1" ht="21.75" customHeight="1" x14ac:dyDescent="0.3">
      <c r="B67" s="65"/>
      <c r="C67" s="63" t="s">
        <v>552</v>
      </c>
      <c r="D67" s="113">
        <v>102342.0815</v>
      </c>
      <c r="E67" s="113">
        <v>162520.14438836457</v>
      </c>
      <c r="F67" s="113"/>
      <c r="G67" s="74">
        <f t="shared" si="4"/>
        <v>264862.2258883646</v>
      </c>
    </row>
    <row r="68" spans="2:14" s="67" customFormat="1" ht="31.2" x14ac:dyDescent="0.3">
      <c r="B68" s="65"/>
      <c r="C68" s="63" t="s">
        <v>553</v>
      </c>
      <c r="D68" s="113"/>
      <c r="E68" s="113"/>
      <c r="F68" s="113"/>
      <c r="G68" s="74">
        <f t="shared" si="4"/>
        <v>0</v>
      </c>
    </row>
    <row r="69" spans="2:14" x14ac:dyDescent="0.3">
      <c r="C69" s="68" t="s">
        <v>21</v>
      </c>
      <c r="D69" s="80">
        <f>SUM(D62:D68)</f>
        <v>105000</v>
      </c>
      <c r="E69" s="80">
        <f>SUM(E62:E68)</f>
        <v>189999.99999999974</v>
      </c>
      <c r="F69" s="80">
        <f>SUM(F62:F68)</f>
        <v>0</v>
      </c>
      <c r="G69" s="74">
        <f t="shared" si="4"/>
        <v>294999.99999999977</v>
      </c>
      <c r="N69" s="65"/>
    </row>
    <row r="70" spans="2:14" s="67" customFormat="1" x14ac:dyDescent="0.3">
      <c r="C70" s="81"/>
      <c r="D70" s="82"/>
      <c r="E70" s="82"/>
      <c r="F70" s="82"/>
      <c r="G70" s="83"/>
    </row>
    <row r="71" spans="2:14" x14ac:dyDescent="0.3">
      <c r="B71" s="67"/>
      <c r="C71" s="267" t="s">
        <v>422</v>
      </c>
      <c r="D71" s="268"/>
      <c r="E71" s="268"/>
      <c r="F71" s="268"/>
      <c r="G71" s="269"/>
      <c r="N71" s="65"/>
    </row>
    <row r="72" spans="2:14" ht="21.75" customHeight="1" thickBot="1" x14ac:dyDescent="0.35">
      <c r="C72" s="77" t="s">
        <v>562</v>
      </c>
      <c r="D72" s="78">
        <f>'1) Tableau budgétaire 1'!D76</f>
        <v>0</v>
      </c>
      <c r="E72" s="78">
        <f>'1) Tableau budgétaire 1'!E76</f>
        <v>195000</v>
      </c>
      <c r="F72" s="78">
        <f>'1) Tableau budgétaire 1'!F76</f>
        <v>0</v>
      </c>
      <c r="G72" s="79">
        <f t="shared" ref="G72:G80" si="5">SUM(D72:F72)</f>
        <v>195000</v>
      </c>
      <c r="N72" s="65"/>
    </row>
    <row r="73" spans="2:14" ht="15.75" customHeight="1" x14ac:dyDescent="0.3">
      <c r="C73" s="75" t="s">
        <v>547</v>
      </c>
      <c r="D73" s="111"/>
      <c r="E73" s="112"/>
      <c r="F73" s="112"/>
      <c r="G73" s="76">
        <f t="shared" si="5"/>
        <v>0</v>
      </c>
      <c r="N73" s="65"/>
    </row>
    <row r="74" spans="2:14" ht="15.75" customHeight="1" x14ac:dyDescent="0.3">
      <c r="C74" s="63" t="s">
        <v>548</v>
      </c>
      <c r="D74" s="113"/>
      <c r="E74" s="22">
        <v>5323.6412216825956</v>
      </c>
      <c r="F74" s="22"/>
      <c r="G74" s="74">
        <f t="shared" si="5"/>
        <v>5323.6412216825956</v>
      </c>
      <c r="H74" s="221"/>
      <c r="J74" s="221"/>
      <c r="N74" s="65"/>
    </row>
    <row r="75" spans="2:14" ht="15.75" customHeight="1" x14ac:dyDescent="0.3">
      <c r="C75" s="63" t="s">
        <v>549</v>
      </c>
      <c r="D75" s="113"/>
      <c r="E75" s="113">
        <v>4544.785615969944</v>
      </c>
      <c r="F75" s="113"/>
      <c r="G75" s="74">
        <f t="shared" si="5"/>
        <v>4544.785615969944</v>
      </c>
      <c r="H75" s="227"/>
      <c r="I75" s="228"/>
      <c r="J75" s="221"/>
      <c r="N75" s="65"/>
    </row>
    <row r="76" spans="2:14" x14ac:dyDescent="0.3">
      <c r="C76" s="64" t="s">
        <v>550</v>
      </c>
      <c r="D76" s="113"/>
      <c r="E76" s="113">
        <v>14434.582869025633</v>
      </c>
      <c r="F76" s="113"/>
      <c r="G76" s="74">
        <f t="shared" si="5"/>
        <v>14434.582869025633</v>
      </c>
      <c r="I76" s="226"/>
      <c r="J76" s="221"/>
      <c r="K76" s="221"/>
      <c r="N76" s="65"/>
    </row>
    <row r="77" spans="2:14" x14ac:dyDescent="0.3">
      <c r="C77" s="63" t="s">
        <v>551</v>
      </c>
      <c r="D77" s="113"/>
      <c r="E77" s="113">
        <v>3900</v>
      </c>
      <c r="F77" s="113"/>
      <c r="G77" s="74">
        <f t="shared" si="5"/>
        <v>3900</v>
      </c>
      <c r="N77" s="65"/>
    </row>
    <row r="78" spans="2:14" x14ac:dyDescent="0.3">
      <c r="C78" s="63" t="s">
        <v>552</v>
      </c>
      <c r="D78" s="113"/>
      <c r="E78" s="113">
        <v>166796.99029332137</v>
      </c>
      <c r="F78" s="113"/>
      <c r="G78" s="74">
        <f t="shared" si="5"/>
        <v>166796.99029332137</v>
      </c>
      <c r="N78" s="65"/>
    </row>
    <row r="79" spans="2:14" ht="31.2" x14ac:dyDescent="0.3">
      <c r="C79" s="63" t="s">
        <v>553</v>
      </c>
      <c r="D79" s="113"/>
      <c r="E79" s="113"/>
      <c r="F79" s="113"/>
      <c r="G79" s="74">
        <f t="shared" si="5"/>
        <v>0</v>
      </c>
      <c r="N79" s="65"/>
    </row>
    <row r="80" spans="2:14" x14ac:dyDescent="0.3">
      <c r="C80" s="68" t="s">
        <v>21</v>
      </c>
      <c r="D80" s="80">
        <f>SUM(D73:D79)</f>
        <v>0</v>
      </c>
      <c r="E80" s="80">
        <f>SUM(E73:E79)</f>
        <v>194999.99999999953</v>
      </c>
      <c r="F80" s="80">
        <f>SUM(F73:F79)</f>
        <v>0</v>
      </c>
      <c r="G80" s="74">
        <f t="shared" si="5"/>
        <v>194999.99999999953</v>
      </c>
      <c r="N80" s="65"/>
    </row>
    <row r="81" spans="2:14" s="67" customFormat="1" x14ac:dyDescent="0.3">
      <c r="C81" s="81"/>
      <c r="D81" s="82"/>
      <c r="E81" s="82"/>
      <c r="F81" s="82"/>
      <c r="G81" s="83"/>
    </row>
    <row r="82" spans="2:14" x14ac:dyDescent="0.3">
      <c r="C82" s="267" t="s">
        <v>431</v>
      </c>
      <c r="D82" s="268"/>
      <c r="E82" s="268"/>
      <c r="F82" s="268"/>
      <c r="G82" s="269"/>
      <c r="N82" s="65"/>
    </row>
    <row r="83" spans="2:14" ht="21.75" customHeight="1" thickBot="1" x14ac:dyDescent="0.35">
      <c r="B83" s="67"/>
      <c r="C83" s="77" t="s">
        <v>563</v>
      </c>
      <c r="D83" s="78">
        <f>'1) Tableau budgétaire 1'!D86</f>
        <v>0</v>
      </c>
      <c r="E83" s="78">
        <f>'1) Tableau budgétaire 1'!E86</f>
        <v>141969</v>
      </c>
      <c r="F83" s="78">
        <f>'1) Tableau budgétaire 1'!F86</f>
        <v>0</v>
      </c>
      <c r="G83" s="79">
        <f t="shared" ref="G83:G91" si="6">SUM(D83:F83)</f>
        <v>141969</v>
      </c>
      <c r="N83" s="65"/>
    </row>
    <row r="84" spans="2:14" ht="18" customHeight="1" x14ac:dyDescent="0.3">
      <c r="C84" s="75" t="s">
        <v>547</v>
      </c>
      <c r="D84" s="111"/>
      <c r="E84" s="112"/>
      <c r="F84" s="112"/>
      <c r="G84" s="76">
        <f t="shared" si="6"/>
        <v>0</v>
      </c>
      <c r="N84" s="65"/>
    </row>
    <row r="85" spans="2:14" ht="15.75" customHeight="1" x14ac:dyDescent="0.3">
      <c r="C85" s="63" t="s">
        <v>548</v>
      </c>
      <c r="D85" s="113"/>
      <c r="E85" s="22">
        <v>3875.856515902854</v>
      </c>
      <c r="F85" s="22"/>
      <c r="G85" s="74">
        <f t="shared" si="6"/>
        <v>3875.856515902854</v>
      </c>
      <c r="H85" s="221"/>
      <c r="J85" s="221"/>
      <c r="N85" s="65"/>
    </row>
    <row r="86" spans="2:14" s="67" customFormat="1" ht="15.75" customHeight="1" x14ac:dyDescent="0.3">
      <c r="B86" s="65"/>
      <c r="C86" s="63" t="s">
        <v>549</v>
      </c>
      <c r="D86" s="113"/>
      <c r="E86" s="113">
        <v>3308.8136877622405</v>
      </c>
      <c r="F86" s="113"/>
      <c r="G86" s="74">
        <f t="shared" si="6"/>
        <v>3308.8136877622405</v>
      </c>
      <c r="H86" s="227"/>
      <c r="I86" s="228"/>
      <c r="J86" s="221"/>
    </row>
    <row r="87" spans="2:14" x14ac:dyDescent="0.3">
      <c r="B87" s="67"/>
      <c r="C87" s="64" t="s">
        <v>550</v>
      </c>
      <c r="D87" s="113"/>
      <c r="E87" s="113">
        <v>10509.042540167704</v>
      </c>
      <c r="F87" s="113"/>
      <c r="G87" s="74">
        <f t="shared" si="6"/>
        <v>10509.042540167704</v>
      </c>
      <c r="I87" s="226"/>
      <c r="J87" s="221"/>
      <c r="K87" s="221"/>
      <c r="N87" s="65"/>
    </row>
    <row r="88" spans="2:14" x14ac:dyDescent="0.3">
      <c r="B88" s="67"/>
      <c r="C88" s="63" t="s">
        <v>551</v>
      </c>
      <c r="D88" s="113"/>
      <c r="E88" s="113">
        <v>6237.1900000000005</v>
      </c>
      <c r="F88" s="113"/>
      <c r="G88" s="74">
        <f t="shared" si="6"/>
        <v>6237.1900000000005</v>
      </c>
      <c r="N88" s="65"/>
    </row>
    <row r="89" spans="2:14" x14ac:dyDescent="0.3">
      <c r="B89" s="67"/>
      <c r="C89" s="63" t="s">
        <v>552</v>
      </c>
      <c r="D89" s="113"/>
      <c r="E89" s="113">
        <v>118038.09725616701</v>
      </c>
      <c r="F89" s="113"/>
      <c r="G89" s="74">
        <f t="shared" si="6"/>
        <v>118038.09725616701</v>
      </c>
      <c r="N89" s="65"/>
    </row>
    <row r="90" spans="2:14" ht="31.2" x14ac:dyDescent="0.3">
      <c r="C90" s="63" t="s">
        <v>553</v>
      </c>
      <c r="D90" s="113"/>
      <c r="E90" s="113"/>
      <c r="F90" s="113"/>
      <c r="G90" s="74">
        <f t="shared" si="6"/>
        <v>0</v>
      </c>
      <c r="N90" s="65"/>
    </row>
    <row r="91" spans="2:14" x14ac:dyDescent="0.3">
      <c r="C91" s="68" t="s">
        <v>21</v>
      </c>
      <c r="D91" s="80">
        <f>SUM(D84:D90)</f>
        <v>0</v>
      </c>
      <c r="E91" s="80">
        <f>SUM(E84:E90)</f>
        <v>141968.9999999998</v>
      </c>
      <c r="F91" s="80">
        <f>SUM(F84:F90)</f>
        <v>0</v>
      </c>
      <c r="G91" s="74">
        <f t="shared" si="6"/>
        <v>141968.9999999998</v>
      </c>
      <c r="N91" s="65"/>
    </row>
    <row r="92" spans="2:14" s="67" customFormat="1" x14ac:dyDescent="0.3">
      <c r="C92" s="81"/>
      <c r="D92" s="82"/>
      <c r="E92" s="82"/>
      <c r="F92" s="82"/>
      <c r="G92" s="83"/>
    </row>
    <row r="93" spans="2:14" x14ac:dyDescent="0.3">
      <c r="C93" s="267" t="s">
        <v>440</v>
      </c>
      <c r="D93" s="268"/>
      <c r="E93" s="268"/>
      <c r="F93" s="268"/>
      <c r="G93" s="269"/>
      <c r="N93" s="65"/>
    </row>
    <row r="94" spans="2:14" ht="21.75" customHeight="1" thickBot="1" x14ac:dyDescent="0.35">
      <c r="C94" s="77" t="s">
        <v>564</v>
      </c>
      <c r="D94" s="78">
        <f>'1) Tableau budgétaire 1'!D96</f>
        <v>0</v>
      </c>
      <c r="E94" s="78">
        <f>'1) Tableau budgétaire 1'!E96</f>
        <v>0</v>
      </c>
      <c r="F94" s="78">
        <f>'1) Tableau budgétaire 1'!F96</f>
        <v>0</v>
      </c>
      <c r="G94" s="79">
        <f t="shared" ref="G94:G102" si="7">SUM(D94:F94)</f>
        <v>0</v>
      </c>
      <c r="N94" s="65"/>
    </row>
    <row r="95" spans="2:14" ht="15.75" customHeight="1" x14ac:dyDescent="0.3">
      <c r="C95" s="75" t="s">
        <v>547</v>
      </c>
      <c r="D95" s="111"/>
      <c r="E95" s="112"/>
      <c r="F95" s="112"/>
      <c r="G95" s="76">
        <f t="shared" si="7"/>
        <v>0</v>
      </c>
      <c r="N95" s="65"/>
    </row>
    <row r="96" spans="2:14" ht="15.75" customHeight="1" x14ac:dyDescent="0.3">
      <c r="B96" s="67"/>
      <c r="C96" s="63" t="s">
        <v>548</v>
      </c>
      <c r="D96" s="113"/>
      <c r="E96" s="22"/>
      <c r="F96" s="22"/>
      <c r="G96" s="74">
        <f t="shared" si="7"/>
        <v>0</v>
      </c>
      <c r="N96" s="65"/>
    </row>
    <row r="97" spans="2:14" ht="15.75" customHeight="1" x14ac:dyDescent="0.3">
      <c r="C97" s="63" t="s">
        <v>549</v>
      </c>
      <c r="D97" s="113"/>
      <c r="E97" s="113"/>
      <c r="F97" s="113"/>
      <c r="G97" s="74">
        <f t="shared" si="7"/>
        <v>0</v>
      </c>
      <c r="N97" s="65"/>
    </row>
    <row r="98" spans="2:14" x14ac:dyDescent="0.3">
      <c r="C98" s="64" t="s">
        <v>550</v>
      </c>
      <c r="D98" s="113"/>
      <c r="E98" s="113"/>
      <c r="F98" s="113"/>
      <c r="G98" s="74">
        <f t="shared" si="7"/>
        <v>0</v>
      </c>
      <c r="N98" s="65"/>
    </row>
    <row r="99" spans="2:14" x14ac:dyDescent="0.3">
      <c r="C99" s="63" t="s">
        <v>551</v>
      </c>
      <c r="D99" s="113"/>
      <c r="E99" s="113"/>
      <c r="F99" s="113"/>
      <c r="G99" s="74">
        <f t="shared" si="7"/>
        <v>0</v>
      </c>
      <c r="N99" s="65"/>
    </row>
    <row r="100" spans="2:14" ht="25.5" customHeight="1" x14ac:dyDescent="0.3">
      <c r="C100" s="63" t="s">
        <v>552</v>
      </c>
      <c r="D100" s="113"/>
      <c r="E100" s="113"/>
      <c r="F100" s="113"/>
      <c r="G100" s="74">
        <f t="shared" si="7"/>
        <v>0</v>
      </c>
      <c r="N100" s="65"/>
    </row>
    <row r="101" spans="2:14" ht="31.2" x14ac:dyDescent="0.3">
      <c r="B101" s="67"/>
      <c r="C101" s="63" t="s">
        <v>553</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67" t="s">
        <v>565</v>
      </c>
      <c r="C104" s="268"/>
      <c r="D104" s="268"/>
      <c r="E104" s="268"/>
      <c r="F104" s="268"/>
      <c r="G104" s="269"/>
      <c r="N104" s="65"/>
    </row>
    <row r="105" spans="2:14" x14ac:dyDescent="0.3">
      <c r="C105" s="267" t="s">
        <v>450</v>
      </c>
      <c r="D105" s="268"/>
      <c r="E105" s="268"/>
      <c r="F105" s="268"/>
      <c r="G105" s="269"/>
      <c r="N105" s="65"/>
    </row>
    <row r="106" spans="2:14" ht="22.5" customHeight="1" thickBot="1" x14ac:dyDescent="0.35">
      <c r="C106" s="77" t="s">
        <v>566</v>
      </c>
      <c r="D106" s="78">
        <f>'1) Tableau budgétaire 1'!D108</f>
        <v>0</v>
      </c>
      <c r="E106" s="78">
        <f>'1) Tableau budgétaire 1'!E108</f>
        <v>217000</v>
      </c>
      <c r="F106" s="78">
        <f>'1) Tableau budgétaire 1'!F108</f>
        <v>0</v>
      </c>
      <c r="G106" s="79">
        <f>SUM(D106:F106)</f>
        <v>217000</v>
      </c>
      <c r="N106" s="65"/>
    </row>
    <row r="107" spans="2:14" x14ac:dyDescent="0.3">
      <c r="C107" s="75" t="s">
        <v>547</v>
      </c>
      <c r="D107" s="111"/>
      <c r="E107" s="112"/>
      <c r="F107" s="112"/>
      <c r="G107" s="76">
        <f t="shared" ref="G107:G114" si="8">SUM(D107:F107)</f>
        <v>0</v>
      </c>
      <c r="N107" s="65"/>
    </row>
    <row r="108" spans="2:14" x14ac:dyDescent="0.3">
      <c r="C108" s="63" t="s">
        <v>548</v>
      </c>
      <c r="D108" s="113"/>
      <c r="E108" s="22">
        <v>5924.2571543852482</v>
      </c>
      <c r="F108" s="22"/>
      <c r="G108" s="74">
        <f t="shared" si="8"/>
        <v>5924.2571543852482</v>
      </c>
      <c r="H108" s="221"/>
      <c r="J108" s="221"/>
      <c r="N108" s="65"/>
    </row>
    <row r="109" spans="2:14" ht="15.75" customHeight="1" x14ac:dyDescent="0.3">
      <c r="C109" s="63" t="s">
        <v>549</v>
      </c>
      <c r="D109" s="113"/>
      <c r="E109" s="113">
        <v>5057.5306598229627</v>
      </c>
      <c r="F109" s="113"/>
      <c r="G109" s="74">
        <f t="shared" si="8"/>
        <v>5057.5306598229627</v>
      </c>
      <c r="H109" s="227"/>
      <c r="I109" s="228"/>
      <c r="J109" s="221"/>
      <c r="N109" s="65"/>
    </row>
    <row r="110" spans="2:14" x14ac:dyDescent="0.3">
      <c r="C110" s="64" t="s">
        <v>550</v>
      </c>
      <c r="D110" s="113"/>
      <c r="E110" s="113">
        <v>16063.099910659344</v>
      </c>
      <c r="F110" s="113"/>
      <c r="G110" s="74">
        <f t="shared" si="8"/>
        <v>16063.099910659344</v>
      </c>
      <c r="I110" s="226"/>
      <c r="J110" s="221"/>
      <c r="K110" s="221"/>
      <c r="N110" s="65"/>
    </row>
    <row r="111" spans="2:14" x14ac:dyDescent="0.3">
      <c r="C111" s="63" t="s">
        <v>551</v>
      </c>
      <c r="D111" s="113"/>
      <c r="E111" s="113">
        <v>4340</v>
      </c>
      <c r="F111" s="113"/>
      <c r="G111" s="74">
        <f t="shared" si="8"/>
        <v>4340</v>
      </c>
      <c r="N111" s="65"/>
    </row>
    <row r="112" spans="2:14" x14ac:dyDescent="0.3">
      <c r="C112" s="63" t="s">
        <v>552</v>
      </c>
      <c r="D112" s="113"/>
      <c r="E112" s="113">
        <v>185615.11227513265</v>
      </c>
      <c r="F112" s="113"/>
      <c r="G112" s="74">
        <f t="shared" si="8"/>
        <v>185615.11227513265</v>
      </c>
      <c r="N112" s="65"/>
    </row>
    <row r="113" spans="3:14" ht="31.2" x14ac:dyDescent="0.3">
      <c r="C113" s="63" t="s">
        <v>553</v>
      </c>
      <c r="D113" s="113"/>
      <c r="E113" s="113"/>
      <c r="F113" s="113"/>
      <c r="G113" s="74">
        <f t="shared" si="8"/>
        <v>0</v>
      </c>
      <c r="N113" s="65"/>
    </row>
    <row r="114" spans="3:14" x14ac:dyDescent="0.3">
      <c r="C114" s="68" t="s">
        <v>21</v>
      </c>
      <c r="D114" s="80">
        <f>SUM(D107:D113)</f>
        <v>0</v>
      </c>
      <c r="E114" s="80">
        <f>SUM(E107:E113)</f>
        <v>217000.0000000002</v>
      </c>
      <c r="F114" s="80">
        <f>SUM(F107:F113)</f>
        <v>0</v>
      </c>
      <c r="G114" s="74">
        <f t="shared" si="8"/>
        <v>217000.0000000002</v>
      </c>
      <c r="N114" s="65"/>
    </row>
    <row r="115" spans="3:14" s="67" customFormat="1" x14ac:dyDescent="0.3">
      <c r="C115" s="81"/>
      <c r="D115" s="82"/>
      <c r="E115" s="82"/>
      <c r="F115" s="82"/>
      <c r="G115" s="83"/>
    </row>
    <row r="116" spans="3:14" ht="15.75" customHeight="1" x14ac:dyDescent="0.3">
      <c r="C116" s="267" t="s">
        <v>567</v>
      </c>
      <c r="D116" s="268"/>
      <c r="E116" s="268"/>
      <c r="F116" s="268"/>
      <c r="G116" s="269"/>
      <c r="N116" s="65"/>
    </row>
    <row r="117" spans="3:14" ht="21.75" customHeight="1" thickBot="1" x14ac:dyDescent="0.35">
      <c r="C117" s="77" t="s">
        <v>568</v>
      </c>
      <c r="D117" s="78">
        <f>'1) Tableau budgétaire 1'!D118</f>
        <v>0</v>
      </c>
      <c r="E117" s="78">
        <f>'1) Tableau budgétaire 1'!E118</f>
        <v>170000</v>
      </c>
      <c r="F117" s="78">
        <f>'1) Tableau budgétaire 1'!F118</f>
        <v>0</v>
      </c>
      <c r="G117" s="79">
        <f t="shared" ref="G117:G125" si="9">SUM(D117:F117)</f>
        <v>170000</v>
      </c>
      <c r="N117" s="65"/>
    </row>
    <row r="118" spans="3:14" x14ac:dyDescent="0.3">
      <c r="C118" s="75" t="s">
        <v>547</v>
      </c>
      <c r="D118" s="111"/>
      <c r="E118" s="112"/>
      <c r="F118" s="112"/>
      <c r="G118" s="76">
        <f t="shared" si="9"/>
        <v>0</v>
      </c>
      <c r="N118" s="65"/>
    </row>
    <row r="119" spans="3:14" x14ac:dyDescent="0.3">
      <c r="C119" s="63" t="s">
        <v>548</v>
      </c>
      <c r="D119" s="113"/>
      <c r="E119" s="22">
        <v>4641.1231163386738</v>
      </c>
      <c r="F119" s="22"/>
      <c r="G119" s="74">
        <f t="shared" si="9"/>
        <v>4641.1231163386738</v>
      </c>
      <c r="H119" s="221"/>
      <c r="J119" s="221"/>
      <c r="N119" s="65"/>
    </row>
    <row r="120" spans="3:14" ht="31.2" x14ac:dyDescent="0.3">
      <c r="C120" s="63" t="s">
        <v>549</v>
      </c>
      <c r="D120" s="113"/>
      <c r="E120" s="113">
        <v>6094.7206571660145</v>
      </c>
      <c r="F120" s="113"/>
      <c r="G120" s="74">
        <f t="shared" si="9"/>
        <v>6094.7206571660145</v>
      </c>
      <c r="H120" s="227"/>
      <c r="I120" s="228"/>
      <c r="J120" s="221"/>
      <c r="N120" s="65"/>
    </row>
    <row r="121" spans="3:14" x14ac:dyDescent="0.3">
      <c r="C121" s="64" t="s">
        <v>550</v>
      </c>
      <c r="D121" s="113"/>
      <c r="E121" s="113">
        <f>12583.9953217147-4389.34881525382</f>
        <v>8194.6465064608783</v>
      </c>
      <c r="F121" s="113"/>
      <c r="G121" s="74">
        <f t="shared" si="9"/>
        <v>8194.6465064608783</v>
      </c>
      <c r="I121" s="226"/>
      <c r="J121" s="221"/>
      <c r="K121" s="221"/>
      <c r="N121" s="65"/>
    </row>
    <row r="122" spans="3:14" x14ac:dyDescent="0.3">
      <c r="C122" s="63" t="s">
        <v>551</v>
      </c>
      <c r="D122" s="113"/>
      <c r="E122" s="113">
        <v>3400</v>
      </c>
      <c r="F122" s="113"/>
      <c r="G122" s="74">
        <f t="shared" si="9"/>
        <v>3400</v>
      </c>
      <c r="N122" s="65"/>
    </row>
    <row r="123" spans="3:14" x14ac:dyDescent="0.3">
      <c r="C123" s="63" t="s">
        <v>552</v>
      </c>
      <c r="D123" s="113"/>
      <c r="E123" s="113">
        <v>147669.50972003411</v>
      </c>
      <c r="F123" s="113"/>
      <c r="G123" s="74">
        <f t="shared" si="9"/>
        <v>147669.50972003411</v>
      </c>
      <c r="N123" s="65"/>
    </row>
    <row r="124" spans="3:14" ht="31.2" x14ac:dyDescent="0.3">
      <c r="C124" s="63" t="s">
        <v>553</v>
      </c>
      <c r="D124" s="113"/>
      <c r="E124" s="113"/>
      <c r="F124" s="113"/>
      <c r="G124" s="74">
        <f t="shared" si="9"/>
        <v>0</v>
      </c>
      <c r="N124" s="65"/>
    </row>
    <row r="125" spans="3:14" x14ac:dyDescent="0.3">
      <c r="C125" s="68" t="s">
        <v>21</v>
      </c>
      <c r="D125" s="80">
        <f>SUM(D118:D124)</f>
        <v>0</v>
      </c>
      <c r="E125" s="80">
        <f>SUM(E118:E124)</f>
        <v>169999.99999999968</v>
      </c>
      <c r="F125" s="80">
        <f>SUM(F118:F124)</f>
        <v>0</v>
      </c>
      <c r="G125" s="74">
        <f t="shared" si="9"/>
        <v>169999.99999999968</v>
      </c>
      <c r="N125" s="65"/>
    </row>
    <row r="126" spans="3:14" s="67" customFormat="1" x14ac:dyDescent="0.3">
      <c r="C126" s="81"/>
      <c r="D126" s="82"/>
      <c r="E126" s="82"/>
      <c r="F126" s="82"/>
      <c r="G126" s="83"/>
      <c r="H126" s="223"/>
    </row>
    <row r="127" spans="3:14" x14ac:dyDescent="0.3">
      <c r="C127" s="267" t="s">
        <v>468</v>
      </c>
      <c r="D127" s="268"/>
      <c r="E127" s="268"/>
      <c r="F127" s="268"/>
      <c r="G127" s="269"/>
      <c r="N127" s="65"/>
    </row>
    <row r="128" spans="3:14" ht="21" customHeight="1" thickBot="1" x14ac:dyDescent="0.35">
      <c r="C128" s="77" t="s">
        <v>569</v>
      </c>
      <c r="D128" s="78">
        <f>'1) Tableau budgétaire 1'!D128</f>
        <v>0</v>
      </c>
      <c r="E128" s="78">
        <f>'1) Tableau budgétaire 1'!E128</f>
        <v>0</v>
      </c>
      <c r="F128" s="78">
        <f>'1) Tableau budgétaire 1'!F128</f>
        <v>0</v>
      </c>
      <c r="G128" s="79">
        <f t="shared" ref="G128:G136" si="10">SUM(D128:F128)</f>
        <v>0</v>
      </c>
      <c r="N128" s="65"/>
    </row>
    <row r="129" spans="3:14" x14ac:dyDescent="0.3">
      <c r="C129" s="75" t="s">
        <v>547</v>
      </c>
      <c r="D129" s="111"/>
      <c r="E129" s="112"/>
      <c r="F129" s="112"/>
      <c r="G129" s="76">
        <f t="shared" si="10"/>
        <v>0</v>
      </c>
      <c r="N129" s="65"/>
    </row>
    <row r="130" spans="3:14" x14ac:dyDescent="0.3">
      <c r="C130" s="63" t="s">
        <v>548</v>
      </c>
      <c r="D130" s="113"/>
      <c r="E130" s="22"/>
      <c r="F130" s="22"/>
      <c r="G130" s="74">
        <f t="shared" si="10"/>
        <v>0</v>
      </c>
      <c r="N130" s="65"/>
    </row>
    <row r="131" spans="3:14" ht="31.2" x14ac:dyDescent="0.3">
      <c r="C131" s="63" t="s">
        <v>549</v>
      </c>
      <c r="D131" s="113"/>
      <c r="E131" s="113"/>
      <c r="F131" s="113"/>
      <c r="G131" s="74">
        <f t="shared" si="10"/>
        <v>0</v>
      </c>
      <c r="N131" s="65"/>
    </row>
    <row r="132" spans="3:14" x14ac:dyDescent="0.3">
      <c r="C132" s="64" t="s">
        <v>550</v>
      </c>
      <c r="D132" s="113"/>
      <c r="E132" s="113"/>
      <c r="F132" s="113"/>
      <c r="G132" s="74">
        <f t="shared" si="10"/>
        <v>0</v>
      </c>
      <c r="N132" s="65"/>
    </row>
    <row r="133" spans="3:14" x14ac:dyDescent="0.3">
      <c r="C133" s="63" t="s">
        <v>551</v>
      </c>
      <c r="D133" s="113"/>
      <c r="E133" s="113"/>
      <c r="F133" s="113"/>
      <c r="G133" s="74">
        <f t="shared" si="10"/>
        <v>0</v>
      </c>
      <c r="N133" s="65"/>
    </row>
    <row r="134" spans="3:14" x14ac:dyDescent="0.3">
      <c r="C134" s="63" t="s">
        <v>552</v>
      </c>
      <c r="D134" s="113"/>
      <c r="E134" s="113"/>
      <c r="F134" s="113"/>
      <c r="G134" s="74">
        <f t="shared" si="10"/>
        <v>0</v>
      </c>
      <c r="N134" s="65"/>
    </row>
    <row r="135" spans="3:14" ht="31.2" x14ac:dyDescent="0.3">
      <c r="C135" s="63" t="s">
        <v>553</v>
      </c>
      <c r="D135" s="113"/>
      <c r="E135" s="113"/>
      <c r="F135" s="113"/>
      <c r="G135" s="74">
        <f t="shared" si="10"/>
        <v>0</v>
      </c>
      <c r="N135" s="65"/>
    </row>
    <row r="136" spans="3:14" x14ac:dyDescent="0.3">
      <c r="C136" s="68" t="s">
        <v>21</v>
      </c>
      <c r="D136" s="80">
        <f>SUM(D129:D135)</f>
        <v>0</v>
      </c>
      <c r="E136" s="80">
        <f>SUM(E129:E135)</f>
        <v>0</v>
      </c>
      <c r="F136" s="80">
        <f>SUM(F129:F135)</f>
        <v>0</v>
      </c>
      <c r="G136" s="74">
        <f t="shared" si="10"/>
        <v>0</v>
      </c>
      <c r="N136" s="65"/>
    </row>
    <row r="137" spans="3:14" s="67" customFormat="1" x14ac:dyDescent="0.3">
      <c r="C137" s="81"/>
      <c r="D137" s="82"/>
      <c r="E137" s="82"/>
      <c r="F137" s="82"/>
      <c r="G137" s="83"/>
    </row>
    <row r="138" spans="3:14" x14ac:dyDescent="0.3">
      <c r="C138" s="267" t="s">
        <v>477</v>
      </c>
      <c r="D138" s="268"/>
      <c r="E138" s="268"/>
      <c r="F138" s="268"/>
      <c r="G138" s="269"/>
      <c r="N138" s="65"/>
    </row>
    <row r="139" spans="3:14" ht="24" customHeight="1" thickBot="1" x14ac:dyDescent="0.35">
      <c r="C139" s="77" t="s">
        <v>570</v>
      </c>
      <c r="D139" s="78">
        <f>'1) Tableau budgétaire 1'!D138</f>
        <v>0</v>
      </c>
      <c r="E139" s="78">
        <f>'1) Tableau budgétaire 1'!E138</f>
        <v>0</v>
      </c>
      <c r="F139" s="78">
        <f>'1) Tableau budgétaire 1'!F138</f>
        <v>0</v>
      </c>
      <c r="G139" s="79">
        <f t="shared" ref="G139:G147" si="11">SUM(D139:F139)</f>
        <v>0</v>
      </c>
      <c r="N139" s="65"/>
    </row>
    <row r="140" spans="3:14" ht="15.75" customHeight="1" x14ac:dyDescent="0.3">
      <c r="C140" s="75" t="s">
        <v>547</v>
      </c>
      <c r="D140" s="111"/>
      <c r="E140" s="112"/>
      <c r="F140" s="112"/>
      <c r="G140" s="76">
        <f t="shared" si="11"/>
        <v>0</v>
      </c>
      <c r="N140" s="65"/>
    </row>
    <row r="141" spans="3:14" s="69" customFormat="1" x14ac:dyDescent="0.3">
      <c r="C141" s="63" t="s">
        <v>548</v>
      </c>
      <c r="D141" s="113"/>
      <c r="E141" s="22"/>
      <c r="F141" s="22"/>
      <c r="G141" s="74">
        <f t="shared" si="11"/>
        <v>0</v>
      </c>
    </row>
    <row r="142" spans="3:14" s="69" customFormat="1" ht="15.75" customHeight="1" x14ac:dyDescent="0.3">
      <c r="C142" s="63" t="s">
        <v>549</v>
      </c>
      <c r="D142" s="113"/>
      <c r="E142" s="113"/>
      <c r="F142" s="113"/>
      <c r="G142" s="74">
        <f t="shared" si="11"/>
        <v>0</v>
      </c>
    </row>
    <row r="143" spans="3:14" s="69" customFormat="1" x14ac:dyDescent="0.3">
      <c r="C143" s="64" t="s">
        <v>550</v>
      </c>
      <c r="D143" s="113"/>
      <c r="E143" s="113"/>
      <c r="F143" s="113"/>
      <c r="G143" s="74">
        <f t="shared" si="11"/>
        <v>0</v>
      </c>
    </row>
    <row r="144" spans="3:14" s="69" customFormat="1" x14ac:dyDescent="0.3">
      <c r="C144" s="63" t="s">
        <v>551</v>
      </c>
      <c r="D144" s="113"/>
      <c r="E144" s="113"/>
      <c r="F144" s="113"/>
      <c r="G144" s="74">
        <f t="shared" si="11"/>
        <v>0</v>
      </c>
    </row>
    <row r="145" spans="2:7" s="69" customFormat="1" ht="15.75" customHeight="1" x14ac:dyDescent="0.3">
      <c r="C145" s="63" t="s">
        <v>552</v>
      </c>
      <c r="D145" s="113"/>
      <c r="E145" s="113"/>
      <c r="F145" s="113"/>
      <c r="G145" s="74">
        <f t="shared" si="11"/>
        <v>0</v>
      </c>
    </row>
    <row r="146" spans="2:7" s="69" customFormat="1" ht="31.2" x14ac:dyDescent="0.3">
      <c r="C146" s="63" t="s">
        <v>553</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267" t="s">
        <v>571</v>
      </c>
      <c r="C149" s="268"/>
      <c r="D149" s="268"/>
      <c r="E149" s="268"/>
      <c r="F149" s="268"/>
      <c r="G149" s="269"/>
    </row>
    <row r="150" spans="2:7" s="69" customFormat="1" x14ac:dyDescent="0.3">
      <c r="B150" s="65"/>
      <c r="C150" s="267" t="s">
        <v>487</v>
      </c>
      <c r="D150" s="268"/>
      <c r="E150" s="268"/>
      <c r="F150" s="268"/>
      <c r="G150" s="269"/>
    </row>
    <row r="151" spans="2:7" s="69" customFormat="1" ht="24" customHeight="1" thickBot="1" x14ac:dyDescent="0.35">
      <c r="B151" s="65"/>
      <c r="C151" s="77" t="s">
        <v>572</v>
      </c>
      <c r="D151" s="78">
        <f>'1) Tableau budgétaire 1'!D150</f>
        <v>26000</v>
      </c>
      <c r="E151" s="78">
        <f>'1) Tableau budgétaire 1'!E150</f>
        <v>6510</v>
      </c>
      <c r="F151" s="78">
        <f>'1) Tableau budgétaire 1'!F150</f>
        <v>0</v>
      </c>
      <c r="G151" s="79">
        <f>SUM(D151:F151)</f>
        <v>32510</v>
      </c>
    </row>
    <row r="152" spans="2:7" s="69" customFormat="1" ht="24.75" customHeight="1" x14ac:dyDescent="0.3">
      <c r="B152" s="65"/>
      <c r="C152" s="75" t="s">
        <v>547</v>
      </c>
      <c r="D152" s="111"/>
      <c r="E152" s="112"/>
      <c r="F152" s="112"/>
      <c r="G152" s="76">
        <f t="shared" ref="G152:G159" si="12">SUM(D152:F152)</f>
        <v>0</v>
      </c>
    </row>
    <row r="153" spans="2:7" s="69" customFormat="1" ht="15.75" customHeight="1" x14ac:dyDescent="0.3">
      <c r="B153" s="65"/>
      <c r="C153" s="63" t="s">
        <v>548</v>
      </c>
      <c r="D153" s="113"/>
      <c r="E153" s="22"/>
      <c r="F153" s="22"/>
      <c r="G153" s="74">
        <f t="shared" si="12"/>
        <v>0</v>
      </c>
    </row>
    <row r="154" spans="2:7" s="69" customFormat="1" ht="15.75" customHeight="1" x14ac:dyDescent="0.3">
      <c r="B154" s="65"/>
      <c r="C154" s="63" t="s">
        <v>549</v>
      </c>
      <c r="D154" s="113"/>
      <c r="E154" s="113"/>
      <c r="F154" s="113"/>
      <c r="G154" s="74">
        <f t="shared" si="12"/>
        <v>0</v>
      </c>
    </row>
    <row r="155" spans="2:7" s="69" customFormat="1" ht="15.75" customHeight="1" x14ac:dyDescent="0.3">
      <c r="B155" s="65"/>
      <c r="C155" s="64" t="s">
        <v>550</v>
      </c>
      <c r="D155" s="113"/>
      <c r="E155" s="113"/>
      <c r="F155" s="113"/>
      <c r="G155" s="74">
        <f t="shared" si="12"/>
        <v>0</v>
      </c>
    </row>
    <row r="156" spans="2:7" s="69" customFormat="1" ht="15.75" customHeight="1" x14ac:dyDescent="0.3">
      <c r="B156" s="65"/>
      <c r="C156" s="63" t="s">
        <v>551</v>
      </c>
      <c r="D156" s="113"/>
      <c r="E156" s="113"/>
      <c r="F156" s="113"/>
      <c r="G156" s="74">
        <f t="shared" si="12"/>
        <v>0</v>
      </c>
    </row>
    <row r="157" spans="2:7" s="69" customFormat="1" ht="15.75" customHeight="1" x14ac:dyDescent="0.3">
      <c r="B157" s="65"/>
      <c r="C157" s="63" t="s">
        <v>552</v>
      </c>
      <c r="D157" s="113"/>
      <c r="E157" s="113"/>
      <c r="F157" s="113"/>
      <c r="G157" s="74">
        <f t="shared" si="12"/>
        <v>0</v>
      </c>
    </row>
    <row r="158" spans="2:7" s="69" customFormat="1" ht="15.75" customHeight="1" x14ac:dyDescent="0.3">
      <c r="B158" s="65"/>
      <c r="C158" s="63" t="s">
        <v>553</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267" t="s">
        <v>496</v>
      </c>
      <c r="D161" s="268"/>
      <c r="E161" s="268"/>
      <c r="F161" s="268"/>
      <c r="G161" s="269"/>
    </row>
    <row r="162" spans="3:7" s="69" customFormat="1" ht="21" customHeight="1" thickBot="1" x14ac:dyDescent="0.35">
      <c r="C162" s="77" t="s">
        <v>573</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
      <c r="C163" s="75" t="s">
        <v>547</v>
      </c>
      <c r="D163" s="111"/>
      <c r="E163" s="112"/>
      <c r="F163" s="112"/>
      <c r="G163" s="76">
        <f t="shared" si="13"/>
        <v>0</v>
      </c>
    </row>
    <row r="164" spans="3:7" s="69" customFormat="1" ht="15.75" customHeight="1" x14ac:dyDescent="0.3">
      <c r="C164" s="63" t="s">
        <v>548</v>
      </c>
      <c r="D164" s="113"/>
      <c r="E164" s="22"/>
      <c r="F164" s="22"/>
      <c r="G164" s="74">
        <f t="shared" si="13"/>
        <v>0</v>
      </c>
    </row>
    <row r="165" spans="3:7" s="69" customFormat="1" ht="15.75" customHeight="1" x14ac:dyDescent="0.3">
      <c r="C165" s="63" t="s">
        <v>549</v>
      </c>
      <c r="D165" s="113"/>
      <c r="E165" s="113"/>
      <c r="F165" s="113"/>
      <c r="G165" s="74">
        <f t="shared" si="13"/>
        <v>0</v>
      </c>
    </row>
    <row r="166" spans="3:7" s="69" customFormat="1" ht="15.75" customHeight="1" x14ac:dyDescent="0.3">
      <c r="C166" s="64" t="s">
        <v>550</v>
      </c>
      <c r="D166" s="113"/>
      <c r="E166" s="113"/>
      <c r="F166" s="113"/>
      <c r="G166" s="74">
        <f t="shared" si="13"/>
        <v>0</v>
      </c>
    </row>
    <row r="167" spans="3:7" s="69" customFormat="1" ht="15.75" customHeight="1" x14ac:dyDescent="0.3">
      <c r="C167" s="63" t="s">
        <v>551</v>
      </c>
      <c r="D167" s="113"/>
      <c r="E167" s="113"/>
      <c r="F167" s="113"/>
      <c r="G167" s="74">
        <f t="shared" si="13"/>
        <v>0</v>
      </c>
    </row>
    <row r="168" spans="3:7" s="69" customFormat="1" ht="15.75" customHeight="1" x14ac:dyDescent="0.3">
      <c r="C168" s="63" t="s">
        <v>552</v>
      </c>
      <c r="D168" s="113"/>
      <c r="E168" s="113"/>
      <c r="F168" s="113"/>
      <c r="G168" s="74">
        <f t="shared" si="13"/>
        <v>0</v>
      </c>
    </row>
    <row r="169" spans="3:7" s="69" customFormat="1" ht="15.75" customHeight="1" x14ac:dyDescent="0.3">
      <c r="C169" s="63" t="s">
        <v>553</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267" t="s">
        <v>505</v>
      </c>
      <c r="D172" s="268"/>
      <c r="E172" s="268"/>
      <c r="F172" s="268"/>
      <c r="G172" s="269"/>
    </row>
    <row r="173" spans="3:7" s="69" customFormat="1" ht="19.5" customHeight="1" thickBot="1" x14ac:dyDescent="0.35">
      <c r="C173" s="77" t="s">
        <v>574</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
      <c r="C174" s="75" t="s">
        <v>547</v>
      </c>
      <c r="D174" s="111"/>
      <c r="E174" s="112"/>
      <c r="F174" s="112"/>
      <c r="G174" s="76">
        <f t="shared" si="14"/>
        <v>0</v>
      </c>
    </row>
    <row r="175" spans="3:7" s="69" customFormat="1" ht="15.75" customHeight="1" x14ac:dyDescent="0.3">
      <c r="C175" s="63" t="s">
        <v>548</v>
      </c>
      <c r="D175" s="113"/>
      <c r="E175" s="22"/>
      <c r="F175" s="22"/>
      <c r="G175" s="74">
        <f t="shared" si="14"/>
        <v>0</v>
      </c>
    </row>
    <row r="176" spans="3:7" s="69" customFormat="1" ht="15.75" customHeight="1" x14ac:dyDescent="0.3">
      <c r="C176" s="63" t="s">
        <v>549</v>
      </c>
      <c r="D176" s="113"/>
      <c r="E176" s="113"/>
      <c r="F176" s="113"/>
      <c r="G176" s="74">
        <f t="shared" si="14"/>
        <v>0</v>
      </c>
    </row>
    <row r="177" spans="3:7" s="69" customFormat="1" ht="15.75" customHeight="1" x14ac:dyDescent="0.3">
      <c r="C177" s="64" t="s">
        <v>550</v>
      </c>
      <c r="D177" s="113"/>
      <c r="E177" s="113"/>
      <c r="F177" s="113"/>
      <c r="G177" s="74">
        <f t="shared" si="14"/>
        <v>0</v>
      </c>
    </row>
    <row r="178" spans="3:7" s="69" customFormat="1" ht="15.75" customHeight="1" x14ac:dyDescent="0.3">
      <c r="C178" s="63" t="s">
        <v>551</v>
      </c>
      <c r="D178" s="113"/>
      <c r="E178" s="113"/>
      <c r="F178" s="113"/>
      <c r="G178" s="74">
        <f t="shared" si="14"/>
        <v>0</v>
      </c>
    </row>
    <row r="179" spans="3:7" s="69" customFormat="1" ht="15.75" customHeight="1" x14ac:dyDescent="0.3">
      <c r="C179" s="63" t="s">
        <v>552</v>
      </c>
      <c r="D179" s="113"/>
      <c r="E179" s="113"/>
      <c r="F179" s="113"/>
      <c r="G179" s="74">
        <f t="shared" si="14"/>
        <v>0</v>
      </c>
    </row>
    <row r="180" spans="3:7" s="69" customFormat="1" ht="15.75" customHeight="1" x14ac:dyDescent="0.3">
      <c r="C180" s="63" t="s">
        <v>553</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267" t="s">
        <v>514</v>
      </c>
      <c r="D183" s="268"/>
      <c r="E183" s="268"/>
      <c r="F183" s="268"/>
      <c r="G183" s="269"/>
    </row>
    <row r="184" spans="3:7" s="69" customFormat="1" ht="22.5" customHeight="1" thickBot="1" x14ac:dyDescent="0.35">
      <c r="C184" s="77" t="s">
        <v>575</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
      <c r="C185" s="75" t="s">
        <v>547</v>
      </c>
      <c r="D185" s="111"/>
      <c r="E185" s="112"/>
      <c r="F185" s="112"/>
      <c r="G185" s="76">
        <f t="shared" si="15"/>
        <v>0</v>
      </c>
    </row>
    <row r="186" spans="3:7" s="69" customFormat="1" ht="15.75" customHeight="1" x14ac:dyDescent="0.3">
      <c r="C186" s="63" t="s">
        <v>548</v>
      </c>
      <c r="D186" s="113"/>
      <c r="E186" s="22"/>
      <c r="F186" s="22"/>
      <c r="G186" s="74">
        <f t="shared" si="15"/>
        <v>0</v>
      </c>
    </row>
    <row r="187" spans="3:7" s="69" customFormat="1" ht="15.75" customHeight="1" x14ac:dyDescent="0.3">
      <c r="C187" s="63" t="s">
        <v>549</v>
      </c>
      <c r="D187" s="113"/>
      <c r="E187" s="113"/>
      <c r="F187" s="113"/>
      <c r="G187" s="74">
        <f t="shared" si="15"/>
        <v>0</v>
      </c>
    </row>
    <row r="188" spans="3:7" s="69" customFormat="1" ht="15.75" customHeight="1" x14ac:dyDescent="0.3">
      <c r="C188" s="64" t="s">
        <v>550</v>
      </c>
      <c r="D188" s="113"/>
      <c r="E188" s="113"/>
      <c r="F188" s="113"/>
      <c r="G188" s="74">
        <f t="shared" si="15"/>
        <v>0</v>
      </c>
    </row>
    <row r="189" spans="3:7" s="69" customFormat="1" ht="15.75" customHeight="1" x14ac:dyDescent="0.3">
      <c r="C189" s="63" t="s">
        <v>551</v>
      </c>
      <c r="D189" s="113"/>
      <c r="E189" s="113"/>
      <c r="F189" s="113"/>
      <c r="G189" s="74">
        <f t="shared" si="15"/>
        <v>0</v>
      </c>
    </row>
    <row r="190" spans="3:7" s="69" customFormat="1" ht="15.75" customHeight="1" x14ac:dyDescent="0.3">
      <c r="C190" s="63" t="s">
        <v>552</v>
      </c>
      <c r="D190" s="113"/>
      <c r="E190" s="113"/>
      <c r="F190" s="113"/>
      <c r="G190" s="74">
        <f t="shared" si="15"/>
        <v>0</v>
      </c>
    </row>
    <row r="191" spans="3:7" s="69" customFormat="1" ht="15.75" customHeight="1" x14ac:dyDescent="0.3">
      <c r="C191" s="63" t="s">
        <v>553</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10" s="69" customFormat="1" ht="15.75" customHeight="1" x14ac:dyDescent="0.3">
      <c r="C193" s="65"/>
      <c r="D193" s="67"/>
      <c r="E193" s="67"/>
      <c r="F193" s="67"/>
      <c r="G193" s="65"/>
    </row>
    <row r="194" spans="3:10" s="69" customFormat="1" ht="15.75" customHeight="1" x14ac:dyDescent="0.3">
      <c r="C194" s="267" t="s">
        <v>576</v>
      </c>
      <c r="D194" s="268"/>
      <c r="E194" s="268"/>
      <c r="F194" s="268"/>
      <c r="G194" s="269"/>
    </row>
    <row r="195" spans="3:10" s="69" customFormat="1" ht="36" customHeight="1" thickBot="1" x14ac:dyDescent="0.35">
      <c r="C195" s="77" t="s">
        <v>577</v>
      </c>
      <c r="D195" s="78">
        <f>'1) Tableau budgétaire 1'!D187</f>
        <v>0</v>
      </c>
      <c r="E195" s="78">
        <f>'1) Tableau budgétaire 1'!E187</f>
        <v>345980</v>
      </c>
      <c r="F195" s="78">
        <f>'1) Tableau budgétaire 1'!F187</f>
        <v>0</v>
      </c>
      <c r="G195" s="79">
        <f t="shared" ref="G195:G203" si="16">SUM(D195:F195)</f>
        <v>345980</v>
      </c>
    </row>
    <row r="196" spans="3:10" s="69" customFormat="1" ht="15.75" customHeight="1" x14ac:dyDescent="0.3">
      <c r="C196" s="75" t="s">
        <v>547</v>
      </c>
      <c r="D196" s="111"/>
      <c r="E196" s="22">
        <v>315980</v>
      </c>
      <c r="F196" s="112"/>
      <c r="G196" s="76">
        <f t="shared" si="16"/>
        <v>315980</v>
      </c>
    </row>
    <row r="197" spans="3:10" s="69" customFormat="1" ht="15.75" customHeight="1" x14ac:dyDescent="0.3">
      <c r="C197" s="63" t="s">
        <v>548</v>
      </c>
      <c r="D197" s="113"/>
      <c r="E197" s="113"/>
      <c r="F197" s="22"/>
      <c r="G197" s="74">
        <f t="shared" si="16"/>
        <v>0</v>
      </c>
    </row>
    <row r="198" spans="3:10" s="69" customFormat="1" ht="15.75" customHeight="1" x14ac:dyDescent="0.3">
      <c r="C198" s="63" t="s">
        <v>549</v>
      </c>
      <c r="D198" s="113"/>
      <c r="E198" s="113"/>
      <c r="F198" s="113"/>
      <c r="G198" s="74">
        <f t="shared" si="16"/>
        <v>0</v>
      </c>
    </row>
    <row r="199" spans="3:10" s="69" customFormat="1" ht="15.75" customHeight="1" x14ac:dyDescent="0.3">
      <c r="C199" s="64" t="s">
        <v>550</v>
      </c>
      <c r="D199" s="113"/>
      <c r="E199" s="113">
        <v>30000</v>
      </c>
      <c r="F199" s="113"/>
      <c r="G199" s="74">
        <f t="shared" si="16"/>
        <v>30000</v>
      </c>
    </row>
    <row r="200" spans="3:10" s="69" customFormat="1" ht="15.75" customHeight="1" x14ac:dyDescent="0.3">
      <c r="C200" s="63" t="s">
        <v>551</v>
      </c>
      <c r="D200" s="113"/>
      <c r="E200" s="113"/>
      <c r="F200" s="113"/>
      <c r="G200" s="74">
        <f t="shared" si="16"/>
        <v>0</v>
      </c>
    </row>
    <row r="201" spans="3:10" s="69" customFormat="1" ht="15.75" customHeight="1" x14ac:dyDescent="0.3">
      <c r="C201" s="63" t="s">
        <v>552</v>
      </c>
      <c r="D201" s="113"/>
      <c r="E201" s="113"/>
      <c r="F201" s="113"/>
      <c r="G201" s="74">
        <f t="shared" si="16"/>
        <v>0</v>
      </c>
    </row>
    <row r="202" spans="3:10" s="69" customFormat="1" ht="15.75" customHeight="1" x14ac:dyDescent="0.3">
      <c r="C202" s="63" t="s">
        <v>553</v>
      </c>
      <c r="D202" s="113"/>
      <c r="E202" s="113"/>
      <c r="F202" s="113"/>
      <c r="G202" s="74">
        <f t="shared" si="16"/>
        <v>0</v>
      </c>
    </row>
    <row r="203" spans="3:10" s="69" customFormat="1" ht="15.75" customHeight="1" x14ac:dyDescent="0.3">
      <c r="C203" s="68" t="s">
        <v>21</v>
      </c>
      <c r="D203" s="80">
        <f>SUM(D196:D202)</f>
        <v>0</v>
      </c>
      <c r="E203" s="80">
        <f>SUM(E196:E202)</f>
        <v>345980</v>
      </c>
      <c r="F203" s="80">
        <f>SUM(F196:F202)</f>
        <v>0</v>
      </c>
      <c r="G203" s="74">
        <f t="shared" si="16"/>
        <v>345980</v>
      </c>
    </row>
    <row r="204" spans="3:10" s="69" customFormat="1" ht="15.75" customHeight="1" thickBot="1" x14ac:dyDescent="0.35">
      <c r="C204" s="65"/>
      <c r="D204" s="67"/>
      <c r="E204" s="67"/>
      <c r="F204" s="67"/>
      <c r="G204" s="65"/>
      <c r="J204" s="222"/>
    </row>
    <row r="205" spans="3:10" s="69" customFormat="1" ht="19.5" customHeight="1" thickBot="1" x14ac:dyDescent="0.35">
      <c r="C205" s="286" t="s">
        <v>543</v>
      </c>
      <c r="D205" s="287"/>
      <c r="E205" s="287"/>
      <c r="F205" s="287"/>
      <c r="G205" s="288"/>
    </row>
    <row r="206" spans="3:10" s="69" customFormat="1" ht="42.75" customHeight="1" x14ac:dyDescent="0.3">
      <c r="C206" s="89"/>
      <c r="D206" s="135" t="s">
        <v>602</v>
      </c>
      <c r="E206" s="135" t="s">
        <v>603</v>
      </c>
      <c r="F206" s="135" t="s">
        <v>536</v>
      </c>
      <c r="G206" s="278" t="s">
        <v>543</v>
      </c>
    </row>
    <row r="207" spans="3:10" s="69" customFormat="1" ht="19.5" customHeight="1" x14ac:dyDescent="0.3">
      <c r="C207" s="175"/>
      <c r="D207" s="66">
        <f>'1) Tableau budgétaire 1'!D13</f>
        <v>0</v>
      </c>
      <c r="E207" s="66">
        <f>'1) Tableau budgétaire 1'!E13</f>
        <v>0</v>
      </c>
      <c r="F207" s="66">
        <f>'1) Tableau budgétaire 1'!F13</f>
        <v>0</v>
      </c>
      <c r="G207" s="279"/>
    </row>
    <row r="208" spans="3:10" s="69" customFormat="1" ht="19.5" customHeight="1" x14ac:dyDescent="0.3">
      <c r="C208" s="172" t="s">
        <v>547</v>
      </c>
      <c r="D208" s="90">
        <f>SUM(D185,D174,D163,D152,D140,D129,D118,D107,D95,D84,D73,D62,D50,D39,D28,D17,D196)</f>
        <v>7207</v>
      </c>
      <c r="E208" s="90">
        <f>SUM(E185,E174,E163,E152,E140,E129,E118,E107,E95,E84,E73,E62,E50,E39,E28,E17,E196)</f>
        <v>315980</v>
      </c>
      <c r="F208" s="90">
        <f t="shared" ref="F208" si="17">SUM(F185,F174,F163,F152,F140,F129,F118,F107,F95,F84,F73,F62,F50,F39,F28,F17,F196)</f>
        <v>0</v>
      </c>
      <c r="G208" s="87">
        <f t="shared" ref="G208:G214" si="18">SUM(D208:F208)</f>
        <v>323187</v>
      </c>
    </row>
    <row r="209" spans="3:14" s="69" customFormat="1" ht="34.5" customHeight="1" x14ac:dyDescent="0.3">
      <c r="C209" s="173" t="s">
        <v>548</v>
      </c>
      <c r="D209" s="90">
        <f>SUM(D186,D175,D164,D153,D141,D130,D119,D108,D96,D85,D74,D63,D51,D40,D29,D18,D197)</f>
        <v>0</v>
      </c>
      <c r="E209" s="90">
        <f t="shared" ref="E209:F209" si="19">SUM(E186,E175,E164,E153,E141,E130,E119,E108,E96,E85,E74,E63,E51,E40,E29,E18,E197)</f>
        <v>38499.998052288371</v>
      </c>
      <c r="F209" s="90">
        <f t="shared" si="19"/>
        <v>0</v>
      </c>
      <c r="G209" s="88">
        <f t="shared" si="18"/>
        <v>38499.998052288371</v>
      </c>
    </row>
    <row r="210" spans="3:14" s="69" customFormat="1" ht="48" customHeight="1" x14ac:dyDescent="0.3">
      <c r="C210" s="173" t="s">
        <v>549</v>
      </c>
      <c r="D210" s="90">
        <f t="shared" ref="D210:F214" si="20">SUM(D187,D176,D165,D154,D142,D131,D120,D109,D97,D86,D75,D64,D52,D41,D30,D19,D198)</f>
        <v>0</v>
      </c>
      <c r="E210" s="90">
        <f t="shared" si="20"/>
        <v>35000</v>
      </c>
      <c r="F210" s="90">
        <f t="shared" si="20"/>
        <v>0</v>
      </c>
      <c r="G210" s="88">
        <f t="shared" si="18"/>
        <v>35000</v>
      </c>
    </row>
    <row r="211" spans="3:14" s="69" customFormat="1" ht="33" customHeight="1" x14ac:dyDescent="0.3">
      <c r="C211" s="174" t="s">
        <v>550</v>
      </c>
      <c r="D211" s="90">
        <f t="shared" si="20"/>
        <v>0</v>
      </c>
      <c r="E211" s="90">
        <f t="shared" si="20"/>
        <v>130000.00000000006</v>
      </c>
      <c r="F211" s="90">
        <f t="shared" si="20"/>
        <v>0</v>
      </c>
      <c r="G211" s="88">
        <f t="shared" si="18"/>
        <v>130000.00000000006</v>
      </c>
      <c r="H211" s="229"/>
    </row>
    <row r="212" spans="3:14" s="69" customFormat="1" ht="21" customHeight="1" x14ac:dyDescent="0.3">
      <c r="C212" s="173" t="s">
        <v>551</v>
      </c>
      <c r="D212" s="90">
        <f t="shared" si="20"/>
        <v>0</v>
      </c>
      <c r="E212" s="90">
        <f t="shared" si="20"/>
        <v>35000</v>
      </c>
      <c r="F212" s="90">
        <f t="shared" si="20"/>
        <v>0</v>
      </c>
      <c r="G212" s="88">
        <f t="shared" si="18"/>
        <v>35000</v>
      </c>
      <c r="H212" s="28"/>
      <c r="I212" s="28">
        <f>35000-E212</f>
        <v>0</v>
      </c>
      <c r="J212" s="28"/>
      <c r="K212" s="28"/>
      <c r="L212" s="28"/>
      <c r="M212" s="27"/>
    </row>
    <row r="213" spans="3:14" s="69" customFormat="1" ht="39.75" customHeight="1" x14ac:dyDescent="0.3">
      <c r="C213" s="173" t="s">
        <v>552</v>
      </c>
      <c r="D213" s="90">
        <f t="shared" si="20"/>
        <v>292793</v>
      </c>
      <c r="E213" s="90">
        <f t="shared" si="20"/>
        <v>1201719.001947711</v>
      </c>
      <c r="F213" s="90">
        <f t="shared" si="20"/>
        <v>0</v>
      </c>
      <c r="G213" s="88">
        <f t="shared" si="18"/>
        <v>1494512.001947711</v>
      </c>
      <c r="H213" s="28"/>
      <c r="I213" s="28"/>
      <c r="J213" s="28"/>
      <c r="K213" s="28"/>
      <c r="L213" s="28"/>
      <c r="M213" s="27"/>
    </row>
    <row r="214" spans="3:14" s="69" customFormat="1" ht="39.75" customHeight="1" x14ac:dyDescent="0.3">
      <c r="C214" s="173" t="s">
        <v>553</v>
      </c>
      <c r="D214" s="153">
        <f t="shared" si="20"/>
        <v>0</v>
      </c>
      <c r="E214" s="153">
        <f t="shared" si="20"/>
        <v>0</v>
      </c>
      <c r="F214" s="153">
        <f t="shared" si="20"/>
        <v>0</v>
      </c>
      <c r="G214" s="88">
        <f t="shared" si="18"/>
        <v>0</v>
      </c>
      <c r="H214" s="28"/>
      <c r="I214" s="28"/>
      <c r="J214" s="28"/>
      <c r="K214" s="28"/>
      <c r="L214" s="28"/>
      <c r="M214" s="27"/>
    </row>
    <row r="215" spans="3:14" s="69" customFormat="1" ht="22.5" customHeight="1" x14ac:dyDescent="0.3">
      <c r="C215" s="137" t="s">
        <v>534</v>
      </c>
      <c r="D215" s="154">
        <f>SUM(D208:D214)</f>
        <v>300000</v>
      </c>
      <c r="E215" s="154">
        <f>SUM(E208:E214)</f>
        <v>1756198.9999999995</v>
      </c>
      <c r="F215" s="154">
        <f>SUM(F208:F214)</f>
        <v>0</v>
      </c>
      <c r="G215" s="155">
        <f>SUM(D215:F215)</f>
        <v>2056198.9999999995</v>
      </c>
      <c r="H215" s="28"/>
      <c r="I215" s="28"/>
      <c r="J215" s="28"/>
      <c r="K215" s="28"/>
      <c r="L215" s="28"/>
      <c r="M215" s="27"/>
    </row>
    <row r="216" spans="3:14" s="69" customFormat="1" ht="26.25" customHeight="1" thickBot="1" x14ac:dyDescent="0.35">
      <c r="C216" s="137" t="s">
        <v>535</v>
      </c>
      <c r="D216" s="92">
        <f>D215*0.07</f>
        <v>21000.000000000004</v>
      </c>
      <c r="E216" s="92">
        <f t="shared" ref="E216:G216" si="21">E215*0.07</f>
        <v>122933.92999999998</v>
      </c>
      <c r="F216" s="92">
        <f t="shared" si="21"/>
        <v>0</v>
      </c>
      <c r="G216" s="158">
        <f t="shared" si="21"/>
        <v>143933.93</v>
      </c>
      <c r="H216" s="41"/>
      <c r="I216" s="41"/>
      <c r="J216" s="41"/>
      <c r="K216" s="41"/>
      <c r="L216" s="70"/>
      <c r="M216" s="67"/>
    </row>
    <row r="217" spans="3:14" s="69" customFormat="1" ht="23.25" customHeight="1" thickBot="1" x14ac:dyDescent="0.35">
      <c r="C217" s="156" t="s">
        <v>371</v>
      </c>
      <c r="D217" s="157">
        <f>SUM(D215:D216)</f>
        <v>321000</v>
      </c>
      <c r="E217" s="157">
        <f t="shared" ref="E217:F217" si="22">SUM(E215:E216)</f>
        <v>1879132.9299999995</v>
      </c>
      <c r="F217" s="157">
        <f t="shared" si="22"/>
        <v>0</v>
      </c>
      <c r="G217" s="91">
        <f>SUM(G215:G216)</f>
        <v>2200132.9299999997</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D220" s="223"/>
      <c r="H220" s="51"/>
      <c r="I220" s="51"/>
      <c r="L220" s="69"/>
    </row>
    <row r="221" spans="3:14" ht="40.5" customHeight="1" x14ac:dyDescent="0.3">
      <c r="H221" s="51"/>
      <c r="I221" s="51"/>
      <c r="L221" s="72"/>
    </row>
    <row r="222" spans="3:14" ht="24.75" customHeight="1" x14ac:dyDescent="0.3">
      <c r="D222" s="224"/>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8671875" defaultRowHeight="14.4" x14ac:dyDescent="0.3"/>
  <cols>
    <col min="2" max="2" width="73.33203125" customWidth="1"/>
  </cols>
  <sheetData>
    <row r="1" spans="2:6" ht="15" thickBot="1" x14ac:dyDescent="0.35"/>
    <row r="2" spans="2:6" ht="15" thickBot="1" x14ac:dyDescent="0.35">
      <c r="B2" s="179" t="s">
        <v>578</v>
      </c>
      <c r="C2" s="1"/>
      <c r="D2" s="1"/>
      <c r="E2" s="1"/>
      <c r="F2" s="1"/>
    </row>
    <row r="3" spans="2:6" ht="70.5" customHeight="1" x14ac:dyDescent="0.3">
      <c r="B3" s="180" t="s">
        <v>587</v>
      </c>
    </row>
    <row r="4" spans="2:6" ht="57.6" x14ac:dyDescent="0.3">
      <c r="B4" s="177" t="s">
        <v>579</v>
      </c>
    </row>
    <row r="5" spans="2:6" x14ac:dyDescent="0.3">
      <c r="B5" s="177"/>
    </row>
    <row r="6" spans="2:6" ht="57.6" x14ac:dyDescent="0.3">
      <c r="B6" s="176" t="s">
        <v>580</v>
      </c>
    </row>
    <row r="7" spans="2:6" x14ac:dyDescent="0.3">
      <c r="B7" s="177"/>
    </row>
    <row r="8" spans="2:6" ht="72" x14ac:dyDescent="0.3">
      <c r="B8" s="176" t="s">
        <v>588</v>
      </c>
    </row>
    <row r="9" spans="2:6" x14ac:dyDescent="0.3">
      <c r="B9" s="177"/>
    </row>
    <row r="10" spans="2:6" ht="28.8" x14ac:dyDescent="0.3">
      <c r="B10" s="177" t="s">
        <v>581</v>
      </c>
    </row>
    <row r="11" spans="2:6" x14ac:dyDescent="0.3">
      <c r="B11" s="177"/>
    </row>
    <row r="12" spans="2:6" ht="72" x14ac:dyDescent="0.3">
      <c r="B12" s="176" t="s">
        <v>589</v>
      </c>
    </row>
    <row r="13" spans="2:6" x14ac:dyDescent="0.3">
      <c r="B13" s="177"/>
    </row>
    <row r="14" spans="2:6" ht="58.2" thickBot="1" x14ac:dyDescent="0.35">
      <c r="B14" s="178" t="s">
        <v>582</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27" zoomScale="80" zoomScaleNormal="80" zoomScaleSheetLayoutView="70" workbookViewId="0"/>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302" t="s">
        <v>372</v>
      </c>
      <c r="C2" s="303"/>
      <c r="D2" s="304"/>
    </row>
    <row r="3" spans="2:4" ht="15" thickBot="1" x14ac:dyDescent="0.35">
      <c r="B3" s="305"/>
      <c r="C3" s="306"/>
      <c r="D3" s="307"/>
    </row>
    <row r="4" spans="2:4" ht="15" thickBot="1" x14ac:dyDescent="0.35"/>
    <row r="5" spans="2:4" x14ac:dyDescent="0.3">
      <c r="B5" s="293" t="s">
        <v>22</v>
      </c>
      <c r="C5" s="294"/>
      <c r="D5" s="295"/>
    </row>
    <row r="6" spans="2:4" ht="15" thickBot="1" x14ac:dyDescent="0.35">
      <c r="B6" s="296"/>
      <c r="C6" s="297"/>
      <c r="D6" s="298"/>
    </row>
    <row r="7" spans="2:4" x14ac:dyDescent="0.3">
      <c r="B7" s="100" t="s">
        <v>23</v>
      </c>
      <c r="C7" s="291">
        <f>SUM('1) Tableau budgétaire 1'!D24:F24,'1) Tableau budgétaire 1'!D34:F34,'1) Tableau budgétaire 1'!D44:F44,'1) Tableau budgétaire 1'!D54:F54)</f>
        <v>691250</v>
      </c>
      <c r="D7" s="292"/>
    </row>
    <row r="8" spans="2:4" x14ac:dyDescent="0.3">
      <c r="B8" s="100" t="s">
        <v>370</v>
      </c>
      <c r="C8" s="289">
        <f>SUM(D10:D14)</f>
        <v>0</v>
      </c>
      <c r="D8" s="290"/>
    </row>
    <row r="9" spans="2:4"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ht="15" thickBot="1" x14ac:dyDescent="0.35"/>
    <row r="16" spans="2:4" x14ac:dyDescent="0.3">
      <c r="B16" s="293" t="s">
        <v>367</v>
      </c>
      <c r="C16" s="294"/>
      <c r="D16" s="295"/>
    </row>
    <row r="17" spans="2:4" ht="15" thickBot="1" x14ac:dyDescent="0.35">
      <c r="B17" s="299"/>
      <c r="C17" s="300"/>
      <c r="D17" s="301"/>
    </row>
    <row r="18" spans="2:4" x14ac:dyDescent="0.3">
      <c r="B18" s="100" t="s">
        <v>23</v>
      </c>
      <c r="C18" s="291">
        <f>SUM('1) Tableau budgétaire 1'!D66:F66,'1) Tableau budgétaire 1'!D76:F76,'1) Tableau budgétaire 1'!D86:F86,'1) Tableau budgétaire 1'!D96:F96)</f>
        <v>631969</v>
      </c>
      <c r="D18" s="292"/>
    </row>
    <row r="19" spans="2:4" x14ac:dyDescent="0.3">
      <c r="B19" s="100" t="s">
        <v>370</v>
      </c>
      <c r="C19" s="289">
        <f>SUM(D21:D25)</f>
        <v>0</v>
      </c>
      <c r="D19" s="290"/>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293" t="s">
        <v>368</v>
      </c>
      <c r="C27" s="294"/>
      <c r="D27" s="295"/>
    </row>
    <row r="28" spans="2:4" ht="15" thickBot="1" x14ac:dyDescent="0.35">
      <c r="B28" s="296"/>
      <c r="C28" s="297"/>
      <c r="D28" s="298"/>
    </row>
    <row r="29" spans="2:4" x14ac:dyDescent="0.3">
      <c r="B29" s="100" t="s">
        <v>23</v>
      </c>
      <c r="C29" s="291">
        <f>SUM('1) Tableau budgétaire 1'!D108:F108,'1) Tableau budgétaire 1'!D118:F118,'1) Tableau budgétaire 1'!D128:F128,'1) Tableau budgétaire 1'!D138:F138)</f>
        <v>387000</v>
      </c>
      <c r="D29" s="292"/>
    </row>
    <row r="30" spans="2:4" x14ac:dyDescent="0.3">
      <c r="B30" s="100" t="s">
        <v>370</v>
      </c>
      <c r="C30" s="289">
        <f>SUM(D32:D36)</f>
        <v>0</v>
      </c>
      <c r="D30" s="290"/>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293" t="s">
        <v>369</v>
      </c>
      <c r="C38" s="294"/>
      <c r="D38" s="295"/>
    </row>
    <row r="39" spans="2:4" ht="15" thickBot="1" x14ac:dyDescent="0.35">
      <c r="B39" s="296"/>
      <c r="C39" s="297"/>
      <c r="D39" s="298"/>
    </row>
    <row r="40" spans="2:4" x14ac:dyDescent="0.3">
      <c r="B40" s="100" t="s">
        <v>23</v>
      </c>
      <c r="C40" s="291">
        <f>SUM('1) Tableau budgétaire 1'!D150:F150,'1) Tableau budgétaire 1'!D160:F160,'1) Tableau budgétaire 1'!D170:F170,'1) Tableau budgétaire 1'!D180:F180)</f>
        <v>32510</v>
      </c>
      <c r="D40" s="292"/>
    </row>
    <row r="41" spans="2:4" x14ac:dyDescent="0.3">
      <c r="B41" s="100" t="s">
        <v>370</v>
      </c>
      <c r="C41" s="289">
        <f>SUM(D43:D47)</f>
        <v>0</v>
      </c>
      <c r="D41" s="290"/>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H24"/>
  <sheetViews>
    <sheetView showGridLines="0" zoomScale="80" zoomScaleNormal="80" workbookViewId="0">
      <selection activeCell="H13" sqref="H13"/>
    </sheetView>
  </sheetViews>
  <sheetFormatPr baseColWidth="10" defaultColWidth="8.88671875" defaultRowHeight="14.4" x14ac:dyDescent="0.3"/>
  <cols>
    <col min="1" max="1" width="7.332031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8" ht="15" thickBot="1" x14ac:dyDescent="0.35"/>
    <row r="2" spans="2:8" s="93" customFormat="1" ht="15.6" x14ac:dyDescent="0.3">
      <c r="B2" s="311" t="s">
        <v>14</v>
      </c>
      <c r="C2" s="312"/>
      <c r="D2" s="312"/>
      <c r="E2" s="312"/>
      <c r="F2" s="313"/>
    </row>
    <row r="3" spans="2:8" s="93" customFormat="1" ht="16.2" thickBot="1" x14ac:dyDescent="0.35">
      <c r="B3" s="314"/>
      <c r="C3" s="315"/>
      <c r="D3" s="315"/>
      <c r="E3" s="315"/>
      <c r="F3" s="316"/>
    </row>
    <row r="4" spans="2:8" s="93" customFormat="1" ht="16.2" thickBot="1" x14ac:dyDescent="0.35"/>
    <row r="5" spans="2:8" s="93" customFormat="1" ht="16.2" thickBot="1" x14ac:dyDescent="0.35">
      <c r="B5" s="286" t="s">
        <v>7</v>
      </c>
      <c r="C5" s="287"/>
      <c r="D5" s="287"/>
      <c r="E5" s="287"/>
      <c r="F5" s="288"/>
    </row>
    <row r="6" spans="2:8" s="93" customFormat="1" ht="15.6" x14ac:dyDescent="0.3">
      <c r="B6" s="89"/>
      <c r="C6" s="73" t="s">
        <v>12</v>
      </c>
      <c r="D6" s="73" t="s">
        <v>15</v>
      </c>
      <c r="E6" s="73" t="s">
        <v>16</v>
      </c>
      <c r="F6" s="278" t="s">
        <v>7</v>
      </c>
    </row>
    <row r="7" spans="2:8" s="93" customFormat="1" ht="15.6" x14ac:dyDescent="0.3">
      <c r="B7" s="89"/>
      <c r="C7" s="66">
        <f>'1) Tableau budgétaire 1'!D13</f>
        <v>0</v>
      </c>
      <c r="D7" s="66">
        <f>'1) Tableau budgétaire 1'!E13</f>
        <v>0</v>
      </c>
      <c r="E7" s="66">
        <f>'1) Tableau budgétaire 1'!F13</f>
        <v>0</v>
      </c>
      <c r="F7" s="279"/>
    </row>
    <row r="8" spans="2:8" s="93" customFormat="1" ht="31.2" x14ac:dyDescent="0.3">
      <c r="B8" s="24" t="s">
        <v>0</v>
      </c>
      <c r="C8" s="90">
        <f>'2) Tableau budgétaire 2'!D208</f>
        <v>7207</v>
      </c>
      <c r="D8" s="90">
        <f>'2) Tableau budgétaire 2'!E208</f>
        <v>315980</v>
      </c>
      <c r="E8" s="90">
        <f>'2) Tableau budgétaire 2'!F208</f>
        <v>0</v>
      </c>
      <c r="F8" s="87">
        <f t="shared" ref="F8:F15" si="0">SUM(C8:E8)</f>
        <v>323187</v>
      </c>
      <c r="H8" s="225"/>
    </row>
    <row r="9" spans="2:8" s="93" customFormat="1" ht="46.8" x14ac:dyDescent="0.3">
      <c r="B9" s="24" t="s">
        <v>1</v>
      </c>
      <c r="C9" s="90">
        <f>'2) Tableau budgétaire 2'!D209</f>
        <v>0</v>
      </c>
      <c r="D9" s="90">
        <f>'2) Tableau budgétaire 2'!E209</f>
        <v>38499.998052288371</v>
      </c>
      <c r="E9" s="90">
        <f>'2) Tableau budgétaire 2'!F209</f>
        <v>0</v>
      </c>
      <c r="F9" s="88">
        <f t="shared" si="0"/>
        <v>38499.998052288371</v>
      </c>
      <c r="G9" s="225"/>
    </row>
    <row r="10" spans="2:8" s="93" customFormat="1" ht="62.4" x14ac:dyDescent="0.3">
      <c r="B10" s="24" t="s">
        <v>2</v>
      </c>
      <c r="C10" s="90">
        <f>'2) Tableau budgétaire 2'!D210</f>
        <v>0</v>
      </c>
      <c r="D10" s="90">
        <f>'2) Tableau budgétaire 2'!E210</f>
        <v>35000</v>
      </c>
      <c r="E10" s="90">
        <f>'2) Tableau budgétaire 2'!F210</f>
        <v>0</v>
      </c>
      <c r="F10" s="88">
        <f t="shared" si="0"/>
        <v>35000</v>
      </c>
    </row>
    <row r="11" spans="2:8" s="93" customFormat="1" ht="31.2" x14ac:dyDescent="0.3">
      <c r="B11" s="39" t="s">
        <v>3</v>
      </c>
      <c r="C11" s="90">
        <f>'2) Tableau budgétaire 2'!D211</f>
        <v>0</v>
      </c>
      <c r="D11" s="90">
        <f>'2) Tableau budgétaire 2'!E211</f>
        <v>130000.00000000006</v>
      </c>
      <c r="E11" s="90">
        <f>'2) Tableau budgétaire 2'!F211</f>
        <v>0</v>
      </c>
      <c r="F11" s="88">
        <f t="shared" si="0"/>
        <v>130000.00000000006</v>
      </c>
    </row>
    <row r="12" spans="2:8" s="93" customFormat="1" ht="15.6" x14ac:dyDescent="0.3">
      <c r="B12" s="24" t="s">
        <v>6</v>
      </c>
      <c r="C12" s="90">
        <f>'2) Tableau budgétaire 2'!D212</f>
        <v>0</v>
      </c>
      <c r="D12" s="90">
        <f>'2) Tableau budgétaire 2'!E212</f>
        <v>35000</v>
      </c>
      <c r="E12" s="90">
        <f>'2) Tableau budgétaire 2'!F212</f>
        <v>0</v>
      </c>
      <c r="F12" s="88">
        <f t="shared" si="0"/>
        <v>35000</v>
      </c>
    </row>
    <row r="13" spans="2:8" s="93" customFormat="1" ht="46.8" x14ac:dyDescent="0.3">
      <c r="B13" s="24" t="s">
        <v>4</v>
      </c>
      <c r="C13" s="90">
        <f>'2) Tableau budgétaire 2'!D213</f>
        <v>292793</v>
      </c>
      <c r="D13" s="90">
        <f>'2) Tableau budgétaire 2'!E213</f>
        <v>1201719.001947711</v>
      </c>
      <c r="E13" s="90">
        <f>'2) Tableau budgétaire 2'!F213</f>
        <v>0</v>
      </c>
      <c r="F13" s="88">
        <f t="shared" si="0"/>
        <v>1494512.001947711</v>
      </c>
    </row>
    <row r="14" spans="2:8" s="93" customFormat="1" ht="47.4" thickBot="1" x14ac:dyDescent="0.35">
      <c r="B14" s="186" t="s">
        <v>20</v>
      </c>
      <c r="C14" s="187">
        <f>'2) Tableau budgétaire 2'!D214</f>
        <v>0</v>
      </c>
      <c r="D14" s="187">
        <f>'2) Tableau budgétaire 2'!E214</f>
        <v>0</v>
      </c>
      <c r="E14" s="187">
        <f>'2) Tableau budgétaire 2'!F214</f>
        <v>0</v>
      </c>
      <c r="F14" s="188">
        <f t="shared" si="0"/>
        <v>0</v>
      </c>
    </row>
    <row r="15" spans="2:8" s="93" customFormat="1" ht="30" customHeight="1" x14ac:dyDescent="0.3">
      <c r="B15" s="191" t="s">
        <v>591</v>
      </c>
      <c r="C15" s="192">
        <f>SUM(C8:C14)</f>
        <v>300000</v>
      </c>
      <c r="D15" s="192">
        <f>SUM(D8:D14)</f>
        <v>1756198.9999999995</v>
      </c>
      <c r="E15" s="192">
        <f>SUM(E8:E14)</f>
        <v>0</v>
      </c>
      <c r="F15" s="193">
        <f t="shared" si="0"/>
        <v>2056198.9999999995</v>
      </c>
    </row>
    <row r="16" spans="2:8" s="93" customFormat="1" ht="22.5" customHeight="1" x14ac:dyDescent="0.3">
      <c r="B16" s="182" t="s">
        <v>590</v>
      </c>
      <c r="C16" s="183">
        <f>C15*0.07</f>
        <v>21000.000000000004</v>
      </c>
      <c r="D16" s="183">
        <f t="shared" ref="D16:F16" si="1">D15*0.07</f>
        <v>122933.92999999998</v>
      </c>
      <c r="E16" s="183">
        <f t="shared" si="1"/>
        <v>0</v>
      </c>
      <c r="F16" s="189">
        <f t="shared" si="1"/>
        <v>143933.93</v>
      </c>
      <c r="H16" s="225"/>
    </row>
    <row r="17" spans="2:6" s="93" customFormat="1" ht="30" customHeight="1" thickBot="1" x14ac:dyDescent="0.35">
      <c r="B17" s="184" t="s">
        <v>13</v>
      </c>
      <c r="C17" s="185">
        <f>C15+C16</f>
        <v>321000</v>
      </c>
      <c r="D17" s="185">
        <f t="shared" ref="D17:F17" si="2">D15+D16</f>
        <v>1879132.9299999995</v>
      </c>
      <c r="E17" s="185">
        <f t="shared" si="2"/>
        <v>0</v>
      </c>
      <c r="F17" s="190">
        <f t="shared" si="2"/>
        <v>2200132.9299999997</v>
      </c>
    </row>
    <row r="18" spans="2:6" s="93" customFormat="1" ht="16.2" thickBot="1" x14ac:dyDescent="0.35"/>
    <row r="19" spans="2:6" s="93" customFormat="1" ht="15.6" x14ac:dyDescent="0.3">
      <c r="B19" s="308" t="s">
        <v>8</v>
      </c>
      <c r="C19" s="309"/>
      <c r="D19" s="309"/>
      <c r="E19" s="309"/>
      <c r="F19" s="310"/>
    </row>
    <row r="20" spans="2:6" ht="15.6" x14ac:dyDescent="0.3">
      <c r="B20" s="33"/>
      <c r="C20" s="31" t="s">
        <v>17</v>
      </c>
      <c r="D20" s="31" t="s">
        <v>18</v>
      </c>
      <c r="E20" s="31" t="s">
        <v>19</v>
      </c>
      <c r="F20" s="34" t="s">
        <v>10</v>
      </c>
    </row>
    <row r="21" spans="2:6" ht="15.6" x14ac:dyDescent="0.3">
      <c r="B21" s="33"/>
      <c r="C21" s="31">
        <f>'1) Tableau budgétaire 1'!D13</f>
        <v>0</v>
      </c>
      <c r="D21" s="31">
        <f>'1) Tableau budgétaire 1'!E13</f>
        <v>0</v>
      </c>
      <c r="E21" s="31">
        <f>'1) Tableau budgétaire 1'!F13</f>
        <v>0</v>
      </c>
      <c r="F21" s="34"/>
    </row>
    <row r="22" spans="2:6" ht="23.25" customHeight="1" x14ac:dyDescent="0.3">
      <c r="B22" s="32" t="s">
        <v>9</v>
      </c>
      <c r="C22" s="30">
        <f>'1) Tableau budgétaire 1'!D206</f>
        <v>122086.99999999999</v>
      </c>
      <c r="D22" s="30">
        <f>'1) Tableau budgétaire 1'!E206</f>
        <v>660134.52049999987</v>
      </c>
      <c r="E22" s="30">
        <f>'1) Tableau budgétaire 1'!F206</f>
        <v>0</v>
      </c>
      <c r="F22" s="9">
        <f>'1) Tableau budgétaire 1'!H206</f>
        <v>0.35</v>
      </c>
    </row>
    <row r="23" spans="2:6" ht="24.75" customHeight="1" x14ac:dyDescent="0.3">
      <c r="B23" s="32" t="s">
        <v>11</v>
      </c>
      <c r="C23" s="30">
        <f>'1) Tableau budgétaire 1'!D207</f>
        <v>122086.99999999999</v>
      </c>
      <c r="D23" s="30">
        <f>'1) Tableau budgétaire 1'!E207</f>
        <v>660134.52049999987</v>
      </c>
      <c r="E23" s="30">
        <f>'1) Tableau budgétaire 1'!F207</f>
        <v>0</v>
      </c>
      <c r="F23" s="9">
        <f>'1) Tableau budgétaire 1'!H207</f>
        <v>0.35</v>
      </c>
    </row>
    <row r="24" spans="2:6" ht="24.75" customHeight="1" thickBot="1" x14ac:dyDescent="0.35">
      <c r="B24" s="10" t="s">
        <v>598</v>
      </c>
      <c r="C24" s="35">
        <f>'1) Tableau budgétaire 1'!D208</f>
        <v>104646</v>
      </c>
      <c r="D24" s="35">
        <f>'1) Tableau budgétaire 1'!E208</f>
        <v>565829.58899999992</v>
      </c>
      <c r="E24" s="35">
        <f>'1) Tableau budgétaire 1'!F208</f>
        <v>0</v>
      </c>
      <c r="F24" s="11">
        <f>'1) Tableau budgétaire 1'!H208</f>
        <v>0.3</v>
      </c>
    </row>
  </sheetData>
  <sheetProtection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162">
        <v>0</v>
      </c>
    </row>
    <row r="2" spans="1:1" x14ac:dyDescent="0.3">
      <c r="A2" s="162">
        <v>0.2</v>
      </c>
    </row>
    <row r="3" spans="1:1" x14ac:dyDescent="0.3">
      <c r="A3" s="162">
        <v>0.4</v>
      </c>
    </row>
    <row r="4" spans="1:1" x14ac:dyDescent="0.3">
      <c r="A4" s="162">
        <v>0.6</v>
      </c>
    </row>
    <row r="5" spans="1:1" x14ac:dyDescent="0.3">
      <c r="A5" s="162">
        <v>0.8</v>
      </c>
    </row>
    <row r="6" spans="1:1" x14ac:dyDescent="0.3">
      <c r="A6" s="16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86718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BHAIDARA</cp:lastModifiedBy>
  <cp:lastPrinted>2017-12-11T22:51:21Z</cp:lastPrinted>
  <dcterms:created xsi:type="dcterms:W3CDTF">2017-11-15T21:17:43Z</dcterms:created>
  <dcterms:modified xsi:type="dcterms:W3CDTF">2019-12-24T19:10:29Z</dcterms:modified>
</cp:coreProperties>
</file>