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E - May 2016 onwards\Peace Bldg Fund\PBF New Contribution_April_2017\Reporting financials Delivery\Reporting_June 2018\PBF_Financial Reporting June 2018\"/>
    </mc:Choice>
  </mc:AlternateContent>
  <xr:revisionPtr revIDLastSave="0" documentId="8_{8BBC9137-8703-4472-B5D8-CB3B48F7F814}" xr6:coauthVersionLast="31" xr6:coauthVersionMax="31" xr10:uidLastSave="{00000000-0000-0000-0000-000000000000}"/>
  <bookViews>
    <workbookView xWindow="0" yWindow="0" windowWidth="19200" windowHeight="6090" xr2:uid="{00000000-000D-0000-FFFF-FFFF00000000}"/>
  </bookViews>
  <sheets>
    <sheet name="Sheet1" sheetId="1" r:id="rId1"/>
    <sheet name="Sheet2" sheetId="2" r:id="rId2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9" i="1" l="1"/>
  <c r="F37" i="1"/>
  <c r="F31" i="1"/>
  <c r="F9" i="1"/>
  <c r="F13" i="1"/>
  <c r="F17" i="1"/>
  <c r="F23" i="1"/>
  <c r="F27" i="1"/>
  <c r="F35" i="1" l="1"/>
  <c r="C35" i="1"/>
  <c r="G35" i="1"/>
  <c r="G69" i="1"/>
  <c r="C49" i="1"/>
  <c r="F45" i="1"/>
  <c r="F41" i="1"/>
  <c r="C67" i="1" l="1"/>
  <c r="D67" i="1"/>
  <c r="G68" i="1"/>
  <c r="F21" i="1"/>
  <c r="F67" i="1" s="1"/>
  <c r="C69" i="1" l="1"/>
  <c r="C21" i="1"/>
  <c r="E15" i="2"/>
  <c r="D15" i="2"/>
  <c r="D14" i="2"/>
  <c r="D16" i="2" s="1"/>
  <c r="E13" i="2"/>
  <c r="D13" i="2"/>
  <c r="D12" i="2"/>
  <c r="E11" i="2"/>
  <c r="E14" i="2" s="1"/>
  <c r="E16" i="2" s="1"/>
  <c r="D11" i="2"/>
  <c r="E10" i="2"/>
  <c r="D10" i="2"/>
  <c r="E7" i="2"/>
  <c r="D7" i="2"/>
  <c r="D37" i="1" l="1"/>
  <c r="D23" i="1"/>
  <c r="G49" i="1" l="1"/>
  <c r="G67" i="1" l="1"/>
  <c r="F14" i="2"/>
  <c r="G14" i="2"/>
  <c r="C14" i="2"/>
  <c r="E49" i="1" l="1"/>
  <c r="E35" i="1"/>
  <c r="F16" i="2"/>
  <c r="G16" i="2"/>
  <c r="B14" i="2"/>
  <c r="H8" i="2"/>
  <c r="J8" i="2" s="1"/>
  <c r="I8" i="2"/>
  <c r="H9" i="2"/>
  <c r="I9" i="2"/>
  <c r="H10" i="2"/>
  <c r="I10" i="2"/>
  <c r="H11" i="2"/>
  <c r="I11" i="2"/>
  <c r="H12" i="2"/>
  <c r="I12" i="2"/>
  <c r="H13" i="2"/>
  <c r="I13" i="2"/>
  <c r="I14" i="2"/>
  <c r="I7" i="2"/>
  <c r="H7" i="2"/>
  <c r="H14" i="2" l="1"/>
  <c r="J9" i="2"/>
  <c r="J12" i="2"/>
  <c r="J13" i="2"/>
  <c r="J11" i="2"/>
  <c r="J14" i="2"/>
  <c r="J10" i="2"/>
  <c r="J7" i="2"/>
  <c r="D49" i="1" l="1"/>
  <c r="D35" i="1"/>
  <c r="D68" i="1" l="1"/>
  <c r="B15" i="2"/>
  <c r="H15" i="2" l="1"/>
  <c r="B16" i="2"/>
  <c r="D69" i="1"/>
  <c r="C15" i="2"/>
  <c r="C16" i="2" l="1"/>
  <c r="I15" i="2"/>
  <c r="I16" i="2" s="1"/>
  <c r="H16" i="2"/>
  <c r="J15" i="2"/>
  <c r="J16" i="2" s="1"/>
  <c r="F69" i="1" l="1"/>
</calcChain>
</file>

<file path=xl/sharedStrings.xml><?xml version="1.0" encoding="utf-8"?>
<sst xmlns="http://schemas.openxmlformats.org/spreadsheetml/2006/main" count="99" uniqueCount="94">
  <si>
    <t>Annex D - PBF project budget</t>
  </si>
  <si>
    <t>Outcome/ Output number</t>
  </si>
  <si>
    <t>Outcome/ output/ activity formulation:</t>
  </si>
  <si>
    <t>Activity 1.1.1:</t>
  </si>
  <si>
    <t>Activity 1.1.2:</t>
  </si>
  <si>
    <t>Activity 1.1.3:</t>
  </si>
  <si>
    <t>Activity 1.2.1:</t>
  </si>
  <si>
    <t>Activity 1.2.2:</t>
  </si>
  <si>
    <t>Activity 1.2.3:</t>
  </si>
  <si>
    <t>Activity 1.3.1:</t>
  </si>
  <si>
    <t>Activity 1.3.2:</t>
  </si>
  <si>
    <t>Activity 1.3.3:</t>
  </si>
  <si>
    <t>TOTAL $ FOR OUTCOME 1:</t>
  </si>
  <si>
    <t>Activity 2.1.1:</t>
  </si>
  <si>
    <t>Activity 2.1.2:</t>
  </si>
  <si>
    <t>Activity 2.1.3:</t>
  </si>
  <si>
    <t>Activity 2.2.1:</t>
  </si>
  <si>
    <t>Activity 2.2.2:</t>
  </si>
  <si>
    <t>Activity 2.2.3:</t>
  </si>
  <si>
    <t>Activity 2.3.1:</t>
  </si>
  <si>
    <t>Activity 2.3.2:</t>
  </si>
  <si>
    <t>Activity 2.3.3:</t>
  </si>
  <si>
    <t>TOTAL $ FOR OUTCOME 2:</t>
  </si>
  <si>
    <t>Activity 3.1.1:</t>
  </si>
  <si>
    <t>Activity 3.1.2:</t>
  </si>
  <si>
    <t>Activity 3.1.3:</t>
  </si>
  <si>
    <t>Activity 3.2.1:</t>
  </si>
  <si>
    <t>Activity 3.2.2:</t>
  </si>
  <si>
    <t>Activity 3.2.3:</t>
  </si>
  <si>
    <t>Activity 3.3.1:</t>
  </si>
  <si>
    <t>Activity 3.3.2:</t>
  </si>
  <si>
    <t>Activity 3.3.3:</t>
  </si>
  <si>
    <t>TOTAL $ FOR OUTCOME 3:</t>
  </si>
  <si>
    <t>OUTCOME 4:</t>
  </si>
  <si>
    <t>Output 4.1:</t>
  </si>
  <si>
    <t>Activity 4.1.1:</t>
  </si>
  <si>
    <t>Activity 4.1.2:</t>
  </si>
  <si>
    <t>Activity 4.1.3:</t>
  </si>
  <si>
    <t>Output 4.2:</t>
  </si>
  <si>
    <t>Activity 4.2.1:</t>
  </si>
  <si>
    <t>Activity 4.2.2:</t>
  </si>
  <si>
    <t>Activity 4.2.3:</t>
  </si>
  <si>
    <t>Output 4.3:</t>
  </si>
  <si>
    <t>Activity 4.3.1:</t>
  </si>
  <si>
    <t>Activity 4.3.2:</t>
  </si>
  <si>
    <t>Activity 4.3.3:</t>
  </si>
  <si>
    <t>TOTAL $ FOR OUTCOME 4:</t>
  </si>
  <si>
    <t xml:space="preserve"> </t>
  </si>
  <si>
    <t>SUB-TOTAL PROJECT BUDGET:</t>
  </si>
  <si>
    <t>Indirect support costs (7%):</t>
  </si>
  <si>
    <t>TOTAL PROJECT BUDGET:</t>
  </si>
  <si>
    <t>Percent of budget for each output reserved for direct action on gender eqaulity (if any):</t>
  </si>
  <si>
    <t>Any remarks (e.g. on types of inputs provided or budget justification, for example if high TA or travel costs)</t>
  </si>
  <si>
    <t>CATEGORIES</t>
  </si>
  <si>
    <t>Amount Recipient  Agency XX</t>
  </si>
  <si>
    <t>TOTAL</t>
  </si>
  <si>
    <t>Tranche 1 (70%)</t>
  </si>
  <si>
    <t>Tranche 2 (30%)</t>
  </si>
  <si>
    <t>1. Staff and other personnel</t>
  </si>
  <si>
    <t>2. Supplies, Commodities, Materials</t>
  </si>
  <si>
    <t>3. Equipment, Vehicles, and Furniture (including Depreciation)</t>
  </si>
  <si>
    <t>4. Contractual services</t>
  </si>
  <si>
    <t>5.Travel</t>
  </si>
  <si>
    <t>6. Transfers and Grants to Counterparts</t>
  </si>
  <si>
    <t>7. General Operating and other Direct Costs</t>
  </si>
  <si>
    <t>Sub-Total Project Costs</t>
  </si>
  <si>
    <t>8. Indirect Support Costs (must be 7%)</t>
  </si>
  <si>
    <t>Total tranche 1</t>
  </si>
  <si>
    <t>PROJECT TOTAL</t>
  </si>
  <si>
    <t>Total tranche 2</t>
  </si>
  <si>
    <t>Note: If this is a budget revision, insert extra columns to show budget changes.</t>
  </si>
  <si>
    <t>Project personnel costs if not included in activities above</t>
  </si>
  <si>
    <t>Project operational costs if not included in activities above</t>
  </si>
  <si>
    <t>Project M&amp;E budget</t>
  </si>
  <si>
    <t>Table 2 - PBF project budget by UN cost category</t>
  </si>
  <si>
    <t>Table 1 - PBF project budget by Outcome, output and activity</t>
  </si>
  <si>
    <t>Amount Recipient  Agency IOM</t>
  </si>
  <si>
    <t>OUTCOME 1: SCRM and PBF Secretariat effectively coordinate and support delivery of high-impact peacebuilding results.</t>
  </si>
  <si>
    <t>Output 1.1: SCRM ensures a coordinated and coherent Government approach to reconciliation and transitional justice</t>
  </si>
  <si>
    <t>Output 1.2: Effective functioning of the PBF Secretariat with attention to coordination, resource mobilization, communications, evidence based interventions and high-impact results</t>
  </si>
  <si>
    <t>Output 1.3: Rapid Response fund for technical assistance set up to enable timely deployment of support to requests inline with the PPP</t>
  </si>
  <si>
    <t xml:space="preserve">OUTCOME 2: Sri Lanka undertakes reforms and establishes credible and broadly supported transitional justice mechanisms and processes that adhere to international standards. </t>
  </si>
  <si>
    <t>Output 2.1:Government designs and operationalises credible and trustworthy truth seeking accountability and reparations mechanisms.</t>
  </si>
  <si>
    <r>
      <t xml:space="preserve">Level of expenditure/ commitments in USD (to provide at time of project progress reporting):  </t>
    </r>
    <r>
      <rPr>
        <sz val="12"/>
        <color rgb="FFFF0000"/>
        <rFont val="Times New Roman"/>
        <family val="1"/>
      </rPr>
      <t>IOM</t>
    </r>
  </si>
  <si>
    <t xml:space="preserve">Output 2.2: Institutional reforms to prevent recurrence implemented </t>
  </si>
  <si>
    <t xml:space="preserve">Output 2.3: Civil society and victims [groups] effectively contribute to TJ processes and broad stakeholder awareness. </t>
  </si>
  <si>
    <t xml:space="preserve">OUTCOME 3: Key independent commissions contribute to accountable and transparent democratic governance </t>
  </si>
  <si>
    <t>Output 3.1: The national Police Commission has enhanced capacity to engage in its core functions</t>
  </si>
  <si>
    <t xml:space="preserve">Output 3.2: Human Rights Commission of Sri Lanka (HRCSL) has in place a mechanism for human rights due diligence reviews </t>
  </si>
  <si>
    <t xml:space="preserve">Output 3.3: The RTI Commission is able to perform its core functions of adjudicating complaints and ensuring compliance by designated public authorities. </t>
  </si>
  <si>
    <t>Amount Recipient  Agency UNDP</t>
  </si>
  <si>
    <r>
      <t xml:space="preserve">Budget by recipient organization in USD - </t>
    </r>
    <r>
      <rPr>
        <sz val="12"/>
        <color rgb="FFFF0000"/>
        <rFont val="Times New Roman"/>
        <family val="1"/>
      </rPr>
      <t>UNDP</t>
    </r>
  </si>
  <si>
    <r>
      <t xml:space="preserve">Level of expenditure/ commitments in USD (to provide at time of project progress reporting):  </t>
    </r>
    <r>
      <rPr>
        <sz val="12"/>
        <color rgb="FFFF0000"/>
        <rFont val="Times New Roman"/>
        <family val="1"/>
      </rPr>
      <t>UNDP</t>
    </r>
  </si>
  <si>
    <r>
      <t xml:space="preserve">Budget by recipient organization in USD - </t>
    </r>
    <r>
      <rPr>
        <sz val="12"/>
        <color rgb="FFFF0000"/>
        <rFont val="Times New Roman"/>
        <family val="1"/>
      </rPr>
      <t>IOM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</si>
</sst>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FF0000"/>
      <name val="Arial Unicode MS"/>
      <family val="2"/>
    </font>
    <font>
      <b/>
      <sz val="1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B3B3B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48">
    <xf numFmtId="0" fontId="0" fillId="0" borderId="0" xfId="0"/>
    <xf numFmtId="0" fontId="1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4" fillId="0" borderId="0" xfId="0" applyFont="1"/>
    <xf numFmtId="0" fontId="5" fillId="3" borderId="10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vertical="center" wrapText="1"/>
    </xf>
    <xf numFmtId="0" fontId="6" fillId="0" borderId="10" xfId="0" applyFont="1" applyBorder="1" applyAlignment="1">
      <alignment horizontal="right" vertical="center" wrapText="1"/>
    </xf>
    <xf numFmtId="0" fontId="5" fillId="4" borderId="8" xfId="0" applyFont="1" applyFill="1" applyBorder="1" applyAlignment="1">
      <alignment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7" fillId="0" borderId="0" xfId="0" applyFont="1"/>
    <xf numFmtId="0" fontId="2" fillId="0" borderId="4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164" fontId="6" fillId="0" borderId="10" xfId="1" applyNumberFormat="1" applyFont="1" applyBorder="1" applyAlignment="1">
      <alignment horizontal="right" vertical="center" wrapText="1"/>
    </xf>
    <xf numFmtId="164" fontId="6" fillId="0" borderId="10" xfId="1" applyNumberFormat="1" applyFont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right" vertical="center" wrapText="1"/>
    </xf>
    <xf numFmtId="164" fontId="5" fillId="4" borderId="10" xfId="1" applyNumberFormat="1" applyFont="1" applyFill="1" applyBorder="1" applyAlignment="1">
      <alignment horizontal="right" vertical="center" wrapText="1"/>
    </xf>
    <xf numFmtId="164" fontId="5" fillId="4" borderId="10" xfId="0" applyNumberFormat="1" applyFont="1" applyFill="1" applyBorder="1" applyAlignment="1">
      <alignment horizontal="right" vertical="center" wrapText="1"/>
    </xf>
    <xf numFmtId="164" fontId="1" fillId="0" borderId="4" xfId="1" applyNumberFormat="1" applyFont="1" applyBorder="1" applyAlignment="1">
      <alignment vertical="center" wrapText="1"/>
    </xf>
    <xf numFmtId="3" fontId="1" fillId="0" borderId="4" xfId="0" applyNumberFormat="1" applyFont="1" applyBorder="1" applyAlignment="1">
      <alignment vertical="center" wrapText="1"/>
    </xf>
    <xf numFmtId="164" fontId="2" fillId="0" borderId="6" xfId="0" applyNumberFormat="1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164" fontId="2" fillId="0" borderId="6" xfId="1" applyNumberFormat="1" applyFont="1" applyBorder="1" applyAlignment="1">
      <alignment vertical="center" wrapText="1"/>
    </xf>
    <xf numFmtId="164" fontId="2" fillId="0" borderId="1" xfId="0" applyNumberFormat="1" applyFont="1" applyBorder="1" applyAlignment="1">
      <alignment vertical="center" wrapText="1"/>
    </xf>
    <xf numFmtId="164" fontId="1" fillId="0" borderId="1" xfId="1" applyNumberFormat="1" applyFont="1" applyBorder="1" applyAlignment="1">
      <alignment vertical="center" wrapText="1"/>
    </xf>
    <xf numFmtId="164" fontId="2" fillId="0" borderId="1" xfId="1" applyNumberFormat="1" applyFont="1" applyBorder="1" applyAlignment="1">
      <alignment vertical="center" wrapText="1"/>
    </xf>
    <xf numFmtId="0" fontId="2" fillId="0" borderId="0" xfId="0" applyFont="1"/>
    <xf numFmtId="0" fontId="1" fillId="0" borderId="0" xfId="0" applyFont="1"/>
    <xf numFmtId="43" fontId="0" fillId="0" borderId="1" xfId="1" applyFont="1" applyFill="1" applyBorder="1"/>
    <xf numFmtId="43" fontId="9" fillId="0" borderId="1" xfId="1" quotePrefix="1" applyFont="1" applyBorder="1" applyAlignment="1">
      <alignment horizontal="right"/>
    </xf>
    <xf numFmtId="164" fontId="10" fillId="5" borderId="1" xfId="1" applyNumberFormat="1" applyFont="1" applyFill="1" applyBorder="1" applyAlignment="1">
      <alignment vertical="center" wrapText="1"/>
    </xf>
    <xf numFmtId="164" fontId="1" fillId="0" borderId="0" xfId="1" applyNumberFormat="1" applyFont="1"/>
    <xf numFmtId="164" fontId="2" fillId="0" borderId="4" xfId="1" applyNumberFormat="1" applyFont="1" applyBorder="1" applyAlignment="1">
      <alignment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5"/>
  <sheetViews>
    <sheetView tabSelected="1" topLeftCell="A61" zoomScaleNormal="100" zoomScaleSheetLayoutView="106" workbookViewId="0">
      <selection activeCell="I63" sqref="I63"/>
    </sheetView>
  </sheetViews>
  <sheetFormatPr defaultColWidth="8.7265625" defaultRowHeight="15.5"/>
  <cols>
    <col min="1" max="1" width="25" style="33" customWidth="1"/>
    <col min="2" max="2" width="18.08984375" style="33" customWidth="1"/>
    <col min="3" max="3" width="16.54296875" style="33" customWidth="1"/>
    <col min="4" max="4" width="15.90625" style="33" customWidth="1"/>
    <col min="5" max="5" width="14.54296875" style="33" customWidth="1"/>
    <col min="6" max="6" width="18.26953125" style="37" customWidth="1"/>
    <col min="7" max="7" width="17.453125" style="33" customWidth="1"/>
    <col min="8" max="8" width="18" style="33" customWidth="1"/>
    <col min="9" max="9" width="22.7265625" style="33" customWidth="1"/>
    <col min="10" max="12" width="28.7265625" style="33" customWidth="1"/>
    <col min="13" max="13" width="34.1796875" style="33" customWidth="1"/>
    <col min="14" max="16384" width="8.7265625" style="33"/>
  </cols>
  <sheetData>
    <row r="1" spans="1:8">
      <c r="A1" s="32" t="s">
        <v>0</v>
      </c>
      <c r="B1" s="32"/>
    </row>
    <row r="2" spans="1:8" ht="9.75" customHeight="1">
      <c r="A2" s="32"/>
      <c r="B2" s="32"/>
    </row>
    <row r="3" spans="1:8">
      <c r="A3" s="32" t="s">
        <v>70</v>
      </c>
      <c r="B3" s="32"/>
    </row>
    <row r="4" spans="1:8" ht="21" customHeight="1"/>
    <row r="5" spans="1:8">
      <c r="A5" s="32" t="s">
        <v>75</v>
      </c>
    </row>
    <row r="6" spans="1:8" ht="16" thickBot="1"/>
    <row r="7" spans="1:8" ht="114.5" customHeight="1" thickBot="1">
      <c r="A7" s="1" t="s">
        <v>1</v>
      </c>
      <c r="B7" s="27" t="s">
        <v>2</v>
      </c>
      <c r="C7" s="27" t="s">
        <v>91</v>
      </c>
      <c r="D7" s="27" t="s">
        <v>93</v>
      </c>
      <c r="E7" s="27" t="s">
        <v>51</v>
      </c>
      <c r="F7" s="27" t="s">
        <v>92</v>
      </c>
      <c r="G7" s="27" t="s">
        <v>83</v>
      </c>
      <c r="H7" s="27" t="s">
        <v>52</v>
      </c>
    </row>
    <row r="8" spans="1:8" ht="16" thickBot="1">
      <c r="A8" s="41" t="s">
        <v>77</v>
      </c>
      <c r="B8" s="42"/>
      <c r="C8" s="42"/>
      <c r="D8" s="42"/>
      <c r="E8" s="42"/>
      <c r="F8" s="42"/>
      <c r="G8" s="42"/>
      <c r="H8" s="43"/>
    </row>
    <row r="9" spans="1:8" ht="90.5" thickBot="1">
      <c r="A9" s="2" t="s">
        <v>78</v>
      </c>
      <c r="B9" s="3"/>
      <c r="C9" s="19">
        <v>500000</v>
      </c>
      <c r="D9" s="19"/>
      <c r="E9" s="3"/>
      <c r="F9" s="19">
        <f>200472+12706</f>
        <v>213178</v>
      </c>
      <c r="G9" s="3"/>
      <c r="H9" s="3"/>
    </row>
    <row r="10" spans="1:8" ht="16" thickBot="1">
      <c r="A10" s="4" t="s">
        <v>3</v>
      </c>
      <c r="B10" s="3"/>
      <c r="C10" s="3"/>
      <c r="D10" s="3"/>
      <c r="E10" s="3"/>
      <c r="F10" s="19"/>
      <c r="G10" s="3"/>
      <c r="H10" s="3"/>
    </row>
    <row r="11" spans="1:8" ht="16" thickBot="1">
      <c r="A11" s="4" t="s">
        <v>4</v>
      </c>
      <c r="B11" s="3"/>
      <c r="C11" s="3"/>
      <c r="D11" s="3"/>
      <c r="E11" s="3"/>
      <c r="F11" s="19"/>
      <c r="G11" s="3"/>
      <c r="H11" s="3"/>
    </row>
    <row r="12" spans="1:8" ht="16" thickBot="1">
      <c r="A12" s="4" t="s">
        <v>5</v>
      </c>
      <c r="B12" s="3"/>
      <c r="C12" s="3"/>
      <c r="D12" s="3"/>
      <c r="E12" s="3"/>
      <c r="F12" s="19"/>
      <c r="G12" s="3"/>
      <c r="H12" s="3"/>
    </row>
    <row r="13" spans="1:8" ht="135.5" thickBot="1">
      <c r="A13" s="2" t="s">
        <v>79</v>
      </c>
      <c r="B13" s="3"/>
      <c r="C13" s="20">
        <v>550000</v>
      </c>
      <c r="D13" s="20"/>
      <c r="E13" s="3"/>
      <c r="F13" s="19">
        <f>139999+12706</f>
        <v>152705</v>
      </c>
      <c r="G13" s="3"/>
      <c r="H13" s="3"/>
    </row>
    <row r="14" spans="1:8" ht="16" thickBot="1">
      <c r="A14" s="4" t="s">
        <v>6</v>
      </c>
      <c r="B14" s="3"/>
      <c r="C14" s="3"/>
      <c r="D14" s="3"/>
      <c r="E14" s="3"/>
      <c r="F14" s="19"/>
      <c r="G14" s="3"/>
      <c r="H14" s="3"/>
    </row>
    <row r="15" spans="1:8" ht="16" thickBot="1">
      <c r="A15" s="4" t="s">
        <v>7</v>
      </c>
      <c r="B15" s="3"/>
      <c r="C15" s="3"/>
      <c r="D15" s="3"/>
      <c r="E15" s="3"/>
      <c r="F15" s="19"/>
      <c r="G15" s="3"/>
      <c r="H15" s="3"/>
    </row>
    <row r="16" spans="1:8" ht="16" thickBot="1">
      <c r="A16" s="4" t="s">
        <v>8</v>
      </c>
      <c r="B16" s="3"/>
      <c r="C16" s="3"/>
      <c r="D16" s="3"/>
      <c r="E16" s="3"/>
      <c r="F16" s="19"/>
      <c r="G16" s="3"/>
      <c r="H16" s="3"/>
    </row>
    <row r="17" spans="1:8" ht="105.5" thickBot="1">
      <c r="A17" s="2" t="s">
        <v>80</v>
      </c>
      <c r="B17" s="3"/>
      <c r="C17" s="20">
        <v>580000</v>
      </c>
      <c r="D17" s="20"/>
      <c r="E17" s="3"/>
      <c r="F17" s="19">
        <f>155458+12706</f>
        <v>168164</v>
      </c>
      <c r="G17" s="3"/>
      <c r="H17" s="3"/>
    </row>
    <row r="18" spans="1:8" ht="16" thickBot="1">
      <c r="A18" s="4" t="s">
        <v>9</v>
      </c>
      <c r="B18" s="3"/>
      <c r="C18" s="3"/>
      <c r="D18" s="3"/>
      <c r="E18" s="3"/>
      <c r="F18" s="19"/>
      <c r="G18" s="3"/>
      <c r="H18" s="3"/>
    </row>
    <row r="19" spans="1:8" ht="16" thickBot="1">
      <c r="A19" s="4" t="s">
        <v>10</v>
      </c>
      <c r="B19" s="3"/>
      <c r="C19" s="3"/>
      <c r="D19" s="3"/>
      <c r="E19" s="3"/>
      <c r="F19" s="19"/>
      <c r="G19" s="3"/>
      <c r="H19" s="3"/>
    </row>
    <row r="20" spans="1:8" ht="16" thickBot="1">
      <c r="A20" s="4" t="s">
        <v>11</v>
      </c>
      <c r="B20" s="3"/>
      <c r="C20" s="3"/>
      <c r="D20" s="3"/>
      <c r="E20" s="3"/>
      <c r="F20" s="19"/>
      <c r="G20" s="3"/>
      <c r="H20" s="3"/>
    </row>
    <row r="21" spans="1:8" ht="28.5" customHeight="1" thickBot="1">
      <c r="A21" s="22" t="s">
        <v>12</v>
      </c>
      <c r="B21" s="23"/>
      <c r="C21" s="29">
        <f>C17+C13+C9</f>
        <v>1630000</v>
      </c>
      <c r="D21" s="29"/>
      <c r="E21" s="29"/>
      <c r="F21" s="29">
        <f>F17+F13+F9</f>
        <v>534047</v>
      </c>
      <c r="G21" s="29"/>
      <c r="H21" s="13"/>
    </row>
    <row r="22" spans="1:8" ht="29.5" customHeight="1" thickBot="1">
      <c r="A22" s="41" t="s">
        <v>81</v>
      </c>
      <c r="B22" s="42"/>
      <c r="C22" s="42"/>
      <c r="D22" s="42"/>
      <c r="E22" s="42"/>
      <c r="F22" s="42"/>
      <c r="G22" s="42"/>
      <c r="H22" s="43"/>
    </row>
    <row r="23" spans="1:8" ht="105.5" thickBot="1">
      <c r="A23" s="2" t="s">
        <v>82</v>
      </c>
      <c r="B23" s="3"/>
      <c r="C23" s="30">
        <v>560000</v>
      </c>
      <c r="D23" s="30">
        <f>439580/107*100</f>
        <v>410822.42990654206</v>
      </c>
      <c r="E23" s="3"/>
      <c r="F23" s="19">
        <f>175495+145114+9177</f>
        <v>329786</v>
      </c>
      <c r="G23" s="19">
        <v>93384.877261892092</v>
      </c>
      <c r="H23" s="34"/>
    </row>
    <row r="24" spans="1:8" ht="16" thickBot="1">
      <c r="A24" s="4" t="s">
        <v>13</v>
      </c>
      <c r="B24" s="3"/>
      <c r="C24" s="3"/>
      <c r="D24" s="3"/>
      <c r="E24" s="3"/>
      <c r="F24" s="19"/>
      <c r="G24" s="3"/>
      <c r="H24" s="3"/>
    </row>
    <row r="25" spans="1:8" ht="16" thickBot="1">
      <c r="A25" s="4" t="s">
        <v>14</v>
      </c>
      <c r="B25" s="3"/>
      <c r="C25" s="3"/>
      <c r="D25" s="3"/>
      <c r="E25" s="3"/>
      <c r="F25" s="19"/>
      <c r="G25" s="3"/>
      <c r="H25" s="3"/>
    </row>
    <row r="26" spans="1:8" ht="16" thickBot="1">
      <c r="A26" s="4" t="s">
        <v>15</v>
      </c>
      <c r="B26" s="3"/>
      <c r="C26" s="3"/>
      <c r="D26" s="3"/>
      <c r="E26" s="3"/>
      <c r="F26" s="19"/>
      <c r="G26" s="3"/>
      <c r="H26" s="3"/>
    </row>
    <row r="27" spans="1:8" ht="45.5" thickBot="1">
      <c r="A27" s="2" t="s">
        <v>84</v>
      </c>
      <c r="B27" s="3"/>
      <c r="C27" s="20">
        <v>460420</v>
      </c>
      <c r="D27" s="3"/>
      <c r="E27" s="3"/>
      <c r="F27" s="19">
        <f>40603+143956+9177</f>
        <v>193736</v>
      </c>
      <c r="G27" s="34"/>
      <c r="H27" s="3"/>
    </row>
    <row r="28" spans="1:8" ht="16" thickBot="1">
      <c r="A28" s="4" t="s">
        <v>16</v>
      </c>
      <c r="B28" s="3"/>
      <c r="C28" s="3"/>
      <c r="D28" s="3"/>
      <c r="E28" s="3"/>
      <c r="F28" s="19"/>
      <c r="G28" s="3"/>
      <c r="H28" s="3"/>
    </row>
    <row r="29" spans="1:8" ht="16" thickBot="1">
      <c r="A29" s="4" t="s">
        <v>17</v>
      </c>
      <c r="B29" s="3"/>
      <c r="C29" s="3"/>
      <c r="D29" s="3"/>
      <c r="E29" s="3"/>
      <c r="F29" s="19"/>
      <c r="G29" s="3"/>
      <c r="H29" s="3"/>
    </row>
    <row r="30" spans="1:8" ht="16" thickBot="1">
      <c r="A30" s="4" t="s">
        <v>18</v>
      </c>
      <c r="B30" s="3"/>
      <c r="C30" s="3"/>
      <c r="D30" s="3"/>
      <c r="E30" s="3"/>
      <c r="F30" s="19"/>
      <c r="G30" s="3"/>
      <c r="H30" s="3"/>
    </row>
    <row r="31" spans="1:8" ht="75.5" thickBot="1">
      <c r="A31" s="2" t="s">
        <v>85</v>
      </c>
      <c r="B31" s="3"/>
      <c r="C31" s="20">
        <v>400000</v>
      </c>
      <c r="D31" s="3"/>
      <c r="E31" s="3"/>
      <c r="F31" s="19">
        <f>140845+185539+9177</f>
        <v>335561</v>
      </c>
      <c r="G31" s="34"/>
      <c r="H31" s="3"/>
    </row>
    <row r="32" spans="1:8" ht="16" thickBot="1">
      <c r="A32" s="4" t="s">
        <v>19</v>
      </c>
      <c r="B32" s="3"/>
      <c r="C32" s="3"/>
      <c r="D32" s="3"/>
      <c r="E32" s="3"/>
      <c r="F32" s="19"/>
      <c r="G32" s="3"/>
      <c r="H32" s="3"/>
    </row>
    <row r="33" spans="1:8" ht="48" customHeight="1" thickBot="1">
      <c r="A33" s="4" t="s">
        <v>20</v>
      </c>
      <c r="B33" s="3"/>
      <c r="C33" s="3"/>
      <c r="D33" s="3"/>
      <c r="E33" s="3"/>
      <c r="F33" s="19"/>
      <c r="G33" s="3"/>
      <c r="H33" s="3"/>
    </row>
    <row r="34" spans="1:8" ht="16" thickBot="1">
      <c r="A34" s="4" t="s">
        <v>21</v>
      </c>
      <c r="B34" s="3"/>
      <c r="C34" s="3"/>
      <c r="D34" s="3"/>
      <c r="E34" s="3"/>
      <c r="F34" s="19"/>
      <c r="G34" s="3"/>
      <c r="H34" s="3"/>
    </row>
    <row r="35" spans="1:8" ht="33.65" customHeight="1" thickBot="1">
      <c r="A35" s="22" t="s">
        <v>22</v>
      </c>
      <c r="B35" s="23"/>
      <c r="C35" s="29">
        <f>C31+C27+C23</f>
        <v>1420420</v>
      </c>
      <c r="D35" s="29">
        <f>D31+D27+D23</f>
        <v>410822.42990654206</v>
      </c>
      <c r="E35" s="21">
        <f t="shared" ref="E35" si="0">E31+E27+E23</f>
        <v>0</v>
      </c>
      <c r="F35" s="31">
        <f>F31+F27+F23</f>
        <v>859083</v>
      </c>
      <c r="G35" s="29">
        <f>G23</f>
        <v>93384.877261892092</v>
      </c>
      <c r="H35" s="13"/>
    </row>
    <row r="36" spans="1:8" ht="35.5" customHeight="1" thickBot="1">
      <c r="A36" s="41" t="s">
        <v>86</v>
      </c>
      <c r="B36" s="42"/>
      <c r="C36" s="42"/>
      <c r="D36" s="42"/>
      <c r="E36" s="43"/>
      <c r="F36" s="38"/>
      <c r="G36" s="12"/>
      <c r="H36" s="3"/>
    </row>
    <row r="37" spans="1:8" ht="75.5" thickBot="1">
      <c r="A37" s="2" t="s">
        <v>87</v>
      </c>
      <c r="B37" s="3"/>
      <c r="C37" s="30">
        <v>100000</v>
      </c>
      <c r="D37" s="30">
        <f>300000/107*100</f>
        <v>280373.83177570096</v>
      </c>
      <c r="E37" s="3"/>
      <c r="F37" s="19">
        <f>65740</f>
        <v>65740</v>
      </c>
      <c r="G37" s="19">
        <v>151814.1627381079</v>
      </c>
      <c r="H37" s="3"/>
    </row>
    <row r="38" spans="1:8" ht="16" thickBot="1">
      <c r="A38" s="4" t="s">
        <v>23</v>
      </c>
      <c r="B38" s="3"/>
      <c r="C38" s="3"/>
      <c r="D38" s="3"/>
      <c r="E38" s="3"/>
      <c r="F38" s="19"/>
      <c r="G38" s="3"/>
      <c r="H38" s="3"/>
    </row>
    <row r="39" spans="1:8" ht="16" thickBot="1">
      <c r="A39" s="4" t="s">
        <v>24</v>
      </c>
      <c r="B39" s="3"/>
      <c r="C39" s="3"/>
      <c r="D39" s="3"/>
      <c r="E39" s="3"/>
      <c r="F39" s="19"/>
      <c r="G39" s="3"/>
      <c r="H39" s="3"/>
    </row>
    <row r="40" spans="1:8" ht="16" thickBot="1">
      <c r="A40" s="4" t="s">
        <v>25</v>
      </c>
      <c r="B40" s="3"/>
      <c r="C40" s="3"/>
      <c r="D40" s="3"/>
      <c r="E40" s="3"/>
      <c r="F40" s="19"/>
      <c r="G40" s="3"/>
      <c r="H40" s="3"/>
    </row>
    <row r="41" spans="1:8" ht="90.5" thickBot="1">
      <c r="A41" s="2" t="s">
        <v>88</v>
      </c>
      <c r="B41" s="3"/>
      <c r="C41" s="30">
        <v>100000</v>
      </c>
      <c r="D41" s="3"/>
      <c r="E41" s="3"/>
      <c r="F41" s="19">
        <f>46299+33364</f>
        <v>79663</v>
      </c>
      <c r="G41" s="3"/>
      <c r="H41" s="3"/>
    </row>
    <row r="42" spans="1:8" ht="16" thickBot="1">
      <c r="A42" s="4" t="s">
        <v>26</v>
      </c>
      <c r="B42" s="3"/>
      <c r="C42" s="3"/>
      <c r="D42" s="3"/>
      <c r="E42" s="3"/>
      <c r="F42" s="19"/>
      <c r="G42" s="3"/>
      <c r="H42" s="3"/>
    </row>
    <row r="43" spans="1:8" ht="16" thickBot="1">
      <c r="A43" s="4" t="s">
        <v>27</v>
      </c>
      <c r="B43" s="3"/>
      <c r="C43" s="3"/>
      <c r="D43" s="3"/>
      <c r="E43" s="3"/>
      <c r="F43" s="19"/>
      <c r="G43" s="3"/>
      <c r="H43" s="3"/>
    </row>
    <row r="44" spans="1:8" ht="16" thickBot="1">
      <c r="A44" s="4" t="s">
        <v>28</v>
      </c>
      <c r="B44" s="3"/>
      <c r="C44" s="3"/>
      <c r="D44" s="3"/>
      <c r="E44" s="3"/>
      <c r="F44" s="19"/>
      <c r="G44" s="3"/>
      <c r="H44" s="3"/>
    </row>
    <row r="45" spans="1:8" ht="105.5" thickBot="1">
      <c r="A45" s="2" t="s">
        <v>89</v>
      </c>
      <c r="B45" s="3"/>
      <c r="C45" s="20">
        <v>200000</v>
      </c>
      <c r="D45" s="3"/>
      <c r="E45" s="3"/>
      <c r="F45" s="19">
        <f>63410+51697</f>
        <v>115107</v>
      </c>
      <c r="G45" s="35"/>
      <c r="H45" s="3"/>
    </row>
    <row r="46" spans="1:8" ht="16" thickBot="1">
      <c r="A46" s="4" t="s">
        <v>29</v>
      </c>
      <c r="B46" s="3"/>
      <c r="C46" s="3"/>
      <c r="D46" s="3"/>
      <c r="E46" s="3"/>
      <c r="F46" s="19"/>
      <c r="G46" s="3"/>
      <c r="H46" s="3"/>
    </row>
    <row r="47" spans="1:8" ht="16" thickBot="1">
      <c r="A47" s="4" t="s">
        <v>30</v>
      </c>
      <c r="B47" s="3"/>
      <c r="C47" s="3"/>
      <c r="D47" s="3"/>
      <c r="E47" s="3"/>
      <c r="F47" s="19"/>
      <c r="G47" s="3"/>
      <c r="H47" s="3"/>
    </row>
    <row r="48" spans="1:8" ht="16" thickBot="1">
      <c r="A48" s="4" t="s">
        <v>31</v>
      </c>
      <c r="B48" s="3"/>
      <c r="C48" s="3"/>
      <c r="D48" s="3"/>
      <c r="E48" s="3"/>
      <c r="F48" s="19"/>
      <c r="G48" s="3"/>
      <c r="H48" s="3"/>
    </row>
    <row r="49" spans="1:8" ht="29.15" customHeight="1" thickBot="1">
      <c r="A49" s="22" t="s">
        <v>32</v>
      </c>
      <c r="B49" s="23"/>
      <c r="C49" s="29">
        <f>C45+C41+C37</f>
        <v>400000</v>
      </c>
      <c r="D49" s="29">
        <f>D45+D41+D37</f>
        <v>280373.83177570096</v>
      </c>
      <c r="E49" s="21">
        <f t="shared" ref="E49" si="1">E45+E41+E37</f>
        <v>0</v>
      </c>
      <c r="F49" s="31">
        <f>F45+F41+F37</f>
        <v>260510</v>
      </c>
      <c r="G49" s="21">
        <f>G37</f>
        <v>151814.1627381079</v>
      </c>
      <c r="H49" s="13"/>
    </row>
    <row r="50" spans="1:8" ht="16" thickBot="1">
      <c r="A50" s="41" t="s">
        <v>33</v>
      </c>
      <c r="B50" s="42"/>
      <c r="C50" s="42"/>
      <c r="D50" s="42"/>
      <c r="E50" s="42"/>
      <c r="F50" s="42"/>
      <c r="G50" s="42"/>
      <c r="H50" s="43"/>
    </row>
    <row r="51" spans="1:8" ht="16" thickBot="1">
      <c r="A51" s="2" t="s">
        <v>34</v>
      </c>
      <c r="B51" s="3"/>
      <c r="C51" s="3"/>
      <c r="D51" s="3"/>
      <c r="E51" s="3"/>
      <c r="F51" s="19"/>
      <c r="G51" s="3"/>
      <c r="H51" s="3"/>
    </row>
    <row r="52" spans="1:8" ht="16" thickBot="1">
      <c r="A52" s="4" t="s">
        <v>35</v>
      </c>
      <c r="B52" s="3"/>
      <c r="C52" s="3"/>
      <c r="D52" s="3"/>
      <c r="E52" s="3"/>
      <c r="F52" s="19"/>
      <c r="G52" s="3"/>
      <c r="H52" s="3"/>
    </row>
    <row r="53" spans="1:8" ht="16" thickBot="1">
      <c r="A53" s="4" t="s">
        <v>36</v>
      </c>
      <c r="B53" s="3"/>
      <c r="C53" s="3"/>
      <c r="D53" s="3"/>
      <c r="E53" s="3"/>
      <c r="F53" s="19"/>
      <c r="G53" s="3"/>
      <c r="H53" s="3"/>
    </row>
    <row r="54" spans="1:8" ht="16" thickBot="1">
      <c r="A54" s="4" t="s">
        <v>37</v>
      </c>
      <c r="B54" s="3"/>
      <c r="C54" s="3"/>
      <c r="D54" s="3"/>
      <c r="E54" s="3"/>
      <c r="F54" s="19"/>
      <c r="G54" s="3"/>
      <c r="H54" s="3"/>
    </row>
    <row r="55" spans="1:8" ht="16" thickBot="1">
      <c r="A55" s="2" t="s">
        <v>38</v>
      </c>
      <c r="B55" s="3"/>
      <c r="C55" s="3"/>
      <c r="D55" s="3"/>
      <c r="E55" s="3"/>
      <c r="F55" s="19"/>
      <c r="G55" s="3"/>
      <c r="H55" s="3"/>
    </row>
    <row r="56" spans="1:8" ht="16" thickBot="1">
      <c r="A56" s="4" t="s">
        <v>39</v>
      </c>
      <c r="B56" s="3"/>
      <c r="C56" s="3"/>
      <c r="D56" s="3"/>
      <c r="E56" s="3"/>
      <c r="F56" s="19"/>
      <c r="G56" s="3"/>
      <c r="H56" s="3"/>
    </row>
    <row r="57" spans="1:8" ht="16" thickBot="1">
      <c r="A57" s="4" t="s">
        <v>40</v>
      </c>
      <c r="B57" s="3"/>
      <c r="C57" s="3"/>
      <c r="D57" s="3"/>
      <c r="E57" s="3"/>
      <c r="F57" s="19"/>
      <c r="G57" s="3"/>
      <c r="H57" s="3"/>
    </row>
    <row r="58" spans="1:8" ht="16" thickBot="1">
      <c r="A58" s="4" t="s">
        <v>41</v>
      </c>
      <c r="B58" s="3"/>
      <c r="C58" s="3"/>
      <c r="D58" s="3"/>
      <c r="E58" s="3"/>
      <c r="F58" s="19"/>
      <c r="G58" s="3"/>
      <c r="H58" s="3"/>
    </row>
    <row r="59" spans="1:8" ht="16" thickBot="1">
      <c r="A59" s="2" t="s">
        <v>42</v>
      </c>
      <c r="B59" s="3"/>
      <c r="C59" s="3"/>
      <c r="D59" s="3"/>
      <c r="E59" s="3"/>
      <c r="F59" s="19"/>
      <c r="G59" s="3"/>
      <c r="H59" s="3"/>
    </row>
    <row r="60" spans="1:8" ht="16" thickBot="1">
      <c r="A60" s="4" t="s">
        <v>43</v>
      </c>
      <c r="B60" s="3"/>
      <c r="C60" s="3"/>
      <c r="D60" s="3"/>
      <c r="E60" s="3"/>
      <c r="F60" s="19"/>
      <c r="G60" s="3"/>
      <c r="H60" s="3"/>
    </row>
    <row r="61" spans="1:8" ht="16" thickBot="1">
      <c r="A61" s="4" t="s">
        <v>44</v>
      </c>
      <c r="B61" s="3"/>
      <c r="C61" s="3"/>
      <c r="D61" s="3"/>
      <c r="E61" s="3"/>
      <c r="F61" s="19"/>
      <c r="G61" s="3"/>
      <c r="H61" s="3"/>
    </row>
    <row r="62" spans="1:8" ht="16" thickBot="1">
      <c r="A62" s="4" t="s">
        <v>45</v>
      </c>
      <c r="B62" s="3"/>
      <c r="C62" s="3"/>
      <c r="D62" s="3"/>
      <c r="E62" s="3"/>
      <c r="F62" s="19"/>
      <c r="G62" s="3"/>
      <c r="H62" s="3"/>
    </row>
    <row r="63" spans="1:8" ht="16" thickBot="1">
      <c r="A63" s="41" t="s">
        <v>46</v>
      </c>
      <c r="B63" s="42"/>
      <c r="C63" s="42"/>
      <c r="D63" s="42"/>
      <c r="E63" s="42"/>
      <c r="F63" s="42"/>
      <c r="G63" s="42"/>
      <c r="H63" s="43"/>
    </row>
    <row r="64" spans="1:8" ht="51.75" customHeight="1" thickBot="1">
      <c r="A64" s="1" t="s">
        <v>71</v>
      </c>
      <c r="B64" s="13"/>
      <c r="C64" s="13"/>
      <c r="D64" s="13"/>
      <c r="E64" s="13"/>
      <c r="F64" s="31"/>
      <c r="G64" s="13"/>
      <c r="H64" s="13"/>
    </row>
    <row r="65" spans="1:8" ht="50.25" customHeight="1" thickBot="1">
      <c r="A65" s="1" t="s">
        <v>72</v>
      </c>
      <c r="B65" s="13"/>
      <c r="C65" s="13"/>
      <c r="D65" s="13"/>
      <c r="E65" s="13"/>
      <c r="F65" s="31"/>
      <c r="G65" s="13"/>
      <c r="H65" s="13"/>
    </row>
    <row r="66" spans="1:8" ht="16" thickBot="1">
      <c r="A66" s="4" t="s">
        <v>73</v>
      </c>
      <c r="B66" s="3" t="s">
        <v>47</v>
      </c>
      <c r="C66" s="3"/>
      <c r="D66" s="3"/>
      <c r="E66" s="3"/>
      <c r="F66" s="19"/>
      <c r="G66" s="3"/>
      <c r="H66" s="3"/>
    </row>
    <row r="67" spans="1:8" ht="15.65" customHeight="1" thickBot="1">
      <c r="A67" s="39" t="s">
        <v>48</v>
      </c>
      <c r="B67" s="40"/>
      <c r="C67" s="29">
        <f>(C21+C35+C49+C64)-C68</f>
        <v>3224692</v>
      </c>
      <c r="D67" s="28">
        <f>(D49+D35)</f>
        <v>691196.26168224309</v>
      </c>
      <c r="E67" s="13"/>
      <c r="F67" s="31">
        <f>(F21+F35+F49+F64)-F68</f>
        <v>1537571</v>
      </c>
      <c r="G67" s="29">
        <f>G35+G49</f>
        <v>245199.03999999998</v>
      </c>
      <c r="H67" s="24"/>
    </row>
    <row r="68" spans="1:8" ht="25" customHeight="1" thickBot="1">
      <c r="A68" s="25" t="s">
        <v>49</v>
      </c>
      <c r="B68" s="26"/>
      <c r="C68" s="31">
        <v>225728</v>
      </c>
      <c r="D68" s="31">
        <f>D67*0.07</f>
        <v>48383.738317757023</v>
      </c>
      <c r="E68" s="23"/>
      <c r="F68" s="36">
        <v>116069</v>
      </c>
      <c r="G68" s="36">
        <f>G67*0.07</f>
        <v>17163.932799999999</v>
      </c>
      <c r="H68" s="24"/>
    </row>
    <row r="69" spans="1:8" ht="31.5" customHeight="1" thickBot="1">
      <c r="A69" s="22" t="s">
        <v>50</v>
      </c>
      <c r="B69" s="23"/>
      <c r="C69" s="29">
        <f>C67+C68</f>
        <v>3450420</v>
      </c>
      <c r="D69" s="29">
        <f t="shared" ref="D69" si="2">D67+D68</f>
        <v>739580.00000000012</v>
      </c>
      <c r="E69" s="29"/>
      <c r="F69" s="29">
        <f>F67+F68</f>
        <v>1653640</v>
      </c>
      <c r="G69" s="29">
        <f>G67+G68</f>
        <v>262362.97279999999</v>
      </c>
      <c r="H69" s="29"/>
    </row>
    <row r="75" spans="1:8" ht="25.5" customHeight="1"/>
  </sheetData>
  <mergeCells count="6">
    <mergeCell ref="A67:B67"/>
    <mergeCell ref="A8:H8"/>
    <mergeCell ref="A22:H22"/>
    <mergeCell ref="A36:E36"/>
    <mergeCell ref="A50:H50"/>
    <mergeCell ref="A63:H63"/>
  </mergeCells>
  <pageMargins left="0.7" right="0.7" top="0.75" bottom="0.75" header="0.3" footer="0.3"/>
  <pageSetup scale="74" orientation="landscape" r:id="rId1"/>
  <rowBreaks count="2" manualBreakCount="2">
    <brk id="35" max="16383" man="1"/>
    <brk id="7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6"/>
  <sheetViews>
    <sheetView topLeftCell="A16" zoomScale="106" zoomScaleNormal="106" workbookViewId="0">
      <selection activeCell="G18" sqref="G18"/>
    </sheetView>
  </sheetViews>
  <sheetFormatPr defaultRowHeight="14.5"/>
  <cols>
    <col min="1" max="1" width="15.54296875" customWidth="1"/>
    <col min="2" max="2" width="10.7265625" bestFit="1" customWidth="1"/>
    <col min="4" max="5" width="10" bestFit="1" customWidth="1"/>
    <col min="8" max="8" width="11" customWidth="1"/>
    <col min="9" max="9" width="10.81640625" customWidth="1"/>
    <col min="10" max="10" width="11.453125" customWidth="1"/>
  </cols>
  <sheetData>
    <row r="1" spans="1:10" ht="15.5">
      <c r="A1" s="5" t="s">
        <v>74</v>
      </c>
      <c r="B1" s="5"/>
      <c r="C1" s="5"/>
      <c r="D1" s="5"/>
    </row>
    <row r="2" spans="1:10">
      <c r="A2" s="11"/>
      <c r="B2" s="11"/>
      <c r="C2" s="11"/>
      <c r="D2" s="11"/>
    </row>
    <row r="3" spans="1:10">
      <c r="A3" s="11" t="s">
        <v>70</v>
      </c>
      <c r="B3" s="11"/>
      <c r="C3" s="11"/>
      <c r="D3" s="11"/>
    </row>
    <row r="4" spans="1:10" ht="15" thickBot="1"/>
    <row r="5" spans="1:10" ht="26.5" thickBot="1">
      <c r="A5" s="46" t="s">
        <v>53</v>
      </c>
      <c r="B5" s="44" t="s">
        <v>76</v>
      </c>
      <c r="C5" s="45"/>
      <c r="D5" s="44" t="s">
        <v>90</v>
      </c>
      <c r="E5" s="45"/>
      <c r="F5" s="44" t="s">
        <v>54</v>
      </c>
      <c r="G5" s="45"/>
      <c r="H5" s="10" t="s">
        <v>67</v>
      </c>
      <c r="I5" s="10" t="s">
        <v>69</v>
      </c>
      <c r="J5" s="46" t="s">
        <v>68</v>
      </c>
    </row>
    <row r="6" spans="1:10" ht="26.5" thickBot="1">
      <c r="A6" s="47"/>
      <c r="B6" s="6" t="s">
        <v>56</v>
      </c>
      <c r="C6" s="6" t="s">
        <v>57</v>
      </c>
      <c r="D6" s="6" t="s">
        <v>56</v>
      </c>
      <c r="E6" s="6" t="s">
        <v>57</v>
      </c>
      <c r="F6" s="6" t="s">
        <v>56</v>
      </c>
      <c r="G6" s="6" t="s">
        <v>57</v>
      </c>
      <c r="H6" s="6"/>
      <c r="I6" s="6"/>
      <c r="J6" s="47"/>
    </row>
    <row r="7" spans="1:10" ht="26.5" thickBot="1">
      <c r="A7" s="7" t="s">
        <v>58</v>
      </c>
      <c r="B7" s="14">
        <v>107730</v>
      </c>
      <c r="C7" s="16">
        <v>46170</v>
      </c>
      <c r="D7" s="14">
        <f>150000+145000</f>
        <v>295000</v>
      </c>
      <c r="E7" s="14">
        <f>100000+14000</f>
        <v>114000</v>
      </c>
      <c r="F7" s="8"/>
      <c r="G7" s="8"/>
      <c r="H7" s="16">
        <f>B7+D7+F7</f>
        <v>402730</v>
      </c>
      <c r="I7" s="16">
        <f>C7+E7+G7</f>
        <v>160170</v>
      </c>
      <c r="J7" s="16">
        <f>H7+I7</f>
        <v>562900</v>
      </c>
    </row>
    <row r="8" spans="1:10" ht="39.5" thickBot="1">
      <c r="A8" s="7" t="s">
        <v>59</v>
      </c>
      <c r="B8" s="15">
        <v>2100</v>
      </c>
      <c r="C8" s="16">
        <v>900</v>
      </c>
      <c r="D8" s="15"/>
      <c r="E8" s="14"/>
      <c r="F8" s="8"/>
      <c r="G8" s="8"/>
      <c r="H8" s="16">
        <f t="shared" ref="H8:H15" si="0">B8+D8+F8</f>
        <v>2100</v>
      </c>
      <c r="I8" s="16">
        <f t="shared" ref="I8:I15" si="1">C8+E8+G8</f>
        <v>900</v>
      </c>
      <c r="J8" s="16">
        <f t="shared" ref="J8:J15" si="2">H8+I8</f>
        <v>3000</v>
      </c>
    </row>
    <row r="9" spans="1:10" ht="65.5" thickBot="1">
      <c r="A9" s="7" t="s">
        <v>60</v>
      </c>
      <c r="B9" s="14">
        <v>60900</v>
      </c>
      <c r="C9" s="16">
        <v>26100</v>
      </c>
      <c r="D9" s="14">
        <v>20000</v>
      </c>
      <c r="E9" s="14">
        <v>10000</v>
      </c>
      <c r="F9" s="8"/>
      <c r="G9" s="8"/>
      <c r="H9" s="16">
        <f t="shared" si="0"/>
        <v>80900</v>
      </c>
      <c r="I9" s="16">
        <f t="shared" si="1"/>
        <v>36100</v>
      </c>
      <c r="J9" s="16">
        <f t="shared" si="2"/>
        <v>117000</v>
      </c>
    </row>
    <row r="10" spans="1:10" ht="26.5" thickBot="1">
      <c r="A10" s="7" t="s">
        <v>61</v>
      </c>
      <c r="B10" s="14">
        <v>148540</v>
      </c>
      <c r="C10" s="16">
        <v>63660</v>
      </c>
      <c r="D10" s="14">
        <f>616000+425000+123860</f>
        <v>1164860</v>
      </c>
      <c r="E10" s="14">
        <f>303400+100000+68000</f>
        <v>471400</v>
      </c>
      <c r="F10" s="8"/>
      <c r="G10" s="8"/>
      <c r="H10" s="16">
        <f t="shared" si="0"/>
        <v>1313400</v>
      </c>
      <c r="I10" s="16">
        <f t="shared" si="1"/>
        <v>535060</v>
      </c>
      <c r="J10" s="16">
        <f t="shared" si="2"/>
        <v>1848460</v>
      </c>
    </row>
    <row r="11" spans="1:10" ht="23.5" customHeight="1" thickBot="1">
      <c r="A11" s="7" t="s">
        <v>62</v>
      </c>
      <c r="B11" s="14">
        <v>86337</v>
      </c>
      <c r="C11" s="16">
        <v>37002</v>
      </c>
      <c r="D11" s="14">
        <f>79800+50000+21040</f>
        <v>150840</v>
      </c>
      <c r="E11" s="14">
        <f>64900+40000+1200</f>
        <v>106100</v>
      </c>
      <c r="F11" s="8"/>
      <c r="G11" s="8"/>
      <c r="H11" s="16">
        <f t="shared" si="0"/>
        <v>237177</v>
      </c>
      <c r="I11" s="16">
        <f t="shared" si="1"/>
        <v>143102</v>
      </c>
      <c r="J11" s="16">
        <f t="shared" si="2"/>
        <v>380279</v>
      </c>
    </row>
    <row r="12" spans="1:10" ht="39.5" thickBot="1">
      <c r="A12" s="7" t="s">
        <v>63</v>
      </c>
      <c r="B12" s="14">
        <v>39900</v>
      </c>
      <c r="C12" s="16">
        <v>17100</v>
      </c>
      <c r="D12" s="14">
        <f>190000+80000</f>
        <v>270000</v>
      </c>
      <c r="E12" s="14">
        <v>240000</v>
      </c>
      <c r="F12" s="8"/>
      <c r="G12" s="8"/>
      <c r="H12" s="16">
        <f t="shared" si="0"/>
        <v>309900</v>
      </c>
      <c r="I12" s="16">
        <f t="shared" si="1"/>
        <v>257100</v>
      </c>
      <c r="J12" s="16">
        <f t="shared" si="2"/>
        <v>567000</v>
      </c>
    </row>
    <row r="13" spans="1:10" ht="39.5" thickBot="1">
      <c r="A13" s="7" t="s">
        <v>64</v>
      </c>
      <c r="B13" s="14">
        <v>38330</v>
      </c>
      <c r="C13" s="16">
        <v>16427</v>
      </c>
      <c r="D13" s="14">
        <f>121800+83670+65960</f>
        <v>271430</v>
      </c>
      <c r="E13" s="14">
        <f>87460+9830+13780</f>
        <v>111070</v>
      </c>
      <c r="F13" s="8"/>
      <c r="G13" s="8"/>
      <c r="H13" s="16">
        <f t="shared" si="0"/>
        <v>309760</v>
      </c>
      <c r="I13" s="16">
        <f t="shared" si="1"/>
        <v>127497</v>
      </c>
      <c r="J13" s="16">
        <f t="shared" si="2"/>
        <v>437257</v>
      </c>
    </row>
    <row r="14" spans="1:10" s="11" customFormat="1" ht="26.5" thickBot="1">
      <c r="A14" s="9" t="s">
        <v>65</v>
      </c>
      <c r="B14" s="17">
        <f>B13+B12+B11+B10+B9+B8+B7</f>
        <v>483837</v>
      </c>
      <c r="C14" s="17">
        <f>C13+C12+C11+C10+C9+C8+C7</f>
        <v>207359</v>
      </c>
      <c r="D14" s="17">
        <f t="shared" ref="D14:E14" si="3">D13+D12+D11+D10+D9+D8+D7</f>
        <v>2172130</v>
      </c>
      <c r="E14" s="17">
        <f t="shared" si="3"/>
        <v>1052570</v>
      </c>
      <c r="F14" s="17">
        <f t="shared" ref="F14:G14" si="4">F13+F12+F11+F10+F9+F8+F7</f>
        <v>0</v>
      </c>
      <c r="G14" s="17">
        <f t="shared" si="4"/>
        <v>0</v>
      </c>
      <c r="H14" s="16">
        <f t="shared" si="0"/>
        <v>2655967</v>
      </c>
      <c r="I14" s="16">
        <f t="shared" si="1"/>
        <v>1259929</v>
      </c>
      <c r="J14" s="16">
        <f t="shared" si="2"/>
        <v>3915896</v>
      </c>
    </row>
    <row r="15" spans="1:10" ht="26.5" thickBot="1">
      <c r="A15" s="7" t="s">
        <v>66</v>
      </c>
      <c r="B15" s="14">
        <f>B14*0.07</f>
        <v>33868.590000000004</v>
      </c>
      <c r="C15" s="14">
        <f>C14*0.07</f>
        <v>14515.130000000001</v>
      </c>
      <c r="D15" s="14">
        <f>67738+65044+18310</f>
        <v>151092</v>
      </c>
      <c r="E15" s="14">
        <f>38902+27876+7850</f>
        <v>74628</v>
      </c>
      <c r="F15" s="8"/>
      <c r="G15" s="8"/>
      <c r="H15" s="16">
        <f t="shared" si="0"/>
        <v>184960.59</v>
      </c>
      <c r="I15" s="16">
        <f t="shared" si="1"/>
        <v>89143.13</v>
      </c>
      <c r="J15" s="16">
        <f t="shared" si="2"/>
        <v>274103.71999999997</v>
      </c>
    </row>
    <row r="16" spans="1:10" s="11" customFormat="1" ht="15" thickBot="1">
      <c r="A16" s="9" t="s">
        <v>55</v>
      </c>
      <c r="B16" s="18">
        <f>SUM(B14:B15)</f>
        <v>517705.59</v>
      </c>
      <c r="C16" s="18">
        <f>SUM(C14:C15)</f>
        <v>221874.13</v>
      </c>
      <c r="D16" s="17">
        <f t="shared" ref="D16:E16" si="5">SUM(D14:D15)</f>
        <v>2323222</v>
      </c>
      <c r="E16" s="17">
        <f t="shared" si="5"/>
        <v>1127198</v>
      </c>
      <c r="F16" s="18">
        <f t="shared" ref="F16:J16" si="6">SUM(F14:F15)</f>
        <v>0</v>
      </c>
      <c r="G16" s="18">
        <f t="shared" si="6"/>
        <v>0</v>
      </c>
      <c r="H16" s="18">
        <f>SUM(H14:H15)</f>
        <v>2840927.59</v>
      </c>
      <c r="I16" s="18">
        <f t="shared" si="6"/>
        <v>1349072.13</v>
      </c>
      <c r="J16" s="18">
        <f t="shared" si="6"/>
        <v>4189999.7199999997</v>
      </c>
    </row>
  </sheetData>
  <mergeCells count="5">
    <mergeCell ref="F5:G5"/>
    <mergeCell ref="J5:J6"/>
    <mergeCell ref="A5:A6"/>
    <mergeCell ref="B5:C5"/>
    <mergeCell ref="D5:E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 Zelenovic</dc:creator>
  <cp:lastModifiedBy>Dilshana Kareema Sathar</cp:lastModifiedBy>
  <cp:lastPrinted>2017-12-11T22:51:21Z</cp:lastPrinted>
  <dcterms:created xsi:type="dcterms:W3CDTF">2017-11-15T21:17:43Z</dcterms:created>
  <dcterms:modified xsi:type="dcterms:W3CDTF">2018-11-11T16:59:52Z</dcterms:modified>
</cp:coreProperties>
</file>